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\ALL\TUGAS AKHIR\Week 16\Tiap 1 m\"/>
    </mc:Choice>
  </mc:AlternateContent>
  <xr:revisionPtr revIDLastSave="0" documentId="13_ncr:1_{F4EB750C-DAB3-495E-A1CE-517FE263A01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jection Well" sheetId="1" r:id="rId1"/>
    <sheet name="Reservoir" sheetId="2" r:id="rId2"/>
    <sheet name="Production Well" sheetId="5" r:id="rId3"/>
    <sheet name="Analisa Opt" sheetId="8" r:id="rId4"/>
    <sheet name="Pareto Analysys" sheetId="7" r:id="rId5"/>
    <sheet name="fg dan s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5" l="1"/>
  <c r="AO1150" i="2" l="1"/>
  <c r="AP1150" i="2"/>
  <c r="AQ1150" i="2"/>
  <c r="AR1150" i="2"/>
  <c r="AO1151" i="2"/>
  <c r="AP1151" i="2"/>
  <c r="AQ1151" i="2"/>
  <c r="AR1151" i="2"/>
  <c r="AO1152" i="2"/>
  <c r="AP1152" i="2"/>
  <c r="AQ1152" i="2"/>
  <c r="AR1152" i="2"/>
  <c r="AO1153" i="2"/>
  <c r="AP1153" i="2"/>
  <c r="AQ1153" i="2"/>
  <c r="AR1153" i="2"/>
  <c r="AO1154" i="2"/>
  <c r="AP1154" i="2"/>
  <c r="AQ1154" i="2"/>
  <c r="AR1154" i="2"/>
  <c r="AO1155" i="2"/>
  <c r="AP1155" i="2"/>
  <c r="AQ1155" i="2"/>
  <c r="AR1155" i="2"/>
  <c r="AO1156" i="2"/>
  <c r="AP1156" i="2"/>
  <c r="AQ1156" i="2"/>
  <c r="AR1156" i="2"/>
  <c r="AO1157" i="2"/>
  <c r="AP1157" i="2"/>
  <c r="AQ1157" i="2"/>
  <c r="AR1157" i="2"/>
  <c r="AO1158" i="2"/>
  <c r="AP1158" i="2"/>
  <c r="AQ1158" i="2"/>
  <c r="AR1158" i="2"/>
  <c r="AO1159" i="2"/>
  <c r="AP1159" i="2"/>
  <c r="AQ1159" i="2"/>
  <c r="AR1159" i="2"/>
  <c r="AO1160" i="2"/>
  <c r="AP1160" i="2"/>
  <c r="AQ1160" i="2"/>
  <c r="AR1160" i="2"/>
  <c r="AO1161" i="2"/>
  <c r="AP1161" i="2"/>
  <c r="AQ1161" i="2"/>
  <c r="AR1161" i="2"/>
  <c r="AO1162" i="2"/>
  <c r="AP1162" i="2"/>
  <c r="AQ1162" i="2"/>
  <c r="AR1162" i="2"/>
  <c r="AO1163" i="2"/>
  <c r="AP1163" i="2"/>
  <c r="AQ1163" i="2"/>
  <c r="AR1163" i="2"/>
  <c r="AO1164" i="2"/>
  <c r="AP1164" i="2"/>
  <c r="AQ1164" i="2"/>
  <c r="AR1164" i="2"/>
  <c r="AO1165" i="2"/>
  <c r="AP1165" i="2"/>
  <c r="AQ1165" i="2"/>
  <c r="AR1165" i="2"/>
  <c r="AO1166" i="2"/>
  <c r="AP1166" i="2"/>
  <c r="AQ1166" i="2"/>
  <c r="AR1166" i="2"/>
  <c r="AO1167" i="2"/>
  <c r="AP1167" i="2"/>
  <c r="AQ1167" i="2"/>
  <c r="AR1167" i="2"/>
  <c r="AO1168" i="2"/>
  <c r="AP1168" i="2"/>
  <c r="AQ1168" i="2"/>
  <c r="AR1168" i="2"/>
  <c r="AO1169" i="2"/>
  <c r="AP1169" i="2"/>
  <c r="AQ1169" i="2"/>
  <c r="AR1169" i="2"/>
  <c r="AO1170" i="2"/>
  <c r="AP1170" i="2"/>
  <c r="AQ1170" i="2"/>
  <c r="AR1170" i="2"/>
  <c r="AO1171" i="2"/>
  <c r="AP1171" i="2"/>
  <c r="AQ1171" i="2"/>
  <c r="AR1171" i="2"/>
  <c r="AO1172" i="2"/>
  <c r="AP1172" i="2"/>
  <c r="AQ1172" i="2"/>
  <c r="AR1172" i="2"/>
  <c r="AO1173" i="2"/>
  <c r="AP1173" i="2"/>
  <c r="AQ1173" i="2"/>
  <c r="AR1173" i="2"/>
  <c r="AO1174" i="2"/>
  <c r="AP1174" i="2"/>
  <c r="AQ1174" i="2"/>
  <c r="AR1174" i="2"/>
  <c r="AO1175" i="2"/>
  <c r="AP1175" i="2"/>
  <c r="AQ1175" i="2"/>
  <c r="AR1175" i="2"/>
  <c r="AO1176" i="2"/>
  <c r="AP1176" i="2"/>
  <c r="AQ1176" i="2"/>
  <c r="AR1176" i="2"/>
  <c r="AO1177" i="2"/>
  <c r="AP1177" i="2"/>
  <c r="AQ1177" i="2"/>
  <c r="AR1177" i="2"/>
  <c r="AO1178" i="2"/>
  <c r="AP1178" i="2"/>
  <c r="AQ1178" i="2"/>
  <c r="AR1178" i="2"/>
  <c r="AO1179" i="2"/>
  <c r="AP1179" i="2"/>
  <c r="AQ1179" i="2"/>
  <c r="AR1179" i="2"/>
  <c r="AO1180" i="2"/>
  <c r="AP1180" i="2"/>
  <c r="AQ1180" i="2"/>
  <c r="AR1180" i="2"/>
  <c r="AO1181" i="2"/>
  <c r="AP1181" i="2"/>
  <c r="AQ1181" i="2"/>
  <c r="AR1181" i="2"/>
  <c r="AO1182" i="2"/>
  <c r="AP1182" i="2"/>
  <c r="AQ1182" i="2"/>
  <c r="AR1182" i="2"/>
  <c r="AO1183" i="2"/>
  <c r="AP1183" i="2"/>
  <c r="AQ1183" i="2"/>
  <c r="AR1183" i="2"/>
  <c r="AO1184" i="2"/>
  <c r="AP1184" i="2"/>
  <c r="AQ1184" i="2"/>
  <c r="AR1184" i="2"/>
  <c r="AO1185" i="2"/>
  <c r="AP1185" i="2"/>
  <c r="AQ1185" i="2"/>
  <c r="AR1185" i="2"/>
  <c r="AO1186" i="2"/>
  <c r="AP1186" i="2"/>
  <c r="AQ1186" i="2"/>
  <c r="AR1186" i="2"/>
  <c r="AO1187" i="2"/>
  <c r="AP1187" i="2"/>
  <c r="AQ1187" i="2"/>
  <c r="AR1187" i="2"/>
  <c r="AO1188" i="2"/>
  <c r="AP1188" i="2"/>
  <c r="AQ1188" i="2"/>
  <c r="AR1188" i="2"/>
  <c r="AO1189" i="2"/>
  <c r="AP1189" i="2"/>
  <c r="AQ1189" i="2"/>
  <c r="AR1189" i="2"/>
  <c r="AO1190" i="2"/>
  <c r="AP1190" i="2"/>
  <c r="AQ1190" i="2"/>
  <c r="AR1190" i="2"/>
  <c r="AO1191" i="2"/>
  <c r="AP1191" i="2"/>
  <c r="AQ1191" i="2"/>
  <c r="AR1191" i="2"/>
  <c r="AO1192" i="2"/>
  <c r="AP1192" i="2"/>
  <c r="AQ1192" i="2"/>
  <c r="AR1192" i="2"/>
  <c r="AO1193" i="2"/>
  <c r="AP1193" i="2"/>
  <c r="AQ1193" i="2"/>
  <c r="AR1193" i="2"/>
  <c r="AO1194" i="2"/>
  <c r="AP1194" i="2"/>
  <c r="AQ1194" i="2"/>
  <c r="AR1194" i="2"/>
  <c r="AO1195" i="2"/>
  <c r="AP1195" i="2"/>
  <c r="AQ1195" i="2"/>
  <c r="AR1195" i="2"/>
  <c r="AO1196" i="2"/>
  <c r="AP1196" i="2"/>
  <c r="AQ1196" i="2"/>
  <c r="AR1196" i="2"/>
  <c r="AO1197" i="2"/>
  <c r="AP1197" i="2"/>
  <c r="AQ1197" i="2"/>
  <c r="AR1197" i="2"/>
  <c r="AO1198" i="2"/>
  <c r="AP1198" i="2"/>
  <c r="AQ1198" i="2"/>
  <c r="AR1198" i="2"/>
  <c r="AO1199" i="2"/>
  <c r="AP1199" i="2"/>
  <c r="AQ1199" i="2"/>
  <c r="AR1199" i="2"/>
  <c r="AO1200" i="2"/>
  <c r="AP1200" i="2"/>
  <c r="AQ1200" i="2"/>
  <c r="AR1200" i="2"/>
  <c r="AO1201" i="2"/>
  <c r="AP1201" i="2"/>
  <c r="AQ1201" i="2"/>
  <c r="AR1201" i="2"/>
  <c r="AO1202" i="2"/>
  <c r="AP1202" i="2"/>
  <c r="AQ1202" i="2"/>
  <c r="AR1202" i="2"/>
  <c r="AO1203" i="2"/>
  <c r="AP1203" i="2"/>
  <c r="AQ1203" i="2"/>
  <c r="AR1203" i="2"/>
  <c r="AO1204" i="2"/>
  <c r="AP1204" i="2"/>
  <c r="AQ1204" i="2"/>
  <c r="AR1204" i="2"/>
  <c r="AO1205" i="2"/>
  <c r="AP1205" i="2"/>
  <c r="AQ1205" i="2"/>
  <c r="AR1205" i="2"/>
  <c r="AO1206" i="2"/>
  <c r="AP1206" i="2"/>
  <c r="AQ1206" i="2"/>
  <c r="AR1206" i="2"/>
  <c r="AO1207" i="2"/>
  <c r="AP1207" i="2"/>
  <c r="AQ1207" i="2"/>
  <c r="AR1207" i="2"/>
  <c r="AO1208" i="2"/>
  <c r="AP1208" i="2"/>
  <c r="AQ1208" i="2"/>
  <c r="AR1208" i="2"/>
  <c r="AO1209" i="2"/>
  <c r="AP1209" i="2"/>
  <c r="AQ1209" i="2"/>
  <c r="AR1209" i="2"/>
  <c r="AO1210" i="2"/>
  <c r="AP1210" i="2"/>
  <c r="AQ1210" i="2"/>
  <c r="AR1210" i="2"/>
  <c r="AO1211" i="2"/>
  <c r="AP1211" i="2"/>
  <c r="AQ1211" i="2"/>
  <c r="AR1211" i="2"/>
  <c r="AO1212" i="2"/>
  <c r="AP1212" i="2"/>
  <c r="AQ1212" i="2"/>
  <c r="AR1212" i="2"/>
  <c r="AO1213" i="2"/>
  <c r="AP1213" i="2"/>
  <c r="AQ1213" i="2"/>
  <c r="AR1213" i="2"/>
  <c r="AO1214" i="2"/>
  <c r="AP1214" i="2"/>
  <c r="AQ1214" i="2"/>
  <c r="AR1214" i="2"/>
  <c r="AO1215" i="2"/>
  <c r="AP1215" i="2"/>
  <c r="AQ1215" i="2"/>
  <c r="AR1215" i="2"/>
  <c r="AO1216" i="2"/>
  <c r="AP1216" i="2"/>
  <c r="AQ1216" i="2"/>
  <c r="AR1216" i="2"/>
  <c r="AO1217" i="2"/>
  <c r="AP1217" i="2"/>
  <c r="AQ1217" i="2"/>
  <c r="AR1217" i="2"/>
  <c r="AO1218" i="2"/>
  <c r="AP1218" i="2"/>
  <c r="AQ1218" i="2"/>
  <c r="AR1218" i="2"/>
  <c r="AO1219" i="2"/>
  <c r="AP1219" i="2"/>
  <c r="AQ1219" i="2"/>
  <c r="AR1219" i="2"/>
  <c r="AO1220" i="2"/>
  <c r="AP1220" i="2"/>
  <c r="AQ1220" i="2"/>
  <c r="AR1220" i="2"/>
  <c r="AO1221" i="2"/>
  <c r="AP1221" i="2"/>
  <c r="AQ1221" i="2"/>
  <c r="AR1221" i="2"/>
  <c r="AO1222" i="2"/>
  <c r="AP1222" i="2"/>
  <c r="AQ1222" i="2"/>
  <c r="AR1222" i="2"/>
  <c r="AO1223" i="2"/>
  <c r="AP1223" i="2"/>
  <c r="AQ1223" i="2"/>
  <c r="AR1223" i="2"/>
  <c r="AO1224" i="2"/>
  <c r="AP1224" i="2"/>
  <c r="AQ1224" i="2"/>
  <c r="AR1224" i="2"/>
  <c r="AO1225" i="2"/>
  <c r="AP1225" i="2"/>
  <c r="AQ1225" i="2"/>
  <c r="AR1225" i="2"/>
  <c r="AO1226" i="2"/>
  <c r="AP1226" i="2"/>
  <c r="AQ1226" i="2"/>
  <c r="AR1226" i="2"/>
  <c r="AO1227" i="2"/>
  <c r="AP1227" i="2"/>
  <c r="AQ1227" i="2"/>
  <c r="AR1227" i="2"/>
  <c r="AO1228" i="2"/>
  <c r="AP1228" i="2"/>
  <c r="AQ1228" i="2"/>
  <c r="AR1228" i="2"/>
  <c r="AO1229" i="2"/>
  <c r="AP1229" i="2"/>
  <c r="AQ1229" i="2"/>
  <c r="AR1229" i="2"/>
  <c r="AO1230" i="2"/>
  <c r="AP1230" i="2"/>
  <c r="AQ1230" i="2"/>
  <c r="AR1230" i="2"/>
  <c r="AO1231" i="2"/>
  <c r="AP1231" i="2"/>
  <c r="AQ1231" i="2"/>
  <c r="AR1231" i="2"/>
  <c r="AO1232" i="2"/>
  <c r="AP1232" i="2"/>
  <c r="AQ1232" i="2"/>
  <c r="AR1232" i="2"/>
  <c r="AO1233" i="2"/>
  <c r="AP1233" i="2"/>
  <c r="AQ1233" i="2"/>
  <c r="AR1233" i="2"/>
  <c r="AO1234" i="2"/>
  <c r="AP1234" i="2"/>
  <c r="AQ1234" i="2"/>
  <c r="AR1234" i="2"/>
  <c r="AO1235" i="2"/>
  <c r="AP1235" i="2"/>
  <c r="AQ1235" i="2"/>
  <c r="AR1235" i="2"/>
  <c r="AO1236" i="2"/>
  <c r="AP1236" i="2"/>
  <c r="AQ1236" i="2"/>
  <c r="AR1236" i="2"/>
  <c r="AO1237" i="2"/>
  <c r="AP1237" i="2"/>
  <c r="AQ1237" i="2"/>
  <c r="AR1237" i="2"/>
  <c r="AO1238" i="2"/>
  <c r="AP1238" i="2"/>
  <c r="AQ1238" i="2"/>
  <c r="AR1238" i="2"/>
  <c r="AO1239" i="2"/>
  <c r="AP1239" i="2"/>
  <c r="AQ1239" i="2"/>
  <c r="AR1239" i="2"/>
  <c r="BF11" i="1" l="1"/>
  <c r="AA1150" i="2" l="1"/>
  <c r="AB1150" i="2"/>
  <c r="AC1150" i="2"/>
  <c r="AD1150" i="2"/>
  <c r="AA1151" i="2"/>
  <c r="AB1151" i="2"/>
  <c r="AC1151" i="2"/>
  <c r="AD1151" i="2"/>
  <c r="AA1152" i="2"/>
  <c r="AB1152" i="2"/>
  <c r="AC1152" i="2"/>
  <c r="AD1152" i="2"/>
  <c r="AA1153" i="2"/>
  <c r="AB1153" i="2"/>
  <c r="AC1153" i="2"/>
  <c r="AD1153" i="2"/>
  <c r="AA1154" i="2"/>
  <c r="AB1154" i="2"/>
  <c r="AC1154" i="2"/>
  <c r="AD1154" i="2"/>
  <c r="AA1155" i="2"/>
  <c r="AB1155" i="2"/>
  <c r="AC1155" i="2"/>
  <c r="AD1155" i="2"/>
  <c r="AA1156" i="2"/>
  <c r="AB1156" i="2"/>
  <c r="AC1156" i="2"/>
  <c r="AD1156" i="2"/>
  <c r="AA1157" i="2"/>
  <c r="AB1157" i="2"/>
  <c r="AC1157" i="2"/>
  <c r="AD1157" i="2"/>
  <c r="AA1158" i="2"/>
  <c r="AB1158" i="2"/>
  <c r="AC1158" i="2"/>
  <c r="AD1158" i="2"/>
  <c r="AA1159" i="2"/>
  <c r="AB1159" i="2"/>
  <c r="AC1159" i="2"/>
  <c r="AD1159" i="2"/>
  <c r="AA1160" i="2"/>
  <c r="AB1160" i="2"/>
  <c r="AC1160" i="2"/>
  <c r="AD1160" i="2"/>
  <c r="AA1161" i="2"/>
  <c r="AB1161" i="2"/>
  <c r="AC1161" i="2"/>
  <c r="AD1161" i="2"/>
  <c r="AA1162" i="2"/>
  <c r="AB1162" i="2"/>
  <c r="AC1162" i="2"/>
  <c r="AD1162" i="2"/>
  <c r="AA1163" i="2"/>
  <c r="AB1163" i="2"/>
  <c r="AC1163" i="2"/>
  <c r="AD1163" i="2"/>
  <c r="AA1164" i="2"/>
  <c r="AB1164" i="2"/>
  <c r="AC1164" i="2"/>
  <c r="AD1164" i="2"/>
  <c r="AA1165" i="2"/>
  <c r="AB1165" i="2"/>
  <c r="AC1165" i="2"/>
  <c r="AD1165" i="2"/>
  <c r="AA1166" i="2"/>
  <c r="AB1166" i="2"/>
  <c r="AC1166" i="2"/>
  <c r="AD1166" i="2"/>
  <c r="AA1167" i="2"/>
  <c r="AB1167" i="2"/>
  <c r="AC1167" i="2"/>
  <c r="AD1167" i="2"/>
  <c r="AA1168" i="2"/>
  <c r="AB1168" i="2"/>
  <c r="AC1168" i="2"/>
  <c r="AD1168" i="2"/>
  <c r="AA1169" i="2"/>
  <c r="AB1169" i="2"/>
  <c r="AC1169" i="2"/>
  <c r="AD1169" i="2"/>
  <c r="AA1170" i="2"/>
  <c r="AB1170" i="2"/>
  <c r="AC1170" i="2"/>
  <c r="AD1170" i="2"/>
  <c r="AA1171" i="2"/>
  <c r="AB1171" i="2"/>
  <c r="AC1171" i="2"/>
  <c r="AD1171" i="2"/>
  <c r="AA1172" i="2"/>
  <c r="AB1172" i="2"/>
  <c r="AC1172" i="2"/>
  <c r="AD1172" i="2"/>
  <c r="AA1173" i="2"/>
  <c r="AB1173" i="2"/>
  <c r="AC1173" i="2"/>
  <c r="AD1173" i="2"/>
  <c r="AA1174" i="2"/>
  <c r="AB1174" i="2"/>
  <c r="AC1174" i="2"/>
  <c r="AD1174" i="2"/>
  <c r="AA1175" i="2"/>
  <c r="AB1175" i="2"/>
  <c r="AC1175" i="2"/>
  <c r="AD1175" i="2"/>
  <c r="AA1176" i="2"/>
  <c r="AB1176" i="2"/>
  <c r="AC1176" i="2"/>
  <c r="AD1176" i="2"/>
  <c r="AA1177" i="2"/>
  <c r="AB1177" i="2"/>
  <c r="AC1177" i="2"/>
  <c r="AD1177" i="2"/>
  <c r="AA1178" i="2"/>
  <c r="AB1178" i="2"/>
  <c r="AC1178" i="2"/>
  <c r="AD1178" i="2"/>
  <c r="AA1179" i="2"/>
  <c r="AB1179" i="2"/>
  <c r="AC1179" i="2"/>
  <c r="AD1179" i="2"/>
  <c r="AA1180" i="2"/>
  <c r="AB1180" i="2"/>
  <c r="AC1180" i="2"/>
  <c r="AD1180" i="2"/>
  <c r="AA1181" i="2"/>
  <c r="AB1181" i="2"/>
  <c r="AC1181" i="2"/>
  <c r="AD1181" i="2"/>
  <c r="AA1182" i="2"/>
  <c r="AB1182" i="2"/>
  <c r="AC1182" i="2"/>
  <c r="AD1182" i="2"/>
  <c r="AA1183" i="2"/>
  <c r="AB1183" i="2"/>
  <c r="AC1183" i="2"/>
  <c r="AD1183" i="2"/>
  <c r="AA1184" i="2"/>
  <c r="AB1184" i="2"/>
  <c r="AC1184" i="2"/>
  <c r="AD1184" i="2"/>
  <c r="AA1185" i="2"/>
  <c r="AB1185" i="2"/>
  <c r="AC1185" i="2"/>
  <c r="AD1185" i="2"/>
  <c r="AA1186" i="2"/>
  <c r="AB1186" i="2"/>
  <c r="AC1186" i="2"/>
  <c r="AD1186" i="2"/>
  <c r="AA1187" i="2"/>
  <c r="AB1187" i="2"/>
  <c r="AC1187" i="2"/>
  <c r="AD1187" i="2"/>
  <c r="AA1188" i="2"/>
  <c r="AB1188" i="2"/>
  <c r="AC1188" i="2"/>
  <c r="AD1188" i="2"/>
  <c r="AA1189" i="2"/>
  <c r="AB1189" i="2"/>
  <c r="AC1189" i="2"/>
  <c r="AD1189" i="2"/>
  <c r="AA1190" i="2"/>
  <c r="AB1190" i="2"/>
  <c r="AC1190" i="2"/>
  <c r="AD1190" i="2"/>
  <c r="AA1191" i="2"/>
  <c r="AB1191" i="2"/>
  <c r="AC1191" i="2"/>
  <c r="AD1191" i="2"/>
  <c r="AA1192" i="2"/>
  <c r="AB1192" i="2"/>
  <c r="AC1192" i="2"/>
  <c r="AD1192" i="2"/>
  <c r="AA1193" i="2"/>
  <c r="AB1193" i="2"/>
  <c r="AC1193" i="2"/>
  <c r="AD1193" i="2"/>
  <c r="AA1194" i="2"/>
  <c r="AB1194" i="2"/>
  <c r="AC1194" i="2"/>
  <c r="AD1194" i="2"/>
  <c r="AA1195" i="2"/>
  <c r="AB1195" i="2"/>
  <c r="AC1195" i="2"/>
  <c r="AD1195" i="2"/>
  <c r="AA1196" i="2"/>
  <c r="AB1196" i="2"/>
  <c r="AC1196" i="2"/>
  <c r="AD1196" i="2"/>
  <c r="AA1197" i="2"/>
  <c r="AB1197" i="2"/>
  <c r="AC1197" i="2"/>
  <c r="AD1197" i="2"/>
  <c r="AA1198" i="2"/>
  <c r="AB1198" i="2"/>
  <c r="AC1198" i="2"/>
  <c r="AD1198" i="2"/>
  <c r="AA1199" i="2"/>
  <c r="AB1199" i="2"/>
  <c r="AC1199" i="2"/>
  <c r="AD1199" i="2"/>
  <c r="AA1200" i="2"/>
  <c r="AB1200" i="2"/>
  <c r="AC1200" i="2"/>
  <c r="AD1200" i="2"/>
  <c r="AA1201" i="2"/>
  <c r="AB1201" i="2"/>
  <c r="AC1201" i="2"/>
  <c r="AD1201" i="2"/>
  <c r="AA1202" i="2"/>
  <c r="AB1202" i="2"/>
  <c r="AC1202" i="2"/>
  <c r="AD1202" i="2"/>
  <c r="AA1203" i="2"/>
  <c r="AB1203" i="2"/>
  <c r="AC1203" i="2"/>
  <c r="AD1203" i="2"/>
  <c r="AA1204" i="2"/>
  <c r="AB1204" i="2"/>
  <c r="AC1204" i="2"/>
  <c r="AD1204" i="2"/>
  <c r="AA1205" i="2"/>
  <c r="AB1205" i="2"/>
  <c r="AC1205" i="2"/>
  <c r="AD1205" i="2"/>
  <c r="AA1206" i="2"/>
  <c r="AB1206" i="2"/>
  <c r="AC1206" i="2"/>
  <c r="AD1206" i="2"/>
  <c r="AA1207" i="2"/>
  <c r="AB1207" i="2"/>
  <c r="AC1207" i="2"/>
  <c r="AD1207" i="2"/>
  <c r="AA1208" i="2"/>
  <c r="AB1208" i="2"/>
  <c r="AC1208" i="2"/>
  <c r="AD1208" i="2"/>
  <c r="AA1209" i="2"/>
  <c r="AB1209" i="2"/>
  <c r="AC1209" i="2"/>
  <c r="AD1209" i="2"/>
  <c r="AA1210" i="2"/>
  <c r="AB1210" i="2"/>
  <c r="AC1210" i="2"/>
  <c r="AD1210" i="2"/>
  <c r="AA1211" i="2"/>
  <c r="AB1211" i="2"/>
  <c r="AC1211" i="2"/>
  <c r="AD1211" i="2"/>
  <c r="AA1212" i="2"/>
  <c r="AB1212" i="2"/>
  <c r="AC1212" i="2"/>
  <c r="AD1212" i="2"/>
  <c r="AA1213" i="2"/>
  <c r="AB1213" i="2"/>
  <c r="AC1213" i="2"/>
  <c r="AD1213" i="2"/>
  <c r="AA1214" i="2"/>
  <c r="AB1214" i="2"/>
  <c r="AC1214" i="2"/>
  <c r="AD1214" i="2"/>
  <c r="AA1215" i="2"/>
  <c r="AB1215" i="2"/>
  <c r="AC1215" i="2"/>
  <c r="AD1215" i="2"/>
  <c r="AA1216" i="2"/>
  <c r="AB1216" i="2"/>
  <c r="AC1216" i="2"/>
  <c r="AD1216" i="2"/>
  <c r="AA1217" i="2"/>
  <c r="AB1217" i="2"/>
  <c r="AC1217" i="2"/>
  <c r="AD1217" i="2"/>
  <c r="AA1218" i="2"/>
  <c r="AB1218" i="2"/>
  <c r="AC1218" i="2"/>
  <c r="AD1218" i="2"/>
  <c r="AA1219" i="2"/>
  <c r="AB1219" i="2"/>
  <c r="AC1219" i="2"/>
  <c r="AD1219" i="2"/>
  <c r="AA1220" i="2"/>
  <c r="AB1220" i="2"/>
  <c r="AC1220" i="2"/>
  <c r="AD1220" i="2"/>
  <c r="AA1221" i="2"/>
  <c r="AB1221" i="2"/>
  <c r="AC1221" i="2"/>
  <c r="AD1221" i="2"/>
  <c r="AA1222" i="2"/>
  <c r="AB1222" i="2"/>
  <c r="AC1222" i="2"/>
  <c r="AD1222" i="2"/>
  <c r="AA1223" i="2"/>
  <c r="AB1223" i="2"/>
  <c r="AC1223" i="2"/>
  <c r="AD1223" i="2"/>
  <c r="AA1224" i="2"/>
  <c r="AB1224" i="2"/>
  <c r="AC1224" i="2"/>
  <c r="AD1224" i="2"/>
  <c r="AA1225" i="2"/>
  <c r="AB1225" i="2"/>
  <c r="AC1225" i="2"/>
  <c r="AD1225" i="2"/>
  <c r="AA1226" i="2"/>
  <c r="AB1226" i="2"/>
  <c r="AC1226" i="2"/>
  <c r="AD1226" i="2"/>
  <c r="AA1227" i="2"/>
  <c r="AB1227" i="2"/>
  <c r="AC1227" i="2"/>
  <c r="AD1227" i="2"/>
  <c r="AA1228" i="2"/>
  <c r="AB1228" i="2"/>
  <c r="AC1228" i="2"/>
  <c r="AD1228" i="2"/>
  <c r="AA1229" i="2"/>
  <c r="AB1229" i="2"/>
  <c r="AC1229" i="2"/>
  <c r="AD1229" i="2"/>
  <c r="AA1230" i="2"/>
  <c r="AB1230" i="2"/>
  <c r="AC1230" i="2"/>
  <c r="AD1230" i="2"/>
  <c r="AA1231" i="2"/>
  <c r="AB1231" i="2"/>
  <c r="AC1231" i="2"/>
  <c r="AD1231" i="2"/>
  <c r="AA1232" i="2"/>
  <c r="AB1232" i="2"/>
  <c r="AC1232" i="2"/>
  <c r="AD1232" i="2"/>
  <c r="AA1233" i="2"/>
  <c r="AB1233" i="2"/>
  <c r="AC1233" i="2"/>
  <c r="AD1233" i="2"/>
  <c r="AA1234" i="2"/>
  <c r="AB1234" i="2"/>
  <c r="AC1234" i="2"/>
  <c r="AD1234" i="2"/>
  <c r="AA1235" i="2"/>
  <c r="AB1235" i="2"/>
  <c r="AC1235" i="2"/>
  <c r="AD1235" i="2"/>
  <c r="AA1236" i="2"/>
  <c r="AB1236" i="2"/>
  <c r="AC1236" i="2"/>
  <c r="AD1236" i="2"/>
  <c r="AA1237" i="2"/>
  <c r="AB1237" i="2"/>
  <c r="AC1237" i="2"/>
  <c r="AD1237" i="2"/>
  <c r="AA1238" i="2"/>
  <c r="AB1238" i="2"/>
  <c r="AC1238" i="2"/>
  <c r="AD1238" i="2"/>
  <c r="AA1239" i="2"/>
  <c r="AB1239" i="2"/>
  <c r="AC1239" i="2"/>
  <c r="AD1239" i="2"/>
  <c r="M1150" i="2"/>
  <c r="N1150" i="2"/>
  <c r="O1150" i="2"/>
  <c r="P1150" i="2"/>
  <c r="M1151" i="2"/>
  <c r="N1151" i="2"/>
  <c r="O1151" i="2"/>
  <c r="P1151" i="2"/>
  <c r="M1152" i="2"/>
  <c r="N1152" i="2"/>
  <c r="O1152" i="2"/>
  <c r="P1152" i="2"/>
  <c r="M1153" i="2"/>
  <c r="N1153" i="2"/>
  <c r="O1153" i="2"/>
  <c r="P1153" i="2"/>
  <c r="M1154" i="2"/>
  <c r="N1154" i="2"/>
  <c r="O1154" i="2"/>
  <c r="P1154" i="2"/>
  <c r="M1155" i="2"/>
  <c r="N1155" i="2"/>
  <c r="O1155" i="2"/>
  <c r="P1155" i="2"/>
  <c r="M1156" i="2"/>
  <c r="N1156" i="2"/>
  <c r="O1156" i="2"/>
  <c r="P1156" i="2"/>
  <c r="M1157" i="2"/>
  <c r="N1157" i="2"/>
  <c r="O1157" i="2"/>
  <c r="P1157" i="2"/>
  <c r="M1158" i="2"/>
  <c r="N1158" i="2"/>
  <c r="O1158" i="2"/>
  <c r="P1158" i="2"/>
  <c r="M1159" i="2"/>
  <c r="N1159" i="2"/>
  <c r="O1159" i="2"/>
  <c r="P1159" i="2"/>
  <c r="M1160" i="2"/>
  <c r="N1160" i="2"/>
  <c r="O1160" i="2"/>
  <c r="P1160" i="2"/>
  <c r="M1161" i="2"/>
  <c r="N1161" i="2"/>
  <c r="O1161" i="2"/>
  <c r="P1161" i="2"/>
  <c r="M1162" i="2"/>
  <c r="N1162" i="2"/>
  <c r="O1162" i="2"/>
  <c r="P1162" i="2"/>
  <c r="M1163" i="2"/>
  <c r="N1163" i="2"/>
  <c r="O1163" i="2"/>
  <c r="P1163" i="2"/>
  <c r="M1164" i="2"/>
  <c r="N1164" i="2"/>
  <c r="O1164" i="2"/>
  <c r="P1164" i="2"/>
  <c r="M1165" i="2"/>
  <c r="N1165" i="2"/>
  <c r="O1165" i="2"/>
  <c r="P1165" i="2"/>
  <c r="M1166" i="2"/>
  <c r="N1166" i="2"/>
  <c r="O1166" i="2"/>
  <c r="P1166" i="2"/>
  <c r="M1167" i="2"/>
  <c r="N1167" i="2"/>
  <c r="O1167" i="2"/>
  <c r="P1167" i="2"/>
  <c r="M1168" i="2"/>
  <c r="N1168" i="2"/>
  <c r="O1168" i="2"/>
  <c r="P1168" i="2"/>
  <c r="M1169" i="2"/>
  <c r="N1169" i="2"/>
  <c r="O1169" i="2"/>
  <c r="P1169" i="2"/>
  <c r="M1170" i="2"/>
  <c r="N1170" i="2"/>
  <c r="O1170" i="2"/>
  <c r="P1170" i="2"/>
  <c r="M1171" i="2"/>
  <c r="N1171" i="2"/>
  <c r="O1171" i="2"/>
  <c r="P1171" i="2"/>
  <c r="M1172" i="2"/>
  <c r="N1172" i="2"/>
  <c r="O1172" i="2"/>
  <c r="P1172" i="2"/>
  <c r="M1173" i="2"/>
  <c r="N1173" i="2"/>
  <c r="O1173" i="2"/>
  <c r="P1173" i="2"/>
  <c r="M1174" i="2"/>
  <c r="N1174" i="2"/>
  <c r="O1174" i="2"/>
  <c r="P1174" i="2"/>
  <c r="M1175" i="2"/>
  <c r="N1175" i="2"/>
  <c r="O1175" i="2"/>
  <c r="P1175" i="2"/>
  <c r="M1176" i="2"/>
  <c r="N1176" i="2"/>
  <c r="O1176" i="2"/>
  <c r="P1176" i="2"/>
  <c r="M1177" i="2"/>
  <c r="N1177" i="2"/>
  <c r="O1177" i="2"/>
  <c r="P1177" i="2"/>
  <c r="M1178" i="2"/>
  <c r="N1178" i="2"/>
  <c r="O1178" i="2"/>
  <c r="P1178" i="2"/>
  <c r="M1179" i="2"/>
  <c r="N1179" i="2"/>
  <c r="O1179" i="2"/>
  <c r="P1179" i="2"/>
  <c r="M1180" i="2"/>
  <c r="N1180" i="2"/>
  <c r="O1180" i="2"/>
  <c r="P1180" i="2"/>
  <c r="M1181" i="2"/>
  <c r="N1181" i="2"/>
  <c r="O1181" i="2"/>
  <c r="P1181" i="2"/>
  <c r="M1182" i="2"/>
  <c r="N1182" i="2"/>
  <c r="O1182" i="2"/>
  <c r="P1182" i="2"/>
  <c r="M1183" i="2"/>
  <c r="N1183" i="2"/>
  <c r="O1183" i="2"/>
  <c r="P1183" i="2"/>
  <c r="M1184" i="2"/>
  <c r="N1184" i="2"/>
  <c r="O1184" i="2"/>
  <c r="P1184" i="2"/>
  <c r="M1185" i="2"/>
  <c r="N1185" i="2"/>
  <c r="O1185" i="2"/>
  <c r="P1185" i="2"/>
  <c r="M1186" i="2"/>
  <c r="N1186" i="2"/>
  <c r="O1186" i="2"/>
  <c r="P1186" i="2"/>
  <c r="M1187" i="2"/>
  <c r="N1187" i="2"/>
  <c r="O1187" i="2"/>
  <c r="P1187" i="2"/>
  <c r="M1188" i="2"/>
  <c r="N1188" i="2"/>
  <c r="O1188" i="2"/>
  <c r="P1188" i="2"/>
  <c r="M1189" i="2"/>
  <c r="N1189" i="2"/>
  <c r="O1189" i="2"/>
  <c r="P1189" i="2"/>
  <c r="M1190" i="2"/>
  <c r="N1190" i="2"/>
  <c r="O1190" i="2"/>
  <c r="P1190" i="2"/>
  <c r="M1191" i="2"/>
  <c r="N1191" i="2"/>
  <c r="O1191" i="2"/>
  <c r="P1191" i="2"/>
  <c r="M1192" i="2"/>
  <c r="N1192" i="2"/>
  <c r="O1192" i="2"/>
  <c r="P1192" i="2"/>
  <c r="M1193" i="2"/>
  <c r="N1193" i="2"/>
  <c r="O1193" i="2"/>
  <c r="P1193" i="2"/>
  <c r="M1194" i="2"/>
  <c r="N1194" i="2"/>
  <c r="O1194" i="2"/>
  <c r="P1194" i="2"/>
  <c r="M1195" i="2"/>
  <c r="N1195" i="2"/>
  <c r="O1195" i="2"/>
  <c r="P1195" i="2"/>
  <c r="M1196" i="2"/>
  <c r="N1196" i="2"/>
  <c r="O1196" i="2"/>
  <c r="P1196" i="2"/>
  <c r="M1197" i="2"/>
  <c r="N1197" i="2"/>
  <c r="O1197" i="2"/>
  <c r="P1197" i="2"/>
  <c r="M1198" i="2"/>
  <c r="N1198" i="2"/>
  <c r="O1198" i="2"/>
  <c r="P1198" i="2"/>
  <c r="M1199" i="2"/>
  <c r="N1199" i="2"/>
  <c r="O1199" i="2"/>
  <c r="P1199" i="2"/>
  <c r="M1200" i="2"/>
  <c r="N1200" i="2"/>
  <c r="O1200" i="2"/>
  <c r="P1200" i="2"/>
  <c r="M1201" i="2"/>
  <c r="N1201" i="2"/>
  <c r="O1201" i="2"/>
  <c r="P1201" i="2"/>
  <c r="M1202" i="2"/>
  <c r="N1202" i="2"/>
  <c r="O1202" i="2"/>
  <c r="P1202" i="2"/>
  <c r="M1203" i="2"/>
  <c r="N1203" i="2"/>
  <c r="O1203" i="2"/>
  <c r="P1203" i="2"/>
  <c r="M1204" i="2"/>
  <c r="N1204" i="2"/>
  <c r="O1204" i="2"/>
  <c r="P1204" i="2"/>
  <c r="M1205" i="2"/>
  <c r="N1205" i="2"/>
  <c r="O1205" i="2"/>
  <c r="P1205" i="2"/>
  <c r="M1206" i="2"/>
  <c r="N1206" i="2"/>
  <c r="O1206" i="2"/>
  <c r="P1206" i="2"/>
  <c r="M1207" i="2"/>
  <c r="N1207" i="2"/>
  <c r="O1207" i="2"/>
  <c r="P1207" i="2"/>
  <c r="M1208" i="2"/>
  <c r="N1208" i="2"/>
  <c r="O1208" i="2"/>
  <c r="P1208" i="2"/>
  <c r="M1209" i="2"/>
  <c r="N1209" i="2"/>
  <c r="O1209" i="2"/>
  <c r="P1209" i="2"/>
  <c r="M1210" i="2"/>
  <c r="N1210" i="2"/>
  <c r="O1210" i="2"/>
  <c r="P1210" i="2"/>
  <c r="M1211" i="2"/>
  <c r="N1211" i="2"/>
  <c r="O1211" i="2"/>
  <c r="P1211" i="2"/>
  <c r="M1212" i="2"/>
  <c r="N1212" i="2"/>
  <c r="O1212" i="2"/>
  <c r="P1212" i="2"/>
  <c r="M1213" i="2"/>
  <c r="N1213" i="2"/>
  <c r="O1213" i="2"/>
  <c r="P1213" i="2"/>
  <c r="M1214" i="2"/>
  <c r="N1214" i="2"/>
  <c r="O1214" i="2"/>
  <c r="P1214" i="2"/>
  <c r="M1215" i="2"/>
  <c r="N1215" i="2"/>
  <c r="O1215" i="2"/>
  <c r="P1215" i="2"/>
  <c r="M1216" i="2"/>
  <c r="N1216" i="2"/>
  <c r="O1216" i="2"/>
  <c r="P1216" i="2"/>
  <c r="M1217" i="2"/>
  <c r="N1217" i="2"/>
  <c r="O1217" i="2"/>
  <c r="P1217" i="2"/>
  <c r="M1218" i="2"/>
  <c r="N1218" i="2"/>
  <c r="O1218" i="2"/>
  <c r="P1218" i="2"/>
  <c r="M1219" i="2"/>
  <c r="N1219" i="2"/>
  <c r="O1219" i="2"/>
  <c r="P1219" i="2"/>
  <c r="M1220" i="2"/>
  <c r="N1220" i="2"/>
  <c r="O1220" i="2"/>
  <c r="P1220" i="2"/>
  <c r="M1221" i="2"/>
  <c r="N1221" i="2"/>
  <c r="O1221" i="2"/>
  <c r="P1221" i="2"/>
  <c r="M1222" i="2"/>
  <c r="N1222" i="2"/>
  <c r="O1222" i="2"/>
  <c r="P1222" i="2"/>
  <c r="M1223" i="2"/>
  <c r="N1223" i="2"/>
  <c r="O1223" i="2"/>
  <c r="P1223" i="2"/>
  <c r="M1224" i="2"/>
  <c r="N1224" i="2"/>
  <c r="O1224" i="2"/>
  <c r="P1224" i="2"/>
  <c r="M1225" i="2"/>
  <c r="N1225" i="2"/>
  <c r="O1225" i="2"/>
  <c r="P1225" i="2"/>
  <c r="M1226" i="2"/>
  <c r="N1226" i="2"/>
  <c r="O1226" i="2"/>
  <c r="P1226" i="2"/>
  <c r="M1227" i="2"/>
  <c r="N1227" i="2"/>
  <c r="O1227" i="2"/>
  <c r="P1227" i="2"/>
  <c r="M1228" i="2"/>
  <c r="N1228" i="2"/>
  <c r="O1228" i="2"/>
  <c r="P1228" i="2"/>
  <c r="M1229" i="2"/>
  <c r="N1229" i="2"/>
  <c r="O1229" i="2"/>
  <c r="P1229" i="2"/>
  <c r="M1230" i="2"/>
  <c r="N1230" i="2"/>
  <c r="O1230" i="2"/>
  <c r="P1230" i="2"/>
  <c r="M1231" i="2"/>
  <c r="N1231" i="2"/>
  <c r="O1231" i="2"/>
  <c r="P1231" i="2"/>
  <c r="M1232" i="2"/>
  <c r="N1232" i="2"/>
  <c r="O1232" i="2"/>
  <c r="P1232" i="2"/>
  <c r="M1233" i="2"/>
  <c r="N1233" i="2"/>
  <c r="O1233" i="2"/>
  <c r="P1233" i="2"/>
  <c r="M1234" i="2"/>
  <c r="N1234" i="2"/>
  <c r="O1234" i="2"/>
  <c r="P1234" i="2"/>
  <c r="M1235" i="2"/>
  <c r="N1235" i="2"/>
  <c r="O1235" i="2"/>
  <c r="P1235" i="2"/>
  <c r="M1236" i="2"/>
  <c r="N1236" i="2"/>
  <c r="O1236" i="2"/>
  <c r="P1236" i="2"/>
  <c r="M1237" i="2"/>
  <c r="N1237" i="2"/>
  <c r="O1237" i="2"/>
  <c r="P1237" i="2"/>
  <c r="M1238" i="2"/>
  <c r="N1238" i="2"/>
  <c r="O1238" i="2"/>
  <c r="P1238" i="2"/>
  <c r="M1239" i="2"/>
  <c r="N1239" i="2"/>
  <c r="O1239" i="2"/>
  <c r="P1239" i="2"/>
  <c r="AO1049" i="2"/>
  <c r="AP1049" i="2"/>
  <c r="AQ1049" i="2"/>
  <c r="AR1049" i="2"/>
  <c r="AO1050" i="2"/>
  <c r="AP1050" i="2"/>
  <c r="AQ1050" i="2"/>
  <c r="AR1050" i="2"/>
  <c r="AO1051" i="2"/>
  <c r="AP1051" i="2"/>
  <c r="AQ1051" i="2"/>
  <c r="AR1051" i="2"/>
  <c r="AO1052" i="2"/>
  <c r="AP1052" i="2"/>
  <c r="AQ1052" i="2"/>
  <c r="AR1052" i="2"/>
  <c r="AO1053" i="2"/>
  <c r="AP1053" i="2"/>
  <c r="AQ1053" i="2"/>
  <c r="AR1053" i="2"/>
  <c r="AO1054" i="2"/>
  <c r="AP1054" i="2"/>
  <c r="AQ1054" i="2"/>
  <c r="AR1054" i="2"/>
  <c r="AO1055" i="2"/>
  <c r="AP1055" i="2"/>
  <c r="AQ1055" i="2"/>
  <c r="AR1055" i="2"/>
  <c r="AO1056" i="2"/>
  <c r="AP1056" i="2"/>
  <c r="AQ1056" i="2"/>
  <c r="AR1056" i="2"/>
  <c r="AO1057" i="2"/>
  <c r="AP1057" i="2"/>
  <c r="AQ1057" i="2"/>
  <c r="AR1057" i="2"/>
  <c r="AO1058" i="2"/>
  <c r="AP1058" i="2"/>
  <c r="AQ1058" i="2"/>
  <c r="AR1058" i="2"/>
  <c r="AO1059" i="2"/>
  <c r="AP1059" i="2"/>
  <c r="AQ1059" i="2"/>
  <c r="AR1059" i="2"/>
  <c r="AO1060" i="2"/>
  <c r="AP1060" i="2"/>
  <c r="AQ1060" i="2"/>
  <c r="AR1060" i="2"/>
  <c r="AO1061" i="2"/>
  <c r="AP1061" i="2"/>
  <c r="AQ1061" i="2"/>
  <c r="AR1061" i="2"/>
  <c r="AO1062" i="2"/>
  <c r="AP1062" i="2"/>
  <c r="AQ1062" i="2"/>
  <c r="AR1062" i="2"/>
  <c r="AO1063" i="2"/>
  <c r="AP1063" i="2"/>
  <c r="AQ1063" i="2"/>
  <c r="AR1063" i="2"/>
  <c r="AO1064" i="2"/>
  <c r="AP1064" i="2"/>
  <c r="AQ1064" i="2"/>
  <c r="AR1064" i="2"/>
  <c r="AO1065" i="2"/>
  <c r="AP1065" i="2"/>
  <c r="AQ1065" i="2"/>
  <c r="AR1065" i="2"/>
  <c r="AO1066" i="2"/>
  <c r="AP1066" i="2"/>
  <c r="AQ1066" i="2"/>
  <c r="AR1066" i="2"/>
  <c r="AO1067" i="2"/>
  <c r="AP1067" i="2"/>
  <c r="AQ1067" i="2"/>
  <c r="AR1067" i="2"/>
  <c r="AO1068" i="2"/>
  <c r="AP1068" i="2"/>
  <c r="AQ1068" i="2"/>
  <c r="AR1068" i="2"/>
  <c r="AO1069" i="2"/>
  <c r="AP1069" i="2"/>
  <c r="AQ1069" i="2"/>
  <c r="AR1069" i="2"/>
  <c r="AO1070" i="2"/>
  <c r="AP1070" i="2"/>
  <c r="AQ1070" i="2"/>
  <c r="AR1070" i="2"/>
  <c r="AO1071" i="2"/>
  <c r="AP1071" i="2"/>
  <c r="AQ1071" i="2"/>
  <c r="AR1071" i="2"/>
  <c r="AO1072" i="2"/>
  <c r="AP1072" i="2"/>
  <c r="AQ1072" i="2"/>
  <c r="AR1072" i="2"/>
  <c r="AO1073" i="2"/>
  <c r="AP1073" i="2"/>
  <c r="AQ1073" i="2"/>
  <c r="AR1073" i="2"/>
  <c r="AO1074" i="2"/>
  <c r="AP1074" i="2"/>
  <c r="AQ1074" i="2"/>
  <c r="AR1074" i="2"/>
  <c r="AO1075" i="2"/>
  <c r="AP1075" i="2"/>
  <c r="AQ1075" i="2"/>
  <c r="AR1075" i="2"/>
  <c r="AO1076" i="2"/>
  <c r="AP1076" i="2"/>
  <c r="AQ1076" i="2"/>
  <c r="AR1076" i="2"/>
  <c r="AO1077" i="2"/>
  <c r="AP1077" i="2"/>
  <c r="AQ1077" i="2"/>
  <c r="AR1077" i="2"/>
  <c r="AO1078" i="2"/>
  <c r="AP1078" i="2"/>
  <c r="AQ1078" i="2"/>
  <c r="AR1078" i="2"/>
  <c r="AO1079" i="2"/>
  <c r="AP1079" i="2"/>
  <c r="AQ1079" i="2"/>
  <c r="AR1079" i="2"/>
  <c r="AO1080" i="2"/>
  <c r="AP1080" i="2"/>
  <c r="AQ1080" i="2"/>
  <c r="AR1080" i="2"/>
  <c r="AO1081" i="2"/>
  <c r="AP1081" i="2"/>
  <c r="AQ1081" i="2"/>
  <c r="AR1081" i="2"/>
  <c r="AO1082" i="2"/>
  <c r="AP1082" i="2"/>
  <c r="AQ1082" i="2"/>
  <c r="AR1082" i="2"/>
  <c r="AO1083" i="2"/>
  <c r="AP1083" i="2"/>
  <c r="AQ1083" i="2"/>
  <c r="AR1083" i="2"/>
  <c r="AO1084" i="2"/>
  <c r="AP1084" i="2"/>
  <c r="AQ1084" i="2"/>
  <c r="AR1084" i="2"/>
  <c r="AO1085" i="2"/>
  <c r="AP1085" i="2"/>
  <c r="AQ1085" i="2"/>
  <c r="AR1085" i="2"/>
  <c r="AO1086" i="2"/>
  <c r="AP1086" i="2"/>
  <c r="AQ1086" i="2"/>
  <c r="AR1086" i="2"/>
  <c r="AO1087" i="2"/>
  <c r="AP1087" i="2"/>
  <c r="AQ1087" i="2"/>
  <c r="AR1087" i="2"/>
  <c r="AO1088" i="2"/>
  <c r="AP1088" i="2"/>
  <c r="AQ1088" i="2"/>
  <c r="AR1088" i="2"/>
  <c r="AO1089" i="2"/>
  <c r="AP1089" i="2"/>
  <c r="AQ1089" i="2"/>
  <c r="AR1089" i="2"/>
  <c r="AO1090" i="2"/>
  <c r="AP1090" i="2"/>
  <c r="AQ1090" i="2"/>
  <c r="AR1090" i="2"/>
  <c r="AO1091" i="2"/>
  <c r="AP1091" i="2"/>
  <c r="AQ1091" i="2"/>
  <c r="AR1091" i="2"/>
  <c r="AO1092" i="2"/>
  <c r="AP1092" i="2"/>
  <c r="AQ1092" i="2"/>
  <c r="AR1092" i="2"/>
  <c r="AO1093" i="2"/>
  <c r="AP1093" i="2"/>
  <c r="AQ1093" i="2"/>
  <c r="AR1093" i="2"/>
  <c r="AO1094" i="2"/>
  <c r="AP1094" i="2"/>
  <c r="AQ1094" i="2"/>
  <c r="AR1094" i="2"/>
  <c r="AO1095" i="2"/>
  <c r="AP1095" i="2"/>
  <c r="AQ1095" i="2"/>
  <c r="AR1095" i="2"/>
  <c r="AO1096" i="2"/>
  <c r="AP1096" i="2"/>
  <c r="AQ1096" i="2"/>
  <c r="AR1096" i="2"/>
  <c r="AO1097" i="2"/>
  <c r="AP1097" i="2"/>
  <c r="AQ1097" i="2"/>
  <c r="AR1097" i="2"/>
  <c r="AO1098" i="2"/>
  <c r="AP1098" i="2"/>
  <c r="AQ1098" i="2"/>
  <c r="AR1098" i="2"/>
  <c r="AO1099" i="2"/>
  <c r="AP1099" i="2"/>
  <c r="AQ1099" i="2"/>
  <c r="AR1099" i="2"/>
  <c r="AO1100" i="2"/>
  <c r="AP1100" i="2"/>
  <c r="AQ1100" i="2"/>
  <c r="AR1100" i="2"/>
  <c r="AO1101" i="2"/>
  <c r="AP1101" i="2"/>
  <c r="AQ1101" i="2"/>
  <c r="AR1101" i="2"/>
  <c r="AO1102" i="2"/>
  <c r="AP1102" i="2"/>
  <c r="AQ1102" i="2"/>
  <c r="AR1102" i="2"/>
  <c r="AO1103" i="2"/>
  <c r="AP1103" i="2"/>
  <c r="AQ1103" i="2"/>
  <c r="AR1103" i="2"/>
  <c r="AO1104" i="2"/>
  <c r="AP1104" i="2"/>
  <c r="AQ1104" i="2"/>
  <c r="AR1104" i="2"/>
  <c r="AO1105" i="2"/>
  <c r="AP1105" i="2"/>
  <c r="AQ1105" i="2"/>
  <c r="AR1105" i="2"/>
  <c r="AO1106" i="2"/>
  <c r="AP1106" i="2"/>
  <c r="AQ1106" i="2"/>
  <c r="AR1106" i="2"/>
  <c r="AO1107" i="2"/>
  <c r="AP1107" i="2"/>
  <c r="AQ1107" i="2"/>
  <c r="AR1107" i="2"/>
  <c r="AO1108" i="2"/>
  <c r="AP1108" i="2"/>
  <c r="AQ1108" i="2"/>
  <c r="AR1108" i="2"/>
  <c r="AO1109" i="2"/>
  <c r="AP1109" i="2"/>
  <c r="AQ1109" i="2"/>
  <c r="AR1109" i="2"/>
  <c r="AO1110" i="2"/>
  <c r="AP1110" i="2"/>
  <c r="AQ1110" i="2"/>
  <c r="AR1110" i="2"/>
  <c r="AO1111" i="2"/>
  <c r="AP1111" i="2"/>
  <c r="AQ1111" i="2"/>
  <c r="AR1111" i="2"/>
  <c r="AO1112" i="2"/>
  <c r="AP1112" i="2"/>
  <c r="AQ1112" i="2"/>
  <c r="AR1112" i="2"/>
  <c r="AO1113" i="2"/>
  <c r="AP1113" i="2"/>
  <c r="AQ1113" i="2"/>
  <c r="AR1113" i="2"/>
  <c r="AO1114" i="2"/>
  <c r="AP1114" i="2"/>
  <c r="AQ1114" i="2"/>
  <c r="AR1114" i="2"/>
  <c r="AO1115" i="2"/>
  <c r="AP1115" i="2"/>
  <c r="AQ1115" i="2"/>
  <c r="AR1115" i="2"/>
  <c r="AO1116" i="2"/>
  <c r="AP1116" i="2"/>
  <c r="AQ1116" i="2"/>
  <c r="AR1116" i="2"/>
  <c r="AO1117" i="2"/>
  <c r="AP1117" i="2"/>
  <c r="AQ1117" i="2"/>
  <c r="AR1117" i="2"/>
  <c r="AO1118" i="2"/>
  <c r="AP1118" i="2"/>
  <c r="AQ1118" i="2"/>
  <c r="AR1118" i="2"/>
  <c r="AO1119" i="2"/>
  <c r="AP1119" i="2"/>
  <c r="AQ1119" i="2"/>
  <c r="AR1119" i="2"/>
  <c r="AO1120" i="2"/>
  <c r="AP1120" i="2"/>
  <c r="AQ1120" i="2"/>
  <c r="AR1120" i="2"/>
  <c r="AO1121" i="2"/>
  <c r="AP1121" i="2"/>
  <c r="AQ1121" i="2"/>
  <c r="AR1121" i="2"/>
  <c r="AO1122" i="2"/>
  <c r="AP1122" i="2"/>
  <c r="AQ1122" i="2"/>
  <c r="AR1122" i="2"/>
  <c r="AO1123" i="2"/>
  <c r="AP1123" i="2"/>
  <c r="AQ1123" i="2"/>
  <c r="AR1123" i="2"/>
  <c r="AO1124" i="2"/>
  <c r="AP1124" i="2"/>
  <c r="AQ1124" i="2"/>
  <c r="AR1124" i="2"/>
  <c r="AO1125" i="2"/>
  <c r="AP1125" i="2"/>
  <c r="AQ1125" i="2"/>
  <c r="AR1125" i="2"/>
  <c r="AO1126" i="2"/>
  <c r="AP1126" i="2"/>
  <c r="AQ1126" i="2"/>
  <c r="AR1126" i="2"/>
  <c r="AO1127" i="2"/>
  <c r="AP1127" i="2"/>
  <c r="AQ1127" i="2"/>
  <c r="AR1127" i="2"/>
  <c r="AO1128" i="2"/>
  <c r="AP1128" i="2"/>
  <c r="AQ1128" i="2"/>
  <c r="AR1128" i="2"/>
  <c r="AO1129" i="2"/>
  <c r="AP1129" i="2"/>
  <c r="AQ1129" i="2"/>
  <c r="AR1129" i="2"/>
  <c r="AO1130" i="2"/>
  <c r="AP1130" i="2"/>
  <c r="AQ1130" i="2"/>
  <c r="AR1130" i="2"/>
  <c r="AO1131" i="2"/>
  <c r="AP1131" i="2"/>
  <c r="AQ1131" i="2"/>
  <c r="AR1131" i="2"/>
  <c r="AO1132" i="2"/>
  <c r="AP1132" i="2"/>
  <c r="AQ1132" i="2"/>
  <c r="AR1132" i="2"/>
  <c r="AO1133" i="2"/>
  <c r="AP1133" i="2"/>
  <c r="AQ1133" i="2"/>
  <c r="AR1133" i="2"/>
  <c r="AO1134" i="2"/>
  <c r="AP1134" i="2"/>
  <c r="AQ1134" i="2"/>
  <c r="AR1134" i="2"/>
  <c r="AO1135" i="2"/>
  <c r="AP1135" i="2"/>
  <c r="AQ1135" i="2"/>
  <c r="AR1135" i="2"/>
  <c r="AO1136" i="2"/>
  <c r="AP1136" i="2"/>
  <c r="AQ1136" i="2"/>
  <c r="AR1136" i="2"/>
  <c r="AO1137" i="2"/>
  <c r="AP1137" i="2"/>
  <c r="AQ1137" i="2"/>
  <c r="AR1137" i="2"/>
  <c r="AO1138" i="2"/>
  <c r="AP1138" i="2"/>
  <c r="AQ1138" i="2"/>
  <c r="AR1138" i="2"/>
  <c r="AA1049" i="2"/>
  <c r="AB1049" i="2"/>
  <c r="AC1049" i="2"/>
  <c r="AD1049" i="2"/>
  <c r="AA1050" i="2"/>
  <c r="AB1050" i="2"/>
  <c r="AC1050" i="2"/>
  <c r="AD1050" i="2"/>
  <c r="AA1051" i="2"/>
  <c r="AB1051" i="2"/>
  <c r="AC1051" i="2"/>
  <c r="AD1051" i="2"/>
  <c r="AA1052" i="2"/>
  <c r="AB1052" i="2"/>
  <c r="AC1052" i="2"/>
  <c r="AD1052" i="2"/>
  <c r="AA1053" i="2"/>
  <c r="AB1053" i="2"/>
  <c r="AC1053" i="2"/>
  <c r="AD1053" i="2"/>
  <c r="AA1054" i="2"/>
  <c r="AB1054" i="2"/>
  <c r="AC1054" i="2"/>
  <c r="AD1054" i="2"/>
  <c r="AA1055" i="2"/>
  <c r="AB1055" i="2"/>
  <c r="AC1055" i="2"/>
  <c r="AD1055" i="2"/>
  <c r="AA1056" i="2"/>
  <c r="AB1056" i="2"/>
  <c r="AC1056" i="2"/>
  <c r="AD1056" i="2"/>
  <c r="AA1057" i="2"/>
  <c r="AB1057" i="2"/>
  <c r="AC1057" i="2"/>
  <c r="AD1057" i="2"/>
  <c r="AA1058" i="2"/>
  <c r="AB1058" i="2"/>
  <c r="AC1058" i="2"/>
  <c r="AD1058" i="2"/>
  <c r="AA1059" i="2"/>
  <c r="AB1059" i="2"/>
  <c r="AC1059" i="2"/>
  <c r="AD1059" i="2"/>
  <c r="AA1060" i="2"/>
  <c r="AB1060" i="2"/>
  <c r="AC1060" i="2"/>
  <c r="AD1060" i="2"/>
  <c r="AA1061" i="2"/>
  <c r="AB1061" i="2"/>
  <c r="AC1061" i="2"/>
  <c r="AD1061" i="2"/>
  <c r="AA1062" i="2"/>
  <c r="AB1062" i="2"/>
  <c r="AC1062" i="2"/>
  <c r="AD1062" i="2"/>
  <c r="AA1063" i="2"/>
  <c r="AB1063" i="2"/>
  <c r="AC1063" i="2"/>
  <c r="AD1063" i="2"/>
  <c r="AA1064" i="2"/>
  <c r="AB1064" i="2"/>
  <c r="AC1064" i="2"/>
  <c r="AD1064" i="2"/>
  <c r="AA1065" i="2"/>
  <c r="AB1065" i="2"/>
  <c r="AC1065" i="2"/>
  <c r="AD1065" i="2"/>
  <c r="AA1066" i="2"/>
  <c r="AB1066" i="2"/>
  <c r="AC1066" i="2"/>
  <c r="AD1066" i="2"/>
  <c r="AA1067" i="2"/>
  <c r="AB1067" i="2"/>
  <c r="AC1067" i="2"/>
  <c r="AD1067" i="2"/>
  <c r="AA1068" i="2"/>
  <c r="AB1068" i="2"/>
  <c r="AC1068" i="2"/>
  <c r="AD1068" i="2"/>
  <c r="AA1069" i="2"/>
  <c r="AB1069" i="2"/>
  <c r="AC1069" i="2"/>
  <c r="AD1069" i="2"/>
  <c r="AA1070" i="2"/>
  <c r="AB1070" i="2"/>
  <c r="AC1070" i="2"/>
  <c r="AD1070" i="2"/>
  <c r="AA1071" i="2"/>
  <c r="AB1071" i="2"/>
  <c r="AC1071" i="2"/>
  <c r="AD1071" i="2"/>
  <c r="AA1072" i="2"/>
  <c r="AB1072" i="2"/>
  <c r="AC1072" i="2"/>
  <c r="AD1072" i="2"/>
  <c r="AA1073" i="2"/>
  <c r="AB1073" i="2"/>
  <c r="AC1073" i="2"/>
  <c r="AD1073" i="2"/>
  <c r="AA1074" i="2"/>
  <c r="AB1074" i="2"/>
  <c r="AC1074" i="2"/>
  <c r="AD1074" i="2"/>
  <c r="AA1075" i="2"/>
  <c r="AB1075" i="2"/>
  <c r="AC1075" i="2"/>
  <c r="AD1075" i="2"/>
  <c r="AA1076" i="2"/>
  <c r="AB1076" i="2"/>
  <c r="AC1076" i="2"/>
  <c r="AD1076" i="2"/>
  <c r="AA1077" i="2"/>
  <c r="AB1077" i="2"/>
  <c r="AC1077" i="2"/>
  <c r="AD1077" i="2"/>
  <c r="AA1078" i="2"/>
  <c r="AB1078" i="2"/>
  <c r="AC1078" i="2"/>
  <c r="AD1078" i="2"/>
  <c r="AA1079" i="2"/>
  <c r="AB1079" i="2"/>
  <c r="AC1079" i="2"/>
  <c r="AD1079" i="2"/>
  <c r="AA1080" i="2"/>
  <c r="AB1080" i="2"/>
  <c r="AC1080" i="2"/>
  <c r="AD1080" i="2"/>
  <c r="AA1081" i="2"/>
  <c r="AB1081" i="2"/>
  <c r="AC1081" i="2"/>
  <c r="AD1081" i="2"/>
  <c r="AA1082" i="2"/>
  <c r="AB1082" i="2"/>
  <c r="AC1082" i="2"/>
  <c r="AD1082" i="2"/>
  <c r="AA1083" i="2"/>
  <c r="AB1083" i="2"/>
  <c r="AC1083" i="2"/>
  <c r="AD1083" i="2"/>
  <c r="AA1084" i="2"/>
  <c r="AB1084" i="2"/>
  <c r="AC1084" i="2"/>
  <c r="AD1084" i="2"/>
  <c r="AA1085" i="2"/>
  <c r="AB1085" i="2"/>
  <c r="AC1085" i="2"/>
  <c r="AD1085" i="2"/>
  <c r="AA1086" i="2"/>
  <c r="AB1086" i="2"/>
  <c r="AC1086" i="2"/>
  <c r="AD1086" i="2"/>
  <c r="AA1087" i="2"/>
  <c r="AB1087" i="2"/>
  <c r="AC1087" i="2"/>
  <c r="AD1087" i="2"/>
  <c r="AA1088" i="2"/>
  <c r="AB1088" i="2"/>
  <c r="AC1088" i="2"/>
  <c r="AD1088" i="2"/>
  <c r="AA1089" i="2"/>
  <c r="AB1089" i="2"/>
  <c r="AC1089" i="2"/>
  <c r="AD1089" i="2"/>
  <c r="AA1090" i="2"/>
  <c r="AB1090" i="2"/>
  <c r="AC1090" i="2"/>
  <c r="AD1090" i="2"/>
  <c r="AA1091" i="2"/>
  <c r="AB1091" i="2"/>
  <c r="AC1091" i="2"/>
  <c r="AD1091" i="2"/>
  <c r="AA1092" i="2"/>
  <c r="AB1092" i="2"/>
  <c r="AC1092" i="2"/>
  <c r="AD1092" i="2"/>
  <c r="AA1093" i="2"/>
  <c r="AB1093" i="2"/>
  <c r="AC1093" i="2"/>
  <c r="AD1093" i="2"/>
  <c r="AA1094" i="2"/>
  <c r="AB1094" i="2"/>
  <c r="AC1094" i="2"/>
  <c r="AD1094" i="2"/>
  <c r="AA1095" i="2"/>
  <c r="AB1095" i="2"/>
  <c r="AC1095" i="2"/>
  <c r="AD1095" i="2"/>
  <c r="AA1096" i="2"/>
  <c r="AB1096" i="2"/>
  <c r="AC1096" i="2"/>
  <c r="AD1096" i="2"/>
  <c r="AA1097" i="2"/>
  <c r="AB1097" i="2"/>
  <c r="AC1097" i="2"/>
  <c r="AD1097" i="2"/>
  <c r="AA1098" i="2"/>
  <c r="AB1098" i="2"/>
  <c r="AC1098" i="2"/>
  <c r="AD1098" i="2"/>
  <c r="AA1099" i="2"/>
  <c r="AB1099" i="2"/>
  <c r="AC1099" i="2"/>
  <c r="AD1099" i="2"/>
  <c r="AA1100" i="2"/>
  <c r="AB1100" i="2"/>
  <c r="AC1100" i="2"/>
  <c r="AD1100" i="2"/>
  <c r="AA1101" i="2"/>
  <c r="AB1101" i="2"/>
  <c r="AC1101" i="2"/>
  <c r="AD1101" i="2"/>
  <c r="AA1102" i="2"/>
  <c r="AB1102" i="2"/>
  <c r="AC1102" i="2"/>
  <c r="AD1102" i="2"/>
  <c r="AA1103" i="2"/>
  <c r="AB1103" i="2"/>
  <c r="AC1103" i="2"/>
  <c r="AD1103" i="2"/>
  <c r="AA1104" i="2"/>
  <c r="AB1104" i="2"/>
  <c r="AC1104" i="2"/>
  <c r="AD1104" i="2"/>
  <c r="AA1105" i="2"/>
  <c r="AB1105" i="2"/>
  <c r="AC1105" i="2"/>
  <c r="AD1105" i="2"/>
  <c r="AA1106" i="2"/>
  <c r="AB1106" i="2"/>
  <c r="AC1106" i="2"/>
  <c r="AD1106" i="2"/>
  <c r="AA1107" i="2"/>
  <c r="AB1107" i="2"/>
  <c r="AC1107" i="2"/>
  <c r="AD1107" i="2"/>
  <c r="AA1108" i="2"/>
  <c r="AB1108" i="2"/>
  <c r="AC1108" i="2"/>
  <c r="AD1108" i="2"/>
  <c r="AA1109" i="2"/>
  <c r="AB1109" i="2"/>
  <c r="AC1109" i="2"/>
  <c r="AD1109" i="2"/>
  <c r="AA1110" i="2"/>
  <c r="AB1110" i="2"/>
  <c r="AC1110" i="2"/>
  <c r="AD1110" i="2"/>
  <c r="AA1111" i="2"/>
  <c r="AB1111" i="2"/>
  <c r="AC1111" i="2"/>
  <c r="AD1111" i="2"/>
  <c r="AA1112" i="2"/>
  <c r="AB1112" i="2"/>
  <c r="AC1112" i="2"/>
  <c r="AD1112" i="2"/>
  <c r="AA1113" i="2"/>
  <c r="AB1113" i="2"/>
  <c r="AC1113" i="2"/>
  <c r="AD1113" i="2"/>
  <c r="AA1114" i="2"/>
  <c r="AB1114" i="2"/>
  <c r="AC1114" i="2"/>
  <c r="AD1114" i="2"/>
  <c r="AA1115" i="2"/>
  <c r="AB1115" i="2"/>
  <c r="AC1115" i="2"/>
  <c r="AD1115" i="2"/>
  <c r="AA1116" i="2"/>
  <c r="AB1116" i="2"/>
  <c r="AC1116" i="2"/>
  <c r="AD1116" i="2"/>
  <c r="AA1117" i="2"/>
  <c r="AB1117" i="2"/>
  <c r="AC1117" i="2"/>
  <c r="AD1117" i="2"/>
  <c r="AA1118" i="2"/>
  <c r="AB1118" i="2"/>
  <c r="AC1118" i="2"/>
  <c r="AD1118" i="2"/>
  <c r="AA1119" i="2"/>
  <c r="AB1119" i="2"/>
  <c r="AC1119" i="2"/>
  <c r="AD1119" i="2"/>
  <c r="AA1120" i="2"/>
  <c r="AB1120" i="2"/>
  <c r="AC1120" i="2"/>
  <c r="AD1120" i="2"/>
  <c r="AA1121" i="2"/>
  <c r="AB1121" i="2"/>
  <c r="AC1121" i="2"/>
  <c r="AD1121" i="2"/>
  <c r="AA1122" i="2"/>
  <c r="AB1122" i="2"/>
  <c r="AC1122" i="2"/>
  <c r="AD1122" i="2"/>
  <c r="AA1123" i="2"/>
  <c r="AB1123" i="2"/>
  <c r="AC1123" i="2"/>
  <c r="AD1123" i="2"/>
  <c r="AA1124" i="2"/>
  <c r="AB1124" i="2"/>
  <c r="AC1124" i="2"/>
  <c r="AD1124" i="2"/>
  <c r="AA1125" i="2"/>
  <c r="AB1125" i="2"/>
  <c r="AC1125" i="2"/>
  <c r="AD1125" i="2"/>
  <c r="AA1126" i="2"/>
  <c r="AB1126" i="2"/>
  <c r="AC1126" i="2"/>
  <c r="AD1126" i="2"/>
  <c r="AA1127" i="2"/>
  <c r="AB1127" i="2"/>
  <c r="AC1127" i="2"/>
  <c r="AD1127" i="2"/>
  <c r="AA1128" i="2"/>
  <c r="AB1128" i="2"/>
  <c r="AC1128" i="2"/>
  <c r="AD1128" i="2"/>
  <c r="AA1129" i="2"/>
  <c r="AB1129" i="2"/>
  <c r="AC1129" i="2"/>
  <c r="AD1129" i="2"/>
  <c r="AA1130" i="2"/>
  <c r="AB1130" i="2"/>
  <c r="AC1130" i="2"/>
  <c r="AD1130" i="2"/>
  <c r="AA1131" i="2"/>
  <c r="AB1131" i="2"/>
  <c r="AC1131" i="2"/>
  <c r="AD1131" i="2"/>
  <c r="AA1132" i="2"/>
  <c r="AB1132" i="2"/>
  <c r="AC1132" i="2"/>
  <c r="AD1132" i="2"/>
  <c r="AA1133" i="2"/>
  <c r="AB1133" i="2"/>
  <c r="AC1133" i="2"/>
  <c r="AD1133" i="2"/>
  <c r="AA1134" i="2"/>
  <c r="AB1134" i="2"/>
  <c r="AC1134" i="2"/>
  <c r="AD1134" i="2"/>
  <c r="AA1135" i="2"/>
  <c r="AB1135" i="2"/>
  <c r="AC1135" i="2"/>
  <c r="AD1135" i="2"/>
  <c r="AA1136" i="2"/>
  <c r="AB1136" i="2"/>
  <c r="AC1136" i="2"/>
  <c r="AD1136" i="2"/>
  <c r="AA1137" i="2"/>
  <c r="AB1137" i="2"/>
  <c r="AC1137" i="2"/>
  <c r="AD1137" i="2"/>
  <c r="AA1138" i="2"/>
  <c r="AB1138" i="2"/>
  <c r="AC1138" i="2"/>
  <c r="AD1138" i="2"/>
  <c r="M1049" i="2"/>
  <c r="N1049" i="2"/>
  <c r="O1049" i="2"/>
  <c r="P1049" i="2"/>
  <c r="M1050" i="2"/>
  <c r="N1050" i="2"/>
  <c r="O1050" i="2"/>
  <c r="P1050" i="2"/>
  <c r="M1051" i="2"/>
  <c r="N1051" i="2"/>
  <c r="O1051" i="2"/>
  <c r="P1051" i="2"/>
  <c r="M1052" i="2"/>
  <c r="N1052" i="2"/>
  <c r="O1052" i="2"/>
  <c r="P1052" i="2"/>
  <c r="M1053" i="2"/>
  <c r="N1053" i="2"/>
  <c r="O1053" i="2"/>
  <c r="P1053" i="2"/>
  <c r="M1054" i="2"/>
  <c r="N1054" i="2"/>
  <c r="O1054" i="2"/>
  <c r="P1054" i="2"/>
  <c r="M1055" i="2"/>
  <c r="N1055" i="2"/>
  <c r="O1055" i="2"/>
  <c r="P1055" i="2"/>
  <c r="M1056" i="2"/>
  <c r="N1056" i="2"/>
  <c r="O1056" i="2"/>
  <c r="P1056" i="2"/>
  <c r="M1057" i="2"/>
  <c r="N1057" i="2"/>
  <c r="O1057" i="2"/>
  <c r="P1057" i="2"/>
  <c r="M1058" i="2"/>
  <c r="N1058" i="2"/>
  <c r="O1058" i="2"/>
  <c r="P1058" i="2"/>
  <c r="M1059" i="2"/>
  <c r="N1059" i="2"/>
  <c r="O1059" i="2"/>
  <c r="P1059" i="2"/>
  <c r="M1060" i="2"/>
  <c r="N1060" i="2"/>
  <c r="O1060" i="2"/>
  <c r="P1060" i="2"/>
  <c r="M1061" i="2"/>
  <c r="N1061" i="2"/>
  <c r="O1061" i="2"/>
  <c r="P1061" i="2"/>
  <c r="M1062" i="2"/>
  <c r="N1062" i="2"/>
  <c r="O1062" i="2"/>
  <c r="P1062" i="2"/>
  <c r="M1063" i="2"/>
  <c r="N1063" i="2"/>
  <c r="O1063" i="2"/>
  <c r="P1063" i="2"/>
  <c r="M1064" i="2"/>
  <c r="N1064" i="2"/>
  <c r="O1064" i="2"/>
  <c r="P1064" i="2"/>
  <c r="M1065" i="2"/>
  <c r="N1065" i="2"/>
  <c r="O1065" i="2"/>
  <c r="P1065" i="2"/>
  <c r="M1066" i="2"/>
  <c r="N1066" i="2"/>
  <c r="O1066" i="2"/>
  <c r="P1066" i="2"/>
  <c r="M1067" i="2"/>
  <c r="N1067" i="2"/>
  <c r="O1067" i="2"/>
  <c r="P1067" i="2"/>
  <c r="M1068" i="2"/>
  <c r="N1068" i="2"/>
  <c r="O1068" i="2"/>
  <c r="P1068" i="2"/>
  <c r="M1069" i="2"/>
  <c r="N1069" i="2"/>
  <c r="O1069" i="2"/>
  <c r="P1069" i="2"/>
  <c r="M1070" i="2"/>
  <c r="N1070" i="2"/>
  <c r="O1070" i="2"/>
  <c r="P1070" i="2"/>
  <c r="M1071" i="2"/>
  <c r="N1071" i="2"/>
  <c r="O1071" i="2"/>
  <c r="P1071" i="2"/>
  <c r="M1072" i="2"/>
  <c r="N1072" i="2"/>
  <c r="O1072" i="2"/>
  <c r="P1072" i="2"/>
  <c r="M1073" i="2"/>
  <c r="N1073" i="2"/>
  <c r="O1073" i="2"/>
  <c r="P1073" i="2"/>
  <c r="M1074" i="2"/>
  <c r="N1074" i="2"/>
  <c r="O1074" i="2"/>
  <c r="P1074" i="2"/>
  <c r="M1075" i="2"/>
  <c r="N1075" i="2"/>
  <c r="O1075" i="2"/>
  <c r="P1075" i="2"/>
  <c r="M1076" i="2"/>
  <c r="N1076" i="2"/>
  <c r="O1076" i="2"/>
  <c r="P1076" i="2"/>
  <c r="M1077" i="2"/>
  <c r="N1077" i="2"/>
  <c r="O1077" i="2"/>
  <c r="P1077" i="2"/>
  <c r="M1078" i="2"/>
  <c r="N1078" i="2"/>
  <c r="O1078" i="2"/>
  <c r="P1078" i="2"/>
  <c r="M1079" i="2"/>
  <c r="N1079" i="2"/>
  <c r="O1079" i="2"/>
  <c r="P1079" i="2"/>
  <c r="M1080" i="2"/>
  <c r="N1080" i="2"/>
  <c r="O1080" i="2"/>
  <c r="P1080" i="2"/>
  <c r="M1081" i="2"/>
  <c r="N1081" i="2"/>
  <c r="O1081" i="2"/>
  <c r="P1081" i="2"/>
  <c r="M1082" i="2"/>
  <c r="N1082" i="2"/>
  <c r="O1082" i="2"/>
  <c r="P1082" i="2"/>
  <c r="M1083" i="2"/>
  <c r="N1083" i="2"/>
  <c r="O1083" i="2"/>
  <c r="P1083" i="2"/>
  <c r="M1084" i="2"/>
  <c r="N1084" i="2"/>
  <c r="O1084" i="2"/>
  <c r="P1084" i="2"/>
  <c r="M1085" i="2"/>
  <c r="N1085" i="2"/>
  <c r="O1085" i="2"/>
  <c r="P1085" i="2"/>
  <c r="M1086" i="2"/>
  <c r="N1086" i="2"/>
  <c r="O1086" i="2"/>
  <c r="P1086" i="2"/>
  <c r="M1087" i="2"/>
  <c r="N1087" i="2"/>
  <c r="O1087" i="2"/>
  <c r="P1087" i="2"/>
  <c r="M1088" i="2"/>
  <c r="N1088" i="2"/>
  <c r="O1088" i="2"/>
  <c r="P1088" i="2"/>
  <c r="M1089" i="2"/>
  <c r="N1089" i="2"/>
  <c r="O1089" i="2"/>
  <c r="P1089" i="2"/>
  <c r="M1090" i="2"/>
  <c r="N1090" i="2"/>
  <c r="O1090" i="2"/>
  <c r="P1090" i="2"/>
  <c r="M1091" i="2"/>
  <c r="N1091" i="2"/>
  <c r="O1091" i="2"/>
  <c r="P1091" i="2"/>
  <c r="M1092" i="2"/>
  <c r="N1092" i="2"/>
  <c r="O1092" i="2"/>
  <c r="P1092" i="2"/>
  <c r="M1093" i="2"/>
  <c r="N1093" i="2"/>
  <c r="O1093" i="2"/>
  <c r="P1093" i="2"/>
  <c r="M1094" i="2"/>
  <c r="N1094" i="2"/>
  <c r="O1094" i="2"/>
  <c r="P1094" i="2"/>
  <c r="M1095" i="2"/>
  <c r="N1095" i="2"/>
  <c r="O1095" i="2"/>
  <c r="P1095" i="2"/>
  <c r="M1096" i="2"/>
  <c r="N1096" i="2"/>
  <c r="O1096" i="2"/>
  <c r="P1096" i="2"/>
  <c r="M1097" i="2"/>
  <c r="N1097" i="2"/>
  <c r="O1097" i="2"/>
  <c r="P1097" i="2"/>
  <c r="M1098" i="2"/>
  <c r="N1098" i="2"/>
  <c r="O1098" i="2"/>
  <c r="P1098" i="2"/>
  <c r="M1099" i="2"/>
  <c r="N1099" i="2"/>
  <c r="O1099" i="2"/>
  <c r="P1099" i="2"/>
  <c r="M1100" i="2"/>
  <c r="N1100" i="2"/>
  <c r="O1100" i="2"/>
  <c r="P1100" i="2"/>
  <c r="M1101" i="2"/>
  <c r="N1101" i="2"/>
  <c r="O1101" i="2"/>
  <c r="P1101" i="2"/>
  <c r="M1102" i="2"/>
  <c r="N1102" i="2"/>
  <c r="O1102" i="2"/>
  <c r="P1102" i="2"/>
  <c r="M1103" i="2"/>
  <c r="N1103" i="2"/>
  <c r="O1103" i="2"/>
  <c r="P1103" i="2"/>
  <c r="M1104" i="2"/>
  <c r="N1104" i="2"/>
  <c r="O1104" i="2"/>
  <c r="P1104" i="2"/>
  <c r="M1105" i="2"/>
  <c r="N1105" i="2"/>
  <c r="O1105" i="2"/>
  <c r="P1105" i="2"/>
  <c r="M1106" i="2"/>
  <c r="N1106" i="2"/>
  <c r="O1106" i="2"/>
  <c r="P1106" i="2"/>
  <c r="M1107" i="2"/>
  <c r="N1107" i="2"/>
  <c r="O1107" i="2"/>
  <c r="P1107" i="2"/>
  <c r="M1108" i="2"/>
  <c r="N1108" i="2"/>
  <c r="O1108" i="2"/>
  <c r="P1108" i="2"/>
  <c r="M1109" i="2"/>
  <c r="N1109" i="2"/>
  <c r="O1109" i="2"/>
  <c r="P1109" i="2"/>
  <c r="M1110" i="2"/>
  <c r="N1110" i="2"/>
  <c r="O1110" i="2"/>
  <c r="P1110" i="2"/>
  <c r="M1111" i="2"/>
  <c r="N1111" i="2"/>
  <c r="O1111" i="2"/>
  <c r="P1111" i="2"/>
  <c r="M1112" i="2"/>
  <c r="N1112" i="2"/>
  <c r="O1112" i="2"/>
  <c r="P1112" i="2"/>
  <c r="M1113" i="2"/>
  <c r="N1113" i="2"/>
  <c r="O1113" i="2"/>
  <c r="P1113" i="2"/>
  <c r="M1114" i="2"/>
  <c r="N1114" i="2"/>
  <c r="O1114" i="2"/>
  <c r="P1114" i="2"/>
  <c r="M1115" i="2"/>
  <c r="N1115" i="2"/>
  <c r="O1115" i="2"/>
  <c r="P1115" i="2"/>
  <c r="M1116" i="2"/>
  <c r="N1116" i="2"/>
  <c r="O1116" i="2"/>
  <c r="P1116" i="2"/>
  <c r="M1117" i="2"/>
  <c r="N1117" i="2"/>
  <c r="O1117" i="2"/>
  <c r="P1117" i="2"/>
  <c r="M1118" i="2"/>
  <c r="N1118" i="2"/>
  <c r="O1118" i="2"/>
  <c r="P1118" i="2"/>
  <c r="M1119" i="2"/>
  <c r="N1119" i="2"/>
  <c r="O1119" i="2"/>
  <c r="P1119" i="2"/>
  <c r="M1120" i="2"/>
  <c r="N1120" i="2"/>
  <c r="O1120" i="2"/>
  <c r="P1120" i="2"/>
  <c r="M1121" i="2"/>
  <c r="N1121" i="2"/>
  <c r="O1121" i="2"/>
  <c r="P1121" i="2"/>
  <c r="M1122" i="2"/>
  <c r="N1122" i="2"/>
  <c r="O1122" i="2"/>
  <c r="P1122" i="2"/>
  <c r="M1123" i="2"/>
  <c r="N1123" i="2"/>
  <c r="O1123" i="2"/>
  <c r="P1123" i="2"/>
  <c r="M1124" i="2"/>
  <c r="N1124" i="2"/>
  <c r="O1124" i="2"/>
  <c r="P1124" i="2"/>
  <c r="M1125" i="2"/>
  <c r="N1125" i="2"/>
  <c r="O1125" i="2"/>
  <c r="P1125" i="2"/>
  <c r="M1126" i="2"/>
  <c r="N1126" i="2"/>
  <c r="O1126" i="2"/>
  <c r="P1126" i="2"/>
  <c r="M1127" i="2"/>
  <c r="N1127" i="2"/>
  <c r="O1127" i="2"/>
  <c r="P1127" i="2"/>
  <c r="M1128" i="2"/>
  <c r="N1128" i="2"/>
  <c r="O1128" i="2"/>
  <c r="P1128" i="2"/>
  <c r="M1129" i="2"/>
  <c r="N1129" i="2"/>
  <c r="O1129" i="2"/>
  <c r="P1129" i="2"/>
  <c r="M1130" i="2"/>
  <c r="N1130" i="2"/>
  <c r="O1130" i="2"/>
  <c r="P1130" i="2"/>
  <c r="M1131" i="2"/>
  <c r="N1131" i="2"/>
  <c r="O1131" i="2"/>
  <c r="P1131" i="2"/>
  <c r="M1132" i="2"/>
  <c r="N1132" i="2"/>
  <c r="O1132" i="2"/>
  <c r="P1132" i="2"/>
  <c r="M1133" i="2"/>
  <c r="N1133" i="2"/>
  <c r="O1133" i="2"/>
  <c r="P1133" i="2"/>
  <c r="M1134" i="2"/>
  <c r="N1134" i="2"/>
  <c r="O1134" i="2"/>
  <c r="P1134" i="2"/>
  <c r="M1135" i="2"/>
  <c r="N1135" i="2"/>
  <c r="O1135" i="2"/>
  <c r="P1135" i="2"/>
  <c r="M1136" i="2"/>
  <c r="N1136" i="2"/>
  <c r="O1136" i="2"/>
  <c r="P1136" i="2"/>
  <c r="M1137" i="2"/>
  <c r="N1137" i="2"/>
  <c r="O1137" i="2"/>
  <c r="P1137" i="2"/>
  <c r="M1138" i="2"/>
  <c r="N1138" i="2"/>
  <c r="O1138" i="2"/>
  <c r="P1138" i="2"/>
  <c r="AO948" i="2"/>
  <c r="AP948" i="2"/>
  <c r="AQ948" i="2"/>
  <c r="AR948" i="2"/>
  <c r="AO949" i="2"/>
  <c r="AP949" i="2"/>
  <c r="AQ949" i="2"/>
  <c r="AR949" i="2"/>
  <c r="AO950" i="2"/>
  <c r="AP950" i="2"/>
  <c r="AQ950" i="2"/>
  <c r="AR950" i="2"/>
  <c r="AO951" i="2"/>
  <c r="AP951" i="2"/>
  <c r="AQ951" i="2"/>
  <c r="AR951" i="2"/>
  <c r="AO952" i="2"/>
  <c r="AP952" i="2"/>
  <c r="AQ952" i="2"/>
  <c r="AR952" i="2"/>
  <c r="AO953" i="2"/>
  <c r="AP953" i="2"/>
  <c r="AQ953" i="2"/>
  <c r="AR953" i="2"/>
  <c r="AO954" i="2"/>
  <c r="AP954" i="2"/>
  <c r="AQ954" i="2"/>
  <c r="AR954" i="2"/>
  <c r="AO955" i="2"/>
  <c r="AP955" i="2"/>
  <c r="AQ955" i="2"/>
  <c r="AR955" i="2"/>
  <c r="AO956" i="2"/>
  <c r="AP956" i="2"/>
  <c r="AQ956" i="2"/>
  <c r="AR956" i="2"/>
  <c r="AO957" i="2"/>
  <c r="AP957" i="2"/>
  <c r="AQ957" i="2"/>
  <c r="AR957" i="2"/>
  <c r="AO958" i="2"/>
  <c r="AP958" i="2"/>
  <c r="AQ958" i="2"/>
  <c r="AR958" i="2"/>
  <c r="AO959" i="2"/>
  <c r="AP959" i="2"/>
  <c r="AQ959" i="2"/>
  <c r="AR959" i="2"/>
  <c r="AO960" i="2"/>
  <c r="AP960" i="2"/>
  <c r="AQ960" i="2"/>
  <c r="AR960" i="2"/>
  <c r="AO961" i="2"/>
  <c r="AP961" i="2"/>
  <c r="AQ961" i="2"/>
  <c r="AR961" i="2"/>
  <c r="AO962" i="2"/>
  <c r="AP962" i="2"/>
  <c r="AQ962" i="2"/>
  <c r="AR962" i="2"/>
  <c r="AO963" i="2"/>
  <c r="AP963" i="2"/>
  <c r="AQ963" i="2"/>
  <c r="AR963" i="2"/>
  <c r="AO964" i="2"/>
  <c r="AP964" i="2"/>
  <c r="AQ964" i="2"/>
  <c r="AR964" i="2"/>
  <c r="AO965" i="2"/>
  <c r="AP965" i="2"/>
  <c r="AQ965" i="2"/>
  <c r="AR965" i="2"/>
  <c r="AO966" i="2"/>
  <c r="AP966" i="2"/>
  <c r="AQ966" i="2"/>
  <c r="AR966" i="2"/>
  <c r="AO967" i="2"/>
  <c r="AP967" i="2"/>
  <c r="AQ967" i="2"/>
  <c r="AR967" i="2"/>
  <c r="AO968" i="2"/>
  <c r="AP968" i="2"/>
  <c r="AQ968" i="2"/>
  <c r="AR968" i="2"/>
  <c r="AO969" i="2"/>
  <c r="AP969" i="2"/>
  <c r="AQ969" i="2"/>
  <c r="AR969" i="2"/>
  <c r="AO970" i="2"/>
  <c r="AP970" i="2"/>
  <c r="AQ970" i="2"/>
  <c r="AR970" i="2"/>
  <c r="AO971" i="2"/>
  <c r="AP971" i="2"/>
  <c r="AQ971" i="2"/>
  <c r="AR971" i="2"/>
  <c r="AO972" i="2"/>
  <c r="AP972" i="2"/>
  <c r="AQ972" i="2"/>
  <c r="AR972" i="2"/>
  <c r="AO973" i="2"/>
  <c r="AP973" i="2"/>
  <c r="AQ973" i="2"/>
  <c r="AR973" i="2"/>
  <c r="AO974" i="2"/>
  <c r="AP974" i="2"/>
  <c r="AQ974" i="2"/>
  <c r="AR974" i="2"/>
  <c r="AO975" i="2"/>
  <c r="AP975" i="2"/>
  <c r="AQ975" i="2"/>
  <c r="AR975" i="2"/>
  <c r="AO976" i="2"/>
  <c r="AP976" i="2"/>
  <c r="AQ976" i="2"/>
  <c r="AR976" i="2"/>
  <c r="AO977" i="2"/>
  <c r="AP977" i="2"/>
  <c r="AQ977" i="2"/>
  <c r="AR977" i="2"/>
  <c r="AO978" i="2"/>
  <c r="AP978" i="2"/>
  <c r="AQ978" i="2"/>
  <c r="AR978" i="2"/>
  <c r="AO979" i="2"/>
  <c r="AP979" i="2"/>
  <c r="AQ979" i="2"/>
  <c r="AR979" i="2"/>
  <c r="AO980" i="2"/>
  <c r="AP980" i="2"/>
  <c r="AQ980" i="2"/>
  <c r="AR980" i="2"/>
  <c r="AO981" i="2"/>
  <c r="AP981" i="2"/>
  <c r="AQ981" i="2"/>
  <c r="AR981" i="2"/>
  <c r="AO982" i="2"/>
  <c r="AP982" i="2"/>
  <c r="AQ982" i="2"/>
  <c r="AR982" i="2"/>
  <c r="AO983" i="2"/>
  <c r="AP983" i="2"/>
  <c r="AQ983" i="2"/>
  <c r="AR983" i="2"/>
  <c r="AO984" i="2"/>
  <c r="AP984" i="2"/>
  <c r="AQ984" i="2"/>
  <c r="AR984" i="2"/>
  <c r="AO985" i="2"/>
  <c r="AP985" i="2"/>
  <c r="AQ985" i="2"/>
  <c r="AR985" i="2"/>
  <c r="AO986" i="2"/>
  <c r="AP986" i="2"/>
  <c r="AQ986" i="2"/>
  <c r="AR986" i="2"/>
  <c r="AO987" i="2"/>
  <c r="AP987" i="2"/>
  <c r="AQ987" i="2"/>
  <c r="AR987" i="2"/>
  <c r="AO988" i="2"/>
  <c r="AP988" i="2"/>
  <c r="AQ988" i="2"/>
  <c r="AR988" i="2"/>
  <c r="AO989" i="2"/>
  <c r="AP989" i="2"/>
  <c r="AQ989" i="2"/>
  <c r="AR989" i="2"/>
  <c r="AO990" i="2"/>
  <c r="AP990" i="2"/>
  <c r="AQ990" i="2"/>
  <c r="AR990" i="2"/>
  <c r="AO991" i="2"/>
  <c r="AP991" i="2"/>
  <c r="AQ991" i="2"/>
  <c r="AR991" i="2"/>
  <c r="AO992" i="2"/>
  <c r="AP992" i="2"/>
  <c r="AQ992" i="2"/>
  <c r="AR992" i="2"/>
  <c r="AO993" i="2"/>
  <c r="AP993" i="2"/>
  <c r="AQ993" i="2"/>
  <c r="AR993" i="2"/>
  <c r="AO994" i="2"/>
  <c r="AP994" i="2"/>
  <c r="AQ994" i="2"/>
  <c r="AR994" i="2"/>
  <c r="AO995" i="2"/>
  <c r="AP995" i="2"/>
  <c r="AQ995" i="2"/>
  <c r="AR995" i="2"/>
  <c r="AO996" i="2"/>
  <c r="AP996" i="2"/>
  <c r="AQ996" i="2"/>
  <c r="AR996" i="2"/>
  <c r="AO997" i="2"/>
  <c r="AP997" i="2"/>
  <c r="AQ997" i="2"/>
  <c r="AR997" i="2"/>
  <c r="AO998" i="2"/>
  <c r="AP998" i="2"/>
  <c r="AQ998" i="2"/>
  <c r="AR998" i="2"/>
  <c r="AO999" i="2"/>
  <c r="AP999" i="2"/>
  <c r="AQ999" i="2"/>
  <c r="AR999" i="2"/>
  <c r="AO1000" i="2"/>
  <c r="AP1000" i="2"/>
  <c r="AQ1000" i="2"/>
  <c r="AR1000" i="2"/>
  <c r="AO1001" i="2"/>
  <c r="AP1001" i="2"/>
  <c r="AQ1001" i="2"/>
  <c r="AR1001" i="2"/>
  <c r="AO1002" i="2"/>
  <c r="AP1002" i="2"/>
  <c r="AQ1002" i="2"/>
  <c r="AR1002" i="2"/>
  <c r="AO1003" i="2"/>
  <c r="AP1003" i="2"/>
  <c r="AQ1003" i="2"/>
  <c r="AR1003" i="2"/>
  <c r="AO1004" i="2"/>
  <c r="AP1004" i="2"/>
  <c r="AQ1004" i="2"/>
  <c r="AR1004" i="2"/>
  <c r="AO1005" i="2"/>
  <c r="AP1005" i="2"/>
  <c r="AQ1005" i="2"/>
  <c r="AR1005" i="2"/>
  <c r="AO1006" i="2"/>
  <c r="AP1006" i="2"/>
  <c r="AQ1006" i="2"/>
  <c r="AR1006" i="2"/>
  <c r="AO1007" i="2"/>
  <c r="AP1007" i="2"/>
  <c r="AQ1007" i="2"/>
  <c r="AR1007" i="2"/>
  <c r="AO1008" i="2"/>
  <c r="AP1008" i="2"/>
  <c r="AQ1008" i="2"/>
  <c r="AR1008" i="2"/>
  <c r="AO1009" i="2"/>
  <c r="AP1009" i="2"/>
  <c r="AQ1009" i="2"/>
  <c r="AR1009" i="2"/>
  <c r="AO1010" i="2"/>
  <c r="AP1010" i="2"/>
  <c r="AQ1010" i="2"/>
  <c r="AR1010" i="2"/>
  <c r="AO1011" i="2"/>
  <c r="AP1011" i="2"/>
  <c r="AQ1011" i="2"/>
  <c r="AR1011" i="2"/>
  <c r="AO1012" i="2"/>
  <c r="AP1012" i="2"/>
  <c r="AQ1012" i="2"/>
  <c r="AR1012" i="2"/>
  <c r="AO1013" i="2"/>
  <c r="AP1013" i="2"/>
  <c r="AQ1013" i="2"/>
  <c r="AR1013" i="2"/>
  <c r="AO1014" i="2"/>
  <c r="AP1014" i="2"/>
  <c r="AQ1014" i="2"/>
  <c r="AR1014" i="2"/>
  <c r="AO1015" i="2"/>
  <c r="AP1015" i="2"/>
  <c r="AQ1015" i="2"/>
  <c r="AR1015" i="2"/>
  <c r="AO1016" i="2"/>
  <c r="AP1016" i="2"/>
  <c r="AQ1016" i="2"/>
  <c r="AR1016" i="2"/>
  <c r="AO1017" i="2"/>
  <c r="AP1017" i="2"/>
  <c r="AQ1017" i="2"/>
  <c r="AR1017" i="2"/>
  <c r="AO1018" i="2"/>
  <c r="AP1018" i="2"/>
  <c r="AQ1018" i="2"/>
  <c r="AR1018" i="2"/>
  <c r="AO1019" i="2"/>
  <c r="AP1019" i="2"/>
  <c r="AQ1019" i="2"/>
  <c r="AR1019" i="2"/>
  <c r="AO1020" i="2"/>
  <c r="AP1020" i="2"/>
  <c r="AQ1020" i="2"/>
  <c r="AR1020" i="2"/>
  <c r="AO1021" i="2"/>
  <c r="AP1021" i="2"/>
  <c r="AQ1021" i="2"/>
  <c r="AR1021" i="2"/>
  <c r="AO1022" i="2"/>
  <c r="AP1022" i="2"/>
  <c r="AQ1022" i="2"/>
  <c r="AR1022" i="2"/>
  <c r="AO1023" i="2"/>
  <c r="AP1023" i="2"/>
  <c r="AQ1023" i="2"/>
  <c r="AR1023" i="2"/>
  <c r="AO1024" i="2"/>
  <c r="AP1024" i="2"/>
  <c r="AQ1024" i="2"/>
  <c r="AR1024" i="2"/>
  <c r="AO1025" i="2"/>
  <c r="AP1025" i="2"/>
  <c r="AQ1025" i="2"/>
  <c r="AR1025" i="2"/>
  <c r="AO1026" i="2"/>
  <c r="AP1026" i="2"/>
  <c r="AQ1026" i="2"/>
  <c r="AR1026" i="2"/>
  <c r="AO1027" i="2"/>
  <c r="AP1027" i="2"/>
  <c r="AQ1027" i="2"/>
  <c r="AR1027" i="2"/>
  <c r="AO1028" i="2"/>
  <c r="AP1028" i="2"/>
  <c r="AQ1028" i="2"/>
  <c r="AR1028" i="2"/>
  <c r="AO1029" i="2"/>
  <c r="AP1029" i="2"/>
  <c r="AQ1029" i="2"/>
  <c r="AR1029" i="2"/>
  <c r="AO1030" i="2"/>
  <c r="AP1030" i="2"/>
  <c r="AQ1030" i="2"/>
  <c r="AR1030" i="2"/>
  <c r="AO1031" i="2"/>
  <c r="AP1031" i="2"/>
  <c r="AQ1031" i="2"/>
  <c r="AR1031" i="2"/>
  <c r="AO1032" i="2"/>
  <c r="AP1032" i="2"/>
  <c r="AQ1032" i="2"/>
  <c r="AR1032" i="2"/>
  <c r="AO1033" i="2"/>
  <c r="AP1033" i="2"/>
  <c r="AQ1033" i="2"/>
  <c r="AR1033" i="2"/>
  <c r="AO1034" i="2"/>
  <c r="AP1034" i="2"/>
  <c r="AQ1034" i="2"/>
  <c r="AR1034" i="2"/>
  <c r="AO1035" i="2"/>
  <c r="AP1035" i="2"/>
  <c r="AQ1035" i="2"/>
  <c r="AR1035" i="2"/>
  <c r="AO1036" i="2"/>
  <c r="AP1036" i="2"/>
  <c r="AQ1036" i="2"/>
  <c r="AR1036" i="2"/>
  <c r="AO1037" i="2"/>
  <c r="AP1037" i="2"/>
  <c r="AQ1037" i="2"/>
  <c r="AR1037" i="2"/>
  <c r="AA1037" i="2"/>
  <c r="AB1037" i="2"/>
  <c r="AC1037" i="2"/>
  <c r="AD1037" i="2"/>
  <c r="AA948" i="2"/>
  <c r="AB948" i="2"/>
  <c r="AC948" i="2"/>
  <c r="AD948" i="2"/>
  <c r="AA949" i="2"/>
  <c r="AB949" i="2"/>
  <c r="AC949" i="2"/>
  <c r="AD949" i="2"/>
  <c r="AA950" i="2"/>
  <c r="AB950" i="2"/>
  <c r="AC950" i="2"/>
  <c r="AD950" i="2"/>
  <c r="AA951" i="2"/>
  <c r="AB951" i="2"/>
  <c r="AC951" i="2"/>
  <c r="AD951" i="2"/>
  <c r="AA952" i="2"/>
  <c r="AB952" i="2"/>
  <c r="AC952" i="2"/>
  <c r="AD952" i="2"/>
  <c r="AA953" i="2"/>
  <c r="AB953" i="2"/>
  <c r="AC953" i="2"/>
  <c r="AD953" i="2"/>
  <c r="AA954" i="2"/>
  <c r="AB954" i="2"/>
  <c r="AC954" i="2"/>
  <c r="AD954" i="2"/>
  <c r="AA955" i="2"/>
  <c r="AB955" i="2"/>
  <c r="AC955" i="2"/>
  <c r="AD955" i="2"/>
  <c r="AA956" i="2"/>
  <c r="AB956" i="2"/>
  <c r="AC956" i="2"/>
  <c r="AD956" i="2"/>
  <c r="AA957" i="2"/>
  <c r="AB957" i="2"/>
  <c r="AC957" i="2"/>
  <c r="AD957" i="2"/>
  <c r="AA958" i="2"/>
  <c r="AB958" i="2"/>
  <c r="AC958" i="2"/>
  <c r="AD958" i="2"/>
  <c r="AA959" i="2"/>
  <c r="AB959" i="2"/>
  <c r="AC959" i="2"/>
  <c r="AD959" i="2"/>
  <c r="AA960" i="2"/>
  <c r="AB960" i="2"/>
  <c r="AC960" i="2"/>
  <c r="AD960" i="2"/>
  <c r="AA961" i="2"/>
  <c r="AB961" i="2"/>
  <c r="AC961" i="2"/>
  <c r="AD961" i="2"/>
  <c r="AA962" i="2"/>
  <c r="AB962" i="2"/>
  <c r="AC962" i="2"/>
  <c r="AD962" i="2"/>
  <c r="AA963" i="2"/>
  <c r="AB963" i="2"/>
  <c r="AC963" i="2"/>
  <c r="AD963" i="2"/>
  <c r="AA964" i="2"/>
  <c r="AB964" i="2"/>
  <c r="AC964" i="2"/>
  <c r="AD964" i="2"/>
  <c r="AA965" i="2"/>
  <c r="AB965" i="2"/>
  <c r="AC965" i="2"/>
  <c r="AD965" i="2"/>
  <c r="AA966" i="2"/>
  <c r="AB966" i="2"/>
  <c r="AC966" i="2"/>
  <c r="AD966" i="2"/>
  <c r="AA967" i="2"/>
  <c r="AB967" i="2"/>
  <c r="AC967" i="2"/>
  <c r="AD967" i="2"/>
  <c r="AA968" i="2"/>
  <c r="AB968" i="2"/>
  <c r="AC968" i="2"/>
  <c r="AD968" i="2"/>
  <c r="AA969" i="2"/>
  <c r="AB969" i="2"/>
  <c r="AC969" i="2"/>
  <c r="AD969" i="2"/>
  <c r="AA970" i="2"/>
  <c r="AB970" i="2"/>
  <c r="AC970" i="2"/>
  <c r="AD970" i="2"/>
  <c r="AA971" i="2"/>
  <c r="AB971" i="2"/>
  <c r="AC971" i="2"/>
  <c r="AD971" i="2"/>
  <c r="AA972" i="2"/>
  <c r="AB972" i="2"/>
  <c r="AC972" i="2"/>
  <c r="AD972" i="2"/>
  <c r="AA973" i="2"/>
  <c r="AB973" i="2"/>
  <c r="AC973" i="2"/>
  <c r="AD973" i="2"/>
  <c r="AA974" i="2"/>
  <c r="AB974" i="2"/>
  <c r="AC974" i="2"/>
  <c r="AD974" i="2"/>
  <c r="AA975" i="2"/>
  <c r="AB975" i="2"/>
  <c r="AC975" i="2"/>
  <c r="AD975" i="2"/>
  <c r="AA976" i="2"/>
  <c r="AB976" i="2"/>
  <c r="AC976" i="2"/>
  <c r="AD976" i="2"/>
  <c r="AA977" i="2"/>
  <c r="AB977" i="2"/>
  <c r="AC977" i="2"/>
  <c r="AD977" i="2"/>
  <c r="AA978" i="2"/>
  <c r="AB978" i="2"/>
  <c r="AC978" i="2"/>
  <c r="AD978" i="2"/>
  <c r="AA979" i="2"/>
  <c r="AB979" i="2"/>
  <c r="AC979" i="2"/>
  <c r="AD979" i="2"/>
  <c r="AA980" i="2"/>
  <c r="AB980" i="2"/>
  <c r="AC980" i="2"/>
  <c r="AD980" i="2"/>
  <c r="AA981" i="2"/>
  <c r="AB981" i="2"/>
  <c r="AC981" i="2"/>
  <c r="AD981" i="2"/>
  <c r="AA982" i="2"/>
  <c r="AB982" i="2"/>
  <c r="AC982" i="2"/>
  <c r="AD982" i="2"/>
  <c r="AA983" i="2"/>
  <c r="AB983" i="2"/>
  <c r="AC983" i="2"/>
  <c r="AD983" i="2"/>
  <c r="AA984" i="2"/>
  <c r="AB984" i="2"/>
  <c r="AC984" i="2"/>
  <c r="AD984" i="2"/>
  <c r="AA985" i="2"/>
  <c r="AB985" i="2"/>
  <c r="AC985" i="2"/>
  <c r="AD985" i="2"/>
  <c r="AA986" i="2"/>
  <c r="AB986" i="2"/>
  <c r="AC986" i="2"/>
  <c r="AD986" i="2"/>
  <c r="AA987" i="2"/>
  <c r="AB987" i="2"/>
  <c r="AC987" i="2"/>
  <c r="AD987" i="2"/>
  <c r="AA988" i="2"/>
  <c r="AB988" i="2"/>
  <c r="AC988" i="2"/>
  <c r="AD988" i="2"/>
  <c r="AA989" i="2"/>
  <c r="AB989" i="2"/>
  <c r="AC989" i="2"/>
  <c r="AD989" i="2"/>
  <c r="AA990" i="2"/>
  <c r="AB990" i="2"/>
  <c r="AC990" i="2"/>
  <c r="AD990" i="2"/>
  <c r="AA991" i="2"/>
  <c r="AB991" i="2"/>
  <c r="AC991" i="2"/>
  <c r="AD991" i="2"/>
  <c r="AA992" i="2"/>
  <c r="AB992" i="2"/>
  <c r="AC992" i="2"/>
  <c r="AD992" i="2"/>
  <c r="AA993" i="2"/>
  <c r="AB993" i="2"/>
  <c r="AC993" i="2"/>
  <c r="AD993" i="2"/>
  <c r="AA994" i="2"/>
  <c r="AB994" i="2"/>
  <c r="AC994" i="2"/>
  <c r="AD994" i="2"/>
  <c r="AA995" i="2"/>
  <c r="AB995" i="2"/>
  <c r="AC995" i="2"/>
  <c r="AD995" i="2"/>
  <c r="AA996" i="2"/>
  <c r="AB996" i="2"/>
  <c r="AC996" i="2"/>
  <c r="AD996" i="2"/>
  <c r="AA997" i="2"/>
  <c r="AB997" i="2"/>
  <c r="AC997" i="2"/>
  <c r="AD997" i="2"/>
  <c r="AA998" i="2"/>
  <c r="AB998" i="2"/>
  <c r="AC998" i="2"/>
  <c r="AD998" i="2"/>
  <c r="AA999" i="2"/>
  <c r="AB999" i="2"/>
  <c r="AC999" i="2"/>
  <c r="AD999" i="2"/>
  <c r="AA1000" i="2"/>
  <c r="AB1000" i="2"/>
  <c r="AC1000" i="2"/>
  <c r="AD1000" i="2"/>
  <c r="AA1001" i="2"/>
  <c r="AB1001" i="2"/>
  <c r="AC1001" i="2"/>
  <c r="AD1001" i="2"/>
  <c r="AA1002" i="2"/>
  <c r="AB1002" i="2"/>
  <c r="AC1002" i="2"/>
  <c r="AD1002" i="2"/>
  <c r="AA1003" i="2"/>
  <c r="AB1003" i="2"/>
  <c r="AC1003" i="2"/>
  <c r="AD1003" i="2"/>
  <c r="AA1004" i="2"/>
  <c r="AB1004" i="2"/>
  <c r="AC1004" i="2"/>
  <c r="AD1004" i="2"/>
  <c r="AA1005" i="2"/>
  <c r="AB1005" i="2"/>
  <c r="AC1005" i="2"/>
  <c r="AD1005" i="2"/>
  <c r="AA1006" i="2"/>
  <c r="AB1006" i="2"/>
  <c r="AC1006" i="2"/>
  <c r="AD1006" i="2"/>
  <c r="AA1007" i="2"/>
  <c r="AB1007" i="2"/>
  <c r="AC1007" i="2"/>
  <c r="AD1007" i="2"/>
  <c r="AA1008" i="2"/>
  <c r="AB1008" i="2"/>
  <c r="AC1008" i="2"/>
  <c r="AD1008" i="2"/>
  <c r="AA1009" i="2"/>
  <c r="AB1009" i="2"/>
  <c r="AC1009" i="2"/>
  <c r="AD1009" i="2"/>
  <c r="AA1010" i="2"/>
  <c r="AB1010" i="2"/>
  <c r="AC1010" i="2"/>
  <c r="AD1010" i="2"/>
  <c r="AA1011" i="2"/>
  <c r="AB1011" i="2"/>
  <c r="AC1011" i="2"/>
  <c r="AD1011" i="2"/>
  <c r="AA1012" i="2"/>
  <c r="AB1012" i="2"/>
  <c r="AC1012" i="2"/>
  <c r="AD1012" i="2"/>
  <c r="AA1013" i="2"/>
  <c r="AB1013" i="2"/>
  <c r="AC1013" i="2"/>
  <c r="AD1013" i="2"/>
  <c r="AA1014" i="2"/>
  <c r="AB1014" i="2"/>
  <c r="AC1014" i="2"/>
  <c r="AD1014" i="2"/>
  <c r="AA1015" i="2"/>
  <c r="AB1015" i="2"/>
  <c r="AC1015" i="2"/>
  <c r="AD1015" i="2"/>
  <c r="AA1016" i="2"/>
  <c r="AB1016" i="2"/>
  <c r="AC1016" i="2"/>
  <c r="AD1016" i="2"/>
  <c r="AA1017" i="2"/>
  <c r="AB1017" i="2"/>
  <c r="AC1017" i="2"/>
  <c r="AD1017" i="2"/>
  <c r="AA1018" i="2"/>
  <c r="AB1018" i="2"/>
  <c r="AC1018" i="2"/>
  <c r="AD1018" i="2"/>
  <c r="AA1019" i="2"/>
  <c r="AB1019" i="2"/>
  <c r="AC1019" i="2"/>
  <c r="AD1019" i="2"/>
  <c r="AA1020" i="2"/>
  <c r="AB1020" i="2"/>
  <c r="AC1020" i="2"/>
  <c r="AD1020" i="2"/>
  <c r="AA1021" i="2"/>
  <c r="AB1021" i="2"/>
  <c r="AC1021" i="2"/>
  <c r="AD1021" i="2"/>
  <c r="AA1022" i="2"/>
  <c r="AB1022" i="2"/>
  <c r="AC1022" i="2"/>
  <c r="AD1022" i="2"/>
  <c r="AA1023" i="2"/>
  <c r="AB1023" i="2"/>
  <c r="AC1023" i="2"/>
  <c r="AD1023" i="2"/>
  <c r="AA1024" i="2"/>
  <c r="AB1024" i="2"/>
  <c r="AC1024" i="2"/>
  <c r="AD1024" i="2"/>
  <c r="AA1025" i="2"/>
  <c r="AB1025" i="2"/>
  <c r="AC1025" i="2"/>
  <c r="AD1025" i="2"/>
  <c r="AA1026" i="2"/>
  <c r="AB1026" i="2"/>
  <c r="AC1026" i="2"/>
  <c r="AD1026" i="2"/>
  <c r="AA1027" i="2"/>
  <c r="AB1027" i="2"/>
  <c r="AC1027" i="2"/>
  <c r="AD1027" i="2"/>
  <c r="AA1028" i="2"/>
  <c r="AB1028" i="2"/>
  <c r="AC1028" i="2"/>
  <c r="AD1028" i="2"/>
  <c r="AA1029" i="2"/>
  <c r="AB1029" i="2"/>
  <c r="AC1029" i="2"/>
  <c r="AD1029" i="2"/>
  <c r="AA1030" i="2"/>
  <c r="AB1030" i="2"/>
  <c r="AC1030" i="2"/>
  <c r="AD1030" i="2"/>
  <c r="AA1031" i="2"/>
  <c r="AB1031" i="2"/>
  <c r="AC1031" i="2"/>
  <c r="AD1031" i="2"/>
  <c r="AA1032" i="2"/>
  <c r="AB1032" i="2"/>
  <c r="AC1032" i="2"/>
  <c r="AD1032" i="2"/>
  <c r="AA1033" i="2"/>
  <c r="AB1033" i="2"/>
  <c r="AC1033" i="2"/>
  <c r="AD1033" i="2"/>
  <c r="AA1034" i="2"/>
  <c r="AB1034" i="2"/>
  <c r="AC1034" i="2"/>
  <c r="AD1034" i="2"/>
  <c r="AA1035" i="2"/>
  <c r="AB1035" i="2"/>
  <c r="AC1035" i="2"/>
  <c r="AD1035" i="2"/>
  <c r="AA1036" i="2"/>
  <c r="AB1036" i="2"/>
  <c r="AC1036" i="2"/>
  <c r="AD1036" i="2"/>
  <c r="M948" i="2"/>
  <c r="N948" i="2"/>
  <c r="O948" i="2"/>
  <c r="P948" i="2"/>
  <c r="M949" i="2"/>
  <c r="N949" i="2"/>
  <c r="O949" i="2"/>
  <c r="P949" i="2"/>
  <c r="M950" i="2"/>
  <c r="N950" i="2"/>
  <c r="O950" i="2"/>
  <c r="P950" i="2"/>
  <c r="M951" i="2"/>
  <c r="N951" i="2"/>
  <c r="O951" i="2"/>
  <c r="P951" i="2"/>
  <c r="M952" i="2"/>
  <c r="N952" i="2"/>
  <c r="O952" i="2"/>
  <c r="P952" i="2"/>
  <c r="M953" i="2"/>
  <c r="N953" i="2"/>
  <c r="O953" i="2"/>
  <c r="P953" i="2"/>
  <c r="M954" i="2"/>
  <c r="N954" i="2"/>
  <c r="O954" i="2"/>
  <c r="P954" i="2"/>
  <c r="M955" i="2"/>
  <c r="N955" i="2"/>
  <c r="O955" i="2"/>
  <c r="P955" i="2"/>
  <c r="M956" i="2"/>
  <c r="N956" i="2"/>
  <c r="O956" i="2"/>
  <c r="P956" i="2"/>
  <c r="M957" i="2"/>
  <c r="N957" i="2"/>
  <c r="O957" i="2"/>
  <c r="P957" i="2"/>
  <c r="M958" i="2"/>
  <c r="N958" i="2"/>
  <c r="O958" i="2"/>
  <c r="P958" i="2"/>
  <c r="M959" i="2"/>
  <c r="N959" i="2"/>
  <c r="O959" i="2"/>
  <c r="P959" i="2"/>
  <c r="M960" i="2"/>
  <c r="N960" i="2"/>
  <c r="O960" i="2"/>
  <c r="P960" i="2"/>
  <c r="M961" i="2"/>
  <c r="N961" i="2"/>
  <c r="O961" i="2"/>
  <c r="P961" i="2"/>
  <c r="M962" i="2"/>
  <c r="N962" i="2"/>
  <c r="O962" i="2"/>
  <c r="P962" i="2"/>
  <c r="M963" i="2"/>
  <c r="N963" i="2"/>
  <c r="O963" i="2"/>
  <c r="P963" i="2"/>
  <c r="M964" i="2"/>
  <c r="N964" i="2"/>
  <c r="O964" i="2"/>
  <c r="P964" i="2"/>
  <c r="M965" i="2"/>
  <c r="N965" i="2"/>
  <c r="O965" i="2"/>
  <c r="P965" i="2"/>
  <c r="M966" i="2"/>
  <c r="N966" i="2"/>
  <c r="O966" i="2"/>
  <c r="P966" i="2"/>
  <c r="M967" i="2"/>
  <c r="N967" i="2"/>
  <c r="O967" i="2"/>
  <c r="P967" i="2"/>
  <c r="M968" i="2"/>
  <c r="N968" i="2"/>
  <c r="O968" i="2"/>
  <c r="P968" i="2"/>
  <c r="M969" i="2"/>
  <c r="N969" i="2"/>
  <c r="O969" i="2"/>
  <c r="P969" i="2"/>
  <c r="M970" i="2"/>
  <c r="N970" i="2"/>
  <c r="O970" i="2"/>
  <c r="P970" i="2"/>
  <c r="M971" i="2"/>
  <c r="N971" i="2"/>
  <c r="O971" i="2"/>
  <c r="P971" i="2"/>
  <c r="M972" i="2"/>
  <c r="N972" i="2"/>
  <c r="O972" i="2"/>
  <c r="P972" i="2"/>
  <c r="M973" i="2"/>
  <c r="N973" i="2"/>
  <c r="O973" i="2"/>
  <c r="P973" i="2"/>
  <c r="M974" i="2"/>
  <c r="N974" i="2"/>
  <c r="O974" i="2"/>
  <c r="P974" i="2"/>
  <c r="M975" i="2"/>
  <c r="N975" i="2"/>
  <c r="O975" i="2"/>
  <c r="P975" i="2"/>
  <c r="M976" i="2"/>
  <c r="N976" i="2"/>
  <c r="O976" i="2"/>
  <c r="P976" i="2"/>
  <c r="M977" i="2"/>
  <c r="N977" i="2"/>
  <c r="O977" i="2"/>
  <c r="P977" i="2"/>
  <c r="M978" i="2"/>
  <c r="N978" i="2"/>
  <c r="O978" i="2"/>
  <c r="P978" i="2"/>
  <c r="M979" i="2"/>
  <c r="N979" i="2"/>
  <c r="O979" i="2"/>
  <c r="P979" i="2"/>
  <c r="M980" i="2"/>
  <c r="N980" i="2"/>
  <c r="O980" i="2"/>
  <c r="P980" i="2"/>
  <c r="M981" i="2"/>
  <c r="N981" i="2"/>
  <c r="O981" i="2"/>
  <c r="P981" i="2"/>
  <c r="M982" i="2"/>
  <c r="N982" i="2"/>
  <c r="O982" i="2"/>
  <c r="P982" i="2"/>
  <c r="M983" i="2"/>
  <c r="N983" i="2"/>
  <c r="O983" i="2"/>
  <c r="P983" i="2"/>
  <c r="M984" i="2"/>
  <c r="N984" i="2"/>
  <c r="O984" i="2"/>
  <c r="P984" i="2"/>
  <c r="M985" i="2"/>
  <c r="N985" i="2"/>
  <c r="O985" i="2"/>
  <c r="P985" i="2"/>
  <c r="M986" i="2"/>
  <c r="N986" i="2"/>
  <c r="O986" i="2"/>
  <c r="P986" i="2"/>
  <c r="M987" i="2"/>
  <c r="N987" i="2"/>
  <c r="O987" i="2"/>
  <c r="P987" i="2"/>
  <c r="M988" i="2"/>
  <c r="N988" i="2"/>
  <c r="O988" i="2"/>
  <c r="P988" i="2"/>
  <c r="M989" i="2"/>
  <c r="N989" i="2"/>
  <c r="O989" i="2"/>
  <c r="P989" i="2"/>
  <c r="M990" i="2"/>
  <c r="N990" i="2"/>
  <c r="O990" i="2"/>
  <c r="P990" i="2"/>
  <c r="M991" i="2"/>
  <c r="N991" i="2"/>
  <c r="O991" i="2"/>
  <c r="P991" i="2"/>
  <c r="M992" i="2"/>
  <c r="N992" i="2"/>
  <c r="O992" i="2"/>
  <c r="P992" i="2"/>
  <c r="M993" i="2"/>
  <c r="N993" i="2"/>
  <c r="O993" i="2"/>
  <c r="P993" i="2"/>
  <c r="M994" i="2"/>
  <c r="N994" i="2"/>
  <c r="O994" i="2"/>
  <c r="P994" i="2"/>
  <c r="M995" i="2"/>
  <c r="N995" i="2"/>
  <c r="O995" i="2"/>
  <c r="P995" i="2"/>
  <c r="M996" i="2"/>
  <c r="N996" i="2"/>
  <c r="O996" i="2"/>
  <c r="P996" i="2"/>
  <c r="M997" i="2"/>
  <c r="N997" i="2"/>
  <c r="O997" i="2"/>
  <c r="P997" i="2"/>
  <c r="M998" i="2"/>
  <c r="N998" i="2"/>
  <c r="O998" i="2"/>
  <c r="P998" i="2"/>
  <c r="M999" i="2"/>
  <c r="N999" i="2"/>
  <c r="O999" i="2"/>
  <c r="P999" i="2"/>
  <c r="M1000" i="2"/>
  <c r="N1000" i="2"/>
  <c r="O1000" i="2"/>
  <c r="P1000" i="2"/>
  <c r="M1001" i="2"/>
  <c r="N1001" i="2"/>
  <c r="O1001" i="2"/>
  <c r="P1001" i="2"/>
  <c r="M1002" i="2"/>
  <c r="N1002" i="2"/>
  <c r="O1002" i="2"/>
  <c r="P1002" i="2"/>
  <c r="M1003" i="2"/>
  <c r="N1003" i="2"/>
  <c r="O1003" i="2"/>
  <c r="P1003" i="2"/>
  <c r="M1004" i="2"/>
  <c r="N1004" i="2"/>
  <c r="O1004" i="2"/>
  <c r="P1004" i="2"/>
  <c r="M1005" i="2"/>
  <c r="N1005" i="2"/>
  <c r="O1005" i="2"/>
  <c r="P1005" i="2"/>
  <c r="M1006" i="2"/>
  <c r="N1006" i="2"/>
  <c r="O1006" i="2"/>
  <c r="P1006" i="2"/>
  <c r="M1007" i="2"/>
  <c r="N1007" i="2"/>
  <c r="O1007" i="2"/>
  <c r="P1007" i="2"/>
  <c r="M1008" i="2"/>
  <c r="N1008" i="2"/>
  <c r="O1008" i="2"/>
  <c r="P1008" i="2"/>
  <c r="M1009" i="2"/>
  <c r="N1009" i="2"/>
  <c r="O1009" i="2"/>
  <c r="P1009" i="2"/>
  <c r="M1010" i="2"/>
  <c r="N1010" i="2"/>
  <c r="O1010" i="2"/>
  <c r="P1010" i="2"/>
  <c r="M1011" i="2"/>
  <c r="N1011" i="2"/>
  <c r="O1011" i="2"/>
  <c r="P1011" i="2"/>
  <c r="M1012" i="2"/>
  <c r="N1012" i="2"/>
  <c r="O1012" i="2"/>
  <c r="P1012" i="2"/>
  <c r="M1013" i="2"/>
  <c r="N1013" i="2"/>
  <c r="O1013" i="2"/>
  <c r="P1013" i="2"/>
  <c r="M1014" i="2"/>
  <c r="N1014" i="2"/>
  <c r="O1014" i="2"/>
  <c r="P1014" i="2"/>
  <c r="M1015" i="2"/>
  <c r="N1015" i="2"/>
  <c r="O1015" i="2"/>
  <c r="P1015" i="2"/>
  <c r="M1016" i="2"/>
  <c r="N1016" i="2"/>
  <c r="O1016" i="2"/>
  <c r="P1016" i="2"/>
  <c r="M1017" i="2"/>
  <c r="N1017" i="2"/>
  <c r="O1017" i="2"/>
  <c r="P1017" i="2"/>
  <c r="M1018" i="2"/>
  <c r="N1018" i="2"/>
  <c r="O1018" i="2"/>
  <c r="P1018" i="2"/>
  <c r="M1019" i="2"/>
  <c r="N1019" i="2"/>
  <c r="O1019" i="2"/>
  <c r="P1019" i="2"/>
  <c r="M1020" i="2"/>
  <c r="N1020" i="2"/>
  <c r="O1020" i="2"/>
  <c r="P1020" i="2"/>
  <c r="M1021" i="2"/>
  <c r="N1021" i="2"/>
  <c r="O1021" i="2"/>
  <c r="P1021" i="2"/>
  <c r="M1022" i="2"/>
  <c r="N1022" i="2"/>
  <c r="O1022" i="2"/>
  <c r="P1022" i="2"/>
  <c r="M1023" i="2"/>
  <c r="N1023" i="2"/>
  <c r="O1023" i="2"/>
  <c r="P1023" i="2"/>
  <c r="M1024" i="2"/>
  <c r="N1024" i="2"/>
  <c r="O1024" i="2"/>
  <c r="P1024" i="2"/>
  <c r="M1025" i="2"/>
  <c r="N1025" i="2"/>
  <c r="O1025" i="2"/>
  <c r="P1025" i="2"/>
  <c r="M1026" i="2"/>
  <c r="N1026" i="2"/>
  <c r="O1026" i="2"/>
  <c r="P1026" i="2"/>
  <c r="M1027" i="2"/>
  <c r="N1027" i="2"/>
  <c r="O1027" i="2"/>
  <c r="P1027" i="2"/>
  <c r="M1028" i="2"/>
  <c r="N1028" i="2"/>
  <c r="O1028" i="2"/>
  <c r="P1028" i="2"/>
  <c r="M1029" i="2"/>
  <c r="N1029" i="2"/>
  <c r="O1029" i="2"/>
  <c r="P1029" i="2"/>
  <c r="M1030" i="2"/>
  <c r="N1030" i="2"/>
  <c r="O1030" i="2"/>
  <c r="P1030" i="2"/>
  <c r="M1031" i="2"/>
  <c r="N1031" i="2"/>
  <c r="O1031" i="2"/>
  <c r="P1031" i="2"/>
  <c r="M1032" i="2"/>
  <c r="N1032" i="2"/>
  <c r="O1032" i="2"/>
  <c r="P1032" i="2"/>
  <c r="M1033" i="2"/>
  <c r="N1033" i="2"/>
  <c r="O1033" i="2"/>
  <c r="P1033" i="2"/>
  <c r="M1034" i="2"/>
  <c r="N1034" i="2"/>
  <c r="O1034" i="2"/>
  <c r="P1034" i="2"/>
  <c r="M1035" i="2"/>
  <c r="N1035" i="2"/>
  <c r="O1035" i="2"/>
  <c r="P1035" i="2"/>
  <c r="M1036" i="2"/>
  <c r="N1036" i="2"/>
  <c r="O1036" i="2"/>
  <c r="P1036" i="2"/>
  <c r="M1037" i="2"/>
  <c r="N1037" i="2"/>
  <c r="O1037" i="2"/>
  <c r="P1037" i="2"/>
  <c r="AO847" i="2"/>
  <c r="AP847" i="2"/>
  <c r="AQ847" i="2"/>
  <c r="AR847" i="2"/>
  <c r="AO848" i="2"/>
  <c r="AP848" i="2"/>
  <c r="AQ848" i="2"/>
  <c r="AR848" i="2"/>
  <c r="AO849" i="2"/>
  <c r="AP849" i="2"/>
  <c r="AQ849" i="2"/>
  <c r="AR849" i="2"/>
  <c r="AO850" i="2"/>
  <c r="AP850" i="2"/>
  <c r="AQ850" i="2"/>
  <c r="AR850" i="2"/>
  <c r="AO851" i="2"/>
  <c r="AP851" i="2"/>
  <c r="AQ851" i="2"/>
  <c r="AR851" i="2"/>
  <c r="AO852" i="2"/>
  <c r="AP852" i="2"/>
  <c r="AQ852" i="2"/>
  <c r="AR852" i="2"/>
  <c r="AO853" i="2"/>
  <c r="AP853" i="2"/>
  <c r="AQ853" i="2"/>
  <c r="AR853" i="2"/>
  <c r="AO854" i="2"/>
  <c r="AP854" i="2"/>
  <c r="AQ854" i="2"/>
  <c r="AR854" i="2"/>
  <c r="AO855" i="2"/>
  <c r="AP855" i="2"/>
  <c r="AQ855" i="2"/>
  <c r="AR855" i="2"/>
  <c r="AO856" i="2"/>
  <c r="AP856" i="2"/>
  <c r="AQ856" i="2"/>
  <c r="AR856" i="2"/>
  <c r="AO857" i="2"/>
  <c r="AP857" i="2"/>
  <c r="AQ857" i="2"/>
  <c r="AR857" i="2"/>
  <c r="AO858" i="2"/>
  <c r="AP858" i="2"/>
  <c r="AQ858" i="2"/>
  <c r="AR858" i="2"/>
  <c r="AO859" i="2"/>
  <c r="AP859" i="2"/>
  <c r="AQ859" i="2"/>
  <c r="AR859" i="2"/>
  <c r="AO860" i="2"/>
  <c r="AP860" i="2"/>
  <c r="AQ860" i="2"/>
  <c r="AR860" i="2"/>
  <c r="AO861" i="2"/>
  <c r="AP861" i="2"/>
  <c r="AQ861" i="2"/>
  <c r="AR861" i="2"/>
  <c r="AO862" i="2"/>
  <c r="AP862" i="2"/>
  <c r="AQ862" i="2"/>
  <c r="AR862" i="2"/>
  <c r="AO863" i="2"/>
  <c r="AP863" i="2"/>
  <c r="AQ863" i="2"/>
  <c r="AR863" i="2"/>
  <c r="AO864" i="2"/>
  <c r="AP864" i="2"/>
  <c r="AQ864" i="2"/>
  <c r="AR864" i="2"/>
  <c r="AO865" i="2"/>
  <c r="AP865" i="2"/>
  <c r="AQ865" i="2"/>
  <c r="AR865" i="2"/>
  <c r="AO866" i="2"/>
  <c r="AP866" i="2"/>
  <c r="AQ866" i="2"/>
  <c r="AR866" i="2"/>
  <c r="AO867" i="2"/>
  <c r="AP867" i="2"/>
  <c r="AQ867" i="2"/>
  <c r="AR867" i="2"/>
  <c r="AO868" i="2"/>
  <c r="AP868" i="2"/>
  <c r="AQ868" i="2"/>
  <c r="AR868" i="2"/>
  <c r="AO869" i="2"/>
  <c r="AP869" i="2"/>
  <c r="AQ869" i="2"/>
  <c r="AR869" i="2"/>
  <c r="AO870" i="2"/>
  <c r="AP870" i="2"/>
  <c r="AQ870" i="2"/>
  <c r="AR870" i="2"/>
  <c r="AO871" i="2"/>
  <c r="AP871" i="2"/>
  <c r="AQ871" i="2"/>
  <c r="AR871" i="2"/>
  <c r="AO872" i="2"/>
  <c r="AP872" i="2"/>
  <c r="AQ872" i="2"/>
  <c r="AR872" i="2"/>
  <c r="AO873" i="2"/>
  <c r="AP873" i="2"/>
  <c r="AQ873" i="2"/>
  <c r="AR873" i="2"/>
  <c r="AO874" i="2"/>
  <c r="AP874" i="2"/>
  <c r="AQ874" i="2"/>
  <c r="AR874" i="2"/>
  <c r="AO875" i="2"/>
  <c r="AP875" i="2"/>
  <c r="AQ875" i="2"/>
  <c r="AR875" i="2"/>
  <c r="AO876" i="2"/>
  <c r="AP876" i="2"/>
  <c r="AQ876" i="2"/>
  <c r="AR876" i="2"/>
  <c r="AO877" i="2"/>
  <c r="AP877" i="2"/>
  <c r="AQ877" i="2"/>
  <c r="AR877" i="2"/>
  <c r="AO878" i="2"/>
  <c r="AP878" i="2"/>
  <c r="AQ878" i="2"/>
  <c r="AR878" i="2"/>
  <c r="AO879" i="2"/>
  <c r="AP879" i="2"/>
  <c r="AQ879" i="2"/>
  <c r="AR879" i="2"/>
  <c r="AO880" i="2"/>
  <c r="AP880" i="2"/>
  <c r="AQ880" i="2"/>
  <c r="AR880" i="2"/>
  <c r="AO881" i="2"/>
  <c r="AP881" i="2"/>
  <c r="AQ881" i="2"/>
  <c r="AR881" i="2"/>
  <c r="AO882" i="2"/>
  <c r="AP882" i="2"/>
  <c r="AQ882" i="2"/>
  <c r="AR882" i="2"/>
  <c r="AO883" i="2"/>
  <c r="AP883" i="2"/>
  <c r="AQ883" i="2"/>
  <c r="AR883" i="2"/>
  <c r="AO884" i="2"/>
  <c r="AP884" i="2"/>
  <c r="AQ884" i="2"/>
  <c r="AR884" i="2"/>
  <c r="AO885" i="2"/>
  <c r="AP885" i="2"/>
  <c r="AQ885" i="2"/>
  <c r="AR885" i="2"/>
  <c r="AO886" i="2"/>
  <c r="AP886" i="2"/>
  <c r="AQ886" i="2"/>
  <c r="AR886" i="2"/>
  <c r="AO887" i="2"/>
  <c r="AP887" i="2"/>
  <c r="AQ887" i="2"/>
  <c r="AR887" i="2"/>
  <c r="AO888" i="2"/>
  <c r="AP888" i="2"/>
  <c r="AQ888" i="2"/>
  <c r="AR888" i="2"/>
  <c r="AO889" i="2"/>
  <c r="AP889" i="2"/>
  <c r="AQ889" i="2"/>
  <c r="AR889" i="2"/>
  <c r="AO890" i="2"/>
  <c r="AP890" i="2"/>
  <c r="AQ890" i="2"/>
  <c r="AR890" i="2"/>
  <c r="AO891" i="2"/>
  <c r="AP891" i="2"/>
  <c r="AQ891" i="2"/>
  <c r="AR891" i="2"/>
  <c r="AO892" i="2"/>
  <c r="AP892" i="2"/>
  <c r="AQ892" i="2"/>
  <c r="AR892" i="2"/>
  <c r="AO893" i="2"/>
  <c r="AP893" i="2"/>
  <c r="AQ893" i="2"/>
  <c r="AR893" i="2"/>
  <c r="AO894" i="2"/>
  <c r="AP894" i="2"/>
  <c r="AQ894" i="2"/>
  <c r="AR894" i="2"/>
  <c r="AO895" i="2"/>
  <c r="AP895" i="2"/>
  <c r="AQ895" i="2"/>
  <c r="AR895" i="2"/>
  <c r="AO896" i="2"/>
  <c r="AP896" i="2"/>
  <c r="AQ896" i="2"/>
  <c r="AR896" i="2"/>
  <c r="AO897" i="2"/>
  <c r="AP897" i="2"/>
  <c r="AQ897" i="2"/>
  <c r="AR897" i="2"/>
  <c r="AO898" i="2"/>
  <c r="AP898" i="2"/>
  <c r="AQ898" i="2"/>
  <c r="AR898" i="2"/>
  <c r="AO899" i="2"/>
  <c r="AP899" i="2"/>
  <c r="AQ899" i="2"/>
  <c r="AR899" i="2"/>
  <c r="AO900" i="2"/>
  <c r="AP900" i="2"/>
  <c r="AQ900" i="2"/>
  <c r="AR900" i="2"/>
  <c r="AO901" i="2"/>
  <c r="AP901" i="2"/>
  <c r="AQ901" i="2"/>
  <c r="AR901" i="2"/>
  <c r="AO902" i="2"/>
  <c r="AP902" i="2"/>
  <c r="AQ902" i="2"/>
  <c r="AR902" i="2"/>
  <c r="AO903" i="2"/>
  <c r="AP903" i="2"/>
  <c r="AQ903" i="2"/>
  <c r="AR903" i="2"/>
  <c r="AO904" i="2"/>
  <c r="AP904" i="2"/>
  <c r="AQ904" i="2"/>
  <c r="AR904" i="2"/>
  <c r="AO905" i="2"/>
  <c r="AP905" i="2"/>
  <c r="AQ905" i="2"/>
  <c r="AR905" i="2"/>
  <c r="AO906" i="2"/>
  <c r="AP906" i="2"/>
  <c r="AQ906" i="2"/>
  <c r="AR906" i="2"/>
  <c r="AO907" i="2"/>
  <c r="AP907" i="2"/>
  <c r="AQ907" i="2"/>
  <c r="AR907" i="2"/>
  <c r="AO908" i="2"/>
  <c r="AP908" i="2"/>
  <c r="AQ908" i="2"/>
  <c r="AR908" i="2"/>
  <c r="AO909" i="2"/>
  <c r="AP909" i="2"/>
  <c r="AQ909" i="2"/>
  <c r="AR909" i="2"/>
  <c r="AO910" i="2"/>
  <c r="AP910" i="2"/>
  <c r="AQ910" i="2"/>
  <c r="AR910" i="2"/>
  <c r="AO911" i="2"/>
  <c r="AP911" i="2"/>
  <c r="AQ911" i="2"/>
  <c r="AR911" i="2"/>
  <c r="AO912" i="2"/>
  <c r="AP912" i="2"/>
  <c r="AQ912" i="2"/>
  <c r="AR912" i="2"/>
  <c r="AO913" i="2"/>
  <c r="AP913" i="2"/>
  <c r="AQ913" i="2"/>
  <c r="AR913" i="2"/>
  <c r="AO914" i="2"/>
  <c r="AP914" i="2"/>
  <c r="AQ914" i="2"/>
  <c r="AR914" i="2"/>
  <c r="AO915" i="2"/>
  <c r="AP915" i="2"/>
  <c r="AQ915" i="2"/>
  <c r="AR915" i="2"/>
  <c r="AO916" i="2"/>
  <c r="AP916" i="2"/>
  <c r="AQ916" i="2"/>
  <c r="AR916" i="2"/>
  <c r="AO917" i="2"/>
  <c r="AP917" i="2"/>
  <c r="AQ917" i="2"/>
  <c r="AR917" i="2"/>
  <c r="AO918" i="2"/>
  <c r="AP918" i="2"/>
  <c r="AQ918" i="2"/>
  <c r="AR918" i="2"/>
  <c r="AO919" i="2"/>
  <c r="AP919" i="2"/>
  <c r="AQ919" i="2"/>
  <c r="AR919" i="2"/>
  <c r="AO920" i="2"/>
  <c r="AP920" i="2"/>
  <c r="AQ920" i="2"/>
  <c r="AR920" i="2"/>
  <c r="AO921" i="2"/>
  <c r="AP921" i="2"/>
  <c r="AQ921" i="2"/>
  <c r="AR921" i="2"/>
  <c r="AO922" i="2"/>
  <c r="AP922" i="2"/>
  <c r="AQ922" i="2"/>
  <c r="AR922" i="2"/>
  <c r="AO923" i="2"/>
  <c r="AP923" i="2"/>
  <c r="AQ923" i="2"/>
  <c r="AR923" i="2"/>
  <c r="AO924" i="2"/>
  <c r="AP924" i="2"/>
  <c r="AQ924" i="2"/>
  <c r="AR924" i="2"/>
  <c r="AO925" i="2"/>
  <c r="AP925" i="2"/>
  <c r="AQ925" i="2"/>
  <c r="AR925" i="2"/>
  <c r="AO926" i="2"/>
  <c r="AP926" i="2"/>
  <c r="AQ926" i="2"/>
  <c r="AR926" i="2"/>
  <c r="AO927" i="2"/>
  <c r="AP927" i="2"/>
  <c r="AQ927" i="2"/>
  <c r="AR927" i="2"/>
  <c r="AO928" i="2"/>
  <c r="AP928" i="2"/>
  <c r="AQ928" i="2"/>
  <c r="AR928" i="2"/>
  <c r="AO929" i="2"/>
  <c r="AP929" i="2"/>
  <c r="AQ929" i="2"/>
  <c r="AR929" i="2"/>
  <c r="AO930" i="2"/>
  <c r="AP930" i="2"/>
  <c r="AQ930" i="2"/>
  <c r="AR930" i="2"/>
  <c r="AO931" i="2"/>
  <c r="AP931" i="2"/>
  <c r="AQ931" i="2"/>
  <c r="AR931" i="2"/>
  <c r="AO932" i="2"/>
  <c r="AP932" i="2"/>
  <c r="AQ932" i="2"/>
  <c r="AR932" i="2"/>
  <c r="AO933" i="2"/>
  <c r="AP933" i="2"/>
  <c r="AQ933" i="2"/>
  <c r="AR933" i="2"/>
  <c r="AO934" i="2"/>
  <c r="AP934" i="2"/>
  <c r="AQ934" i="2"/>
  <c r="AR934" i="2"/>
  <c r="AO935" i="2"/>
  <c r="AP935" i="2"/>
  <c r="AQ935" i="2"/>
  <c r="AR935" i="2"/>
  <c r="AO936" i="2"/>
  <c r="AP936" i="2"/>
  <c r="AQ936" i="2"/>
  <c r="AR936" i="2"/>
  <c r="AA847" i="2"/>
  <c r="AB847" i="2"/>
  <c r="AC847" i="2"/>
  <c r="AD847" i="2"/>
  <c r="AA848" i="2"/>
  <c r="AB848" i="2"/>
  <c r="AC848" i="2"/>
  <c r="AD848" i="2"/>
  <c r="AA849" i="2"/>
  <c r="AB849" i="2"/>
  <c r="AC849" i="2"/>
  <c r="AD849" i="2"/>
  <c r="AA850" i="2"/>
  <c r="AB850" i="2"/>
  <c r="AC850" i="2"/>
  <c r="AD850" i="2"/>
  <c r="AA851" i="2"/>
  <c r="AB851" i="2"/>
  <c r="AC851" i="2"/>
  <c r="AD851" i="2"/>
  <c r="AA852" i="2"/>
  <c r="AB852" i="2"/>
  <c r="AC852" i="2"/>
  <c r="AD852" i="2"/>
  <c r="AA853" i="2"/>
  <c r="AB853" i="2"/>
  <c r="AC853" i="2"/>
  <c r="AD853" i="2"/>
  <c r="AA854" i="2"/>
  <c r="AB854" i="2"/>
  <c r="AC854" i="2"/>
  <c r="AD854" i="2"/>
  <c r="AA855" i="2"/>
  <c r="AB855" i="2"/>
  <c r="AC855" i="2"/>
  <c r="AD855" i="2"/>
  <c r="AA856" i="2"/>
  <c r="AB856" i="2"/>
  <c r="AC856" i="2"/>
  <c r="AD856" i="2"/>
  <c r="AA857" i="2"/>
  <c r="AB857" i="2"/>
  <c r="AC857" i="2"/>
  <c r="AD857" i="2"/>
  <c r="AA858" i="2"/>
  <c r="AB858" i="2"/>
  <c r="AC858" i="2"/>
  <c r="AD858" i="2"/>
  <c r="AA859" i="2"/>
  <c r="AB859" i="2"/>
  <c r="AC859" i="2"/>
  <c r="AD859" i="2"/>
  <c r="AA860" i="2"/>
  <c r="AB860" i="2"/>
  <c r="AC860" i="2"/>
  <c r="AD860" i="2"/>
  <c r="AA861" i="2"/>
  <c r="AB861" i="2"/>
  <c r="AC861" i="2"/>
  <c r="AD861" i="2"/>
  <c r="AA862" i="2"/>
  <c r="AB862" i="2"/>
  <c r="AC862" i="2"/>
  <c r="AD862" i="2"/>
  <c r="AA863" i="2"/>
  <c r="AB863" i="2"/>
  <c r="AC863" i="2"/>
  <c r="AD863" i="2"/>
  <c r="AA864" i="2"/>
  <c r="AB864" i="2"/>
  <c r="AC864" i="2"/>
  <c r="AD864" i="2"/>
  <c r="AA865" i="2"/>
  <c r="AB865" i="2"/>
  <c r="AC865" i="2"/>
  <c r="AD865" i="2"/>
  <c r="AA866" i="2"/>
  <c r="AB866" i="2"/>
  <c r="AC866" i="2"/>
  <c r="AD866" i="2"/>
  <c r="AA867" i="2"/>
  <c r="AB867" i="2"/>
  <c r="AC867" i="2"/>
  <c r="AD867" i="2"/>
  <c r="AA868" i="2"/>
  <c r="AB868" i="2"/>
  <c r="AC868" i="2"/>
  <c r="AD868" i="2"/>
  <c r="AA869" i="2"/>
  <c r="AB869" i="2"/>
  <c r="AC869" i="2"/>
  <c r="AD869" i="2"/>
  <c r="AA870" i="2"/>
  <c r="AB870" i="2"/>
  <c r="AC870" i="2"/>
  <c r="AD870" i="2"/>
  <c r="AA871" i="2"/>
  <c r="AB871" i="2"/>
  <c r="AC871" i="2"/>
  <c r="AD871" i="2"/>
  <c r="AA872" i="2"/>
  <c r="AB872" i="2"/>
  <c r="AC872" i="2"/>
  <c r="AD872" i="2"/>
  <c r="AA873" i="2"/>
  <c r="AB873" i="2"/>
  <c r="AC873" i="2"/>
  <c r="AD873" i="2"/>
  <c r="AA874" i="2"/>
  <c r="AB874" i="2"/>
  <c r="AC874" i="2"/>
  <c r="AD874" i="2"/>
  <c r="AA875" i="2"/>
  <c r="AB875" i="2"/>
  <c r="AC875" i="2"/>
  <c r="AD875" i="2"/>
  <c r="AA876" i="2"/>
  <c r="AB876" i="2"/>
  <c r="AC876" i="2"/>
  <c r="AD876" i="2"/>
  <c r="AA877" i="2"/>
  <c r="AB877" i="2"/>
  <c r="AC877" i="2"/>
  <c r="AD877" i="2"/>
  <c r="AA878" i="2"/>
  <c r="AB878" i="2"/>
  <c r="AC878" i="2"/>
  <c r="AD878" i="2"/>
  <c r="AA879" i="2"/>
  <c r="AB879" i="2"/>
  <c r="AC879" i="2"/>
  <c r="AD879" i="2"/>
  <c r="AA880" i="2"/>
  <c r="AB880" i="2"/>
  <c r="AC880" i="2"/>
  <c r="AD880" i="2"/>
  <c r="AA881" i="2"/>
  <c r="AB881" i="2"/>
  <c r="AC881" i="2"/>
  <c r="AD881" i="2"/>
  <c r="AA882" i="2"/>
  <c r="AB882" i="2"/>
  <c r="AC882" i="2"/>
  <c r="AD882" i="2"/>
  <c r="AA883" i="2"/>
  <c r="AB883" i="2"/>
  <c r="AC883" i="2"/>
  <c r="AD883" i="2"/>
  <c r="AA884" i="2"/>
  <c r="AB884" i="2"/>
  <c r="AC884" i="2"/>
  <c r="AD884" i="2"/>
  <c r="AA885" i="2"/>
  <c r="AB885" i="2"/>
  <c r="AC885" i="2"/>
  <c r="AD885" i="2"/>
  <c r="AA886" i="2"/>
  <c r="AB886" i="2"/>
  <c r="AC886" i="2"/>
  <c r="AD886" i="2"/>
  <c r="AA887" i="2"/>
  <c r="AB887" i="2"/>
  <c r="AC887" i="2"/>
  <c r="AD887" i="2"/>
  <c r="AA888" i="2"/>
  <c r="AB888" i="2"/>
  <c r="AC888" i="2"/>
  <c r="AD888" i="2"/>
  <c r="AA889" i="2"/>
  <c r="AB889" i="2"/>
  <c r="AC889" i="2"/>
  <c r="AD889" i="2"/>
  <c r="AA890" i="2"/>
  <c r="AB890" i="2"/>
  <c r="AC890" i="2"/>
  <c r="AD890" i="2"/>
  <c r="AA891" i="2"/>
  <c r="AB891" i="2"/>
  <c r="AC891" i="2"/>
  <c r="AD891" i="2"/>
  <c r="AA892" i="2"/>
  <c r="AB892" i="2"/>
  <c r="AC892" i="2"/>
  <c r="AD892" i="2"/>
  <c r="AA893" i="2"/>
  <c r="AB893" i="2"/>
  <c r="AC893" i="2"/>
  <c r="AD893" i="2"/>
  <c r="AA894" i="2"/>
  <c r="AB894" i="2"/>
  <c r="AC894" i="2"/>
  <c r="AD894" i="2"/>
  <c r="AA895" i="2"/>
  <c r="AB895" i="2"/>
  <c r="AC895" i="2"/>
  <c r="AD895" i="2"/>
  <c r="AA896" i="2"/>
  <c r="AB896" i="2"/>
  <c r="AC896" i="2"/>
  <c r="AD896" i="2"/>
  <c r="AA897" i="2"/>
  <c r="AB897" i="2"/>
  <c r="AC897" i="2"/>
  <c r="AD897" i="2"/>
  <c r="AA898" i="2"/>
  <c r="AB898" i="2"/>
  <c r="AC898" i="2"/>
  <c r="AD898" i="2"/>
  <c r="AA899" i="2"/>
  <c r="AB899" i="2"/>
  <c r="AC899" i="2"/>
  <c r="AD899" i="2"/>
  <c r="AA900" i="2"/>
  <c r="AB900" i="2"/>
  <c r="AC900" i="2"/>
  <c r="AD900" i="2"/>
  <c r="AA901" i="2"/>
  <c r="AB901" i="2"/>
  <c r="AC901" i="2"/>
  <c r="AD901" i="2"/>
  <c r="AA902" i="2"/>
  <c r="AB902" i="2"/>
  <c r="AC902" i="2"/>
  <c r="AD902" i="2"/>
  <c r="AA903" i="2"/>
  <c r="AB903" i="2"/>
  <c r="AC903" i="2"/>
  <c r="AD903" i="2"/>
  <c r="AA904" i="2"/>
  <c r="AB904" i="2"/>
  <c r="AC904" i="2"/>
  <c r="AD904" i="2"/>
  <c r="AA905" i="2"/>
  <c r="AB905" i="2"/>
  <c r="AC905" i="2"/>
  <c r="AD905" i="2"/>
  <c r="AA906" i="2"/>
  <c r="AB906" i="2"/>
  <c r="AC906" i="2"/>
  <c r="AD906" i="2"/>
  <c r="AA907" i="2"/>
  <c r="AB907" i="2"/>
  <c r="AC907" i="2"/>
  <c r="AD907" i="2"/>
  <c r="AA908" i="2"/>
  <c r="AB908" i="2"/>
  <c r="AC908" i="2"/>
  <c r="AD908" i="2"/>
  <c r="AA909" i="2"/>
  <c r="AB909" i="2"/>
  <c r="AC909" i="2"/>
  <c r="AD909" i="2"/>
  <c r="AA910" i="2"/>
  <c r="AB910" i="2"/>
  <c r="AC910" i="2"/>
  <c r="AD910" i="2"/>
  <c r="AA911" i="2"/>
  <c r="AB911" i="2"/>
  <c r="AC911" i="2"/>
  <c r="AD911" i="2"/>
  <c r="AA912" i="2"/>
  <c r="AB912" i="2"/>
  <c r="AC912" i="2"/>
  <c r="AD912" i="2"/>
  <c r="AA913" i="2"/>
  <c r="AB913" i="2"/>
  <c r="AC913" i="2"/>
  <c r="AD913" i="2"/>
  <c r="AA914" i="2"/>
  <c r="AB914" i="2"/>
  <c r="AC914" i="2"/>
  <c r="AD914" i="2"/>
  <c r="AA915" i="2"/>
  <c r="AB915" i="2"/>
  <c r="AC915" i="2"/>
  <c r="AD915" i="2"/>
  <c r="AA916" i="2"/>
  <c r="AB916" i="2"/>
  <c r="AC916" i="2"/>
  <c r="AD916" i="2"/>
  <c r="AA917" i="2"/>
  <c r="AB917" i="2"/>
  <c r="AC917" i="2"/>
  <c r="AD917" i="2"/>
  <c r="AA918" i="2"/>
  <c r="AB918" i="2"/>
  <c r="AC918" i="2"/>
  <c r="AD918" i="2"/>
  <c r="AA919" i="2"/>
  <c r="AB919" i="2"/>
  <c r="AC919" i="2"/>
  <c r="AD919" i="2"/>
  <c r="AA920" i="2"/>
  <c r="AB920" i="2"/>
  <c r="AC920" i="2"/>
  <c r="AD920" i="2"/>
  <c r="AA921" i="2"/>
  <c r="AB921" i="2"/>
  <c r="AC921" i="2"/>
  <c r="AD921" i="2"/>
  <c r="AA922" i="2"/>
  <c r="AB922" i="2"/>
  <c r="AC922" i="2"/>
  <c r="AD922" i="2"/>
  <c r="AA923" i="2"/>
  <c r="AB923" i="2"/>
  <c r="AC923" i="2"/>
  <c r="AD923" i="2"/>
  <c r="AA924" i="2"/>
  <c r="AB924" i="2"/>
  <c r="AC924" i="2"/>
  <c r="AD924" i="2"/>
  <c r="AA925" i="2"/>
  <c r="AB925" i="2"/>
  <c r="AC925" i="2"/>
  <c r="AD925" i="2"/>
  <c r="AA926" i="2"/>
  <c r="AB926" i="2"/>
  <c r="AC926" i="2"/>
  <c r="AD926" i="2"/>
  <c r="AA927" i="2"/>
  <c r="AB927" i="2"/>
  <c r="AC927" i="2"/>
  <c r="AD927" i="2"/>
  <c r="AA928" i="2"/>
  <c r="AB928" i="2"/>
  <c r="AC928" i="2"/>
  <c r="AD928" i="2"/>
  <c r="AA929" i="2"/>
  <c r="AB929" i="2"/>
  <c r="AC929" i="2"/>
  <c r="AD929" i="2"/>
  <c r="AA930" i="2"/>
  <c r="AB930" i="2"/>
  <c r="AC930" i="2"/>
  <c r="AD930" i="2"/>
  <c r="AA931" i="2"/>
  <c r="AB931" i="2"/>
  <c r="AC931" i="2"/>
  <c r="AD931" i="2"/>
  <c r="AA932" i="2"/>
  <c r="AB932" i="2"/>
  <c r="AC932" i="2"/>
  <c r="AD932" i="2"/>
  <c r="AA933" i="2"/>
  <c r="AB933" i="2"/>
  <c r="AC933" i="2"/>
  <c r="AD933" i="2"/>
  <c r="AA934" i="2"/>
  <c r="AB934" i="2"/>
  <c r="AC934" i="2"/>
  <c r="AD934" i="2"/>
  <c r="AA935" i="2"/>
  <c r="AB935" i="2"/>
  <c r="AC935" i="2"/>
  <c r="AD935" i="2"/>
  <c r="AA936" i="2"/>
  <c r="AB936" i="2"/>
  <c r="AC936" i="2"/>
  <c r="AD936" i="2"/>
  <c r="M847" i="2" l="1"/>
  <c r="N847" i="2"/>
  <c r="O847" i="2"/>
  <c r="P847" i="2"/>
  <c r="M848" i="2"/>
  <c r="N848" i="2"/>
  <c r="O848" i="2"/>
  <c r="P848" i="2"/>
  <c r="M849" i="2"/>
  <c r="N849" i="2"/>
  <c r="O849" i="2"/>
  <c r="P849" i="2"/>
  <c r="M850" i="2"/>
  <c r="N850" i="2"/>
  <c r="O850" i="2"/>
  <c r="P850" i="2"/>
  <c r="M851" i="2"/>
  <c r="N851" i="2"/>
  <c r="O851" i="2"/>
  <c r="P851" i="2"/>
  <c r="M852" i="2"/>
  <c r="N852" i="2"/>
  <c r="O852" i="2"/>
  <c r="P852" i="2"/>
  <c r="M853" i="2"/>
  <c r="N853" i="2"/>
  <c r="O853" i="2"/>
  <c r="P853" i="2"/>
  <c r="M854" i="2"/>
  <c r="N854" i="2"/>
  <c r="O854" i="2"/>
  <c r="P854" i="2"/>
  <c r="M855" i="2"/>
  <c r="N855" i="2"/>
  <c r="O855" i="2"/>
  <c r="P855" i="2"/>
  <c r="M856" i="2"/>
  <c r="N856" i="2"/>
  <c r="O856" i="2"/>
  <c r="P856" i="2"/>
  <c r="M857" i="2"/>
  <c r="N857" i="2"/>
  <c r="O857" i="2"/>
  <c r="P857" i="2"/>
  <c r="M858" i="2"/>
  <c r="N858" i="2"/>
  <c r="O858" i="2"/>
  <c r="P858" i="2"/>
  <c r="M859" i="2"/>
  <c r="N859" i="2"/>
  <c r="O859" i="2"/>
  <c r="P859" i="2"/>
  <c r="M860" i="2"/>
  <c r="N860" i="2"/>
  <c r="O860" i="2"/>
  <c r="P860" i="2"/>
  <c r="M861" i="2"/>
  <c r="N861" i="2"/>
  <c r="O861" i="2"/>
  <c r="P861" i="2"/>
  <c r="M862" i="2"/>
  <c r="N862" i="2"/>
  <c r="O862" i="2"/>
  <c r="P862" i="2"/>
  <c r="M863" i="2"/>
  <c r="N863" i="2"/>
  <c r="O863" i="2"/>
  <c r="P863" i="2"/>
  <c r="M864" i="2"/>
  <c r="N864" i="2"/>
  <c r="O864" i="2"/>
  <c r="P864" i="2"/>
  <c r="M865" i="2"/>
  <c r="N865" i="2"/>
  <c r="O865" i="2"/>
  <c r="P865" i="2"/>
  <c r="M866" i="2"/>
  <c r="N866" i="2"/>
  <c r="O866" i="2"/>
  <c r="P866" i="2"/>
  <c r="M867" i="2"/>
  <c r="N867" i="2"/>
  <c r="O867" i="2"/>
  <c r="P867" i="2"/>
  <c r="M868" i="2"/>
  <c r="N868" i="2"/>
  <c r="O868" i="2"/>
  <c r="P868" i="2"/>
  <c r="M869" i="2"/>
  <c r="N869" i="2"/>
  <c r="O869" i="2"/>
  <c r="P869" i="2"/>
  <c r="M870" i="2"/>
  <c r="N870" i="2"/>
  <c r="O870" i="2"/>
  <c r="P870" i="2"/>
  <c r="M871" i="2"/>
  <c r="N871" i="2"/>
  <c r="O871" i="2"/>
  <c r="P871" i="2"/>
  <c r="M872" i="2"/>
  <c r="N872" i="2"/>
  <c r="O872" i="2"/>
  <c r="P872" i="2"/>
  <c r="M873" i="2"/>
  <c r="N873" i="2"/>
  <c r="O873" i="2"/>
  <c r="P873" i="2"/>
  <c r="M874" i="2"/>
  <c r="N874" i="2"/>
  <c r="O874" i="2"/>
  <c r="P874" i="2"/>
  <c r="M875" i="2"/>
  <c r="N875" i="2"/>
  <c r="O875" i="2"/>
  <c r="P875" i="2"/>
  <c r="M876" i="2"/>
  <c r="N876" i="2"/>
  <c r="O876" i="2"/>
  <c r="P876" i="2"/>
  <c r="M877" i="2"/>
  <c r="N877" i="2"/>
  <c r="O877" i="2"/>
  <c r="P877" i="2"/>
  <c r="M878" i="2"/>
  <c r="N878" i="2"/>
  <c r="O878" i="2"/>
  <c r="P878" i="2"/>
  <c r="M879" i="2"/>
  <c r="N879" i="2"/>
  <c r="O879" i="2"/>
  <c r="P879" i="2"/>
  <c r="M880" i="2"/>
  <c r="N880" i="2"/>
  <c r="O880" i="2"/>
  <c r="P880" i="2"/>
  <c r="M881" i="2"/>
  <c r="N881" i="2"/>
  <c r="O881" i="2"/>
  <c r="P881" i="2"/>
  <c r="M882" i="2"/>
  <c r="N882" i="2"/>
  <c r="O882" i="2"/>
  <c r="P882" i="2"/>
  <c r="M883" i="2"/>
  <c r="N883" i="2"/>
  <c r="O883" i="2"/>
  <c r="P883" i="2"/>
  <c r="M884" i="2"/>
  <c r="N884" i="2"/>
  <c r="O884" i="2"/>
  <c r="P884" i="2"/>
  <c r="M885" i="2"/>
  <c r="N885" i="2"/>
  <c r="O885" i="2"/>
  <c r="P885" i="2"/>
  <c r="M886" i="2"/>
  <c r="N886" i="2"/>
  <c r="O886" i="2"/>
  <c r="P886" i="2"/>
  <c r="M887" i="2"/>
  <c r="N887" i="2"/>
  <c r="O887" i="2"/>
  <c r="P887" i="2"/>
  <c r="M888" i="2"/>
  <c r="N888" i="2"/>
  <c r="O888" i="2"/>
  <c r="P888" i="2"/>
  <c r="M889" i="2"/>
  <c r="N889" i="2"/>
  <c r="O889" i="2"/>
  <c r="P889" i="2"/>
  <c r="M890" i="2"/>
  <c r="N890" i="2"/>
  <c r="O890" i="2"/>
  <c r="P890" i="2"/>
  <c r="M891" i="2"/>
  <c r="N891" i="2"/>
  <c r="O891" i="2"/>
  <c r="P891" i="2"/>
  <c r="M892" i="2"/>
  <c r="N892" i="2"/>
  <c r="O892" i="2"/>
  <c r="P892" i="2"/>
  <c r="M893" i="2"/>
  <c r="N893" i="2"/>
  <c r="O893" i="2"/>
  <c r="P893" i="2"/>
  <c r="M894" i="2"/>
  <c r="N894" i="2"/>
  <c r="O894" i="2"/>
  <c r="P894" i="2"/>
  <c r="M895" i="2"/>
  <c r="N895" i="2"/>
  <c r="O895" i="2"/>
  <c r="P895" i="2"/>
  <c r="M896" i="2"/>
  <c r="N896" i="2"/>
  <c r="O896" i="2"/>
  <c r="P896" i="2"/>
  <c r="M897" i="2"/>
  <c r="N897" i="2"/>
  <c r="O897" i="2"/>
  <c r="P897" i="2"/>
  <c r="M898" i="2"/>
  <c r="N898" i="2"/>
  <c r="O898" i="2"/>
  <c r="P898" i="2"/>
  <c r="M899" i="2"/>
  <c r="N899" i="2"/>
  <c r="O899" i="2"/>
  <c r="P899" i="2"/>
  <c r="M900" i="2"/>
  <c r="N900" i="2"/>
  <c r="O900" i="2"/>
  <c r="P900" i="2"/>
  <c r="M901" i="2"/>
  <c r="N901" i="2"/>
  <c r="O901" i="2"/>
  <c r="P901" i="2"/>
  <c r="M902" i="2"/>
  <c r="N902" i="2"/>
  <c r="O902" i="2"/>
  <c r="P902" i="2"/>
  <c r="M903" i="2"/>
  <c r="N903" i="2"/>
  <c r="O903" i="2"/>
  <c r="P903" i="2"/>
  <c r="M904" i="2"/>
  <c r="N904" i="2"/>
  <c r="O904" i="2"/>
  <c r="P904" i="2"/>
  <c r="M905" i="2"/>
  <c r="N905" i="2"/>
  <c r="O905" i="2"/>
  <c r="P905" i="2"/>
  <c r="M906" i="2"/>
  <c r="N906" i="2"/>
  <c r="O906" i="2"/>
  <c r="P906" i="2"/>
  <c r="M907" i="2"/>
  <c r="N907" i="2"/>
  <c r="O907" i="2"/>
  <c r="P907" i="2"/>
  <c r="M908" i="2"/>
  <c r="N908" i="2"/>
  <c r="O908" i="2"/>
  <c r="P908" i="2"/>
  <c r="M909" i="2"/>
  <c r="N909" i="2"/>
  <c r="O909" i="2"/>
  <c r="P909" i="2"/>
  <c r="M910" i="2"/>
  <c r="N910" i="2"/>
  <c r="O910" i="2"/>
  <c r="P910" i="2"/>
  <c r="M911" i="2"/>
  <c r="N911" i="2"/>
  <c r="O911" i="2"/>
  <c r="P911" i="2"/>
  <c r="M912" i="2"/>
  <c r="N912" i="2"/>
  <c r="O912" i="2"/>
  <c r="P912" i="2"/>
  <c r="M913" i="2"/>
  <c r="N913" i="2"/>
  <c r="O913" i="2"/>
  <c r="P913" i="2"/>
  <c r="M914" i="2"/>
  <c r="N914" i="2"/>
  <c r="O914" i="2"/>
  <c r="P914" i="2"/>
  <c r="M915" i="2"/>
  <c r="N915" i="2"/>
  <c r="O915" i="2"/>
  <c r="P915" i="2"/>
  <c r="M916" i="2"/>
  <c r="N916" i="2"/>
  <c r="O916" i="2"/>
  <c r="P916" i="2"/>
  <c r="M917" i="2"/>
  <c r="N917" i="2"/>
  <c r="O917" i="2"/>
  <c r="P917" i="2"/>
  <c r="M918" i="2"/>
  <c r="N918" i="2"/>
  <c r="O918" i="2"/>
  <c r="P918" i="2"/>
  <c r="M919" i="2"/>
  <c r="N919" i="2"/>
  <c r="O919" i="2"/>
  <c r="P919" i="2"/>
  <c r="M920" i="2"/>
  <c r="N920" i="2"/>
  <c r="O920" i="2"/>
  <c r="P920" i="2"/>
  <c r="M921" i="2"/>
  <c r="N921" i="2"/>
  <c r="O921" i="2"/>
  <c r="P921" i="2"/>
  <c r="M922" i="2"/>
  <c r="N922" i="2"/>
  <c r="O922" i="2"/>
  <c r="P922" i="2"/>
  <c r="M923" i="2"/>
  <c r="N923" i="2"/>
  <c r="O923" i="2"/>
  <c r="P923" i="2"/>
  <c r="M924" i="2"/>
  <c r="N924" i="2"/>
  <c r="O924" i="2"/>
  <c r="P924" i="2"/>
  <c r="M925" i="2"/>
  <c r="N925" i="2"/>
  <c r="O925" i="2"/>
  <c r="P925" i="2"/>
  <c r="M926" i="2"/>
  <c r="N926" i="2"/>
  <c r="O926" i="2"/>
  <c r="P926" i="2"/>
  <c r="M927" i="2"/>
  <c r="N927" i="2"/>
  <c r="O927" i="2"/>
  <c r="P927" i="2"/>
  <c r="M928" i="2"/>
  <c r="N928" i="2"/>
  <c r="O928" i="2"/>
  <c r="P928" i="2"/>
  <c r="M929" i="2"/>
  <c r="N929" i="2"/>
  <c r="O929" i="2"/>
  <c r="P929" i="2"/>
  <c r="M930" i="2"/>
  <c r="N930" i="2"/>
  <c r="O930" i="2"/>
  <c r="P930" i="2"/>
  <c r="M931" i="2"/>
  <c r="N931" i="2"/>
  <c r="O931" i="2"/>
  <c r="P931" i="2"/>
  <c r="M932" i="2"/>
  <c r="N932" i="2"/>
  <c r="O932" i="2"/>
  <c r="P932" i="2"/>
  <c r="M933" i="2"/>
  <c r="N933" i="2"/>
  <c r="O933" i="2"/>
  <c r="P933" i="2"/>
  <c r="M934" i="2"/>
  <c r="N934" i="2"/>
  <c r="O934" i="2"/>
  <c r="P934" i="2"/>
  <c r="M935" i="2"/>
  <c r="N935" i="2"/>
  <c r="O935" i="2"/>
  <c r="P935" i="2"/>
  <c r="M936" i="2"/>
  <c r="N936" i="2"/>
  <c r="O936" i="2"/>
  <c r="P936" i="2"/>
  <c r="AO746" i="2" l="1"/>
  <c r="AP746" i="2"/>
  <c r="AQ746" i="2"/>
  <c r="AR746" i="2"/>
  <c r="AO747" i="2"/>
  <c r="AP747" i="2"/>
  <c r="AQ747" i="2"/>
  <c r="AR747" i="2"/>
  <c r="AO748" i="2"/>
  <c r="AP748" i="2"/>
  <c r="AQ748" i="2"/>
  <c r="AR748" i="2"/>
  <c r="AO749" i="2"/>
  <c r="AP749" i="2"/>
  <c r="AQ749" i="2"/>
  <c r="AR749" i="2"/>
  <c r="AO750" i="2"/>
  <c r="AP750" i="2"/>
  <c r="AQ750" i="2"/>
  <c r="AR750" i="2"/>
  <c r="AO751" i="2"/>
  <c r="AP751" i="2"/>
  <c r="AQ751" i="2"/>
  <c r="AR751" i="2"/>
  <c r="AO752" i="2"/>
  <c r="AP752" i="2"/>
  <c r="AQ752" i="2"/>
  <c r="AR752" i="2"/>
  <c r="AO753" i="2"/>
  <c r="AP753" i="2"/>
  <c r="AQ753" i="2"/>
  <c r="AR753" i="2"/>
  <c r="AO754" i="2"/>
  <c r="AP754" i="2"/>
  <c r="AQ754" i="2"/>
  <c r="AR754" i="2"/>
  <c r="AO755" i="2"/>
  <c r="AP755" i="2"/>
  <c r="AQ755" i="2"/>
  <c r="AR755" i="2"/>
  <c r="AO756" i="2"/>
  <c r="AP756" i="2"/>
  <c r="AQ756" i="2"/>
  <c r="AR756" i="2"/>
  <c r="AO757" i="2"/>
  <c r="AP757" i="2"/>
  <c r="AQ757" i="2"/>
  <c r="AR757" i="2"/>
  <c r="AO758" i="2"/>
  <c r="AP758" i="2"/>
  <c r="AQ758" i="2"/>
  <c r="AR758" i="2"/>
  <c r="AO759" i="2"/>
  <c r="AP759" i="2"/>
  <c r="AQ759" i="2"/>
  <c r="AR759" i="2"/>
  <c r="AO760" i="2"/>
  <c r="AP760" i="2"/>
  <c r="AQ760" i="2"/>
  <c r="AR760" i="2"/>
  <c r="AO761" i="2"/>
  <c r="AP761" i="2"/>
  <c r="AQ761" i="2"/>
  <c r="AR761" i="2"/>
  <c r="AO762" i="2"/>
  <c r="AP762" i="2"/>
  <c r="AQ762" i="2"/>
  <c r="AR762" i="2"/>
  <c r="AO763" i="2"/>
  <c r="AP763" i="2"/>
  <c r="AQ763" i="2"/>
  <c r="AR763" i="2"/>
  <c r="AO764" i="2"/>
  <c r="AP764" i="2"/>
  <c r="AQ764" i="2"/>
  <c r="AR764" i="2"/>
  <c r="AO765" i="2"/>
  <c r="AP765" i="2"/>
  <c r="AQ765" i="2"/>
  <c r="AR765" i="2"/>
  <c r="AO766" i="2"/>
  <c r="AP766" i="2"/>
  <c r="AQ766" i="2"/>
  <c r="AR766" i="2"/>
  <c r="AO767" i="2"/>
  <c r="AP767" i="2"/>
  <c r="AQ767" i="2"/>
  <c r="AR767" i="2"/>
  <c r="AO768" i="2"/>
  <c r="AP768" i="2"/>
  <c r="AQ768" i="2"/>
  <c r="AR768" i="2"/>
  <c r="AO769" i="2"/>
  <c r="AP769" i="2"/>
  <c r="AQ769" i="2"/>
  <c r="AR769" i="2"/>
  <c r="AO770" i="2"/>
  <c r="AP770" i="2"/>
  <c r="AQ770" i="2"/>
  <c r="AR770" i="2"/>
  <c r="AO771" i="2"/>
  <c r="AP771" i="2"/>
  <c r="AQ771" i="2"/>
  <c r="AR771" i="2"/>
  <c r="AO772" i="2"/>
  <c r="AP772" i="2"/>
  <c r="AQ772" i="2"/>
  <c r="AR772" i="2"/>
  <c r="AO773" i="2"/>
  <c r="AP773" i="2"/>
  <c r="AQ773" i="2"/>
  <c r="AR773" i="2"/>
  <c r="AO774" i="2"/>
  <c r="AP774" i="2"/>
  <c r="AQ774" i="2"/>
  <c r="AR774" i="2"/>
  <c r="AO775" i="2"/>
  <c r="AP775" i="2"/>
  <c r="AQ775" i="2"/>
  <c r="AR775" i="2"/>
  <c r="AO776" i="2"/>
  <c r="AP776" i="2"/>
  <c r="AQ776" i="2"/>
  <c r="AR776" i="2"/>
  <c r="AO777" i="2"/>
  <c r="AP777" i="2"/>
  <c r="AQ777" i="2"/>
  <c r="AR777" i="2"/>
  <c r="AO778" i="2"/>
  <c r="AP778" i="2"/>
  <c r="AQ778" i="2"/>
  <c r="AR778" i="2"/>
  <c r="AO779" i="2"/>
  <c r="AP779" i="2"/>
  <c r="AQ779" i="2"/>
  <c r="AR779" i="2"/>
  <c r="AO780" i="2"/>
  <c r="AP780" i="2"/>
  <c r="AQ780" i="2"/>
  <c r="AR780" i="2"/>
  <c r="AO781" i="2"/>
  <c r="AP781" i="2"/>
  <c r="AQ781" i="2"/>
  <c r="AR781" i="2"/>
  <c r="AO782" i="2"/>
  <c r="AP782" i="2"/>
  <c r="AQ782" i="2"/>
  <c r="AR782" i="2"/>
  <c r="AO783" i="2"/>
  <c r="AP783" i="2"/>
  <c r="AQ783" i="2"/>
  <c r="AR783" i="2"/>
  <c r="AO784" i="2"/>
  <c r="AP784" i="2"/>
  <c r="AQ784" i="2"/>
  <c r="AR784" i="2"/>
  <c r="AO785" i="2"/>
  <c r="AP785" i="2"/>
  <c r="AQ785" i="2"/>
  <c r="AR785" i="2"/>
  <c r="AO786" i="2"/>
  <c r="AP786" i="2"/>
  <c r="AQ786" i="2"/>
  <c r="AR786" i="2"/>
  <c r="AO787" i="2"/>
  <c r="AP787" i="2"/>
  <c r="AQ787" i="2"/>
  <c r="AR787" i="2"/>
  <c r="AO788" i="2"/>
  <c r="AP788" i="2"/>
  <c r="AQ788" i="2"/>
  <c r="AR788" i="2"/>
  <c r="AO789" i="2"/>
  <c r="AP789" i="2"/>
  <c r="AQ789" i="2"/>
  <c r="AR789" i="2"/>
  <c r="AO790" i="2"/>
  <c r="AP790" i="2"/>
  <c r="AQ790" i="2"/>
  <c r="AR790" i="2"/>
  <c r="AO791" i="2"/>
  <c r="AP791" i="2"/>
  <c r="AQ791" i="2"/>
  <c r="AR791" i="2"/>
  <c r="AO792" i="2"/>
  <c r="AP792" i="2"/>
  <c r="AQ792" i="2"/>
  <c r="AR792" i="2"/>
  <c r="AO793" i="2"/>
  <c r="AP793" i="2"/>
  <c r="AQ793" i="2"/>
  <c r="AR793" i="2"/>
  <c r="AO794" i="2"/>
  <c r="AP794" i="2"/>
  <c r="AQ794" i="2"/>
  <c r="AR794" i="2"/>
  <c r="AO795" i="2"/>
  <c r="AP795" i="2"/>
  <c r="AQ795" i="2"/>
  <c r="AR795" i="2"/>
  <c r="AO796" i="2"/>
  <c r="AP796" i="2"/>
  <c r="AQ796" i="2"/>
  <c r="AR796" i="2"/>
  <c r="AO797" i="2"/>
  <c r="AP797" i="2"/>
  <c r="AQ797" i="2"/>
  <c r="AR797" i="2"/>
  <c r="AO798" i="2"/>
  <c r="AP798" i="2"/>
  <c r="AQ798" i="2"/>
  <c r="AR798" i="2"/>
  <c r="AO799" i="2"/>
  <c r="AP799" i="2"/>
  <c r="AQ799" i="2"/>
  <c r="AR799" i="2"/>
  <c r="AO800" i="2"/>
  <c r="AP800" i="2"/>
  <c r="AQ800" i="2"/>
  <c r="AR800" i="2"/>
  <c r="AO801" i="2"/>
  <c r="AP801" i="2"/>
  <c r="AQ801" i="2"/>
  <c r="AR801" i="2"/>
  <c r="AO802" i="2"/>
  <c r="AP802" i="2"/>
  <c r="AQ802" i="2"/>
  <c r="AR802" i="2"/>
  <c r="AO803" i="2"/>
  <c r="AP803" i="2"/>
  <c r="AQ803" i="2"/>
  <c r="AR803" i="2"/>
  <c r="AO804" i="2"/>
  <c r="AP804" i="2"/>
  <c r="AQ804" i="2"/>
  <c r="AR804" i="2"/>
  <c r="AO805" i="2"/>
  <c r="AP805" i="2"/>
  <c r="AQ805" i="2"/>
  <c r="AR805" i="2"/>
  <c r="AO806" i="2"/>
  <c r="AP806" i="2"/>
  <c r="AQ806" i="2"/>
  <c r="AR806" i="2"/>
  <c r="AO807" i="2"/>
  <c r="AP807" i="2"/>
  <c r="AQ807" i="2"/>
  <c r="AR807" i="2"/>
  <c r="AO808" i="2"/>
  <c r="AP808" i="2"/>
  <c r="AQ808" i="2"/>
  <c r="AR808" i="2"/>
  <c r="AO809" i="2"/>
  <c r="AP809" i="2"/>
  <c r="AQ809" i="2"/>
  <c r="AR809" i="2"/>
  <c r="AO810" i="2"/>
  <c r="AP810" i="2"/>
  <c r="AQ810" i="2"/>
  <c r="AR810" i="2"/>
  <c r="AO811" i="2"/>
  <c r="AP811" i="2"/>
  <c r="AQ811" i="2"/>
  <c r="AR811" i="2"/>
  <c r="AO812" i="2"/>
  <c r="AP812" i="2"/>
  <c r="AQ812" i="2"/>
  <c r="AR812" i="2"/>
  <c r="AO813" i="2"/>
  <c r="AP813" i="2"/>
  <c r="AQ813" i="2"/>
  <c r="AR813" i="2"/>
  <c r="AO814" i="2"/>
  <c r="AP814" i="2"/>
  <c r="AQ814" i="2"/>
  <c r="AR814" i="2"/>
  <c r="AO815" i="2"/>
  <c r="AP815" i="2"/>
  <c r="AQ815" i="2"/>
  <c r="AR815" i="2"/>
  <c r="AO816" i="2"/>
  <c r="AP816" i="2"/>
  <c r="AQ816" i="2"/>
  <c r="AR816" i="2"/>
  <c r="AO817" i="2"/>
  <c r="AP817" i="2"/>
  <c r="AQ817" i="2"/>
  <c r="AR817" i="2"/>
  <c r="AO818" i="2"/>
  <c r="AP818" i="2"/>
  <c r="AQ818" i="2"/>
  <c r="AR818" i="2"/>
  <c r="AO819" i="2"/>
  <c r="AP819" i="2"/>
  <c r="AQ819" i="2"/>
  <c r="AR819" i="2"/>
  <c r="AO820" i="2"/>
  <c r="AP820" i="2"/>
  <c r="AQ820" i="2"/>
  <c r="AR820" i="2"/>
  <c r="AO821" i="2"/>
  <c r="AP821" i="2"/>
  <c r="AQ821" i="2"/>
  <c r="AR821" i="2"/>
  <c r="AO822" i="2"/>
  <c r="AP822" i="2"/>
  <c r="AQ822" i="2"/>
  <c r="AR822" i="2"/>
  <c r="AO823" i="2"/>
  <c r="AP823" i="2"/>
  <c r="AQ823" i="2"/>
  <c r="AR823" i="2"/>
  <c r="AO824" i="2"/>
  <c r="AP824" i="2"/>
  <c r="AQ824" i="2"/>
  <c r="AR824" i="2"/>
  <c r="AO825" i="2"/>
  <c r="AP825" i="2"/>
  <c r="AQ825" i="2"/>
  <c r="AR825" i="2"/>
  <c r="AO826" i="2"/>
  <c r="AP826" i="2"/>
  <c r="AQ826" i="2"/>
  <c r="AR826" i="2"/>
  <c r="AO827" i="2"/>
  <c r="AP827" i="2"/>
  <c r="AQ827" i="2"/>
  <c r="AR827" i="2"/>
  <c r="AO828" i="2"/>
  <c r="AP828" i="2"/>
  <c r="AQ828" i="2"/>
  <c r="AR828" i="2"/>
  <c r="AO829" i="2"/>
  <c r="AP829" i="2"/>
  <c r="AQ829" i="2"/>
  <c r="AR829" i="2"/>
  <c r="AO830" i="2"/>
  <c r="AP830" i="2"/>
  <c r="AQ830" i="2"/>
  <c r="AR830" i="2"/>
  <c r="AO831" i="2"/>
  <c r="AP831" i="2"/>
  <c r="AQ831" i="2"/>
  <c r="AR831" i="2"/>
  <c r="AO832" i="2"/>
  <c r="AP832" i="2"/>
  <c r="AQ832" i="2"/>
  <c r="AR832" i="2"/>
  <c r="AO833" i="2"/>
  <c r="AP833" i="2"/>
  <c r="AQ833" i="2"/>
  <c r="AR833" i="2"/>
  <c r="AO834" i="2"/>
  <c r="AP834" i="2"/>
  <c r="AQ834" i="2"/>
  <c r="AR834" i="2"/>
  <c r="AO835" i="2"/>
  <c r="AP835" i="2"/>
  <c r="AQ835" i="2"/>
  <c r="AR835" i="2"/>
  <c r="AA746" i="2"/>
  <c r="AB746" i="2"/>
  <c r="AC746" i="2"/>
  <c r="AD746" i="2"/>
  <c r="AA747" i="2"/>
  <c r="AB747" i="2"/>
  <c r="AC747" i="2"/>
  <c r="AD747" i="2"/>
  <c r="AA748" i="2"/>
  <c r="AB748" i="2"/>
  <c r="AC748" i="2"/>
  <c r="AD748" i="2"/>
  <c r="AA749" i="2"/>
  <c r="AB749" i="2"/>
  <c r="AC749" i="2"/>
  <c r="AD749" i="2"/>
  <c r="AA750" i="2"/>
  <c r="AB750" i="2"/>
  <c r="AC750" i="2"/>
  <c r="AD750" i="2"/>
  <c r="AA751" i="2"/>
  <c r="AB751" i="2"/>
  <c r="AC751" i="2"/>
  <c r="AD751" i="2"/>
  <c r="AA752" i="2"/>
  <c r="AB752" i="2"/>
  <c r="AC752" i="2"/>
  <c r="AD752" i="2"/>
  <c r="AA753" i="2"/>
  <c r="AB753" i="2"/>
  <c r="AC753" i="2"/>
  <c r="AD753" i="2"/>
  <c r="AA754" i="2"/>
  <c r="AB754" i="2"/>
  <c r="AC754" i="2"/>
  <c r="AD754" i="2"/>
  <c r="AA755" i="2"/>
  <c r="AB755" i="2"/>
  <c r="AC755" i="2"/>
  <c r="AD755" i="2"/>
  <c r="AA756" i="2"/>
  <c r="AB756" i="2"/>
  <c r="AC756" i="2"/>
  <c r="AD756" i="2"/>
  <c r="AA757" i="2"/>
  <c r="AB757" i="2"/>
  <c r="AC757" i="2"/>
  <c r="AD757" i="2"/>
  <c r="AA758" i="2"/>
  <c r="AB758" i="2"/>
  <c r="AC758" i="2"/>
  <c r="AD758" i="2"/>
  <c r="AA759" i="2"/>
  <c r="AB759" i="2"/>
  <c r="AC759" i="2"/>
  <c r="AD759" i="2"/>
  <c r="AA760" i="2"/>
  <c r="AB760" i="2"/>
  <c r="AC760" i="2"/>
  <c r="AD760" i="2"/>
  <c r="AA761" i="2"/>
  <c r="AB761" i="2"/>
  <c r="AC761" i="2"/>
  <c r="AD761" i="2"/>
  <c r="AA762" i="2"/>
  <c r="AB762" i="2"/>
  <c r="AC762" i="2"/>
  <c r="AD762" i="2"/>
  <c r="AA763" i="2"/>
  <c r="AB763" i="2"/>
  <c r="AC763" i="2"/>
  <c r="AD763" i="2"/>
  <c r="AA764" i="2"/>
  <c r="AB764" i="2"/>
  <c r="AC764" i="2"/>
  <c r="AD764" i="2"/>
  <c r="AA765" i="2"/>
  <c r="AB765" i="2"/>
  <c r="AC765" i="2"/>
  <c r="AD765" i="2"/>
  <c r="AA766" i="2"/>
  <c r="AB766" i="2"/>
  <c r="AC766" i="2"/>
  <c r="AD766" i="2"/>
  <c r="AA767" i="2"/>
  <c r="AB767" i="2"/>
  <c r="AC767" i="2"/>
  <c r="AD767" i="2"/>
  <c r="AA768" i="2"/>
  <c r="AB768" i="2"/>
  <c r="AC768" i="2"/>
  <c r="AD768" i="2"/>
  <c r="AA769" i="2"/>
  <c r="AB769" i="2"/>
  <c r="AC769" i="2"/>
  <c r="AD769" i="2"/>
  <c r="AA770" i="2"/>
  <c r="AB770" i="2"/>
  <c r="AC770" i="2"/>
  <c r="AD770" i="2"/>
  <c r="AA771" i="2"/>
  <c r="AB771" i="2"/>
  <c r="AC771" i="2"/>
  <c r="AD771" i="2"/>
  <c r="AA772" i="2"/>
  <c r="AB772" i="2"/>
  <c r="AC772" i="2"/>
  <c r="AD772" i="2"/>
  <c r="AA773" i="2"/>
  <c r="AB773" i="2"/>
  <c r="AC773" i="2"/>
  <c r="AD773" i="2"/>
  <c r="AA774" i="2"/>
  <c r="AB774" i="2"/>
  <c r="AC774" i="2"/>
  <c r="AD774" i="2"/>
  <c r="AA775" i="2"/>
  <c r="AB775" i="2"/>
  <c r="AC775" i="2"/>
  <c r="AD775" i="2"/>
  <c r="AA776" i="2"/>
  <c r="AB776" i="2"/>
  <c r="AC776" i="2"/>
  <c r="AD776" i="2"/>
  <c r="AA777" i="2"/>
  <c r="AB777" i="2"/>
  <c r="AC777" i="2"/>
  <c r="AD777" i="2"/>
  <c r="AA778" i="2"/>
  <c r="AB778" i="2"/>
  <c r="AC778" i="2"/>
  <c r="AD778" i="2"/>
  <c r="AA779" i="2"/>
  <c r="AB779" i="2"/>
  <c r="AC779" i="2"/>
  <c r="AD779" i="2"/>
  <c r="AA780" i="2"/>
  <c r="AB780" i="2"/>
  <c r="AC780" i="2"/>
  <c r="AD780" i="2"/>
  <c r="AA781" i="2"/>
  <c r="AB781" i="2"/>
  <c r="AC781" i="2"/>
  <c r="AD781" i="2"/>
  <c r="AA782" i="2"/>
  <c r="AB782" i="2"/>
  <c r="AC782" i="2"/>
  <c r="AD782" i="2"/>
  <c r="AA783" i="2"/>
  <c r="AB783" i="2"/>
  <c r="AC783" i="2"/>
  <c r="AD783" i="2"/>
  <c r="AA784" i="2"/>
  <c r="AB784" i="2"/>
  <c r="AC784" i="2"/>
  <c r="AD784" i="2"/>
  <c r="AA785" i="2"/>
  <c r="AB785" i="2"/>
  <c r="AC785" i="2"/>
  <c r="AD785" i="2"/>
  <c r="AA786" i="2"/>
  <c r="AB786" i="2"/>
  <c r="AC786" i="2"/>
  <c r="AD786" i="2"/>
  <c r="AA787" i="2"/>
  <c r="AB787" i="2"/>
  <c r="AC787" i="2"/>
  <c r="AD787" i="2"/>
  <c r="AA788" i="2"/>
  <c r="AB788" i="2"/>
  <c r="AC788" i="2"/>
  <c r="AD788" i="2"/>
  <c r="AA789" i="2"/>
  <c r="AB789" i="2"/>
  <c r="AC789" i="2"/>
  <c r="AD789" i="2"/>
  <c r="AA790" i="2"/>
  <c r="AB790" i="2"/>
  <c r="AC790" i="2"/>
  <c r="AD790" i="2"/>
  <c r="AA791" i="2"/>
  <c r="AB791" i="2"/>
  <c r="AC791" i="2"/>
  <c r="AD791" i="2"/>
  <c r="AA792" i="2"/>
  <c r="AB792" i="2"/>
  <c r="AC792" i="2"/>
  <c r="AD792" i="2"/>
  <c r="AA793" i="2"/>
  <c r="AB793" i="2"/>
  <c r="AC793" i="2"/>
  <c r="AD793" i="2"/>
  <c r="AA794" i="2"/>
  <c r="AB794" i="2"/>
  <c r="AC794" i="2"/>
  <c r="AD794" i="2"/>
  <c r="AA795" i="2"/>
  <c r="AB795" i="2"/>
  <c r="AC795" i="2"/>
  <c r="AD795" i="2"/>
  <c r="AA796" i="2"/>
  <c r="AB796" i="2"/>
  <c r="AC796" i="2"/>
  <c r="AD796" i="2"/>
  <c r="AA797" i="2"/>
  <c r="AB797" i="2"/>
  <c r="AC797" i="2"/>
  <c r="AD797" i="2"/>
  <c r="AA798" i="2"/>
  <c r="AB798" i="2"/>
  <c r="AC798" i="2"/>
  <c r="AD798" i="2"/>
  <c r="AA799" i="2"/>
  <c r="AB799" i="2"/>
  <c r="AC799" i="2"/>
  <c r="AD799" i="2"/>
  <c r="AA800" i="2"/>
  <c r="AB800" i="2"/>
  <c r="AC800" i="2"/>
  <c r="AD800" i="2"/>
  <c r="AA801" i="2"/>
  <c r="AB801" i="2"/>
  <c r="AC801" i="2"/>
  <c r="AD801" i="2"/>
  <c r="AA802" i="2"/>
  <c r="AB802" i="2"/>
  <c r="AC802" i="2"/>
  <c r="AD802" i="2"/>
  <c r="AA803" i="2"/>
  <c r="AB803" i="2"/>
  <c r="AC803" i="2"/>
  <c r="AD803" i="2"/>
  <c r="AA804" i="2"/>
  <c r="AB804" i="2"/>
  <c r="AC804" i="2"/>
  <c r="AD804" i="2"/>
  <c r="AA805" i="2"/>
  <c r="AB805" i="2"/>
  <c r="AC805" i="2"/>
  <c r="AD805" i="2"/>
  <c r="AA806" i="2"/>
  <c r="AB806" i="2"/>
  <c r="AC806" i="2"/>
  <c r="AD806" i="2"/>
  <c r="AA807" i="2"/>
  <c r="AB807" i="2"/>
  <c r="AC807" i="2"/>
  <c r="AD807" i="2"/>
  <c r="AA808" i="2"/>
  <c r="AB808" i="2"/>
  <c r="AC808" i="2"/>
  <c r="AD808" i="2"/>
  <c r="AA809" i="2"/>
  <c r="AB809" i="2"/>
  <c r="AC809" i="2"/>
  <c r="AD809" i="2"/>
  <c r="AA810" i="2"/>
  <c r="AB810" i="2"/>
  <c r="AC810" i="2"/>
  <c r="AD810" i="2"/>
  <c r="AA811" i="2"/>
  <c r="AB811" i="2"/>
  <c r="AC811" i="2"/>
  <c r="AD811" i="2"/>
  <c r="AA812" i="2"/>
  <c r="AB812" i="2"/>
  <c r="AC812" i="2"/>
  <c r="AD812" i="2"/>
  <c r="AA813" i="2"/>
  <c r="AB813" i="2"/>
  <c r="AC813" i="2"/>
  <c r="AD813" i="2"/>
  <c r="AA814" i="2"/>
  <c r="AB814" i="2"/>
  <c r="AC814" i="2"/>
  <c r="AD814" i="2"/>
  <c r="AA815" i="2"/>
  <c r="AB815" i="2"/>
  <c r="AC815" i="2"/>
  <c r="AD815" i="2"/>
  <c r="AA816" i="2"/>
  <c r="AB816" i="2"/>
  <c r="AC816" i="2"/>
  <c r="AD816" i="2"/>
  <c r="AA817" i="2"/>
  <c r="AB817" i="2"/>
  <c r="AC817" i="2"/>
  <c r="AD817" i="2"/>
  <c r="AA818" i="2"/>
  <c r="AB818" i="2"/>
  <c r="AC818" i="2"/>
  <c r="AD818" i="2"/>
  <c r="AA819" i="2"/>
  <c r="AB819" i="2"/>
  <c r="AC819" i="2"/>
  <c r="AD819" i="2"/>
  <c r="AA820" i="2"/>
  <c r="AB820" i="2"/>
  <c r="AC820" i="2"/>
  <c r="AD820" i="2"/>
  <c r="AA821" i="2"/>
  <c r="AB821" i="2"/>
  <c r="AC821" i="2"/>
  <c r="AD821" i="2"/>
  <c r="AA822" i="2"/>
  <c r="AB822" i="2"/>
  <c r="AC822" i="2"/>
  <c r="AD822" i="2"/>
  <c r="AA823" i="2"/>
  <c r="AB823" i="2"/>
  <c r="AC823" i="2"/>
  <c r="AD823" i="2"/>
  <c r="AA824" i="2"/>
  <c r="AB824" i="2"/>
  <c r="AC824" i="2"/>
  <c r="AD824" i="2"/>
  <c r="AA825" i="2"/>
  <c r="AB825" i="2"/>
  <c r="AC825" i="2"/>
  <c r="AD825" i="2"/>
  <c r="AA826" i="2"/>
  <c r="AB826" i="2"/>
  <c r="AC826" i="2"/>
  <c r="AD826" i="2"/>
  <c r="AA827" i="2"/>
  <c r="AB827" i="2"/>
  <c r="AC827" i="2"/>
  <c r="AD827" i="2"/>
  <c r="AA828" i="2"/>
  <c r="AB828" i="2"/>
  <c r="AC828" i="2"/>
  <c r="AD828" i="2"/>
  <c r="AA829" i="2"/>
  <c r="AB829" i="2"/>
  <c r="AC829" i="2"/>
  <c r="AD829" i="2"/>
  <c r="AA830" i="2"/>
  <c r="AB830" i="2"/>
  <c r="AC830" i="2"/>
  <c r="AD830" i="2"/>
  <c r="AA831" i="2"/>
  <c r="AB831" i="2"/>
  <c r="AC831" i="2"/>
  <c r="AD831" i="2"/>
  <c r="AA832" i="2"/>
  <c r="AB832" i="2"/>
  <c r="AC832" i="2"/>
  <c r="AD832" i="2"/>
  <c r="AA833" i="2"/>
  <c r="AB833" i="2"/>
  <c r="AC833" i="2"/>
  <c r="AD833" i="2"/>
  <c r="AA834" i="2"/>
  <c r="AB834" i="2"/>
  <c r="AC834" i="2"/>
  <c r="AD834" i="2"/>
  <c r="AA835" i="2"/>
  <c r="AB835" i="2"/>
  <c r="AC835" i="2"/>
  <c r="AD835" i="2"/>
  <c r="M746" i="2"/>
  <c r="N746" i="2"/>
  <c r="O746" i="2"/>
  <c r="P746" i="2"/>
  <c r="M747" i="2"/>
  <c r="N747" i="2"/>
  <c r="O747" i="2"/>
  <c r="P747" i="2"/>
  <c r="M748" i="2"/>
  <c r="N748" i="2"/>
  <c r="O748" i="2"/>
  <c r="P748" i="2"/>
  <c r="M749" i="2"/>
  <c r="N749" i="2"/>
  <c r="O749" i="2"/>
  <c r="P749" i="2"/>
  <c r="M750" i="2"/>
  <c r="N750" i="2"/>
  <c r="O750" i="2"/>
  <c r="P750" i="2"/>
  <c r="M751" i="2"/>
  <c r="N751" i="2"/>
  <c r="O751" i="2"/>
  <c r="P751" i="2"/>
  <c r="M752" i="2"/>
  <c r="N752" i="2"/>
  <c r="O752" i="2"/>
  <c r="P752" i="2"/>
  <c r="M753" i="2"/>
  <c r="N753" i="2"/>
  <c r="O753" i="2"/>
  <c r="P753" i="2"/>
  <c r="M754" i="2"/>
  <c r="N754" i="2"/>
  <c r="O754" i="2"/>
  <c r="P754" i="2"/>
  <c r="M755" i="2"/>
  <c r="N755" i="2"/>
  <c r="O755" i="2"/>
  <c r="P755" i="2"/>
  <c r="M756" i="2"/>
  <c r="N756" i="2"/>
  <c r="O756" i="2"/>
  <c r="P756" i="2"/>
  <c r="M757" i="2"/>
  <c r="N757" i="2"/>
  <c r="O757" i="2"/>
  <c r="P757" i="2"/>
  <c r="M758" i="2"/>
  <c r="N758" i="2"/>
  <c r="O758" i="2"/>
  <c r="P758" i="2"/>
  <c r="M759" i="2"/>
  <c r="N759" i="2"/>
  <c r="O759" i="2"/>
  <c r="P759" i="2"/>
  <c r="M760" i="2"/>
  <c r="N760" i="2"/>
  <c r="O760" i="2"/>
  <c r="P760" i="2"/>
  <c r="M761" i="2"/>
  <c r="N761" i="2"/>
  <c r="O761" i="2"/>
  <c r="P761" i="2"/>
  <c r="M762" i="2"/>
  <c r="N762" i="2"/>
  <c r="O762" i="2"/>
  <c r="P762" i="2"/>
  <c r="M763" i="2"/>
  <c r="N763" i="2"/>
  <c r="O763" i="2"/>
  <c r="P763" i="2"/>
  <c r="M764" i="2"/>
  <c r="N764" i="2"/>
  <c r="O764" i="2"/>
  <c r="P764" i="2"/>
  <c r="M765" i="2"/>
  <c r="N765" i="2"/>
  <c r="O765" i="2"/>
  <c r="P765" i="2"/>
  <c r="M766" i="2"/>
  <c r="N766" i="2"/>
  <c r="O766" i="2"/>
  <c r="P766" i="2"/>
  <c r="M767" i="2"/>
  <c r="N767" i="2"/>
  <c r="O767" i="2"/>
  <c r="P767" i="2"/>
  <c r="M768" i="2"/>
  <c r="N768" i="2"/>
  <c r="O768" i="2"/>
  <c r="P768" i="2"/>
  <c r="M769" i="2"/>
  <c r="N769" i="2"/>
  <c r="O769" i="2"/>
  <c r="P769" i="2"/>
  <c r="M770" i="2"/>
  <c r="N770" i="2"/>
  <c r="O770" i="2"/>
  <c r="P770" i="2"/>
  <c r="M771" i="2"/>
  <c r="N771" i="2"/>
  <c r="O771" i="2"/>
  <c r="P771" i="2"/>
  <c r="M772" i="2"/>
  <c r="N772" i="2"/>
  <c r="O772" i="2"/>
  <c r="P772" i="2"/>
  <c r="M773" i="2"/>
  <c r="N773" i="2"/>
  <c r="O773" i="2"/>
  <c r="P773" i="2"/>
  <c r="M774" i="2"/>
  <c r="N774" i="2"/>
  <c r="O774" i="2"/>
  <c r="P774" i="2"/>
  <c r="M775" i="2"/>
  <c r="N775" i="2"/>
  <c r="O775" i="2"/>
  <c r="P775" i="2"/>
  <c r="M776" i="2"/>
  <c r="N776" i="2"/>
  <c r="O776" i="2"/>
  <c r="P776" i="2"/>
  <c r="M777" i="2"/>
  <c r="N777" i="2"/>
  <c r="O777" i="2"/>
  <c r="P777" i="2"/>
  <c r="M778" i="2"/>
  <c r="N778" i="2"/>
  <c r="O778" i="2"/>
  <c r="P778" i="2"/>
  <c r="M779" i="2"/>
  <c r="N779" i="2"/>
  <c r="O779" i="2"/>
  <c r="P779" i="2"/>
  <c r="M780" i="2"/>
  <c r="N780" i="2"/>
  <c r="O780" i="2"/>
  <c r="P780" i="2"/>
  <c r="M781" i="2"/>
  <c r="N781" i="2"/>
  <c r="O781" i="2"/>
  <c r="P781" i="2"/>
  <c r="M782" i="2"/>
  <c r="N782" i="2"/>
  <c r="O782" i="2"/>
  <c r="P782" i="2"/>
  <c r="M783" i="2"/>
  <c r="N783" i="2"/>
  <c r="O783" i="2"/>
  <c r="P783" i="2"/>
  <c r="M784" i="2"/>
  <c r="N784" i="2"/>
  <c r="O784" i="2"/>
  <c r="P784" i="2"/>
  <c r="M785" i="2"/>
  <c r="N785" i="2"/>
  <c r="O785" i="2"/>
  <c r="P785" i="2"/>
  <c r="M786" i="2"/>
  <c r="N786" i="2"/>
  <c r="O786" i="2"/>
  <c r="P786" i="2"/>
  <c r="M787" i="2"/>
  <c r="N787" i="2"/>
  <c r="O787" i="2"/>
  <c r="P787" i="2"/>
  <c r="M788" i="2"/>
  <c r="N788" i="2"/>
  <c r="O788" i="2"/>
  <c r="P788" i="2"/>
  <c r="M789" i="2"/>
  <c r="N789" i="2"/>
  <c r="O789" i="2"/>
  <c r="P789" i="2"/>
  <c r="M790" i="2"/>
  <c r="N790" i="2"/>
  <c r="O790" i="2"/>
  <c r="P790" i="2"/>
  <c r="M791" i="2"/>
  <c r="N791" i="2"/>
  <c r="O791" i="2"/>
  <c r="P791" i="2"/>
  <c r="M792" i="2"/>
  <c r="N792" i="2"/>
  <c r="O792" i="2"/>
  <c r="P792" i="2"/>
  <c r="M793" i="2"/>
  <c r="N793" i="2"/>
  <c r="O793" i="2"/>
  <c r="P793" i="2"/>
  <c r="M794" i="2"/>
  <c r="N794" i="2"/>
  <c r="O794" i="2"/>
  <c r="P794" i="2"/>
  <c r="M795" i="2"/>
  <c r="N795" i="2"/>
  <c r="O795" i="2"/>
  <c r="P795" i="2"/>
  <c r="M796" i="2"/>
  <c r="N796" i="2"/>
  <c r="O796" i="2"/>
  <c r="P796" i="2"/>
  <c r="M797" i="2"/>
  <c r="N797" i="2"/>
  <c r="O797" i="2"/>
  <c r="P797" i="2"/>
  <c r="M798" i="2"/>
  <c r="N798" i="2"/>
  <c r="O798" i="2"/>
  <c r="P798" i="2"/>
  <c r="M799" i="2"/>
  <c r="N799" i="2"/>
  <c r="O799" i="2"/>
  <c r="P799" i="2"/>
  <c r="M800" i="2"/>
  <c r="N800" i="2"/>
  <c r="O800" i="2"/>
  <c r="P800" i="2"/>
  <c r="M801" i="2"/>
  <c r="N801" i="2"/>
  <c r="O801" i="2"/>
  <c r="P801" i="2"/>
  <c r="M802" i="2"/>
  <c r="N802" i="2"/>
  <c r="O802" i="2"/>
  <c r="P802" i="2"/>
  <c r="M803" i="2"/>
  <c r="N803" i="2"/>
  <c r="O803" i="2"/>
  <c r="P803" i="2"/>
  <c r="M804" i="2"/>
  <c r="N804" i="2"/>
  <c r="O804" i="2"/>
  <c r="P804" i="2"/>
  <c r="M805" i="2"/>
  <c r="N805" i="2"/>
  <c r="O805" i="2"/>
  <c r="P805" i="2"/>
  <c r="M806" i="2"/>
  <c r="N806" i="2"/>
  <c r="O806" i="2"/>
  <c r="P806" i="2"/>
  <c r="M807" i="2"/>
  <c r="N807" i="2"/>
  <c r="O807" i="2"/>
  <c r="P807" i="2"/>
  <c r="M808" i="2"/>
  <c r="N808" i="2"/>
  <c r="O808" i="2"/>
  <c r="P808" i="2"/>
  <c r="M809" i="2"/>
  <c r="N809" i="2"/>
  <c r="O809" i="2"/>
  <c r="P809" i="2"/>
  <c r="M810" i="2"/>
  <c r="N810" i="2"/>
  <c r="O810" i="2"/>
  <c r="P810" i="2"/>
  <c r="M811" i="2"/>
  <c r="N811" i="2"/>
  <c r="O811" i="2"/>
  <c r="P811" i="2"/>
  <c r="M812" i="2"/>
  <c r="N812" i="2"/>
  <c r="O812" i="2"/>
  <c r="P812" i="2"/>
  <c r="M813" i="2"/>
  <c r="N813" i="2"/>
  <c r="O813" i="2"/>
  <c r="P813" i="2"/>
  <c r="M814" i="2"/>
  <c r="N814" i="2"/>
  <c r="O814" i="2"/>
  <c r="P814" i="2"/>
  <c r="M815" i="2"/>
  <c r="N815" i="2"/>
  <c r="O815" i="2"/>
  <c r="P815" i="2"/>
  <c r="M816" i="2"/>
  <c r="N816" i="2"/>
  <c r="O816" i="2"/>
  <c r="P816" i="2"/>
  <c r="M817" i="2"/>
  <c r="N817" i="2"/>
  <c r="O817" i="2"/>
  <c r="P817" i="2"/>
  <c r="M818" i="2"/>
  <c r="N818" i="2"/>
  <c r="O818" i="2"/>
  <c r="P818" i="2"/>
  <c r="M819" i="2"/>
  <c r="N819" i="2"/>
  <c r="O819" i="2"/>
  <c r="P819" i="2"/>
  <c r="M820" i="2"/>
  <c r="N820" i="2"/>
  <c r="O820" i="2"/>
  <c r="P820" i="2"/>
  <c r="M821" i="2"/>
  <c r="N821" i="2"/>
  <c r="O821" i="2"/>
  <c r="P821" i="2"/>
  <c r="M822" i="2"/>
  <c r="N822" i="2"/>
  <c r="O822" i="2"/>
  <c r="P822" i="2"/>
  <c r="M823" i="2"/>
  <c r="N823" i="2"/>
  <c r="O823" i="2"/>
  <c r="P823" i="2"/>
  <c r="M824" i="2"/>
  <c r="N824" i="2"/>
  <c r="O824" i="2"/>
  <c r="P824" i="2"/>
  <c r="M825" i="2"/>
  <c r="N825" i="2"/>
  <c r="O825" i="2"/>
  <c r="P825" i="2"/>
  <c r="M826" i="2"/>
  <c r="N826" i="2"/>
  <c r="O826" i="2"/>
  <c r="P826" i="2"/>
  <c r="M827" i="2"/>
  <c r="N827" i="2"/>
  <c r="O827" i="2"/>
  <c r="P827" i="2"/>
  <c r="M828" i="2"/>
  <c r="N828" i="2"/>
  <c r="O828" i="2"/>
  <c r="P828" i="2"/>
  <c r="M829" i="2"/>
  <c r="N829" i="2"/>
  <c r="O829" i="2"/>
  <c r="P829" i="2"/>
  <c r="M830" i="2"/>
  <c r="N830" i="2"/>
  <c r="O830" i="2"/>
  <c r="P830" i="2"/>
  <c r="M831" i="2"/>
  <c r="N831" i="2"/>
  <c r="O831" i="2"/>
  <c r="P831" i="2"/>
  <c r="M832" i="2"/>
  <c r="N832" i="2"/>
  <c r="O832" i="2"/>
  <c r="P832" i="2"/>
  <c r="M833" i="2"/>
  <c r="N833" i="2"/>
  <c r="O833" i="2"/>
  <c r="P833" i="2"/>
  <c r="M834" i="2"/>
  <c r="N834" i="2"/>
  <c r="O834" i="2"/>
  <c r="P834" i="2"/>
  <c r="M835" i="2"/>
  <c r="N835" i="2"/>
  <c r="O835" i="2"/>
  <c r="P835" i="2"/>
  <c r="AO645" i="2"/>
  <c r="AP645" i="2"/>
  <c r="AQ645" i="2"/>
  <c r="AR645" i="2"/>
  <c r="AO646" i="2"/>
  <c r="AP646" i="2"/>
  <c r="AQ646" i="2"/>
  <c r="AR646" i="2"/>
  <c r="AO647" i="2"/>
  <c r="AP647" i="2"/>
  <c r="AQ647" i="2"/>
  <c r="AR647" i="2"/>
  <c r="AO648" i="2"/>
  <c r="AP648" i="2"/>
  <c r="AQ648" i="2"/>
  <c r="AR648" i="2"/>
  <c r="AO649" i="2"/>
  <c r="AP649" i="2"/>
  <c r="AQ649" i="2"/>
  <c r="AR649" i="2"/>
  <c r="AO650" i="2"/>
  <c r="AP650" i="2"/>
  <c r="AQ650" i="2"/>
  <c r="AR650" i="2"/>
  <c r="AO651" i="2"/>
  <c r="AP651" i="2"/>
  <c r="AQ651" i="2"/>
  <c r="AR651" i="2"/>
  <c r="AO652" i="2"/>
  <c r="AP652" i="2"/>
  <c r="AQ652" i="2"/>
  <c r="AR652" i="2"/>
  <c r="AO653" i="2"/>
  <c r="AP653" i="2"/>
  <c r="AQ653" i="2"/>
  <c r="AR653" i="2"/>
  <c r="AO654" i="2"/>
  <c r="AP654" i="2"/>
  <c r="AQ654" i="2"/>
  <c r="AR654" i="2"/>
  <c r="AO655" i="2"/>
  <c r="AP655" i="2"/>
  <c r="AQ655" i="2"/>
  <c r="AR655" i="2"/>
  <c r="AO656" i="2"/>
  <c r="AP656" i="2"/>
  <c r="AQ656" i="2"/>
  <c r="AR656" i="2"/>
  <c r="AO657" i="2"/>
  <c r="AP657" i="2"/>
  <c r="AQ657" i="2"/>
  <c r="AR657" i="2"/>
  <c r="AO658" i="2"/>
  <c r="AP658" i="2"/>
  <c r="AQ658" i="2"/>
  <c r="AR658" i="2"/>
  <c r="AO659" i="2"/>
  <c r="AP659" i="2"/>
  <c r="AQ659" i="2"/>
  <c r="AR659" i="2"/>
  <c r="AO660" i="2"/>
  <c r="AP660" i="2"/>
  <c r="AQ660" i="2"/>
  <c r="AR660" i="2"/>
  <c r="AO661" i="2"/>
  <c r="AP661" i="2"/>
  <c r="AQ661" i="2"/>
  <c r="AR661" i="2"/>
  <c r="AO662" i="2"/>
  <c r="AP662" i="2"/>
  <c r="AQ662" i="2"/>
  <c r="AR662" i="2"/>
  <c r="AO663" i="2"/>
  <c r="AP663" i="2"/>
  <c r="AQ663" i="2"/>
  <c r="AR663" i="2"/>
  <c r="AO664" i="2"/>
  <c r="AP664" i="2"/>
  <c r="AQ664" i="2"/>
  <c r="AR664" i="2"/>
  <c r="AO665" i="2"/>
  <c r="AP665" i="2"/>
  <c r="AQ665" i="2"/>
  <c r="AR665" i="2"/>
  <c r="AO666" i="2"/>
  <c r="AP666" i="2"/>
  <c r="AQ666" i="2"/>
  <c r="AR666" i="2"/>
  <c r="AO667" i="2"/>
  <c r="AP667" i="2"/>
  <c r="AQ667" i="2"/>
  <c r="AR667" i="2"/>
  <c r="AO668" i="2"/>
  <c r="AP668" i="2"/>
  <c r="AQ668" i="2"/>
  <c r="AR668" i="2"/>
  <c r="AO669" i="2"/>
  <c r="AP669" i="2"/>
  <c r="AQ669" i="2"/>
  <c r="AR669" i="2"/>
  <c r="AO670" i="2"/>
  <c r="AP670" i="2"/>
  <c r="AQ670" i="2"/>
  <c r="AR670" i="2"/>
  <c r="AO671" i="2"/>
  <c r="AP671" i="2"/>
  <c r="AQ671" i="2"/>
  <c r="AR671" i="2"/>
  <c r="AO672" i="2"/>
  <c r="AP672" i="2"/>
  <c r="AQ672" i="2"/>
  <c r="AR672" i="2"/>
  <c r="AO673" i="2"/>
  <c r="AP673" i="2"/>
  <c r="AQ673" i="2"/>
  <c r="AR673" i="2"/>
  <c r="AO674" i="2"/>
  <c r="AP674" i="2"/>
  <c r="AQ674" i="2"/>
  <c r="AR674" i="2"/>
  <c r="AO675" i="2"/>
  <c r="AP675" i="2"/>
  <c r="AQ675" i="2"/>
  <c r="AR675" i="2"/>
  <c r="AO676" i="2"/>
  <c r="AP676" i="2"/>
  <c r="AQ676" i="2"/>
  <c r="AR676" i="2"/>
  <c r="AO677" i="2"/>
  <c r="AP677" i="2"/>
  <c r="AQ677" i="2"/>
  <c r="AR677" i="2"/>
  <c r="AO678" i="2"/>
  <c r="AP678" i="2"/>
  <c r="AQ678" i="2"/>
  <c r="AR678" i="2"/>
  <c r="AO679" i="2"/>
  <c r="AP679" i="2"/>
  <c r="AQ679" i="2"/>
  <c r="AR679" i="2"/>
  <c r="AO680" i="2"/>
  <c r="AP680" i="2"/>
  <c r="AQ680" i="2"/>
  <c r="AR680" i="2"/>
  <c r="AO681" i="2"/>
  <c r="AP681" i="2"/>
  <c r="AQ681" i="2"/>
  <c r="AR681" i="2"/>
  <c r="AO682" i="2"/>
  <c r="AP682" i="2"/>
  <c r="AQ682" i="2"/>
  <c r="AR682" i="2"/>
  <c r="AO683" i="2"/>
  <c r="AP683" i="2"/>
  <c r="AQ683" i="2"/>
  <c r="AR683" i="2"/>
  <c r="AO684" i="2"/>
  <c r="AP684" i="2"/>
  <c r="AQ684" i="2"/>
  <c r="AR684" i="2"/>
  <c r="AO685" i="2"/>
  <c r="AP685" i="2"/>
  <c r="AQ685" i="2"/>
  <c r="AR685" i="2"/>
  <c r="AO686" i="2"/>
  <c r="AP686" i="2"/>
  <c r="AQ686" i="2"/>
  <c r="AR686" i="2"/>
  <c r="AO687" i="2"/>
  <c r="AP687" i="2"/>
  <c r="AQ687" i="2"/>
  <c r="AR687" i="2"/>
  <c r="AO688" i="2"/>
  <c r="AP688" i="2"/>
  <c r="AQ688" i="2"/>
  <c r="AR688" i="2"/>
  <c r="AO689" i="2"/>
  <c r="AP689" i="2"/>
  <c r="AQ689" i="2"/>
  <c r="AR689" i="2"/>
  <c r="AO690" i="2"/>
  <c r="AP690" i="2"/>
  <c r="AQ690" i="2"/>
  <c r="AR690" i="2"/>
  <c r="AO691" i="2"/>
  <c r="AP691" i="2"/>
  <c r="AQ691" i="2"/>
  <c r="AR691" i="2"/>
  <c r="AO692" i="2"/>
  <c r="AP692" i="2"/>
  <c r="AQ692" i="2"/>
  <c r="AR692" i="2"/>
  <c r="AO693" i="2"/>
  <c r="AP693" i="2"/>
  <c r="AQ693" i="2"/>
  <c r="AR693" i="2"/>
  <c r="AO694" i="2"/>
  <c r="AP694" i="2"/>
  <c r="AQ694" i="2"/>
  <c r="AR694" i="2"/>
  <c r="AO695" i="2"/>
  <c r="AP695" i="2"/>
  <c r="AQ695" i="2"/>
  <c r="AR695" i="2"/>
  <c r="AO696" i="2"/>
  <c r="AP696" i="2"/>
  <c r="AQ696" i="2"/>
  <c r="AR696" i="2"/>
  <c r="AO697" i="2"/>
  <c r="AP697" i="2"/>
  <c r="AQ697" i="2"/>
  <c r="AR697" i="2"/>
  <c r="AO698" i="2"/>
  <c r="AP698" i="2"/>
  <c r="AQ698" i="2"/>
  <c r="AR698" i="2"/>
  <c r="AO699" i="2"/>
  <c r="AP699" i="2"/>
  <c r="AQ699" i="2"/>
  <c r="AR699" i="2"/>
  <c r="AO700" i="2"/>
  <c r="AP700" i="2"/>
  <c r="AQ700" i="2"/>
  <c r="AR700" i="2"/>
  <c r="AO701" i="2"/>
  <c r="AP701" i="2"/>
  <c r="AQ701" i="2"/>
  <c r="AR701" i="2"/>
  <c r="AO702" i="2"/>
  <c r="AP702" i="2"/>
  <c r="AQ702" i="2"/>
  <c r="AR702" i="2"/>
  <c r="AO703" i="2"/>
  <c r="AP703" i="2"/>
  <c r="AQ703" i="2"/>
  <c r="AR703" i="2"/>
  <c r="AO704" i="2"/>
  <c r="AP704" i="2"/>
  <c r="AQ704" i="2"/>
  <c r="AR704" i="2"/>
  <c r="AO705" i="2"/>
  <c r="AP705" i="2"/>
  <c r="AQ705" i="2"/>
  <c r="AR705" i="2"/>
  <c r="AO706" i="2"/>
  <c r="AP706" i="2"/>
  <c r="AQ706" i="2"/>
  <c r="AR706" i="2"/>
  <c r="AO707" i="2"/>
  <c r="AP707" i="2"/>
  <c r="AQ707" i="2"/>
  <c r="AR707" i="2"/>
  <c r="AO708" i="2"/>
  <c r="AP708" i="2"/>
  <c r="AQ708" i="2"/>
  <c r="AR708" i="2"/>
  <c r="AO709" i="2"/>
  <c r="AP709" i="2"/>
  <c r="AQ709" i="2"/>
  <c r="AR709" i="2"/>
  <c r="AO710" i="2"/>
  <c r="AP710" i="2"/>
  <c r="AQ710" i="2"/>
  <c r="AR710" i="2"/>
  <c r="AO711" i="2"/>
  <c r="AP711" i="2"/>
  <c r="AQ711" i="2"/>
  <c r="AR711" i="2"/>
  <c r="AO712" i="2"/>
  <c r="AP712" i="2"/>
  <c r="AQ712" i="2"/>
  <c r="AR712" i="2"/>
  <c r="AO713" i="2"/>
  <c r="AP713" i="2"/>
  <c r="AQ713" i="2"/>
  <c r="AR713" i="2"/>
  <c r="AO714" i="2"/>
  <c r="AP714" i="2"/>
  <c r="AQ714" i="2"/>
  <c r="AR714" i="2"/>
  <c r="AO715" i="2"/>
  <c r="AP715" i="2"/>
  <c r="AQ715" i="2"/>
  <c r="AR715" i="2"/>
  <c r="AO716" i="2"/>
  <c r="AP716" i="2"/>
  <c r="AQ716" i="2"/>
  <c r="AR716" i="2"/>
  <c r="AO717" i="2"/>
  <c r="AP717" i="2"/>
  <c r="AQ717" i="2"/>
  <c r="AR717" i="2"/>
  <c r="AO718" i="2"/>
  <c r="AP718" i="2"/>
  <c r="AQ718" i="2"/>
  <c r="AR718" i="2"/>
  <c r="AO719" i="2"/>
  <c r="AP719" i="2"/>
  <c r="AQ719" i="2"/>
  <c r="AR719" i="2"/>
  <c r="AO720" i="2"/>
  <c r="AP720" i="2"/>
  <c r="AQ720" i="2"/>
  <c r="AR720" i="2"/>
  <c r="AO721" i="2"/>
  <c r="AP721" i="2"/>
  <c r="AQ721" i="2"/>
  <c r="AR721" i="2"/>
  <c r="AO722" i="2"/>
  <c r="AP722" i="2"/>
  <c r="AQ722" i="2"/>
  <c r="AR722" i="2"/>
  <c r="AO723" i="2"/>
  <c r="AP723" i="2"/>
  <c r="AQ723" i="2"/>
  <c r="AR723" i="2"/>
  <c r="AO724" i="2"/>
  <c r="AP724" i="2"/>
  <c r="AQ724" i="2"/>
  <c r="AR724" i="2"/>
  <c r="AO725" i="2"/>
  <c r="AP725" i="2"/>
  <c r="AQ725" i="2"/>
  <c r="AR725" i="2"/>
  <c r="AO726" i="2"/>
  <c r="AP726" i="2"/>
  <c r="AQ726" i="2"/>
  <c r="AR726" i="2"/>
  <c r="AO727" i="2"/>
  <c r="AP727" i="2"/>
  <c r="AQ727" i="2"/>
  <c r="AR727" i="2"/>
  <c r="AO728" i="2"/>
  <c r="AP728" i="2"/>
  <c r="AQ728" i="2"/>
  <c r="AR728" i="2"/>
  <c r="AO729" i="2"/>
  <c r="AP729" i="2"/>
  <c r="AQ729" i="2"/>
  <c r="AR729" i="2"/>
  <c r="AO730" i="2"/>
  <c r="AP730" i="2"/>
  <c r="AQ730" i="2"/>
  <c r="AR730" i="2"/>
  <c r="AO731" i="2"/>
  <c r="AP731" i="2"/>
  <c r="AQ731" i="2"/>
  <c r="AR731" i="2"/>
  <c r="AO732" i="2"/>
  <c r="AP732" i="2"/>
  <c r="AQ732" i="2"/>
  <c r="AR732" i="2"/>
  <c r="AO733" i="2"/>
  <c r="AP733" i="2"/>
  <c r="AQ733" i="2"/>
  <c r="AR733" i="2"/>
  <c r="AO734" i="2"/>
  <c r="AP734" i="2"/>
  <c r="AQ734" i="2"/>
  <c r="AR734" i="2"/>
  <c r="AA645" i="2"/>
  <c r="AB645" i="2"/>
  <c r="AC645" i="2"/>
  <c r="AD645" i="2"/>
  <c r="AA646" i="2"/>
  <c r="AB646" i="2"/>
  <c r="AC646" i="2"/>
  <c r="AD646" i="2"/>
  <c r="AA647" i="2"/>
  <c r="AB647" i="2"/>
  <c r="AC647" i="2"/>
  <c r="AD647" i="2"/>
  <c r="AA648" i="2"/>
  <c r="AB648" i="2"/>
  <c r="AC648" i="2"/>
  <c r="AD648" i="2"/>
  <c r="AA649" i="2"/>
  <c r="AB649" i="2"/>
  <c r="AC649" i="2"/>
  <c r="AD649" i="2"/>
  <c r="AA650" i="2"/>
  <c r="AB650" i="2"/>
  <c r="AC650" i="2"/>
  <c r="AD650" i="2"/>
  <c r="AA651" i="2"/>
  <c r="AB651" i="2"/>
  <c r="AC651" i="2"/>
  <c r="AD651" i="2"/>
  <c r="AA652" i="2"/>
  <c r="AB652" i="2"/>
  <c r="AC652" i="2"/>
  <c r="AD652" i="2"/>
  <c r="AA653" i="2"/>
  <c r="AB653" i="2"/>
  <c r="AC653" i="2"/>
  <c r="AD653" i="2"/>
  <c r="AA654" i="2"/>
  <c r="AB654" i="2"/>
  <c r="AC654" i="2"/>
  <c r="AD654" i="2"/>
  <c r="AA655" i="2"/>
  <c r="AB655" i="2"/>
  <c r="AC655" i="2"/>
  <c r="AD655" i="2"/>
  <c r="AA656" i="2"/>
  <c r="AB656" i="2"/>
  <c r="AC656" i="2"/>
  <c r="AD656" i="2"/>
  <c r="AA657" i="2"/>
  <c r="AB657" i="2"/>
  <c r="AC657" i="2"/>
  <c r="AD657" i="2"/>
  <c r="AA658" i="2"/>
  <c r="AB658" i="2"/>
  <c r="AC658" i="2"/>
  <c r="AD658" i="2"/>
  <c r="AA659" i="2"/>
  <c r="AB659" i="2"/>
  <c r="AC659" i="2"/>
  <c r="AD659" i="2"/>
  <c r="AA660" i="2"/>
  <c r="AB660" i="2"/>
  <c r="AC660" i="2"/>
  <c r="AD660" i="2"/>
  <c r="AA661" i="2"/>
  <c r="AB661" i="2"/>
  <c r="AC661" i="2"/>
  <c r="AD661" i="2"/>
  <c r="AA662" i="2"/>
  <c r="AB662" i="2"/>
  <c r="AC662" i="2"/>
  <c r="AD662" i="2"/>
  <c r="AA663" i="2"/>
  <c r="AB663" i="2"/>
  <c r="AC663" i="2"/>
  <c r="AD663" i="2"/>
  <c r="AA664" i="2"/>
  <c r="AB664" i="2"/>
  <c r="AC664" i="2"/>
  <c r="AD664" i="2"/>
  <c r="AA665" i="2"/>
  <c r="AB665" i="2"/>
  <c r="AC665" i="2"/>
  <c r="AD665" i="2"/>
  <c r="AA666" i="2"/>
  <c r="AB666" i="2"/>
  <c r="AC666" i="2"/>
  <c r="AD666" i="2"/>
  <c r="AA667" i="2"/>
  <c r="AB667" i="2"/>
  <c r="AC667" i="2"/>
  <c r="AD667" i="2"/>
  <c r="AA668" i="2"/>
  <c r="AB668" i="2"/>
  <c r="AC668" i="2"/>
  <c r="AD668" i="2"/>
  <c r="AA669" i="2"/>
  <c r="AB669" i="2"/>
  <c r="AC669" i="2"/>
  <c r="AD669" i="2"/>
  <c r="AA670" i="2"/>
  <c r="AB670" i="2"/>
  <c r="AC670" i="2"/>
  <c r="AD670" i="2"/>
  <c r="AA671" i="2"/>
  <c r="AB671" i="2"/>
  <c r="AC671" i="2"/>
  <c r="AD671" i="2"/>
  <c r="AA672" i="2"/>
  <c r="AB672" i="2"/>
  <c r="AC672" i="2"/>
  <c r="AD672" i="2"/>
  <c r="AA673" i="2"/>
  <c r="AB673" i="2"/>
  <c r="AC673" i="2"/>
  <c r="AD673" i="2"/>
  <c r="AA674" i="2"/>
  <c r="AB674" i="2"/>
  <c r="AC674" i="2"/>
  <c r="AD674" i="2"/>
  <c r="AA675" i="2"/>
  <c r="AB675" i="2"/>
  <c r="AC675" i="2"/>
  <c r="AD675" i="2"/>
  <c r="AA676" i="2"/>
  <c r="AB676" i="2"/>
  <c r="AC676" i="2"/>
  <c r="AD676" i="2"/>
  <c r="AA677" i="2"/>
  <c r="AB677" i="2"/>
  <c r="AC677" i="2"/>
  <c r="AD677" i="2"/>
  <c r="AA678" i="2"/>
  <c r="AB678" i="2"/>
  <c r="AC678" i="2"/>
  <c r="AD678" i="2"/>
  <c r="AA679" i="2"/>
  <c r="AB679" i="2"/>
  <c r="AC679" i="2"/>
  <c r="AD679" i="2"/>
  <c r="AA680" i="2"/>
  <c r="AB680" i="2"/>
  <c r="AC680" i="2"/>
  <c r="AD680" i="2"/>
  <c r="AA681" i="2"/>
  <c r="AB681" i="2"/>
  <c r="AC681" i="2"/>
  <c r="AD681" i="2"/>
  <c r="AA682" i="2"/>
  <c r="AB682" i="2"/>
  <c r="AC682" i="2"/>
  <c r="AD682" i="2"/>
  <c r="AA683" i="2"/>
  <c r="AB683" i="2"/>
  <c r="AC683" i="2"/>
  <c r="AD683" i="2"/>
  <c r="AA684" i="2"/>
  <c r="AB684" i="2"/>
  <c r="AC684" i="2"/>
  <c r="AD684" i="2"/>
  <c r="AA685" i="2"/>
  <c r="AB685" i="2"/>
  <c r="AC685" i="2"/>
  <c r="AD685" i="2"/>
  <c r="AA686" i="2"/>
  <c r="AB686" i="2"/>
  <c r="AC686" i="2"/>
  <c r="AD686" i="2"/>
  <c r="AA687" i="2"/>
  <c r="AB687" i="2"/>
  <c r="AC687" i="2"/>
  <c r="AD687" i="2"/>
  <c r="AA688" i="2"/>
  <c r="AB688" i="2"/>
  <c r="AC688" i="2"/>
  <c r="AD688" i="2"/>
  <c r="AA689" i="2"/>
  <c r="AB689" i="2"/>
  <c r="AC689" i="2"/>
  <c r="AD689" i="2"/>
  <c r="AA690" i="2"/>
  <c r="AB690" i="2"/>
  <c r="AC690" i="2"/>
  <c r="AD690" i="2"/>
  <c r="AA691" i="2"/>
  <c r="AB691" i="2"/>
  <c r="AC691" i="2"/>
  <c r="AD691" i="2"/>
  <c r="AA692" i="2"/>
  <c r="AB692" i="2"/>
  <c r="AC692" i="2"/>
  <c r="AD692" i="2"/>
  <c r="AA693" i="2"/>
  <c r="AB693" i="2"/>
  <c r="AC693" i="2"/>
  <c r="AD693" i="2"/>
  <c r="AA694" i="2"/>
  <c r="AB694" i="2"/>
  <c r="AC694" i="2"/>
  <c r="AD694" i="2"/>
  <c r="AA695" i="2"/>
  <c r="AB695" i="2"/>
  <c r="AC695" i="2"/>
  <c r="AD695" i="2"/>
  <c r="AA696" i="2"/>
  <c r="AB696" i="2"/>
  <c r="AC696" i="2"/>
  <c r="AD696" i="2"/>
  <c r="AA697" i="2"/>
  <c r="AB697" i="2"/>
  <c r="AC697" i="2"/>
  <c r="AD697" i="2"/>
  <c r="AA698" i="2"/>
  <c r="AB698" i="2"/>
  <c r="AC698" i="2"/>
  <c r="AD698" i="2"/>
  <c r="AA699" i="2"/>
  <c r="AB699" i="2"/>
  <c r="AC699" i="2"/>
  <c r="AD699" i="2"/>
  <c r="AA700" i="2"/>
  <c r="AB700" i="2"/>
  <c r="AC700" i="2"/>
  <c r="AD700" i="2"/>
  <c r="AA701" i="2"/>
  <c r="AB701" i="2"/>
  <c r="AC701" i="2"/>
  <c r="AD701" i="2"/>
  <c r="AA702" i="2"/>
  <c r="AB702" i="2"/>
  <c r="AC702" i="2"/>
  <c r="AD702" i="2"/>
  <c r="AA703" i="2"/>
  <c r="AB703" i="2"/>
  <c r="AC703" i="2"/>
  <c r="AD703" i="2"/>
  <c r="AA704" i="2"/>
  <c r="AB704" i="2"/>
  <c r="AC704" i="2"/>
  <c r="AD704" i="2"/>
  <c r="AA705" i="2"/>
  <c r="AB705" i="2"/>
  <c r="AC705" i="2"/>
  <c r="AD705" i="2"/>
  <c r="AA706" i="2"/>
  <c r="AB706" i="2"/>
  <c r="AC706" i="2"/>
  <c r="AD706" i="2"/>
  <c r="AA707" i="2"/>
  <c r="AB707" i="2"/>
  <c r="AC707" i="2"/>
  <c r="AD707" i="2"/>
  <c r="AA708" i="2"/>
  <c r="AB708" i="2"/>
  <c r="AC708" i="2"/>
  <c r="AD708" i="2"/>
  <c r="AA709" i="2"/>
  <c r="AB709" i="2"/>
  <c r="AC709" i="2"/>
  <c r="AD709" i="2"/>
  <c r="AA710" i="2"/>
  <c r="AB710" i="2"/>
  <c r="AC710" i="2"/>
  <c r="AD710" i="2"/>
  <c r="AA711" i="2"/>
  <c r="AB711" i="2"/>
  <c r="AC711" i="2"/>
  <c r="AD711" i="2"/>
  <c r="AA712" i="2"/>
  <c r="AB712" i="2"/>
  <c r="AC712" i="2"/>
  <c r="AD712" i="2"/>
  <c r="AA713" i="2"/>
  <c r="AB713" i="2"/>
  <c r="AC713" i="2"/>
  <c r="AD713" i="2"/>
  <c r="AA714" i="2"/>
  <c r="AB714" i="2"/>
  <c r="AC714" i="2"/>
  <c r="AD714" i="2"/>
  <c r="AA715" i="2"/>
  <c r="AB715" i="2"/>
  <c r="AC715" i="2"/>
  <c r="AD715" i="2"/>
  <c r="AA716" i="2"/>
  <c r="AB716" i="2"/>
  <c r="AC716" i="2"/>
  <c r="AD716" i="2"/>
  <c r="AA717" i="2"/>
  <c r="AB717" i="2"/>
  <c r="AC717" i="2"/>
  <c r="AD717" i="2"/>
  <c r="AA718" i="2"/>
  <c r="AB718" i="2"/>
  <c r="AC718" i="2"/>
  <c r="AD718" i="2"/>
  <c r="AA719" i="2"/>
  <c r="AB719" i="2"/>
  <c r="AC719" i="2"/>
  <c r="AD719" i="2"/>
  <c r="AA720" i="2"/>
  <c r="AB720" i="2"/>
  <c r="AC720" i="2"/>
  <c r="AD720" i="2"/>
  <c r="AA721" i="2"/>
  <c r="AB721" i="2"/>
  <c r="AC721" i="2"/>
  <c r="AD721" i="2"/>
  <c r="AA722" i="2"/>
  <c r="AB722" i="2"/>
  <c r="AC722" i="2"/>
  <c r="AD722" i="2"/>
  <c r="AA723" i="2"/>
  <c r="AB723" i="2"/>
  <c r="AC723" i="2"/>
  <c r="AD723" i="2"/>
  <c r="AA724" i="2"/>
  <c r="AB724" i="2"/>
  <c r="AC724" i="2"/>
  <c r="AD724" i="2"/>
  <c r="AA725" i="2"/>
  <c r="AB725" i="2"/>
  <c r="AC725" i="2"/>
  <c r="AD725" i="2"/>
  <c r="AA726" i="2"/>
  <c r="AB726" i="2"/>
  <c r="AC726" i="2"/>
  <c r="AD726" i="2"/>
  <c r="AA727" i="2"/>
  <c r="AB727" i="2"/>
  <c r="AC727" i="2"/>
  <c r="AD727" i="2"/>
  <c r="AA728" i="2"/>
  <c r="AB728" i="2"/>
  <c r="AC728" i="2"/>
  <c r="AD728" i="2"/>
  <c r="AA729" i="2"/>
  <c r="AB729" i="2"/>
  <c r="AC729" i="2"/>
  <c r="AD729" i="2"/>
  <c r="AA730" i="2"/>
  <c r="AB730" i="2"/>
  <c r="AC730" i="2"/>
  <c r="AD730" i="2"/>
  <c r="AA731" i="2"/>
  <c r="AB731" i="2"/>
  <c r="AC731" i="2"/>
  <c r="AD731" i="2"/>
  <c r="AA732" i="2"/>
  <c r="AB732" i="2"/>
  <c r="AC732" i="2"/>
  <c r="AD732" i="2"/>
  <c r="AA733" i="2"/>
  <c r="AB733" i="2"/>
  <c r="AC733" i="2"/>
  <c r="AD733" i="2"/>
  <c r="AA734" i="2"/>
  <c r="AB734" i="2"/>
  <c r="AC734" i="2"/>
  <c r="AD734" i="2"/>
  <c r="M645" i="2"/>
  <c r="N645" i="2"/>
  <c r="O645" i="2"/>
  <c r="P645" i="2"/>
  <c r="M646" i="2"/>
  <c r="N646" i="2"/>
  <c r="O646" i="2"/>
  <c r="P646" i="2"/>
  <c r="M647" i="2"/>
  <c r="N647" i="2"/>
  <c r="O647" i="2"/>
  <c r="P647" i="2"/>
  <c r="M648" i="2"/>
  <c r="N648" i="2"/>
  <c r="O648" i="2"/>
  <c r="P648" i="2"/>
  <c r="M649" i="2"/>
  <c r="N649" i="2"/>
  <c r="O649" i="2"/>
  <c r="P649" i="2"/>
  <c r="M650" i="2"/>
  <c r="N650" i="2"/>
  <c r="O650" i="2"/>
  <c r="P650" i="2"/>
  <c r="M651" i="2"/>
  <c r="N651" i="2"/>
  <c r="O651" i="2"/>
  <c r="P651" i="2"/>
  <c r="M652" i="2"/>
  <c r="N652" i="2"/>
  <c r="O652" i="2"/>
  <c r="P652" i="2"/>
  <c r="M653" i="2"/>
  <c r="N653" i="2"/>
  <c r="O653" i="2"/>
  <c r="P653" i="2"/>
  <c r="M654" i="2"/>
  <c r="N654" i="2"/>
  <c r="O654" i="2"/>
  <c r="P654" i="2"/>
  <c r="M655" i="2"/>
  <c r="N655" i="2"/>
  <c r="O655" i="2"/>
  <c r="P655" i="2"/>
  <c r="M656" i="2"/>
  <c r="N656" i="2"/>
  <c r="O656" i="2"/>
  <c r="P656" i="2"/>
  <c r="M657" i="2"/>
  <c r="N657" i="2"/>
  <c r="O657" i="2"/>
  <c r="P657" i="2"/>
  <c r="M658" i="2"/>
  <c r="N658" i="2"/>
  <c r="O658" i="2"/>
  <c r="P658" i="2"/>
  <c r="M659" i="2"/>
  <c r="N659" i="2"/>
  <c r="O659" i="2"/>
  <c r="P659" i="2"/>
  <c r="M660" i="2"/>
  <c r="N660" i="2"/>
  <c r="O660" i="2"/>
  <c r="P660" i="2"/>
  <c r="M661" i="2"/>
  <c r="N661" i="2"/>
  <c r="O661" i="2"/>
  <c r="P661" i="2"/>
  <c r="M662" i="2"/>
  <c r="N662" i="2"/>
  <c r="O662" i="2"/>
  <c r="P662" i="2"/>
  <c r="M663" i="2"/>
  <c r="N663" i="2"/>
  <c r="O663" i="2"/>
  <c r="P663" i="2"/>
  <c r="M664" i="2"/>
  <c r="N664" i="2"/>
  <c r="O664" i="2"/>
  <c r="P664" i="2"/>
  <c r="M665" i="2"/>
  <c r="N665" i="2"/>
  <c r="O665" i="2"/>
  <c r="P665" i="2"/>
  <c r="M666" i="2"/>
  <c r="N666" i="2"/>
  <c r="O666" i="2"/>
  <c r="P666" i="2"/>
  <c r="M667" i="2"/>
  <c r="N667" i="2"/>
  <c r="O667" i="2"/>
  <c r="P667" i="2"/>
  <c r="M668" i="2"/>
  <c r="N668" i="2"/>
  <c r="O668" i="2"/>
  <c r="P668" i="2"/>
  <c r="M669" i="2"/>
  <c r="N669" i="2"/>
  <c r="O669" i="2"/>
  <c r="P669" i="2"/>
  <c r="M670" i="2"/>
  <c r="N670" i="2"/>
  <c r="O670" i="2"/>
  <c r="P670" i="2"/>
  <c r="M671" i="2"/>
  <c r="N671" i="2"/>
  <c r="O671" i="2"/>
  <c r="P671" i="2"/>
  <c r="M672" i="2"/>
  <c r="N672" i="2"/>
  <c r="O672" i="2"/>
  <c r="P672" i="2"/>
  <c r="M673" i="2"/>
  <c r="N673" i="2"/>
  <c r="O673" i="2"/>
  <c r="P673" i="2"/>
  <c r="M674" i="2"/>
  <c r="N674" i="2"/>
  <c r="O674" i="2"/>
  <c r="P674" i="2"/>
  <c r="M675" i="2"/>
  <c r="N675" i="2"/>
  <c r="O675" i="2"/>
  <c r="P675" i="2"/>
  <c r="M676" i="2"/>
  <c r="N676" i="2"/>
  <c r="O676" i="2"/>
  <c r="P676" i="2"/>
  <c r="M677" i="2"/>
  <c r="N677" i="2"/>
  <c r="O677" i="2"/>
  <c r="P677" i="2"/>
  <c r="M678" i="2"/>
  <c r="N678" i="2"/>
  <c r="O678" i="2"/>
  <c r="P678" i="2"/>
  <c r="M679" i="2"/>
  <c r="N679" i="2"/>
  <c r="O679" i="2"/>
  <c r="P679" i="2"/>
  <c r="M680" i="2"/>
  <c r="N680" i="2"/>
  <c r="O680" i="2"/>
  <c r="P680" i="2"/>
  <c r="M681" i="2"/>
  <c r="N681" i="2"/>
  <c r="O681" i="2"/>
  <c r="P681" i="2"/>
  <c r="M682" i="2"/>
  <c r="N682" i="2"/>
  <c r="O682" i="2"/>
  <c r="P682" i="2"/>
  <c r="M683" i="2"/>
  <c r="N683" i="2"/>
  <c r="O683" i="2"/>
  <c r="P683" i="2"/>
  <c r="M684" i="2"/>
  <c r="N684" i="2"/>
  <c r="O684" i="2"/>
  <c r="P684" i="2"/>
  <c r="M685" i="2"/>
  <c r="N685" i="2"/>
  <c r="O685" i="2"/>
  <c r="P685" i="2"/>
  <c r="M686" i="2"/>
  <c r="N686" i="2"/>
  <c r="O686" i="2"/>
  <c r="P686" i="2"/>
  <c r="M687" i="2"/>
  <c r="N687" i="2"/>
  <c r="O687" i="2"/>
  <c r="P687" i="2"/>
  <c r="M688" i="2"/>
  <c r="N688" i="2"/>
  <c r="O688" i="2"/>
  <c r="P688" i="2"/>
  <c r="M689" i="2"/>
  <c r="N689" i="2"/>
  <c r="O689" i="2"/>
  <c r="P689" i="2"/>
  <c r="M690" i="2"/>
  <c r="N690" i="2"/>
  <c r="O690" i="2"/>
  <c r="P690" i="2"/>
  <c r="M691" i="2"/>
  <c r="N691" i="2"/>
  <c r="O691" i="2"/>
  <c r="P691" i="2"/>
  <c r="M692" i="2"/>
  <c r="N692" i="2"/>
  <c r="O692" i="2"/>
  <c r="P692" i="2"/>
  <c r="M693" i="2"/>
  <c r="N693" i="2"/>
  <c r="O693" i="2"/>
  <c r="P693" i="2"/>
  <c r="M694" i="2"/>
  <c r="N694" i="2"/>
  <c r="O694" i="2"/>
  <c r="P694" i="2"/>
  <c r="M695" i="2"/>
  <c r="N695" i="2"/>
  <c r="O695" i="2"/>
  <c r="P695" i="2"/>
  <c r="M696" i="2"/>
  <c r="N696" i="2"/>
  <c r="O696" i="2"/>
  <c r="P696" i="2"/>
  <c r="M697" i="2"/>
  <c r="N697" i="2"/>
  <c r="O697" i="2"/>
  <c r="P697" i="2"/>
  <c r="M698" i="2"/>
  <c r="N698" i="2"/>
  <c r="O698" i="2"/>
  <c r="P698" i="2"/>
  <c r="M699" i="2"/>
  <c r="N699" i="2"/>
  <c r="O699" i="2"/>
  <c r="P699" i="2"/>
  <c r="M700" i="2"/>
  <c r="N700" i="2"/>
  <c r="O700" i="2"/>
  <c r="P700" i="2"/>
  <c r="M701" i="2"/>
  <c r="N701" i="2"/>
  <c r="O701" i="2"/>
  <c r="P701" i="2"/>
  <c r="M702" i="2"/>
  <c r="N702" i="2"/>
  <c r="O702" i="2"/>
  <c r="P702" i="2"/>
  <c r="M703" i="2"/>
  <c r="N703" i="2"/>
  <c r="O703" i="2"/>
  <c r="P703" i="2"/>
  <c r="M704" i="2"/>
  <c r="N704" i="2"/>
  <c r="O704" i="2"/>
  <c r="P704" i="2"/>
  <c r="M705" i="2"/>
  <c r="N705" i="2"/>
  <c r="O705" i="2"/>
  <c r="P705" i="2"/>
  <c r="M706" i="2"/>
  <c r="N706" i="2"/>
  <c r="O706" i="2"/>
  <c r="P706" i="2"/>
  <c r="M707" i="2"/>
  <c r="N707" i="2"/>
  <c r="O707" i="2"/>
  <c r="P707" i="2"/>
  <c r="M708" i="2"/>
  <c r="N708" i="2"/>
  <c r="O708" i="2"/>
  <c r="P708" i="2"/>
  <c r="M709" i="2"/>
  <c r="N709" i="2"/>
  <c r="O709" i="2"/>
  <c r="P709" i="2"/>
  <c r="M710" i="2"/>
  <c r="N710" i="2"/>
  <c r="O710" i="2"/>
  <c r="P710" i="2"/>
  <c r="M711" i="2"/>
  <c r="N711" i="2"/>
  <c r="O711" i="2"/>
  <c r="P711" i="2"/>
  <c r="M712" i="2"/>
  <c r="N712" i="2"/>
  <c r="O712" i="2"/>
  <c r="P712" i="2"/>
  <c r="M713" i="2"/>
  <c r="N713" i="2"/>
  <c r="O713" i="2"/>
  <c r="P713" i="2"/>
  <c r="M714" i="2"/>
  <c r="N714" i="2"/>
  <c r="O714" i="2"/>
  <c r="P714" i="2"/>
  <c r="M715" i="2"/>
  <c r="N715" i="2"/>
  <c r="O715" i="2"/>
  <c r="P715" i="2"/>
  <c r="M716" i="2"/>
  <c r="N716" i="2"/>
  <c r="O716" i="2"/>
  <c r="P716" i="2"/>
  <c r="M717" i="2"/>
  <c r="N717" i="2"/>
  <c r="O717" i="2"/>
  <c r="P717" i="2"/>
  <c r="M718" i="2"/>
  <c r="N718" i="2"/>
  <c r="O718" i="2"/>
  <c r="P718" i="2"/>
  <c r="M719" i="2"/>
  <c r="N719" i="2"/>
  <c r="O719" i="2"/>
  <c r="P719" i="2"/>
  <c r="M720" i="2"/>
  <c r="N720" i="2"/>
  <c r="O720" i="2"/>
  <c r="P720" i="2"/>
  <c r="M721" i="2"/>
  <c r="N721" i="2"/>
  <c r="O721" i="2"/>
  <c r="P721" i="2"/>
  <c r="M722" i="2"/>
  <c r="N722" i="2"/>
  <c r="O722" i="2"/>
  <c r="P722" i="2"/>
  <c r="M723" i="2"/>
  <c r="N723" i="2"/>
  <c r="O723" i="2"/>
  <c r="P723" i="2"/>
  <c r="M724" i="2"/>
  <c r="N724" i="2"/>
  <c r="O724" i="2"/>
  <c r="P724" i="2"/>
  <c r="M725" i="2"/>
  <c r="N725" i="2"/>
  <c r="O725" i="2"/>
  <c r="P725" i="2"/>
  <c r="M726" i="2"/>
  <c r="N726" i="2"/>
  <c r="O726" i="2"/>
  <c r="P726" i="2"/>
  <c r="M727" i="2"/>
  <c r="N727" i="2"/>
  <c r="O727" i="2"/>
  <c r="P727" i="2"/>
  <c r="M728" i="2"/>
  <c r="N728" i="2"/>
  <c r="O728" i="2"/>
  <c r="P728" i="2"/>
  <c r="M729" i="2"/>
  <c r="N729" i="2"/>
  <c r="O729" i="2"/>
  <c r="P729" i="2"/>
  <c r="M730" i="2"/>
  <c r="N730" i="2"/>
  <c r="O730" i="2"/>
  <c r="P730" i="2"/>
  <c r="M731" i="2"/>
  <c r="N731" i="2"/>
  <c r="O731" i="2"/>
  <c r="P731" i="2"/>
  <c r="M732" i="2"/>
  <c r="N732" i="2"/>
  <c r="O732" i="2"/>
  <c r="P732" i="2"/>
  <c r="M733" i="2"/>
  <c r="N733" i="2"/>
  <c r="O733" i="2"/>
  <c r="P733" i="2"/>
  <c r="M734" i="2"/>
  <c r="N734" i="2"/>
  <c r="O734" i="2"/>
  <c r="P734" i="2"/>
  <c r="AO544" i="2"/>
  <c r="AP544" i="2"/>
  <c r="AQ544" i="2"/>
  <c r="AR544" i="2"/>
  <c r="AO545" i="2"/>
  <c r="AP545" i="2"/>
  <c r="AQ545" i="2"/>
  <c r="AR545" i="2"/>
  <c r="AO546" i="2"/>
  <c r="AP546" i="2"/>
  <c r="AQ546" i="2"/>
  <c r="AR546" i="2"/>
  <c r="AO547" i="2"/>
  <c r="AP547" i="2"/>
  <c r="AQ547" i="2"/>
  <c r="AR547" i="2"/>
  <c r="AO548" i="2"/>
  <c r="AP548" i="2"/>
  <c r="AQ548" i="2"/>
  <c r="AR548" i="2"/>
  <c r="AO549" i="2"/>
  <c r="AP549" i="2"/>
  <c r="AQ549" i="2"/>
  <c r="AR549" i="2"/>
  <c r="AO550" i="2"/>
  <c r="AP550" i="2"/>
  <c r="AQ550" i="2"/>
  <c r="AR550" i="2"/>
  <c r="AO551" i="2"/>
  <c r="AP551" i="2"/>
  <c r="AQ551" i="2"/>
  <c r="AR551" i="2"/>
  <c r="AO552" i="2"/>
  <c r="AP552" i="2"/>
  <c r="AQ552" i="2"/>
  <c r="AR552" i="2"/>
  <c r="AO553" i="2"/>
  <c r="AP553" i="2"/>
  <c r="AQ553" i="2"/>
  <c r="AR553" i="2"/>
  <c r="AO554" i="2"/>
  <c r="AP554" i="2"/>
  <c r="AQ554" i="2"/>
  <c r="AR554" i="2"/>
  <c r="AO555" i="2"/>
  <c r="AP555" i="2"/>
  <c r="AQ555" i="2"/>
  <c r="AR555" i="2"/>
  <c r="AO556" i="2"/>
  <c r="AP556" i="2"/>
  <c r="AQ556" i="2"/>
  <c r="AR556" i="2"/>
  <c r="AO557" i="2"/>
  <c r="AP557" i="2"/>
  <c r="AQ557" i="2"/>
  <c r="AR557" i="2"/>
  <c r="AO558" i="2"/>
  <c r="AP558" i="2"/>
  <c r="AQ558" i="2"/>
  <c r="AR558" i="2"/>
  <c r="AO559" i="2"/>
  <c r="AP559" i="2"/>
  <c r="AQ559" i="2"/>
  <c r="AR559" i="2"/>
  <c r="AO560" i="2"/>
  <c r="AP560" i="2"/>
  <c r="AQ560" i="2"/>
  <c r="AR560" i="2"/>
  <c r="AO561" i="2"/>
  <c r="AP561" i="2"/>
  <c r="AQ561" i="2"/>
  <c r="AR561" i="2"/>
  <c r="AO562" i="2"/>
  <c r="AP562" i="2"/>
  <c r="AQ562" i="2"/>
  <c r="AR562" i="2"/>
  <c r="AO563" i="2"/>
  <c r="AP563" i="2"/>
  <c r="AQ563" i="2"/>
  <c r="AR563" i="2"/>
  <c r="AO564" i="2"/>
  <c r="AP564" i="2"/>
  <c r="AQ564" i="2"/>
  <c r="AR564" i="2"/>
  <c r="AO565" i="2"/>
  <c r="AP565" i="2"/>
  <c r="AQ565" i="2"/>
  <c r="AR565" i="2"/>
  <c r="AO566" i="2"/>
  <c r="AP566" i="2"/>
  <c r="AQ566" i="2"/>
  <c r="AR566" i="2"/>
  <c r="AO567" i="2"/>
  <c r="AP567" i="2"/>
  <c r="AQ567" i="2"/>
  <c r="AR567" i="2"/>
  <c r="AO568" i="2"/>
  <c r="AP568" i="2"/>
  <c r="AQ568" i="2"/>
  <c r="AR568" i="2"/>
  <c r="AO569" i="2"/>
  <c r="AP569" i="2"/>
  <c r="AQ569" i="2"/>
  <c r="AR569" i="2"/>
  <c r="AO570" i="2"/>
  <c r="AP570" i="2"/>
  <c r="AQ570" i="2"/>
  <c r="AR570" i="2"/>
  <c r="AO571" i="2"/>
  <c r="AP571" i="2"/>
  <c r="AQ571" i="2"/>
  <c r="AR571" i="2"/>
  <c r="AO572" i="2"/>
  <c r="AP572" i="2"/>
  <c r="AQ572" i="2"/>
  <c r="AR572" i="2"/>
  <c r="AO573" i="2"/>
  <c r="AP573" i="2"/>
  <c r="AQ573" i="2"/>
  <c r="AR573" i="2"/>
  <c r="AO574" i="2"/>
  <c r="AP574" i="2"/>
  <c r="AQ574" i="2"/>
  <c r="AR574" i="2"/>
  <c r="AO575" i="2"/>
  <c r="AP575" i="2"/>
  <c r="AQ575" i="2"/>
  <c r="AR575" i="2"/>
  <c r="AO576" i="2"/>
  <c r="AP576" i="2"/>
  <c r="AQ576" i="2"/>
  <c r="AR576" i="2"/>
  <c r="AO577" i="2"/>
  <c r="AP577" i="2"/>
  <c r="AQ577" i="2"/>
  <c r="AR577" i="2"/>
  <c r="AO578" i="2"/>
  <c r="AP578" i="2"/>
  <c r="AQ578" i="2"/>
  <c r="AR578" i="2"/>
  <c r="AO579" i="2"/>
  <c r="AP579" i="2"/>
  <c r="AQ579" i="2"/>
  <c r="AR579" i="2"/>
  <c r="AO580" i="2"/>
  <c r="AP580" i="2"/>
  <c r="AQ580" i="2"/>
  <c r="AR580" i="2"/>
  <c r="AO581" i="2"/>
  <c r="AP581" i="2"/>
  <c r="AQ581" i="2"/>
  <c r="AR581" i="2"/>
  <c r="AO582" i="2"/>
  <c r="AP582" i="2"/>
  <c r="AQ582" i="2"/>
  <c r="AR582" i="2"/>
  <c r="AO583" i="2"/>
  <c r="AP583" i="2"/>
  <c r="AQ583" i="2"/>
  <c r="AR583" i="2"/>
  <c r="AO584" i="2"/>
  <c r="AP584" i="2"/>
  <c r="AQ584" i="2"/>
  <c r="AR584" i="2"/>
  <c r="AO585" i="2"/>
  <c r="AP585" i="2"/>
  <c r="AQ585" i="2"/>
  <c r="AR585" i="2"/>
  <c r="AO586" i="2"/>
  <c r="AP586" i="2"/>
  <c r="AQ586" i="2"/>
  <c r="AR586" i="2"/>
  <c r="AO587" i="2"/>
  <c r="AP587" i="2"/>
  <c r="AQ587" i="2"/>
  <c r="AR587" i="2"/>
  <c r="AO588" i="2"/>
  <c r="AP588" i="2"/>
  <c r="AQ588" i="2"/>
  <c r="AR588" i="2"/>
  <c r="AO589" i="2"/>
  <c r="AP589" i="2"/>
  <c r="AQ589" i="2"/>
  <c r="AR589" i="2"/>
  <c r="AO590" i="2"/>
  <c r="AP590" i="2"/>
  <c r="AQ590" i="2"/>
  <c r="AR590" i="2"/>
  <c r="AO591" i="2"/>
  <c r="AP591" i="2"/>
  <c r="AQ591" i="2"/>
  <c r="AR591" i="2"/>
  <c r="AO592" i="2"/>
  <c r="AP592" i="2"/>
  <c r="AQ592" i="2"/>
  <c r="AR592" i="2"/>
  <c r="AO593" i="2"/>
  <c r="AP593" i="2"/>
  <c r="AQ593" i="2"/>
  <c r="AR593" i="2"/>
  <c r="AO594" i="2"/>
  <c r="AP594" i="2"/>
  <c r="AQ594" i="2"/>
  <c r="AR594" i="2"/>
  <c r="AO595" i="2"/>
  <c r="AP595" i="2"/>
  <c r="AQ595" i="2"/>
  <c r="AR595" i="2"/>
  <c r="AO596" i="2"/>
  <c r="AP596" i="2"/>
  <c r="AQ596" i="2"/>
  <c r="AR596" i="2"/>
  <c r="AO597" i="2"/>
  <c r="AP597" i="2"/>
  <c r="AQ597" i="2"/>
  <c r="AR597" i="2"/>
  <c r="AO598" i="2"/>
  <c r="AP598" i="2"/>
  <c r="AQ598" i="2"/>
  <c r="AR598" i="2"/>
  <c r="AO599" i="2"/>
  <c r="AP599" i="2"/>
  <c r="AQ599" i="2"/>
  <c r="AR599" i="2"/>
  <c r="AO600" i="2"/>
  <c r="AP600" i="2"/>
  <c r="AQ600" i="2"/>
  <c r="AR600" i="2"/>
  <c r="AO601" i="2"/>
  <c r="AP601" i="2"/>
  <c r="AQ601" i="2"/>
  <c r="AR601" i="2"/>
  <c r="AO602" i="2"/>
  <c r="AP602" i="2"/>
  <c r="AQ602" i="2"/>
  <c r="AR602" i="2"/>
  <c r="AO603" i="2"/>
  <c r="AP603" i="2"/>
  <c r="AQ603" i="2"/>
  <c r="AR603" i="2"/>
  <c r="AO604" i="2"/>
  <c r="AP604" i="2"/>
  <c r="AQ604" i="2"/>
  <c r="AR604" i="2"/>
  <c r="AO605" i="2"/>
  <c r="AP605" i="2"/>
  <c r="AQ605" i="2"/>
  <c r="AR605" i="2"/>
  <c r="AO606" i="2"/>
  <c r="AP606" i="2"/>
  <c r="AQ606" i="2"/>
  <c r="AR606" i="2"/>
  <c r="AO607" i="2"/>
  <c r="AP607" i="2"/>
  <c r="AQ607" i="2"/>
  <c r="AR607" i="2"/>
  <c r="AO608" i="2"/>
  <c r="AP608" i="2"/>
  <c r="AQ608" i="2"/>
  <c r="AR608" i="2"/>
  <c r="AO609" i="2"/>
  <c r="AP609" i="2"/>
  <c r="AQ609" i="2"/>
  <c r="AR609" i="2"/>
  <c r="AO610" i="2"/>
  <c r="AP610" i="2"/>
  <c r="AQ610" i="2"/>
  <c r="AR610" i="2"/>
  <c r="AO611" i="2"/>
  <c r="AP611" i="2"/>
  <c r="AQ611" i="2"/>
  <c r="AR611" i="2"/>
  <c r="AO612" i="2"/>
  <c r="AP612" i="2"/>
  <c r="AQ612" i="2"/>
  <c r="AR612" i="2"/>
  <c r="AO613" i="2"/>
  <c r="AP613" i="2"/>
  <c r="AQ613" i="2"/>
  <c r="AR613" i="2"/>
  <c r="AO614" i="2"/>
  <c r="AP614" i="2"/>
  <c r="AQ614" i="2"/>
  <c r="AR614" i="2"/>
  <c r="AO615" i="2"/>
  <c r="AP615" i="2"/>
  <c r="AQ615" i="2"/>
  <c r="AR615" i="2"/>
  <c r="AO616" i="2"/>
  <c r="AP616" i="2"/>
  <c r="AQ616" i="2"/>
  <c r="AR616" i="2"/>
  <c r="AO617" i="2"/>
  <c r="AP617" i="2"/>
  <c r="AQ617" i="2"/>
  <c r="AR617" i="2"/>
  <c r="AO618" i="2"/>
  <c r="AP618" i="2"/>
  <c r="AQ618" i="2"/>
  <c r="AR618" i="2"/>
  <c r="AO619" i="2"/>
  <c r="AP619" i="2"/>
  <c r="AQ619" i="2"/>
  <c r="AR619" i="2"/>
  <c r="AO620" i="2"/>
  <c r="AP620" i="2"/>
  <c r="AQ620" i="2"/>
  <c r="AR620" i="2"/>
  <c r="AO621" i="2"/>
  <c r="AP621" i="2"/>
  <c r="AQ621" i="2"/>
  <c r="AR621" i="2"/>
  <c r="AO622" i="2"/>
  <c r="AP622" i="2"/>
  <c r="AQ622" i="2"/>
  <c r="AR622" i="2"/>
  <c r="AO623" i="2"/>
  <c r="AP623" i="2"/>
  <c r="AQ623" i="2"/>
  <c r="AR623" i="2"/>
  <c r="AO624" i="2"/>
  <c r="AP624" i="2"/>
  <c r="AQ624" i="2"/>
  <c r="AR624" i="2"/>
  <c r="AO625" i="2"/>
  <c r="AP625" i="2"/>
  <c r="AQ625" i="2"/>
  <c r="AR625" i="2"/>
  <c r="AO626" i="2"/>
  <c r="AP626" i="2"/>
  <c r="AQ626" i="2"/>
  <c r="AR626" i="2"/>
  <c r="AO627" i="2"/>
  <c r="AP627" i="2"/>
  <c r="AQ627" i="2"/>
  <c r="AR627" i="2"/>
  <c r="AO628" i="2"/>
  <c r="AP628" i="2"/>
  <c r="AQ628" i="2"/>
  <c r="AR628" i="2"/>
  <c r="AO629" i="2"/>
  <c r="AP629" i="2"/>
  <c r="AQ629" i="2"/>
  <c r="AR629" i="2"/>
  <c r="AO630" i="2"/>
  <c r="AP630" i="2"/>
  <c r="AQ630" i="2"/>
  <c r="AR630" i="2"/>
  <c r="AO631" i="2"/>
  <c r="AP631" i="2"/>
  <c r="AQ631" i="2"/>
  <c r="AR631" i="2"/>
  <c r="AO632" i="2"/>
  <c r="AP632" i="2"/>
  <c r="AQ632" i="2"/>
  <c r="AR632" i="2"/>
  <c r="AO633" i="2"/>
  <c r="AP633" i="2"/>
  <c r="AQ633" i="2"/>
  <c r="AR633" i="2"/>
  <c r="AA544" i="2"/>
  <c r="AB544" i="2"/>
  <c r="AC544" i="2"/>
  <c r="AD544" i="2"/>
  <c r="AA545" i="2"/>
  <c r="AB545" i="2"/>
  <c r="AC545" i="2"/>
  <c r="AD545" i="2"/>
  <c r="AA546" i="2"/>
  <c r="AB546" i="2"/>
  <c r="AC546" i="2"/>
  <c r="AD546" i="2"/>
  <c r="AA547" i="2"/>
  <c r="AB547" i="2"/>
  <c r="AC547" i="2"/>
  <c r="AD547" i="2"/>
  <c r="AA548" i="2"/>
  <c r="AB548" i="2"/>
  <c r="AC548" i="2"/>
  <c r="AD548" i="2"/>
  <c r="AA549" i="2"/>
  <c r="AB549" i="2"/>
  <c r="AC549" i="2"/>
  <c r="AD549" i="2"/>
  <c r="AA550" i="2"/>
  <c r="AB550" i="2"/>
  <c r="AC550" i="2"/>
  <c r="AD550" i="2"/>
  <c r="AA551" i="2"/>
  <c r="AB551" i="2"/>
  <c r="AC551" i="2"/>
  <c r="AD551" i="2"/>
  <c r="AA552" i="2"/>
  <c r="AB552" i="2"/>
  <c r="AC552" i="2"/>
  <c r="AD552" i="2"/>
  <c r="AA553" i="2"/>
  <c r="AB553" i="2"/>
  <c r="AC553" i="2"/>
  <c r="AD553" i="2"/>
  <c r="AA554" i="2"/>
  <c r="AB554" i="2"/>
  <c r="AC554" i="2"/>
  <c r="AD554" i="2"/>
  <c r="AA555" i="2"/>
  <c r="AB555" i="2"/>
  <c r="AC555" i="2"/>
  <c r="AD555" i="2"/>
  <c r="AA556" i="2"/>
  <c r="AB556" i="2"/>
  <c r="AC556" i="2"/>
  <c r="AD556" i="2"/>
  <c r="AA557" i="2"/>
  <c r="AB557" i="2"/>
  <c r="AC557" i="2"/>
  <c r="AD557" i="2"/>
  <c r="AA558" i="2"/>
  <c r="AB558" i="2"/>
  <c r="AC558" i="2"/>
  <c r="AD558" i="2"/>
  <c r="AA559" i="2"/>
  <c r="AB559" i="2"/>
  <c r="AC559" i="2"/>
  <c r="AD559" i="2"/>
  <c r="AA560" i="2"/>
  <c r="AB560" i="2"/>
  <c r="AC560" i="2"/>
  <c r="AD560" i="2"/>
  <c r="AA561" i="2"/>
  <c r="AB561" i="2"/>
  <c r="AC561" i="2"/>
  <c r="AD561" i="2"/>
  <c r="AA562" i="2"/>
  <c r="AB562" i="2"/>
  <c r="AC562" i="2"/>
  <c r="AD562" i="2"/>
  <c r="AA563" i="2"/>
  <c r="AB563" i="2"/>
  <c r="AC563" i="2"/>
  <c r="AD563" i="2"/>
  <c r="AA564" i="2"/>
  <c r="AB564" i="2"/>
  <c r="AC564" i="2"/>
  <c r="AD564" i="2"/>
  <c r="AA565" i="2"/>
  <c r="AB565" i="2"/>
  <c r="AC565" i="2"/>
  <c r="AD565" i="2"/>
  <c r="AA566" i="2"/>
  <c r="AB566" i="2"/>
  <c r="AC566" i="2"/>
  <c r="AD566" i="2"/>
  <c r="AA567" i="2"/>
  <c r="AB567" i="2"/>
  <c r="AC567" i="2"/>
  <c r="AD567" i="2"/>
  <c r="AA568" i="2"/>
  <c r="AB568" i="2"/>
  <c r="AC568" i="2"/>
  <c r="AD568" i="2"/>
  <c r="AA569" i="2"/>
  <c r="AB569" i="2"/>
  <c r="AC569" i="2"/>
  <c r="AD569" i="2"/>
  <c r="AA570" i="2"/>
  <c r="AB570" i="2"/>
  <c r="AC570" i="2"/>
  <c r="AD570" i="2"/>
  <c r="AA571" i="2"/>
  <c r="AB571" i="2"/>
  <c r="AC571" i="2"/>
  <c r="AD571" i="2"/>
  <c r="AA572" i="2"/>
  <c r="AB572" i="2"/>
  <c r="AC572" i="2"/>
  <c r="AD572" i="2"/>
  <c r="AA573" i="2"/>
  <c r="AB573" i="2"/>
  <c r="AC573" i="2"/>
  <c r="AD573" i="2"/>
  <c r="AA574" i="2"/>
  <c r="AB574" i="2"/>
  <c r="AC574" i="2"/>
  <c r="AD574" i="2"/>
  <c r="AA575" i="2"/>
  <c r="AB575" i="2"/>
  <c r="AC575" i="2"/>
  <c r="AD575" i="2"/>
  <c r="AA576" i="2"/>
  <c r="AB576" i="2"/>
  <c r="AC576" i="2"/>
  <c r="AD576" i="2"/>
  <c r="AA577" i="2"/>
  <c r="AB577" i="2"/>
  <c r="AC577" i="2"/>
  <c r="AD577" i="2"/>
  <c r="AA578" i="2"/>
  <c r="AB578" i="2"/>
  <c r="AC578" i="2"/>
  <c r="AD578" i="2"/>
  <c r="AA579" i="2"/>
  <c r="AB579" i="2"/>
  <c r="AC579" i="2"/>
  <c r="AD579" i="2"/>
  <c r="AA580" i="2"/>
  <c r="AB580" i="2"/>
  <c r="AC580" i="2"/>
  <c r="AD580" i="2"/>
  <c r="AA581" i="2"/>
  <c r="AB581" i="2"/>
  <c r="AC581" i="2"/>
  <c r="AD581" i="2"/>
  <c r="AA582" i="2"/>
  <c r="AB582" i="2"/>
  <c r="AC582" i="2"/>
  <c r="AD582" i="2"/>
  <c r="AA583" i="2"/>
  <c r="AB583" i="2"/>
  <c r="AC583" i="2"/>
  <c r="AD583" i="2"/>
  <c r="AA584" i="2"/>
  <c r="AB584" i="2"/>
  <c r="AC584" i="2"/>
  <c r="AD584" i="2"/>
  <c r="AA585" i="2"/>
  <c r="AB585" i="2"/>
  <c r="AC585" i="2"/>
  <c r="AD585" i="2"/>
  <c r="AA586" i="2"/>
  <c r="AB586" i="2"/>
  <c r="AC586" i="2"/>
  <c r="AD586" i="2"/>
  <c r="AA587" i="2"/>
  <c r="AB587" i="2"/>
  <c r="AC587" i="2"/>
  <c r="AD587" i="2"/>
  <c r="AA588" i="2"/>
  <c r="AB588" i="2"/>
  <c r="AC588" i="2"/>
  <c r="AD588" i="2"/>
  <c r="AA589" i="2"/>
  <c r="AB589" i="2"/>
  <c r="AC589" i="2"/>
  <c r="AD589" i="2"/>
  <c r="AA590" i="2"/>
  <c r="AB590" i="2"/>
  <c r="AC590" i="2"/>
  <c r="AD590" i="2"/>
  <c r="AA591" i="2"/>
  <c r="AB591" i="2"/>
  <c r="AC591" i="2"/>
  <c r="AD591" i="2"/>
  <c r="AA592" i="2"/>
  <c r="AB592" i="2"/>
  <c r="AC592" i="2"/>
  <c r="AD592" i="2"/>
  <c r="AA593" i="2"/>
  <c r="AB593" i="2"/>
  <c r="AC593" i="2"/>
  <c r="AD593" i="2"/>
  <c r="AA594" i="2"/>
  <c r="AB594" i="2"/>
  <c r="AC594" i="2"/>
  <c r="AD594" i="2"/>
  <c r="AA595" i="2"/>
  <c r="AB595" i="2"/>
  <c r="AC595" i="2"/>
  <c r="AD595" i="2"/>
  <c r="AA596" i="2"/>
  <c r="AB596" i="2"/>
  <c r="AC596" i="2"/>
  <c r="AD596" i="2"/>
  <c r="AA597" i="2"/>
  <c r="AB597" i="2"/>
  <c r="AC597" i="2"/>
  <c r="AD597" i="2"/>
  <c r="AA598" i="2"/>
  <c r="AB598" i="2"/>
  <c r="AC598" i="2"/>
  <c r="AD598" i="2"/>
  <c r="AA599" i="2"/>
  <c r="AB599" i="2"/>
  <c r="AC599" i="2"/>
  <c r="AD599" i="2"/>
  <c r="AA600" i="2"/>
  <c r="AB600" i="2"/>
  <c r="AC600" i="2"/>
  <c r="AD600" i="2"/>
  <c r="AA601" i="2"/>
  <c r="AB601" i="2"/>
  <c r="AC601" i="2"/>
  <c r="AD601" i="2"/>
  <c r="AA602" i="2"/>
  <c r="AB602" i="2"/>
  <c r="AC602" i="2"/>
  <c r="AD602" i="2"/>
  <c r="AA603" i="2"/>
  <c r="AB603" i="2"/>
  <c r="AC603" i="2"/>
  <c r="AD603" i="2"/>
  <c r="AA604" i="2"/>
  <c r="AB604" i="2"/>
  <c r="AC604" i="2"/>
  <c r="AD604" i="2"/>
  <c r="AA605" i="2"/>
  <c r="AB605" i="2"/>
  <c r="AC605" i="2"/>
  <c r="AD605" i="2"/>
  <c r="AA606" i="2"/>
  <c r="AB606" i="2"/>
  <c r="AC606" i="2"/>
  <c r="AD606" i="2"/>
  <c r="AA607" i="2"/>
  <c r="AB607" i="2"/>
  <c r="AC607" i="2"/>
  <c r="AD607" i="2"/>
  <c r="AA608" i="2"/>
  <c r="AB608" i="2"/>
  <c r="AC608" i="2"/>
  <c r="AD608" i="2"/>
  <c r="AA609" i="2"/>
  <c r="AB609" i="2"/>
  <c r="AC609" i="2"/>
  <c r="AD609" i="2"/>
  <c r="AA610" i="2"/>
  <c r="AB610" i="2"/>
  <c r="AC610" i="2"/>
  <c r="AD610" i="2"/>
  <c r="AA611" i="2"/>
  <c r="AB611" i="2"/>
  <c r="AC611" i="2"/>
  <c r="AD611" i="2"/>
  <c r="AA612" i="2"/>
  <c r="AB612" i="2"/>
  <c r="AC612" i="2"/>
  <c r="AD612" i="2"/>
  <c r="AA613" i="2"/>
  <c r="AB613" i="2"/>
  <c r="AC613" i="2"/>
  <c r="AD613" i="2"/>
  <c r="AA614" i="2"/>
  <c r="AB614" i="2"/>
  <c r="AC614" i="2"/>
  <c r="AD614" i="2"/>
  <c r="AA615" i="2"/>
  <c r="AB615" i="2"/>
  <c r="AC615" i="2"/>
  <c r="AD615" i="2"/>
  <c r="AA616" i="2"/>
  <c r="AB616" i="2"/>
  <c r="AC616" i="2"/>
  <c r="AD616" i="2"/>
  <c r="AA617" i="2"/>
  <c r="AB617" i="2"/>
  <c r="AC617" i="2"/>
  <c r="AD617" i="2"/>
  <c r="AA618" i="2"/>
  <c r="AB618" i="2"/>
  <c r="AC618" i="2"/>
  <c r="AD618" i="2"/>
  <c r="AA619" i="2"/>
  <c r="AB619" i="2"/>
  <c r="AC619" i="2"/>
  <c r="AD619" i="2"/>
  <c r="AA620" i="2"/>
  <c r="AB620" i="2"/>
  <c r="AC620" i="2"/>
  <c r="AD620" i="2"/>
  <c r="AA621" i="2"/>
  <c r="AB621" i="2"/>
  <c r="AC621" i="2"/>
  <c r="AD621" i="2"/>
  <c r="AA622" i="2"/>
  <c r="AB622" i="2"/>
  <c r="AC622" i="2"/>
  <c r="AD622" i="2"/>
  <c r="AA623" i="2"/>
  <c r="AB623" i="2"/>
  <c r="AC623" i="2"/>
  <c r="AD623" i="2"/>
  <c r="AA624" i="2"/>
  <c r="AB624" i="2"/>
  <c r="AC624" i="2"/>
  <c r="AD624" i="2"/>
  <c r="AA625" i="2"/>
  <c r="AB625" i="2"/>
  <c r="AC625" i="2"/>
  <c r="AD625" i="2"/>
  <c r="AA626" i="2"/>
  <c r="AB626" i="2"/>
  <c r="AC626" i="2"/>
  <c r="AD626" i="2"/>
  <c r="AA627" i="2"/>
  <c r="AB627" i="2"/>
  <c r="AC627" i="2"/>
  <c r="AD627" i="2"/>
  <c r="AA628" i="2"/>
  <c r="AB628" i="2"/>
  <c r="AC628" i="2"/>
  <c r="AD628" i="2"/>
  <c r="AA629" i="2"/>
  <c r="AB629" i="2"/>
  <c r="AC629" i="2"/>
  <c r="AD629" i="2"/>
  <c r="AA630" i="2"/>
  <c r="AB630" i="2"/>
  <c r="AC630" i="2"/>
  <c r="AD630" i="2"/>
  <c r="AA631" i="2"/>
  <c r="AB631" i="2"/>
  <c r="AC631" i="2"/>
  <c r="AD631" i="2"/>
  <c r="AA632" i="2"/>
  <c r="AB632" i="2"/>
  <c r="AC632" i="2"/>
  <c r="AD632" i="2"/>
  <c r="AA633" i="2"/>
  <c r="AB633" i="2"/>
  <c r="AC633" i="2"/>
  <c r="AD633" i="2"/>
  <c r="M543" i="2"/>
  <c r="N543" i="2"/>
  <c r="O543" i="2"/>
  <c r="P543" i="2"/>
  <c r="M544" i="2"/>
  <c r="N544" i="2"/>
  <c r="O544" i="2"/>
  <c r="P544" i="2"/>
  <c r="M545" i="2"/>
  <c r="N545" i="2"/>
  <c r="O545" i="2"/>
  <c r="P545" i="2"/>
  <c r="M546" i="2"/>
  <c r="N546" i="2"/>
  <c r="O546" i="2"/>
  <c r="P546" i="2"/>
  <c r="M547" i="2"/>
  <c r="N547" i="2"/>
  <c r="O547" i="2"/>
  <c r="P547" i="2"/>
  <c r="M548" i="2"/>
  <c r="N548" i="2"/>
  <c r="O548" i="2"/>
  <c r="P548" i="2"/>
  <c r="M549" i="2"/>
  <c r="N549" i="2"/>
  <c r="O549" i="2"/>
  <c r="P549" i="2"/>
  <c r="M550" i="2"/>
  <c r="N550" i="2"/>
  <c r="O550" i="2"/>
  <c r="P550" i="2"/>
  <c r="M551" i="2"/>
  <c r="N551" i="2"/>
  <c r="O551" i="2"/>
  <c r="P551" i="2"/>
  <c r="M552" i="2"/>
  <c r="N552" i="2"/>
  <c r="O552" i="2"/>
  <c r="P552" i="2"/>
  <c r="M553" i="2"/>
  <c r="N553" i="2"/>
  <c r="O553" i="2"/>
  <c r="P553" i="2"/>
  <c r="M554" i="2"/>
  <c r="N554" i="2"/>
  <c r="O554" i="2"/>
  <c r="P554" i="2"/>
  <c r="M555" i="2"/>
  <c r="N555" i="2"/>
  <c r="O555" i="2"/>
  <c r="P555" i="2"/>
  <c r="M556" i="2"/>
  <c r="N556" i="2"/>
  <c r="O556" i="2"/>
  <c r="P556" i="2"/>
  <c r="M557" i="2"/>
  <c r="N557" i="2"/>
  <c r="O557" i="2"/>
  <c r="P557" i="2"/>
  <c r="M558" i="2"/>
  <c r="N558" i="2"/>
  <c r="O558" i="2"/>
  <c r="P558" i="2"/>
  <c r="M559" i="2"/>
  <c r="N559" i="2"/>
  <c r="O559" i="2"/>
  <c r="P559" i="2"/>
  <c r="M560" i="2"/>
  <c r="N560" i="2"/>
  <c r="O560" i="2"/>
  <c r="P560" i="2"/>
  <c r="M561" i="2"/>
  <c r="N561" i="2"/>
  <c r="O561" i="2"/>
  <c r="P561" i="2"/>
  <c r="M562" i="2"/>
  <c r="N562" i="2"/>
  <c r="O562" i="2"/>
  <c r="P562" i="2"/>
  <c r="M563" i="2"/>
  <c r="N563" i="2"/>
  <c r="O563" i="2"/>
  <c r="P563" i="2"/>
  <c r="M564" i="2"/>
  <c r="N564" i="2"/>
  <c r="O564" i="2"/>
  <c r="P564" i="2"/>
  <c r="M565" i="2"/>
  <c r="N565" i="2"/>
  <c r="O565" i="2"/>
  <c r="P565" i="2"/>
  <c r="M566" i="2"/>
  <c r="N566" i="2"/>
  <c r="O566" i="2"/>
  <c r="P566" i="2"/>
  <c r="M567" i="2"/>
  <c r="N567" i="2"/>
  <c r="O567" i="2"/>
  <c r="P567" i="2"/>
  <c r="M568" i="2"/>
  <c r="N568" i="2"/>
  <c r="O568" i="2"/>
  <c r="P568" i="2"/>
  <c r="M569" i="2"/>
  <c r="N569" i="2"/>
  <c r="O569" i="2"/>
  <c r="P569" i="2"/>
  <c r="M570" i="2"/>
  <c r="N570" i="2"/>
  <c r="O570" i="2"/>
  <c r="P570" i="2"/>
  <c r="M571" i="2"/>
  <c r="N571" i="2"/>
  <c r="O571" i="2"/>
  <c r="P571" i="2"/>
  <c r="M572" i="2"/>
  <c r="N572" i="2"/>
  <c r="O572" i="2"/>
  <c r="P572" i="2"/>
  <c r="M573" i="2"/>
  <c r="N573" i="2"/>
  <c r="O573" i="2"/>
  <c r="P573" i="2"/>
  <c r="M574" i="2"/>
  <c r="N574" i="2"/>
  <c r="O574" i="2"/>
  <c r="P574" i="2"/>
  <c r="M575" i="2"/>
  <c r="N575" i="2"/>
  <c r="O575" i="2"/>
  <c r="P575" i="2"/>
  <c r="M576" i="2"/>
  <c r="N576" i="2"/>
  <c r="O576" i="2"/>
  <c r="P576" i="2"/>
  <c r="M577" i="2"/>
  <c r="N577" i="2"/>
  <c r="O577" i="2"/>
  <c r="P577" i="2"/>
  <c r="M578" i="2"/>
  <c r="N578" i="2"/>
  <c r="O578" i="2"/>
  <c r="P578" i="2"/>
  <c r="M579" i="2"/>
  <c r="N579" i="2"/>
  <c r="O579" i="2"/>
  <c r="P579" i="2"/>
  <c r="M580" i="2"/>
  <c r="N580" i="2"/>
  <c r="O580" i="2"/>
  <c r="P580" i="2"/>
  <c r="M581" i="2"/>
  <c r="N581" i="2"/>
  <c r="O581" i="2"/>
  <c r="P581" i="2"/>
  <c r="M582" i="2"/>
  <c r="N582" i="2"/>
  <c r="O582" i="2"/>
  <c r="P582" i="2"/>
  <c r="M583" i="2"/>
  <c r="N583" i="2"/>
  <c r="O583" i="2"/>
  <c r="P583" i="2"/>
  <c r="M584" i="2"/>
  <c r="N584" i="2"/>
  <c r="O584" i="2"/>
  <c r="P584" i="2"/>
  <c r="M585" i="2"/>
  <c r="N585" i="2"/>
  <c r="O585" i="2"/>
  <c r="P585" i="2"/>
  <c r="M586" i="2"/>
  <c r="N586" i="2"/>
  <c r="O586" i="2"/>
  <c r="P586" i="2"/>
  <c r="M587" i="2"/>
  <c r="N587" i="2"/>
  <c r="O587" i="2"/>
  <c r="P587" i="2"/>
  <c r="M588" i="2"/>
  <c r="N588" i="2"/>
  <c r="O588" i="2"/>
  <c r="P588" i="2"/>
  <c r="M589" i="2"/>
  <c r="N589" i="2"/>
  <c r="O589" i="2"/>
  <c r="P589" i="2"/>
  <c r="M590" i="2"/>
  <c r="N590" i="2"/>
  <c r="O590" i="2"/>
  <c r="P590" i="2"/>
  <c r="M591" i="2"/>
  <c r="N591" i="2"/>
  <c r="O591" i="2"/>
  <c r="P591" i="2"/>
  <c r="M592" i="2"/>
  <c r="N592" i="2"/>
  <c r="O592" i="2"/>
  <c r="P592" i="2"/>
  <c r="M593" i="2"/>
  <c r="N593" i="2"/>
  <c r="O593" i="2"/>
  <c r="P593" i="2"/>
  <c r="M594" i="2"/>
  <c r="N594" i="2"/>
  <c r="O594" i="2"/>
  <c r="P594" i="2"/>
  <c r="M595" i="2"/>
  <c r="N595" i="2"/>
  <c r="O595" i="2"/>
  <c r="P595" i="2"/>
  <c r="M596" i="2"/>
  <c r="N596" i="2"/>
  <c r="O596" i="2"/>
  <c r="P596" i="2"/>
  <c r="M597" i="2"/>
  <c r="N597" i="2"/>
  <c r="O597" i="2"/>
  <c r="P597" i="2"/>
  <c r="M598" i="2"/>
  <c r="N598" i="2"/>
  <c r="O598" i="2"/>
  <c r="P598" i="2"/>
  <c r="M599" i="2"/>
  <c r="N599" i="2"/>
  <c r="O599" i="2"/>
  <c r="P599" i="2"/>
  <c r="M600" i="2"/>
  <c r="N600" i="2"/>
  <c r="O600" i="2"/>
  <c r="P600" i="2"/>
  <c r="M601" i="2"/>
  <c r="N601" i="2"/>
  <c r="O601" i="2"/>
  <c r="P601" i="2"/>
  <c r="M602" i="2"/>
  <c r="N602" i="2"/>
  <c r="O602" i="2"/>
  <c r="P602" i="2"/>
  <c r="M603" i="2"/>
  <c r="N603" i="2"/>
  <c r="O603" i="2"/>
  <c r="P603" i="2"/>
  <c r="M604" i="2"/>
  <c r="N604" i="2"/>
  <c r="O604" i="2"/>
  <c r="P604" i="2"/>
  <c r="M605" i="2"/>
  <c r="N605" i="2"/>
  <c r="O605" i="2"/>
  <c r="P605" i="2"/>
  <c r="M606" i="2"/>
  <c r="N606" i="2"/>
  <c r="O606" i="2"/>
  <c r="P606" i="2"/>
  <c r="M607" i="2"/>
  <c r="N607" i="2"/>
  <c r="O607" i="2"/>
  <c r="P607" i="2"/>
  <c r="M608" i="2"/>
  <c r="N608" i="2"/>
  <c r="O608" i="2"/>
  <c r="P608" i="2"/>
  <c r="M609" i="2"/>
  <c r="N609" i="2"/>
  <c r="O609" i="2"/>
  <c r="P609" i="2"/>
  <c r="M610" i="2"/>
  <c r="N610" i="2"/>
  <c r="O610" i="2"/>
  <c r="P610" i="2"/>
  <c r="M611" i="2"/>
  <c r="N611" i="2"/>
  <c r="O611" i="2"/>
  <c r="P611" i="2"/>
  <c r="M612" i="2"/>
  <c r="N612" i="2"/>
  <c r="O612" i="2"/>
  <c r="P612" i="2"/>
  <c r="M613" i="2"/>
  <c r="N613" i="2"/>
  <c r="O613" i="2"/>
  <c r="P613" i="2"/>
  <c r="M614" i="2"/>
  <c r="N614" i="2"/>
  <c r="O614" i="2"/>
  <c r="P614" i="2"/>
  <c r="M615" i="2"/>
  <c r="N615" i="2"/>
  <c r="O615" i="2"/>
  <c r="P615" i="2"/>
  <c r="M616" i="2"/>
  <c r="N616" i="2"/>
  <c r="O616" i="2"/>
  <c r="P616" i="2"/>
  <c r="M617" i="2"/>
  <c r="N617" i="2"/>
  <c r="O617" i="2"/>
  <c r="P617" i="2"/>
  <c r="M618" i="2"/>
  <c r="N618" i="2"/>
  <c r="O618" i="2"/>
  <c r="P618" i="2"/>
  <c r="M619" i="2"/>
  <c r="N619" i="2"/>
  <c r="O619" i="2"/>
  <c r="P619" i="2"/>
  <c r="M620" i="2"/>
  <c r="N620" i="2"/>
  <c r="O620" i="2"/>
  <c r="P620" i="2"/>
  <c r="M621" i="2"/>
  <c r="N621" i="2"/>
  <c r="O621" i="2"/>
  <c r="P621" i="2"/>
  <c r="M622" i="2"/>
  <c r="N622" i="2"/>
  <c r="O622" i="2"/>
  <c r="P622" i="2"/>
  <c r="M623" i="2"/>
  <c r="N623" i="2"/>
  <c r="O623" i="2"/>
  <c r="P623" i="2"/>
  <c r="M624" i="2"/>
  <c r="N624" i="2"/>
  <c r="O624" i="2"/>
  <c r="P624" i="2"/>
  <c r="M625" i="2"/>
  <c r="N625" i="2"/>
  <c r="O625" i="2"/>
  <c r="P625" i="2"/>
  <c r="M626" i="2"/>
  <c r="N626" i="2"/>
  <c r="O626" i="2"/>
  <c r="P626" i="2"/>
  <c r="M627" i="2"/>
  <c r="N627" i="2"/>
  <c r="O627" i="2"/>
  <c r="P627" i="2"/>
  <c r="M628" i="2"/>
  <c r="N628" i="2"/>
  <c r="O628" i="2"/>
  <c r="P628" i="2"/>
  <c r="M629" i="2"/>
  <c r="N629" i="2"/>
  <c r="O629" i="2"/>
  <c r="P629" i="2"/>
  <c r="M630" i="2"/>
  <c r="N630" i="2"/>
  <c r="O630" i="2"/>
  <c r="P630" i="2"/>
  <c r="M631" i="2"/>
  <c r="N631" i="2"/>
  <c r="O631" i="2"/>
  <c r="P631" i="2"/>
  <c r="M632" i="2"/>
  <c r="N632" i="2"/>
  <c r="O632" i="2"/>
  <c r="P632" i="2"/>
  <c r="M633" i="2"/>
  <c r="N633" i="2"/>
  <c r="O633" i="2"/>
  <c r="P633" i="2"/>
  <c r="AR1149" i="2"/>
  <c r="AQ1149" i="2"/>
  <c r="AP1149" i="2"/>
  <c r="AO1149" i="2"/>
  <c r="AR1148" i="2"/>
  <c r="AQ1148" i="2"/>
  <c r="AP1148" i="2"/>
  <c r="AO1148" i="2"/>
  <c r="AR1147" i="2"/>
  <c r="AQ1147" i="2"/>
  <c r="AP1147" i="2"/>
  <c r="AO1147" i="2"/>
  <c r="AR1146" i="2"/>
  <c r="AQ1146" i="2"/>
  <c r="AP1146" i="2"/>
  <c r="AO1146" i="2"/>
  <c r="AR1145" i="2"/>
  <c r="AQ1145" i="2"/>
  <c r="AP1145" i="2"/>
  <c r="AO1145" i="2"/>
  <c r="AR1144" i="2"/>
  <c r="AQ1144" i="2"/>
  <c r="AP1144" i="2"/>
  <c r="AO1144" i="2"/>
  <c r="AR1143" i="2"/>
  <c r="AQ1143" i="2"/>
  <c r="AP1143" i="2"/>
  <c r="AO1143" i="2"/>
  <c r="AR1142" i="2"/>
  <c r="AQ1142" i="2"/>
  <c r="AP1142" i="2"/>
  <c r="AO1142" i="2"/>
  <c r="AR1141" i="2"/>
  <c r="AQ1141" i="2"/>
  <c r="AP1141" i="2"/>
  <c r="AO1141" i="2"/>
  <c r="AR1140" i="2"/>
  <c r="AQ1140" i="2"/>
  <c r="AP1140" i="2"/>
  <c r="AO1140" i="2"/>
  <c r="AR1139" i="2"/>
  <c r="AQ1139" i="2"/>
  <c r="AP1139" i="2"/>
  <c r="AO1139" i="2"/>
  <c r="AD1149" i="2"/>
  <c r="AC1149" i="2"/>
  <c r="AB1149" i="2"/>
  <c r="AA1149" i="2"/>
  <c r="AD1148" i="2"/>
  <c r="AC1148" i="2"/>
  <c r="AB1148" i="2"/>
  <c r="AA1148" i="2"/>
  <c r="AD1147" i="2"/>
  <c r="AC1147" i="2"/>
  <c r="AB1147" i="2"/>
  <c r="AA1147" i="2"/>
  <c r="AD1146" i="2"/>
  <c r="AC1146" i="2"/>
  <c r="AB1146" i="2"/>
  <c r="AA1146" i="2"/>
  <c r="AD1145" i="2"/>
  <c r="AC1145" i="2"/>
  <c r="AB1145" i="2"/>
  <c r="AA1145" i="2"/>
  <c r="AD1144" i="2"/>
  <c r="AC1144" i="2"/>
  <c r="AB1144" i="2"/>
  <c r="AA1144" i="2"/>
  <c r="AD1143" i="2"/>
  <c r="AC1143" i="2"/>
  <c r="AB1143" i="2"/>
  <c r="AA1143" i="2"/>
  <c r="AD1142" i="2"/>
  <c r="AC1142" i="2"/>
  <c r="AB1142" i="2"/>
  <c r="AA1142" i="2"/>
  <c r="AD1141" i="2"/>
  <c r="AC1141" i="2"/>
  <c r="AB1141" i="2"/>
  <c r="AA1141" i="2"/>
  <c r="AD1140" i="2"/>
  <c r="AC1140" i="2"/>
  <c r="AB1140" i="2"/>
  <c r="AA1140" i="2"/>
  <c r="AD1139" i="2"/>
  <c r="AC1139" i="2"/>
  <c r="AB1139" i="2"/>
  <c r="AA1139" i="2"/>
  <c r="P1149" i="2"/>
  <c r="O1149" i="2"/>
  <c r="N1149" i="2"/>
  <c r="M1149" i="2"/>
  <c r="P1148" i="2"/>
  <c r="O1148" i="2"/>
  <c r="N1148" i="2"/>
  <c r="M1148" i="2"/>
  <c r="P1147" i="2"/>
  <c r="O1147" i="2"/>
  <c r="N1147" i="2"/>
  <c r="M1147" i="2"/>
  <c r="P1146" i="2"/>
  <c r="O1146" i="2"/>
  <c r="N1146" i="2"/>
  <c r="M1146" i="2"/>
  <c r="P1145" i="2"/>
  <c r="O1145" i="2"/>
  <c r="N1145" i="2"/>
  <c r="M1145" i="2"/>
  <c r="P1144" i="2"/>
  <c r="O1144" i="2"/>
  <c r="N1144" i="2"/>
  <c r="M1144" i="2"/>
  <c r="P1143" i="2"/>
  <c r="O1143" i="2"/>
  <c r="N1143" i="2"/>
  <c r="M1143" i="2"/>
  <c r="P1142" i="2"/>
  <c r="O1142" i="2"/>
  <c r="N1142" i="2"/>
  <c r="M1142" i="2"/>
  <c r="P1141" i="2"/>
  <c r="O1141" i="2"/>
  <c r="N1141" i="2"/>
  <c r="M1141" i="2"/>
  <c r="P1140" i="2"/>
  <c r="O1140" i="2"/>
  <c r="N1140" i="2"/>
  <c r="M1140" i="2"/>
  <c r="P1139" i="2"/>
  <c r="O1139" i="2"/>
  <c r="N1139" i="2"/>
  <c r="M1139" i="2"/>
  <c r="AR1048" i="2"/>
  <c r="AQ1048" i="2"/>
  <c r="AP1048" i="2"/>
  <c r="AO1048" i="2"/>
  <c r="AR1047" i="2"/>
  <c r="AQ1047" i="2"/>
  <c r="AP1047" i="2"/>
  <c r="AO1047" i="2"/>
  <c r="AR1046" i="2"/>
  <c r="AQ1046" i="2"/>
  <c r="AP1046" i="2"/>
  <c r="AO1046" i="2"/>
  <c r="AR1045" i="2"/>
  <c r="AQ1045" i="2"/>
  <c r="AP1045" i="2"/>
  <c r="AO1045" i="2"/>
  <c r="AR1044" i="2"/>
  <c r="AQ1044" i="2"/>
  <c r="AP1044" i="2"/>
  <c r="AO1044" i="2"/>
  <c r="AR1043" i="2"/>
  <c r="AQ1043" i="2"/>
  <c r="AP1043" i="2"/>
  <c r="AO1043" i="2"/>
  <c r="AR1042" i="2"/>
  <c r="AQ1042" i="2"/>
  <c r="AP1042" i="2"/>
  <c r="AO1042" i="2"/>
  <c r="AR1041" i="2"/>
  <c r="AQ1041" i="2"/>
  <c r="AP1041" i="2"/>
  <c r="AO1041" i="2"/>
  <c r="AR1040" i="2"/>
  <c r="AQ1040" i="2"/>
  <c r="AP1040" i="2"/>
  <c r="AO1040" i="2"/>
  <c r="AR1039" i="2"/>
  <c r="AQ1039" i="2"/>
  <c r="AP1039" i="2"/>
  <c r="AO1039" i="2"/>
  <c r="AR1038" i="2"/>
  <c r="AQ1038" i="2"/>
  <c r="AP1038" i="2"/>
  <c r="AO1038" i="2"/>
  <c r="AD1048" i="2"/>
  <c r="AC1048" i="2"/>
  <c r="AB1048" i="2"/>
  <c r="AA1048" i="2"/>
  <c r="AD1047" i="2"/>
  <c r="AC1047" i="2"/>
  <c r="AB1047" i="2"/>
  <c r="AA1047" i="2"/>
  <c r="AD1046" i="2"/>
  <c r="AC1046" i="2"/>
  <c r="AB1046" i="2"/>
  <c r="AA1046" i="2"/>
  <c r="AD1045" i="2"/>
  <c r="AC1045" i="2"/>
  <c r="AB1045" i="2"/>
  <c r="AA1045" i="2"/>
  <c r="AD1044" i="2"/>
  <c r="AC1044" i="2"/>
  <c r="AB1044" i="2"/>
  <c r="AA1044" i="2"/>
  <c r="AD1043" i="2"/>
  <c r="AC1043" i="2"/>
  <c r="AB1043" i="2"/>
  <c r="AA1043" i="2"/>
  <c r="AD1042" i="2"/>
  <c r="AC1042" i="2"/>
  <c r="AB1042" i="2"/>
  <c r="AA1042" i="2"/>
  <c r="AD1041" i="2"/>
  <c r="AC1041" i="2"/>
  <c r="AB1041" i="2"/>
  <c r="AA1041" i="2"/>
  <c r="AD1040" i="2"/>
  <c r="AC1040" i="2"/>
  <c r="AB1040" i="2"/>
  <c r="AA1040" i="2"/>
  <c r="AD1039" i="2"/>
  <c r="AC1039" i="2"/>
  <c r="AB1039" i="2"/>
  <c r="AA1039" i="2"/>
  <c r="AD1038" i="2"/>
  <c r="AC1038" i="2"/>
  <c r="AB1038" i="2"/>
  <c r="AA1038" i="2"/>
  <c r="P1048" i="2"/>
  <c r="O1048" i="2"/>
  <c r="N1048" i="2"/>
  <c r="M1048" i="2"/>
  <c r="P1047" i="2"/>
  <c r="O1047" i="2"/>
  <c r="N1047" i="2"/>
  <c r="M1047" i="2"/>
  <c r="P1046" i="2"/>
  <c r="O1046" i="2"/>
  <c r="N1046" i="2"/>
  <c r="M1046" i="2"/>
  <c r="P1045" i="2"/>
  <c r="O1045" i="2"/>
  <c r="N1045" i="2"/>
  <c r="M1045" i="2"/>
  <c r="P1044" i="2"/>
  <c r="O1044" i="2"/>
  <c r="N1044" i="2"/>
  <c r="M1044" i="2"/>
  <c r="P1043" i="2"/>
  <c r="O1043" i="2"/>
  <c r="N1043" i="2"/>
  <c r="M1043" i="2"/>
  <c r="P1042" i="2"/>
  <c r="O1042" i="2"/>
  <c r="N1042" i="2"/>
  <c r="M1042" i="2"/>
  <c r="P1041" i="2"/>
  <c r="O1041" i="2"/>
  <c r="N1041" i="2"/>
  <c r="M1041" i="2"/>
  <c r="P1040" i="2"/>
  <c r="O1040" i="2"/>
  <c r="N1040" i="2"/>
  <c r="M1040" i="2"/>
  <c r="P1039" i="2"/>
  <c r="O1039" i="2"/>
  <c r="N1039" i="2"/>
  <c r="M1039" i="2"/>
  <c r="P1038" i="2"/>
  <c r="O1038" i="2"/>
  <c r="N1038" i="2"/>
  <c r="M1038" i="2"/>
  <c r="AR947" i="2"/>
  <c r="AQ947" i="2"/>
  <c r="AP947" i="2"/>
  <c r="AO947" i="2"/>
  <c r="AR946" i="2"/>
  <c r="AQ946" i="2"/>
  <c r="AP946" i="2"/>
  <c r="AO946" i="2"/>
  <c r="AR945" i="2"/>
  <c r="AQ945" i="2"/>
  <c r="AP945" i="2"/>
  <c r="AO945" i="2"/>
  <c r="AR944" i="2"/>
  <c r="AQ944" i="2"/>
  <c r="AP944" i="2"/>
  <c r="AO944" i="2"/>
  <c r="AR943" i="2"/>
  <c r="AQ943" i="2"/>
  <c r="AP943" i="2"/>
  <c r="AO943" i="2"/>
  <c r="AR942" i="2"/>
  <c r="AQ942" i="2"/>
  <c r="AP942" i="2"/>
  <c r="AO942" i="2"/>
  <c r="AR941" i="2"/>
  <c r="AQ941" i="2"/>
  <c r="AP941" i="2"/>
  <c r="AO941" i="2"/>
  <c r="AR940" i="2"/>
  <c r="AQ940" i="2"/>
  <c r="AP940" i="2"/>
  <c r="AO940" i="2"/>
  <c r="AR939" i="2"/>
  <c r="AQ939" i="2"/>
  <c r="AP939" i="2"/>
  <c r="AO939" i="2"/>
  <c r="AR938" i="2"/>
  <c r="AQ938" i="2"/>
  <c r="AP938" i="2"/>
  <c r="AO938" i="2"/>
  <c r="AR937" i="2"/>
  <c r="AQ937" i="2"/>
  <c r="AP937" i="2"/>
  <c r="AO937" i="2"/>
  <c r="AD947" i="2"/>
  <c r="AC947" i="2"/>
  <c r="AB947" i="2"/>
  <c r="AA947" i="2"/>
  <c r="AD946" i="2"/>
  <c r="AC946" i="2"/>
  <c r="AB946" i="2"/>
  <c r="AA946" i="2"/>
  <c r="AD945" i="2"/>
  <c r="AC945" i="2"/>
  <c r="AB945" i="2"/>
  <c r="AA945" i="2"/>
  <c r="AD944" i="2"/>
  <c r="AC944" i="2"/>
  <c r="AB944" i="2"/>
  <c r="AA944" i="2"/>
  <c r="AD943" i="2"/>
  <c r="AC943" i="2"/>
  <c r="AB943" i="2"/>
  <c r="AA943" i="2"/>
  <c r="AD942" i="2"/>
  <c r="AC942" i="2"/>
  <c r="AB942" i="2"/>
  <c r="AA942" i="2"/>
  <c r="AD941" i="2"/>
  <c r="AC941" i="2"/>
  <c r="AB941" i="2"/>
  <c r="AA941" i="2"/>
  <c r="AD940" i="2"/>
  <c r="AC940" i="2"/>
  <c r="AB940" i="2"/>
  <c r="AA940" i="2"/>
  <c r="AD939" i="2"/>
  <c r="AC939" i="2"/>
  <c r="AB939" i="2"/>
  <c r="AA939" i="2"/>
  <c r="AD938" i="2"/>
  <c r="AC938" i="2"/>
  <c r="AB938" i="2"/>
  <c r="AA938" i="2"/>
  <c r="AD937" i="2"/>
  <c r="AC937" i="2"/>
  <c r="AB937" i="2"/>
  <c r="AA937" i="2"/>
  <c r="P947" i="2"/>
  <c r="O947" i="2"/>
  <c r="N947" i="2"/>
  <c r="M947" i="2"/>
  <c r="P946" i="2"/>
  <c r="O946" i="2"/>
  <c r="N946" i="2"/>
  <c r="M946" i="2"/>
  <c r="P945" i="2"/>
  <c r="O945" i="2"/>
  <c r="N945" i="2"/>
  <c r="M945" i="2"/>
  <c r="P944" i="2"/>
  <c r="O944" i="2"/>
  <c r="N944" i="2"/>
  <c r="M944" i="2"/>
  <c r="P943" i="2"/>
  <c r="O943" i="2"/>
  <c r="N943" i="2"/>
  <c r="M943" i="2"/>
  <c r="P942" i="2"/>
  <c r="O942" i="2"/>
  <c r="N942" i="2"/>
  <c r="M942" i="2"/>
  <c r="P941" i="2"/>
  <c r="O941" i="2"/>
  <c r="N941" i="2"/>
  <c r="M941" i="2"/>
  <c r="P940" i="2"/>
  <c r="O940" i="2"/>
  <c r="N940" i="2"/>
  <c r="M940" i="2"/>
  <c r="P939" i="2"/>
  <c r="O939" i="2"/>
  <c r="N939" i="2"/>
  <c r="M939" i="2"/>
  <c r="P938" i="2"/>
  <c r="O938" i="2"/>
  <c r="N938" i="2"/>
  <c r="M938" i="2"/>
  <c r="P937" i="2"/>
  <c r="O937" i="2"/>
  <c r="N937" i="2"/>
  <c r="M937" i="2"/>
  <c r="AR846" i="2"/>
  <c r="AQ846" i="2"/>
  <c r="AP846" i="2"/>
  <c r="AO846" i="2"/>
  <c r="AR845" i="2"/>
  <c r="AQ845" i="2"/>
  <c r="AP845" i="2"/>
  <c r="AO845" i="2"/>
  <c r="AR844" i="2"/>
  <c r="AQ844" i="2"/>
  <c r="AP844" i="2"/>
  <c r="AO844" i="2"/>
  <c r="AR843" i="2"/>
  <c r="AQ843" i="2"/>
  <c r="AP843" i="2"/>
  <c r="AO843" i="2"/>
  <c r="AR842" i="2"/>
  <c r="AQ842" i="2"/>
  <c r="AP842" i="2"/>
  <c r="AO842" i="2"/>
  <c r="AR841" i="2"/>
  <c r="AQ841" i="2"/>
  <c r="AP841" i="2"/>
  <c r="AO841" i="2"/>
  <c r="AR840" i="2"/>
  <c r="AQ840" i="2"/>
  <c r="AP840" i="2"/>
  <c r="AO840" i="2"/>
  <c r="AR839" i="2"/>
  <c r="AQ839" i="2"/>
  <c r="AP839" i="2"/>
  <c r="AO839" i="2"/>
  <c r="AR838" i="2"/>
  <c r="AQ838" i="2"/>
  <c r="AP838" i="2"/>
  <c r="AO838" i="2"/>
  <c r="AR837" i="2"/>
  <c r="AQ837" i="2"/>
  <c r="AP837" i="2"/>
  <c r="AO837" i="2"/>
  <c r="AR836" i="2"/>
  <c r="AQ836" i="2"/>
  <c r="AP836" i="2"/>
  <c r="AO836" i="2"/>
  <c r="AD846" i="2"/>
  <c r="AC846" i="2"/>
  <c r="AB846" i="2"/>
  <c r="AA846" i="2"/>
  <c r="AD845" i="2"/>
  <c r="AC845" i="2"/>
  <c r="AB845" i="2"/>
  <c r="AA845" i="2"/>
  <c r="AD844" i="2"/>
  <c r="AC844" i="2"/>
  <c r="AB844" i="2"/>
  <c r="AA844" i="2"/>
  <c r="AD843" i="2"/>
  <c r="AC843" i="2"/>
  <c r="AB843" i="2"/>
  <c r="AA843" i="2"/>
  <c r="AD842" i="2"/>
  <c r="AC842" i="2"/>
  <c r="AB842" i="2"/>
  <c r="AA842" i="2"/>
  <c r="AD841" i="2"/>
  <c r="AC841" i="2"/>
  <c r="AB841" i="2"/>
  <c r="AA841" i="2"/>
  <c r="AD840" i="2"/>
  <c r="AC840" i="2"/>
  <c r="AB840" i="2"/>
  <c r="AA840" i="2"/>
  <c r="AD839" i="2"/>
  <c r="AC839" i="2"/>
  <c r="AB839" i="2"/>
  <c r="AA839" i="2"/>
  <c r="AD838" i="2"/>
  <c r="AC838" i="2"/>
  <c r="AB838" i="2"/>
  <c r="AA838" i="2"/>
  <c r="AD837" i="2"/>
  <c r="AC837" i="2"/>
  <c r="AB837" i="2"/>
  <c r="AA837" i="2"/>
  <c r="AD836" i="2"/>
  <c r="AC836" i="2"/>
  <c r="AB836" i="2"/>
  <c r="AA836" i="2"/>
  <c r="AR745" i="2"/>
  <c r="AQ745" i="2"/>
  <c r="AP745" i="2"/>
  <c r="AO745" i="2"/>
  <c r="AR744" i="2"/>
  <c r="AQ744" i="2"/>
  <c r="AP744" i="2"/>
  <c r="AO744" i="2"/>
  <c r="AR743" i="2"/>
  <c r="AQ743" i="2"/>
  <c r="AP743" i="2"/>
  <c r="AO743" i="2"/>
  <c r="AR742" i="2"/>
  <c r="AQ742" i="2"/>
  <c r="AP742" i="2"/>
  <c r="AO742" i="2"/>
  <c r="AR741" i="2"/>
  <c r="AQ741" i="2"/>
  <c r="AP741" i="2"/>
  <c r="AO741" i="2"/>
  <c r="AR740" i="2"/>
  <c r="AQ740" i="2"/>
  <c r="AP740" i="2"/>
  <c r="AO740" i="2"/>
  <c r="AR739" i="2"/>
  <c r="AQ739" i="2"/>
  <c r="AP739" i="2"/>
  <c r="AO739" i="2"/>
  <c r="AR738" i="2"/>
  <c r="AQ738" i="2"/>
  <c r="AP738" i="2"/>
  <c r="AO738" i="2"/>
  <c r="AR737" i="2"/>
  <c r="AQ737" i="2"/>
  <c r="AP737" i="2"/>
  <c r="AO737" i="2"/>
  <c r="AR736" i="2"/>
  <c r="AQ736" i="2"/>
  <c r="AP736" i="2"/>
  <c r="AO736" i="2"/>
  <c r="AR735" i="2"/>
  <c r="AQ735" i="2"/>
  <c r="AP735" i="2"/>
  <c r="AO735" i="2"/>
  <c r="AD745" i="2"/>
  <c r="AC745" i="2"/>
  <c r="AB745" i="2"/>
  <c r="AA745" i="2"/>
  <c r="AD744" i="2"/>
  <c r="AC744" i="2"/>
  <c r="AB744" i="2"/>
  <c r="AA744" i="2"/>
  <c r="AD743" i="2"/>
  <c r="AC743" i="2"/>
  <c r="AB743" i="2"/>
  <c r="AA743" i="2"/>
  <c r="AD742" i="2"/>
  <c r="AC742" i="2"/>
  <c r="AB742" i="2"/>
  <c r="AA742" i="2"/>
  <c r="AD741" i="2"/>
  <c r="AC741" i="2"/>
  <c r="AB741" i="2"/>
  <c r="AA741" i="2"/>
  <c r="AD740" i="2"/>
  <c r="AC740" i="2"/>
  <c r="AB740" i="2"/>
  <c r="AA740" i="2"/>
  <c r="AD739" i="2"/>
  <c r="AC739" i="2"/>
  <c r="AB739" i="2"/>
  <c r="AA739" i="2"/>
  <c r="AD738" i="2"/>
  <c r="AC738" i="2"/>
  <c r="AB738" i="2"/>
  <c r="AA738" i="2"/>
  <c r="AD737" i="2"/>
  <c r="AC737" i="2"/>
  <c r="AB737" i="2"/>
  <c r="AA737" i="2"/>
  <c r="AD736" i="2"/>
  <c r="AC736" i="2"/>
  <c r="AB736" i="2"/>
  <c r="AA736" i="2"/>
  <c r="AD735" i="2"/>
  <c r="AC735" i="2"/>
  <c r="AB735" i="2"/>
  <c r="AA735" i="2"/>
  <c r="AR644" i="2" l="1"/>
  <c r="AQ644" i="2"/>
  <c r="AP644" i="2"/>
  <c r="AO644" i="2"/>
  <c r="AD644" i="2"/>
  <c r="AC644" i="2"/>
  <c r="AB644" i="2"/>
  <c r="AA644" i="2"/>
  <c r="P644" i="2"/>
  <c r="O644" i="2"/>
  <c r="N644" i="2"/>
  <c r="M644" i="2"/>
  <c r="AR643" i="2"/>
  <c r="AQ643" i="2"/>
  <c r="AP643" i="2"/>
  <c r="AO643" i="2"/>
  <c r="AD643" i="2"/>
  <c r="AC643" i="2"/>
  <c r="AB643" i="2"/>
  <c r="AA643" i="2"/>
  <c r="P643" i="2"/>
  <c r="O643" i="2"/>
  <c r="N643" i="2"/>
  <c r="M643" i="2"/>
  <c r="AR642" i="2"/>
  <c r="AQ642" i="2"/>
  <c r="AP642" i="2"/>
  <c r="AO642" i="2"/>
  <c r="AD642" i="2"/>
  <c r="AC642" i="2"/>
  <c r="AB642" i="2"/>
  <c r="AA642" i="2"/>
  <c r="P642" i="2"/>
  <c r="O642" i="2"/>
  <c r="N642" i="2"/>
  <c r="M642" i="2"/>
  <c r="AR641" i="2"/>
  <c r="AQ641" i="2"/>
  <c r="AP641" i="2"/>
  <c r="AO641" i="2"/>
  <c r="AD641" i="2"/>
  <c r="AC641" i="2"/>
  <c r="AB641" i="2"/>
  <c r="AA641" i="2"/>
  <c r="P641" i="2"/>
  <c r="O641" i="2"/>
  <c r="N641" i="2"/>
  <c r="M641" i="2"/>
  <c r="AR640" i="2"/>
  <c r="AQ640" i="2"/>
  <c r="AP640" i="2"/>
  <c r="AO640" i="2"/>
  <c r="AD640" i="2"/>
  <c r="AC640" i="2"/>
  <c r="AB640" i="2"/>
  <c r="AA640" i="2"/>
  <c r="P640" i="2"/>
  <c r="O640" i="2"/>
  <c r="N640" i="2"/>
  <c r="M640" i="2"/>
  <c r="AR639" i="2"/>
  <c r="AQ639" i="2"/>
  <c r="AP639" i="2"/>
  <c r="AO639" i="2"/>
  <c r="AD639" i="2"/>
  <c r="AC639" i="2"/>
  <c r="AB639" i="2"/>
  <c r="AA639" i="2"/>
  <c r="P639" i="2"/>
  <c r="O639" i="2"/>
  <c r="N639" i="2"/>
  <c r="M639" i="2"/>
  <c r="AR638" i="2"/>
  <c r="AQ638" i="2"/>
  <c r="AP638" i="2"/>
  <c r="AO638" i="2"/>
  <c r="AD638" i="2"/>
  <c r="AC638" i="2"/>
  <c r="AB638" i="2"/>
  <c r="AA638" i="2"/>
  <c r="P638" i="2"/>
  <c r="O638" i="2"/>
  <c r="N638" i="2"/>
  <c r="M638" i="2"/>
  <c r="AR637" i="2"/>
  <c r="AQ637" i="2"/>
  <c r="AP637" i="2"/>
  <c r="AO637" i="2"/>
  <c r="AD637" i="2"/>
  <c r="AC637" i="2"/>
  <c r="AB637" i="2"/>
  <c r="AA637" i="2"/>
  <c r="P637" i="2"/>
  <c r="O637" i="2"/>
  <c r="N637" i="2"/>
  <c r="M637" i="2"/>
  <c r="AR636" i="2"/>
  <c r="AQ636" i="2"/>
  <c r="AP636" i="2"/>
  <c r="AO636" i="2"/>
  <c r="AD636" i="2"/>
  <c r="AC636" i="2"/>
  <c r="AB636" i="2"/>
  <c r="AA636" i="2"/>
  <c r="P636" i="2"/>
  <c r="O636" i="2"/>
  <c r="N636" i="2"/>
  <c r="M636" i="2"/>
  <c r="AR635" i="2"/>
  <c r="AQ635" i="2"/>
  <c r="AP635" i="2"/>
  <c r="AO635" i="2"/>
  <c r="AD635" i="2"/>
  <c r="AC635" i="2"/>
  <c r="AB635" i="2"/>
  <c r="AA635" i="2"/>
  <c r="P635" i="2"/>
  <c r="O635" i="2"/>
  <c r="N635" i="2"/>
  <c r="M635" i="2"/>
  <c r="AR634" i="2"/>
  <c r="AQ634" i="2"/>
  <c r="AP634" i="2"/>
  <c r="AO634" i="2"/>
  <c r="AD634" i="2"/>
  <c r="AC634" i="2"/>
  <c r="AB634" i="2"/>
  <c r="AA634" i="2"/>
  <c r="P634" i="2"/>
  <c r="O634" i="2"/>
  <c r="N634" i="2"/>
  <c r="M634" i="2"/>
  <c r="AO443" i="2" l="1"/>
  <c r="AP443" i="2"/>
  <c r="AQ443" i="2"/>
  <c r="AR443" i="2"/>
  <c r="AO444" i="2"/>
  <c r="AP444" i="2"/>
  <c r="AQ444" i="2"/>
  <c r="AR444" i="2"/>
  <c r="AO445" i="2"/>
  <c r="AP445" i="2"/>
  <c r="AQ445" i="2"/>
  <c r="AR445" i="2"/>
  <c r="AO446" i="2"/>
  <c r="AP446" i="2"/>
  <c r="AQ446" i="2"/>
  <c r="AR446" i="2"/>
  <c r="AO447" i="2"/>
  <c r="AP447" i="2"/>
  <c r="AQ447" i="2"/>
  <c r="AR447" i="2"/>
  <c r="AO448" i="2"/>
  <c r="AP448" i="2"/>
  <c r="AQ448" i="2"/>
  <c r="AR448" i="2"/>
  <c r="AO449" i="2"/>
  <c r="AP449" i="2"/>
  <c r="AQ449" i="2"/>
  <c r="AR449" i="2"/>
  <c r="AO450" i="2"/>
  <c r="AP450" i="2"/>
  <c r="AQ450" i="2"/>
  <c r="AR450" i="2"/>
  <c r="AO451" i="2"/>
  <c r="AP451" i="2"/>
  <c r="AQ451" i="2"/>
  <c r="AR451" i="2"/>
  <c r="AO452" i="2"/>
  <c r="AP452" i="2"/>
  <c r="AQ452" i="2"/>
  <c r="AR452" i="2"/>
  <c r="AO453" i="2"/>
  <c r="AP453" i="2"/>
  <c r="AQ453" i="2"/>
  <c r="AR453" i="2"/>
  <c r="AO454" i="2"/>
  <c r="AP454" i="2"/>
  <c r="AQ454" i="2"/>
  <c r="AR454" i="2"/>
  <c r="AO455" i="2"/>
  <c r="AP455" i="2"/>
  <c r="AQ455" i="2"/>
  <c r="AR455" i="2"/>
  <c r="AO456" i="2"/>
  <c r="AP456" i="2"/>
  <c r="AQ456" i="2"/>
  <c r="AR456" i="2"/>
  <c r="AO457" i="2"/>
  <c r="AP457" i="2"/>
  <c r="AQ457" i="2"/>
  <c r="AR457" i="2"/>
  <c r="AO458" i="2"/>
  <c r="AP458" i="2"/>
  <c r="AQ458" i="2"/>
  <c r="AR458" i="2"/>
  <c r="AO459" i="2"/>
  <c r="AP459" i="2"/>
  <c r="AQ459" i="2"/>
  <c r="AR459" i="2"/>
  <c r="AO460" i="2"/>
  <c r="AP460" i="2"/>
  <c r="AQ460" i="2"/>
  <c r="AR460" i="2"/>
  <c r="AO461" i="2"/>
  <c r="AP461" i="2"/>
  <c r="AQ461" i="2"/>
  <c r="AR461" i="2"/>
  <c r="AO462" i="2"/>
  <c r="AP462" i="2"/>
  <c r="AQ462" i="2"/>
  <c r="AR462" i="2"/>
  <c r="AO463" i="2"/>
  <c r="AP463" i="2"/>
  <c r="AQ463" i="2"/>
  <c r="AR463" i="2"/>
  <c r="AO464" i="2"/>
  <c r="AP464" i="2"/>
  <c r="AQ464" i="2"/>
  <c r="AR464" i="2"/>
  <c r="AO465" i="2"/>
  <c r="AP465" i="2"/>
  <c r="AQ465" i="2"/>
  <c r="AR465" i="2"/>
  <c r="AO466" i="2"/>
  <c r="AP466" i="2"/>
  <c r="AQ466" i="2"/>
  <c r="AR466" i="2"/>
  <c r="AO467" i="2"/>
  <c r="AP467" i="2"/>
  <c r="AQ467" i="2"/>
  <c r="AR467" i="2"/>
  <c r="AO468" i="2"/>
  <c r="AP468" i="2"/>
  <c r="AQ468" i="2"/>
  <c r="AR468" i="2"/>
  <c r="AO469" i="2"/>
  <c r="AP469" i="2"/>
  <c r="AQ469" i="2"/>
  <c r="AR469" i="2"/>
  <c r="AO470" i="2"/>
  <c r="AP470" i="2"/>
  <c r="AQ470" i="2"/>
  <c r="AR470" i="2"/>
  <c r="AO471" i="2"/>
  <c r="AP471" i="2"/>
  <c r="AQ471" i="2"/>
  <c r="AR471" i="2"/>
  <c r="AO472" i="2"/>
  <c r="AP472" i="2"/>
  <c r="AQ472" i="2"/>
  <c r="AR472" i="2"/>
  <c r="AO473" i="2"/>
  <c r="AP473" i="2"/>
  <c r="AQ473" i="2"/>
  <c r="AR473" i="2"/>
  <c r="AO474" i="2"/>
  <c r="AP474" i="2"/>
  <c r="AQ474" i="2"/>
  <c r="AR474" i="2"/>
  <c r="AO475" i="2"/>
  <c r="AP475" i="2"/>
  <c r="AQ475" i="2"/>
  <c r="AR475" i="2"/>
  <c r="AO476" i="2"/>
  <c r="AP476" i="2"/>
  <c r="AQ476" i="2"/>
  <c r="AR476" i="2"/>
  <c r="AO477" i="2"/>
  <c r="AP477" i="2"/>
  <c r="AQ477" i="2"/>
  <c r="AR477" i="2"/>
  <c r="AO478" i="2"/>
  <c r="AP478" i="2"/>
  <c r="AQ478" i="2"/>
  <c r="AR478" i="2"/>
  <c r="AO479" i="2"/>
  <c r="AP479" i="2"/>
  <c r="AQ479" i="2"/>
  <c r="AR479" i="2"/>
  <c r="AO480" i="2"/>
  <c r="AP480" i="2"/>
  <c r="AQ480" i="2"/>
  <c r="AR480" i="2"/>
  <c r="AO481" i="2"/>
  <c r="AP481" i="2"/>
  <c r="AQ481" i="2"/>
  <c r="AR481" i="2"/>
  <c r="AO482" i="2"/>
  <c r="AP482" i="2"/>
  <c r="AQ482" i="2"/>
  <c r="AR482" i="2"/>
  <c r="AO483" i="2"/>
  <c r="AP483" i="2"/>
  <c r="AQ483" i="2"/>
  <c r="AR483" i="2"/>
  <c r="AO484" i="2"/>
  <c r="AP484" i="2"/>
  <c r="AQ484" i="2"/>
  <c r="AR484" i="2"/>
  <c r="AO485" i="2"/>
  <c r="AP485" i="2"/>
  <c r="AQ485" i="2"/>
  <c r="AR485" i="2"/>
  <c r="AO486" i="2"/>
  <c r="AP486" i="2"/>
  <c r="AQ486" i="2"/>
  <c r="AR486" i="2"/>
  <c r="AO487" i="2"/>
  <c r="AP487" i="2"/>
  <c r="AQ487" i="2"/>
  <c r="AR487" i="2"/>
  <c r="AO488" i="2"/>
  <c r="AP488" i="2"/>
  <c r="AQ488" i="2"/>
  <c r="AR488" i="2"/>
  <c r="AO489" i="2"/>
  <c r="AP489" i="2"/>
  <c r="AQ489" i="2"/>
  <c r="AR489" i="2"/>
  <c r="AO490" i="2"/>
  <c r="AP490" i="2"/>
  <c r="AQ490" i="2"/>
  <c r="AR490" i="2"/>
  <c r="AO491" i="2"/>
  <c r="AP491" i="2"/>
  <c r="AQ491" i="2"/>
  <c r="AR491" i="2"/>
  <c r="AO492" i="2"/>
  <c r="AP492" i="2"/>
  <c r="AQ492" i="2"/>
  <c r="AR492" i="2"/>
  <c r="AO493" i="2"/>
  <c r="AP493" i="2"/>
  <c r="AQ493" i="2"/>
  <c r="AR493" i="2"/>
  <c r="AO494" i="2"/>
  <c r="AP494" i="2"/>
  <c r="AQ494" i="2"/>
  <c r="AR494" i="2"/>
  <c r="AO495" i="2"/>
  <c r="AP495" i="2"/>
  <c r="AQ495" i="2"/>
  <c r="AR495" i="2"/>
  <c r="AO496" i="2"/>
  <c r="AP496" i="2"/>
  <c r="AQ496" i="2"/>
  <c r="AR496" i="2"/>
  <c r="AO497" i="2"/>
  <c r="AP497" i="2"/>
  <c r="AQ497" i="2"/>
  <c r="AR497" i="2"/>
  <c r="AO498" i="2"/>
  <c r="AP498" i="2"/>
  <c r="AQ498" i="2"/>
  <c r="AR498" i="2"/>
  <c r="AO499" i="2"/>
  <c r="AP499" i="2"/>
  <c r="AQ499" i="2"/>
  <c r="AR499" i="2"/>
  <c r="AO500" i="2"/>
  <c r="AP500" i="2"/>
  <c r="AQ500" i="2"/>
  <c r="AR500" i="2"/>
  <c r="AO501" i="2"/>
  <c r="AP501" i="2"/>
  <c r="AQ501" i="2"/>
  <c r="AR501" i="2"/>
  <c r="AO502" i="2"/>
  <c r="AP502" i="2"/>
  <c r="AQ502" i="2"/>
  <c r="AR502" i="2"/>
  <c r="AO503" i="2"/>
  <c r="AP503" i="2"/>
  <c r="AQ503" i="2"/>
  <c r="AR503" i="2"/>
  <c r="AO504" i="2"/>
  <c r="AP504" i="2"/>
  <c r="AQ504" i="2"/>
  <c r="AR504" i="2"/>
  <c r="AO505" i="2"/>
  <c r="AP505" i="2"/>
  <c r="AQ505" i="2"/>
  <c r="AR505" i="2"/>
  <c r="AO506" i="2"/>
  <c r="AP506" i="2"/>
  <c r="AQ506" i="2"/>
  <c r="AR506" i="2"/>
  <c r="AO507" i="2"/>
  <c r="AP507" i="2"/>
  <c r="AQ507" i="2"/>
  <c r="AR507" i="2"/>
  <c r="AO508" i="2"/>
  <c r="AP508" i="2"/>
  <c r="AQ508" i="2"/>
  <c r="AR508" i="2"/>
  <c r="AO509" i="2"/>
  <c r="AP509" i="2"/>
  <c r="AQ509" i="2"/>
  <c r="AR509" i="2"/>
  <c r="AO510" i="2"/>
  <c r="AP510" i="2"/>
  <c r="AQ510" i="2"/>
  <c r="AR510" i="2"/>
  <c r="AO511" i="2"/>
  <c r="AP511" i="2"/>
  <c r="AQ511" i="2"/>
  <c r="AR511" i="2"/>
  <c r="AO512" i="2"/>
  <c r="AP512" i="2"/>
  <c r="AQ512" i="2"/>
  <c r="AR512" i="2"/>
  <c r="AO513" i="2"/>
  <c r="AP513" i="2"/>
  <c r="AQ513" i="2"/>
  <c r="AR513" i="2"/>
  <c r="AO514" i="2"/>
  <c r="AP514" i="2"/>
  <c r="AQ514" i="2"/>
  <c r="AR514" i="2"/>
  <c r="AO515" i="2"/>
  <c r="AP515" i="2"/>
  <c r="AQ515" i="2"/>
  <c r="AR515" i="2"/>
  <c r="AO516" i="2"/>
  <c r="AP516" i="2"/>
  <c r="AQ516" i="2"/>
  <c r="AR516" i="2"/>
  <c r="AO517" i="2"/>
  <c r="AP517" i="2"/>
  <c r="AQ517" i="2"/>
  <c r="AR517" i="2"/>
  <c r="AO518" i="2"/>
  <c r="AP518" i="2"/>
  <c r="AQ518" i="2"/>
  <c r="AR518" i="2"/>
  <c r="AO519" i="2"/>
  <c r="AP519" i="2"/>
  <c r="AQ519" i="2"/>
  <c r="AR519" i="2"/>
  <c r="AO520" i="2"/>
  <c r="AP520" i="2"/>
  <c r="AQ520" i="2"/>
  <c r="AR520" i="2"/>
  <c r="AO521" i="2"/>
  <c r="AP521" i="2"/>
  <c r="AQ521" i="2"/>
  <c r="AR521" i="2"/>
  <c r="AO522" i="2"/>
  <c r="AP522" i="2"/>
  <c r="AQ522" i="2"/>
  <c r="AR522" i="2"/>
  <c r="AO523" i="2"/>
  <c r="AP523" i="2"/>
  <c r="AQ523" i="2"/>
  <c r="AR523" i="2"/>
  <c r="AO524" i="2"/>
  <c r="AP524" i="2"/>
  <c r="AQ524" i="2"/>
  <c r="AR524" i="2"/>
  <c r="AO525" i="2"/>
  <c r="AP525" i="2"/>
  <c r="AQ525" i="2"/>
  <c r="AR525" i="2"/>
  <c r="AO526" i="2"/>
  <c r="AP526" i="2"/>
  <c r="AQ526" i="2"/>
  <c r="AR526" i="2"/>
  <c r="AO527" i="2"/>
  <c r="AP527" i="2"/>
  <c r="AQ527" i="2"/>
  <c r="AR527" i="2"/>
  <c r="AO528" i="2"/>
  <c r="AP528" i="2"/>
  <c r="AQ528" i="2"/>
  <c r="AR528" i="2"/>
  <c r="AO529" i="2"/>
  <c r="AP529" i="2"/>
  <c r="AQ529" i="2"/>
  <c r="AR529" i="2"/>
  <c r="AO530" i="2"/>
  <c r="AP530" i="2"/>
  <c r="AQ530" i="2"/>
  <c r="AR530" i="2"/>
  <c r="AO531" i="2"/>
  <c r="AP531" i="2"/>
  <c r="AQ531" i="2"/>
  <c r="AR531" i="2"/>
  <c r="AO532" i="2"/>
  <c r="AP532" i="2"/>
  <c r="AQ532" i="2"/>
  <c r="AR532" i="2"/>
  <c r="AA443" i="2"/>
  <c r="AB443" i="2"/>
  <c r="AC443" i="2"/>
  <c r="AD443" i="2"/>
  <c r="AA444" i="2"/>
  <c r="AB444" i="2"/>
  <c r="AC444" i="2"/>
  <c r="AD444" i="2"/>
  <c r="AA445" i="2"/>
  <c r="AB445" i="2"/>
  <c r="AC445" i="2"/>
  <c r="AD445" i="2"/>
  <c r="AA446" i="2"/>
  <c r="AB446" i="2"/>
  <c r="AC446" i="2"/>
  <c r="AD446" i="2"/>
  <c r="AA447" i="2"/>
  <c r="AB447" i="2"/>
  <c r="AC447" i="2"/>
  <c r="AD447" i="2"/>
  <c r="AA448" i="2"/>
  <c r="AB448" i="2"/>
  <c r="AC448" i="2"/>
  <c r="AD448" i="2"/>
  <c r="AA449" i="2"/>
  <c r="AB449" i="2"/>
  <c r="AC449" i="2"/>
  <c r="AD449" i="2"/>
  <c r="AA450" i="2"/>
  <c r="AB450" i="2"/>
  <c r="AC450" i="2"/>
  <c r="AD450" i="2"/>
  <c r="AA451" i="2"/>
  <c r="AB451" i="2"/>
  <c r="AC451" i="2"/>
  <c r="AD451" i="2"/>
  <c r="AA452" i="2"/>
  <c r="AB452" i="2"/>
  <c r="AC452" i="2"/>
  <c r="AD452" i="2"/>
  <c r="AA453" i="2"/>
  <c r="AB453" i="2"/>
  <c r="AC453" i="2"/>
  <c r="AD453" i="2"/>
  <c r="AA454" i="2"/>
  <c r="AB454" i="2"/>
  <c r="AC454" i="2"/>
  <c r="AD454" i="2"/>
  <c r="AA455" i="2"/>
  <c r="AB455" i="2"/>
  <c r="AC455" i="2"/>
  <c r="AD455" i="2"/>
  <c r="AA456" i="2"/>
  <c r="AB456" i="2"/>
  <c r="AC456" i="2"/>
  <c r="AD456" i="2"/>
  <c r="AA457" i="2"/>
  <c r="AB457" i="2"/>
  <c r="AC457" i="2"/>
  <c r="AD457" i="2"/>
  <c r="AA458" i="2"/>
  <c r="AB458" i="2"/>
  <c r="AC458" i="2"/>
  <c r="AD458" i="2"/>
  <c r="AA459" i="2"/>
  <c r="AB459" i="2"/>
  <c r="AC459" i="2"/>
  <c r="AD459" i="2"/>
  <c r="AA460" i="2"/>
  <c r="AB460" i="2"/>
  <c r="AC460" i="2"/>
  <c r="AD460" i="2"/>
  <c r="AA461" i="2"/>
  <c r="AB461" i="2"/>
  <c r="AC461" i="2"/>
  <c r="AD461" i="2"/>
  <c r="AA462" i="2"/>
  <c r="AB462" i="2"/>
  <c r="AC462" i="2"/>
  <c r="AD462" i="2"/>
  <c r="AA463" i="2"/>
  <c r="AB463" i="2"/>
  <c r="AC463" i="2"/>
  <c r="AD463" i="2"/>
  <c r="AA464" i="2"/>
  <c r="AB464" i="2"/>
  <c r="AC464" i="2"/>
  <c r="AD464" i="2"/>
  <c r="AA465" i="2"/>
  <c r="AB465" i="2"/>
  <c r="AC465" i="2"/>
  <c r="AD465" i="2"/>
  <c r="AA466" i="2"/>
  <c r="AB466" i="2"/>
  <c r="AC466" i="2"/>
  <c r="AD466" i="2"/>
  <c r="AA467" i="2"/>
  <c r="AB467" i="2"/>
  <c r="AC467" i="2"/>
  <c r="AD467" i="2"/>
  <c r="AA468" i="2"/>
  <c r="AB468" i="2"/>
  <c r="AC468" i="2"/>
  <c r="AD468" i="2"/>
  <c r="AA469" i="2"/>
  <c r="AB469" i="2"/>
  <c r="AC469" i="2"/>
  <c r="AD469" i="2"/>
  <c r="AA470" i="2"/>
  <c r="AB470" i="2"/>
  <c r="AC470" i="2"/>
  <c r="AD470" i="2"/>
  <c r="AA471" i="2"/>
  <c r="AB471" i="2"/>
  <c r="AC471" i="2"/>
  <c r="AD471" i="2"/>
  <c r="AA472" i="2"/>
  <c r="AB472" i="2"/>
  <c r="AC472" i="2"/>
  <c r="AD472" i="2"/>
  <c r="AA473" i="2"/>
  <c r="AB473" i="2"/>
  <c r="AC473" i="2"/>
  <c r="AD473" i="2"/>
  <c r="AA474" i="2"/>
  <c r="AB474" i="2"/>
  <c r="AC474" i="2"/>
  <c r="AD474" i="2"/>
  <c r="AA475" i="2"/>
  <c r="AB475" i="2"/>
  <c r="AC475" i="2"/>
  <c r="AD475" i="2"/>
  <c r="AA476" i="2"/>
  <c r="AB476" i="2"/>
  <c r="AC476" i="2"/>
  <c r="AD476" i="2"/>
  <c r="AA477" i="2"/>
  <c r="AB477" i="2"/>
  <c r="AC477" i="2"/>
  <c r="AD477" i="2"/>
  <c r="AA478" i="2"/>
  <c r="AB478" i="2"/>
  <c r="AC478" i="2"/>
  <c r="AD478" i="2"/>
  <c r="AA479" i="2"/>
  <c r="AB479" i="2"/>
  <c r="AC479" i="2"/>
  <c r="AD479" i="2"/>
  <c r="AA480" i="2"/>
  <c r="AB480" i="2"/>
  <c r="AC480" i="2"/>
  <c r="AD480" i="2"/>
  <c r="AA481" i="2"/>
  <c r="AB481" i="2"/>
  <c r="AC481" i="2"/>
  <c r="AD481" i="2"/>
  <c r="AA482" i="2"/>
  <c r="AB482" i="2"/>
  <c r="AC482" i="2"/>
  <c r="AD482" i="2"/>
  <c r="AA483" i="2"/>
  <c r="AB483" i="2"/>
  <c r="AC483" i="2"/>
  <c r="AD483" i="2"/>
  <c r="AA484" i="2"/>
  <c r="AB484" i="2"/>
  <c r="AC484" i="2"/>
  <c r="AD484" i="2"/>
  <c r="AA485" i="2"/>
  <c r="AB485" i="2"/>
  <c r="AC485" i="2"/>
  <c r="AD485" i="2"/>
  <c r="AA486" i="2"/>
  <c r="AB486" i="2"/>
  <c r="AC486" i="2"/>
  <c r="AD486" i="2"/>
  <c r="AA487" i="2"/>
  <c r="AB487" i="2"/>
  <c r="AC487" i="2"/>
  <c r="AD487" i="2"/>
  <c r="AA488" i="2"/>
  <c r="AB488" i="2"/>
  <c r="AC488" i="2"/>
  <c r="AD488" i="2"/>
  <c r="AA489" i="2"/>
  <c r="AB489" i="2"/>
  <c r="AC489" i="2"/>
  <c r="AD489" i="2"/>
  <c r="AA490" i="2"/>
  <c r="AB490" i="2"/>
  <c r="AC490" i="2"/>
  <c r="AD490" i="2"/>
  <c r="AA491" i="2"/>
  <c r="AB491" i="2"/>
  <c r="AC491" i="2"/>
  <c r="AD491" i="2"/>
  <c r="AA492" i="2"/>
  <c r="AB492" i="2"/>
  <c r="AC492" i="2"/>
  <c r="AD492" i="2"/>
  <c r="AA493" i="2"/>
  <c r="AB493" i="2"/>
  <c r="AC493" i="2"/>
  <c r="AD493" i="2"/>
  <c r="AA494" i="2"/>
  <c r="AB494" i="2"/>
  <c r="AC494" i="2"/>
  <c r="AD494" i="2"/>
  <c r="AA495" i="2"/>
  <c r="AB495" i="2"/>
  <c r="AC495" i="2"/>
  <c r="AD495" i="2"/>
  <c r="AA496" i="2"/>
  <c r="AB496" i="2"/>
  <c r="AC496" i="2"/>
  <c r="AD496" i="2"/>
  <c r="AA497" i="2"/>
  <c r="AB497" i="2"/>
  <c r="AC497" i="2"/>
  <c r="AD497" i="2"/>
  <c r="AA498" i="2"/>
  <c r="AB498" i="2"/>
  <c r="AC498" i="2"/>
  <c r="AD498" i="2"/>
  <c r="AA499" i="2"/>
  <c r="AB499" i="2"/>
  <c r="AC499" i="2"/>
  <c r="AD499" i="2"/>
  <c r="AA500" i="2"/>
  <c r="AB500" i="2"/>
  <c r="AC500" i="2"/>
  <c r="AD500" i="2"/>
  <c r="AA501" i="2"/>
  <c r="AB501" i="2"/>
  <c r="AC501" i="2"/>
  <c r="AD501" i="2"/>
  <c r="AA502" i="2"/>
  <c r="AB502" i="2"/>
  <c r="AC502" i="2"/>
  <c r="AD502" i="2"/>
  <c r="AA503" i="2"/>
  <c r="AB503" i="2"/>
  <c r="AC503" i="2"/>
  <c r="AD503" i="2"/>
  <c r="AA504" i="2"/>
  <c r="AB504" i="2"/>
  <c r="AC504" i="2"/>
  <c r="AD504" i="2"/>
  <c r="AA505" i="2"/>
  <c r="AB505" i="2"/>
  <c r="AC505" i="2"/>
  <c r="AD505" i="2"/>
  <c r="AA506" i="2"/>
  <c r="AB506" i="2"/>
  <c r="AC506" i="2"/>
  <c r="AD506" i="2"/>
  <c r="AA507" i="2"/>
  <c r="AB507" i="2"/>
  <c r="AC507" i="2"/>
  <c r="AD507" i="2"/>
  <c r="AA508" i="2"/>
  <c r="AB508" i="2"/>
  <c r="AC508" i="2"/>
  <c r="AD508" i="2"/>
  <c r="AA509" i="2"/>
  <c r="AB509" i="2"/>
  <c r="AC509" i="2"/>
  <c r="AD509" i="2"/>
  <c r="AA510" i="2"/>
  <c r="AB510" i="2"/>
  <c r="AC510" i="2"/>
  <c r="AD510" i="2"/>
  <c r="AA511" i="2"/>
  <c r="AB511" i="2"/>
  <c r="AC511" i="2"/>
  <c r="AD511" i="2"/>
  <c r="AA512" i="2"/>
  <c r="AB512" i="2"/>
  <c r="AC512" i="2"/>
  <c r="AD512" i="2"/>
  <c r="AA513" i="2"/>
  <c r="AB513" i="2"/>
  <c r="AC513" i="2"/>
  <c r="AD513" i="2"/>
  <c r="AA514" i="2"/>
  <c r="AB514" i="2"/>
  <c r="AC514" i="2"/>
  <c r="AD514" i="2"/>
  <c r="AA515" i="2"/>
  <c r="AB515" i="2"/>
  <c r="AC515" i="2"/>
  <c r="AD515" i="2"/>
  <c r="AA516" i="2"/>
  <c r="AB516" i="2"/>
  <c r="AC516" i="2"/>
  <c r="AD516" i="2"/>
  <c r="AA517" i="2"/>
  <c r="AB517" i="2"/>
  <c r="AC517" i="2"/>
  <c r="AD517" i="2"/>
  <c r="AA518" i="2"/>
  <c r="AB518" i="2"/>
  <c r="AC518" i="2"/>
  <c r="AD518" i="2"/>
  <c r="AA519" i="2"/>
  <c r="AB519" i="2"/>
  <c r="AC519" i="2"/>
  <c r="AD519" i="2"/>
  <c r="AA520" i="2"/>
  <c r="AB520" i="2"/>
  <c r="AC520" i="2"/>
  <c r="AD520" i="2"/>
  <c r="AA521" i="2"/>
  <c r="AB521" i="2"/>
  <c r="AC521" i="2"/>
  <c r="AD521" i="2"/>
  <c r="AA522" i="2"/>
  <c r="AB522" i="2"/>
  <c r="AC522" i="2"/>
  <c r="AD522" i="2"/>
  <c r="AA523" i="2"/>
  <c r="AB523" i="2"/>
  <c r="AC523" i="2"/>
  <c r="AD523" i="2"/>
  <c r="AA524" i="2"/>
  <c r="AB524" i="2"/>
  <c r="AC524" i="2"/>
  <c r="AD524" i="2"/>
  <c r="AA525" i="2"/>
  <c r="AB525" i="2"/>
  <c r="AC525" i="2"/>
  <c r="AD525" i="2"/>
  <c r="AA526" i="2"/>
  <c r="AB526" i="2"/>
  <c r="AC526" i="2"/>
  <c r="AD526" i="2"/>
  <c r="AA527" i="2"/>
  <c r="AB527" i="2"/>
  <c r="AC527" i="2"/>
  <c r="AD527" i="2"/>
  <c r="AA528" i="2"/>
  <c r="AB528" i="2"/>
  <c r="AC528" i="2"/>
  <c r="AD528" i="2"/>
  <c r="AA529" i="2"/>
  <c r="AB529" i="2"/>
  <c r="AC529" i="2"/>
  <c r="AD529" i="2"/>
  <c r="AA530" i="2"/>
  <c r="AB530" i="2"/>
  <c r="AC530" i="2"/>
  <c r="AD530" i="2"/>
  <c r="AA531" i="2"/>
  <c r="AB531" i="2"/>
  <c r="AC531" i="2"/>
  <c r="AD531" i="2"/>
  <c r="AA532" i="2"/>
  <c r="AB532" i="2"/>
  <c r="AC532" i="2"/>
  <c r="AD532" i="2"/>
  <c r="M443" i="2"/>
  <c r="N443" i="2"/>
  <c r="O443" i="2"/>
  <c r="P443" i="2"/>
  <c r="M444" i="2"/>
  <c r="N444" i="2"/>
  <c r="O444" i="2"/>
  <c r="P444" i="2"/>
  <c r="M445" i="2"/>
  <c r="N445" i="2"/>
  <c r="O445" i="2"/>
  <c r="P445" i="2"/>
  <c r="M446" i="2"/>
  <c r="N446" i="2"/>
  <c r="O446" i="2"/>
  <c r="P446" i="2"/>
  <c r="M447" i="2"/>
  <c r="N447" i="2"/>
  <c r="O447" i="2"/>
  <c r="P447" i="2"/>
  <c r="M448" i="2"/>
  <c r="N448" i="2"/>
  <c r="O448" i="2"/>
  <c r="P448" i="2"/>
  <c r="M449" i="2"/>
  <c r="N449" i="2"/>
  <c r="O449" i="2"/>
  <c r="P449" i="2"/>
  <c r="M450" i="2"/>
  <c r="N450" i="2"/>
  <c r="O450" i="2"/>
  <c r="P450" i="2"/>
  <c r="M451" i="2"/>
  <c r="N451" i="2"/>
  <c r="O451" i="2"/>
  <c r="P451" i="2"/>
  <c r="M452" i="2"/>
  <c r="N452" i="2"/>
  <c r="O452" i="2"/>
  <c r="P452" i="2"/>
  <c r="M453" i="2"/>
  <c r="N453" i="2"/>
  <c r="O453" i="2"/>
  <c r="P453" i="2"/>
  <c r="M454" i="2"/>
  <c r="N454" i="2"/>
  <c r="O454" i="2"/>
  <c r="P454" i="2"/>
  <c r="M455" i="2"/>
  <c r="N455" i="2"/>
  <c r="O455" i="2"/>
  <c r="P455" i="2"/>
  <c r="M456" i="2"/>
  <c r="N456" i="2"/>
  <c r="O456" i="2"/>
  <c r="P456" i="2"/>
  <c r="M457" i="2"/>
  <c r="N457" i="2"/>
  <c r="O457" i="2"/>
  <c r="P457" i="2"/>
  <c r="M458" i="2"/>
  <c r="N458" i="2"/>
  <c r="O458" i="2"/>
  <c r="P458" i="2"/>
  <c r="M459" i="2"/>
  <c r="N459" i="2"/>
  <c r="O459" i="2"/>
  <c r="P459" i="2"/>
  <c r="M460" i="2"/>
  <c r="N460" i="2"/>
  <c r="O460" i="2"/>
  <c r="P460" i="2"/>
  <c r="M461" i="2"/>
  <c r="N461" i="2"/>
  <c r="O461" i="2"/>
  <c r="P461" i="2"/>
  <c r="M462" i="2"/>
  <c r="N462" i="2"/>
  <c r="O462" i="2"/>
  <c r="P462" i="2"/>
  <c r="M463" i="2"/>
  <c r="N463" i="2"/>
  <c r="O463" i="2"/>
  <c r="P463" i="2"/>
  <c r="M464" i="2"/>
  <c r="N464" i="2"/>
  <c r="O464" i="2"/>
  <c r="P464" i="2"/>
  <c r="M465" i="2"/>
  <c r="N465" i="2"/>
  <c r="O465" i="2"/>
  <c r="P465" i="2"/>
  <c r="M466" i="2"/>
  <c r="N466" i="2"/>
  <c r="O466" i="2"/>
  <c r="P466" i="2"/>
  <c r="M467" i="2"/>
  <c r="N467" i="2"/>
  <c r="O467" i="2"/>
  <c r="P467" i="2"/>
  <c r="M468" i="2"/>
  <c r="N468" i="2"/>
  <c r="O468" i="2"/>
  <c r="P468" i="2"/>
  <c r="M469" i="2"/>
  <c r="N469" i="2"/>
  <c r="O469" i="2"/>
  <c r="P469" i="2"/>
  <c r="M470" i="2"/>
  <c r="N470" i="2"/>
  <c r="O470" i="2"/>
  <c r="P470" i="2"/>
  <c r="M471" i="2"/>
  <c r="N471" i="2"/>
  <c r="O471" i="2"/>
  <c r="P471" i="2"/>
  <c r="M472" i="2"/>
  <c r="N472" i="2"/>
  <c r="O472" i="2"/>
  <c r="P472" i="2"/>
  <c r="M473" i="2"/>
  <c r="N473" i="2"/>
  <c r="O473" i="2"/>
  <c r="P473" i="2"/>
  <c r="M474" i="2"/>
  <c r="N474" i="2"/>
  <c r="O474" i="2"/>
  <c r="P474" i="2"/>
  <c r="M475" i="2"/>
  <c r="N475" i="2"/>
  <c r="O475" i="2"/>
  <c r="P475" i="2"/>
  <c r="M476" i="2"/>
  <c r="N476" i="2"/>
  <c r="O476" i="2"/>
  <c r="P476" i="2"/>
  <c r="M477" i="2"/>
  <c r="N477" i="2"/>
  <c r="O477" i="2"/>
  <c r="P477" i="2"/>
  <c r="M478" i="2"/>
  <c r="N478" i="2"/>
  <c r="O478" i="2"/>
  <c r="P478" i="2"/>
  <c r="M479" i="2"/>
  <c r="N479" i="2"/>
  <c r="O479" i="2"/>
  <c r="P479" i="2"/>
  <c r="M480" i="2"/>
  <c r="N480" i="2"/>
  <c r="O480" i="2"/>
  <c r="P480" i="2"/>
  <c r="M481" i="2"/>
  <c r="N481" i="2"/>
  <c r="O481" i="2"/>
  <c r="P481" i="2"/>
  <c r="M482" i="2"/>
  <c r="N482" i="2"/>
  <c r="O482" i="2"/>
  <c r="P482" i="2"/>
  <c r="M483" i="2"/>
  <c r="N483" i="2"/>
  <c r="O483" i="2"/>
  <c r="P483" i="2"/>
  <c r="M484" i="2"/>
  <c r="N484" i="2"/>
  <c r="O484" i="2"/>
  <c r="P484" i="2"/>
  <c r="M485" i="2"/>
  <c r="N485" i="2"/>
  <c r="O485" i="2"/>
  <c r="P485" i="2"/>
  <c r="M486" i="2"/>
  <c r="N486" i="2"/>
  <c r="O486" i="2"/>
  <c r="P486" i="2"/>
  <c r="M487" i="2"/>
  <c r="N487" i="2"/>
  <c r="O487" i="2"/>
  <c r="P487" i="2"/>
  <c r="M488" i="2"/>
  <c r="N488" i="2"/>
  <c r="O488" i="2"/>
  <c r="P488" i="2"/>
  <c r="M489" i="2"/>
  <c r="N489" i="2"/>
  <c r="O489" i="2"/>
  <c r="P489" i="2"/>
  <c r="M490" i="2"/>
  <c r="N490" i="2"/>
  <c r="O490" i="2"/>
  <c r="P490" i="2"/>
  <c r="M491" i="2"/>
  <c r="N491" i="2"/>
  <c r="O491" i="2"/>
  <c r="P491" i="2"/>
  <c r="M492" i="2"/>
  <c r="N492" i="2"/>
  <c r="O492" i="2"/>
  <c r="P492" i="2"/>
  <c r="M493" i="2"/>
  <c r="N493" i="2"/>
  <c r="O493" i="2"/>
  <c r="P493" i="2"/>
  <c r="M494" i="2"/>
  <c r="N494" i="2"/>
  <c r="O494" i="2"/>
  <c r="P494" i="2"/>
  <c r="M495" i="2"/>
  <c r="N495" i="2"/>
  <c r="O495" i="2"/>
  <c r="P495" i="2"/>
  <c r="M496" i="2"/>
  <c r="N496" i="2"/>
  <c r="O496" i="2"/>
  <c r="P496" i="2"/>
  <c r="M497" i="2"/>
  <c r="N497" i="2"/>
  <c r="O497" i="2"/>
  <c r="P497" i="2"/>
  <c r="M498" i="2"/>
  <c r="N498" i="2"/>
  <c r="O498" i="2"/>
  <c r="P498" i="2"/>
  <c r="M499" i="2"/>
  <c r="N499" i="2"/>
  <c r="O499" i="2"/>
  <c r="P499" i="2"/>
  <c r="M500" i="2"/>
  <c r="N500" i="2"/>
  <c r="O500" i="2"/>
  <c r="P500" i="2"/>
  <c r="M501" i="2"/>
  <c r="N501" i="2"/>
  <c r="O501" i="2"/>
  <c r="P501" i="2"/>
  <c r="M502" i="2"/>
  <c r="N502" i="2"/>
  <c r="O502" i="2"/>
  <c r="P502" i="2"/>
  <c r="M503" i="2"/>
  <c r="N503" i="2"/>
  <c r="O503" i="2"/>
  <c r="P503" i="2"/>
  <c r="M504" i="2"/>
  <c r="N504" i="2"/>
  <c r="O504" i="2"/>
  <c r="P504" i="2"/>
  <c r="M505" i="2"/>
  <c r="N505" i="2"/>
  <c r="O505" i="2"/>
  <c r="P505" i="2"/>
  <c r="M506" i="2"/>
  <c r="N506" i="2"/>
  <c r="O506" i="2"/>
  <c r="P506" i="2"/>
  <c r="M507" i="2"/>
  <c r="N507" i="2"/>
  <c r="O507" i="2"/>
  <c r="P507" i="2"/>
  <c r="M508" i="2"/>
  <c r="N508" i="2"/>
  <c r="O508" i="2"/>
  <c r="P508" i="2"/>
  <c r="M509" i="2"/>
  <c r="N509" i="2"/>
  <c r="O509" i="2"/>
  <c r="P509" i="2"/>
  <c r="M510" i="2"/>
  <c r="N510" i="2"/>
  <c r="O510" i="2"/>
  <c r="P510" i="2"/>
  <c r="M511" i="2"/>
  <c r="N511" i="2"/>
  <c r="O511" i="2"/>
  <c r="P511" i="2"/>
  <c r="M512" i="2"/>
  <c r="N512" i="2"/>
  <c r="O512" i="2"/>
  <c r="P512" i="2"/>
  <c r="M513" i="2"/>
  <c r="N513" i="2"/>
  <c r="O513" i="2"/>
  <c r="P513" i="2"/>
  <c r="M514" i="2"/>
  <c r="N514" i="2"/>
  <c r="O514" i="2"/>
  <c r="P514" i="2"/>
  <c r="M515" i="2"/>
  <c r="N515" i="2"/>
  <c r="O515" i="2"/>
  <c r="P515" i="2"/>
  <c r="M516" i="2"/>
  <c r="N516" i="2"/>
  <c r="O516" i="2"/>
  <c r="P516" i="2"/>
  <c r="M517" i="2"/>
  <c r="N517" i="2"/>
  <c r="O517" i="2"/>
  <c r="P517" i="2"/>
  <c r="M518" i="2"/>
  <c r="N518" i="2"/>
  <c r="O518" i="2"/>
  <c r="P518" i="2"/>
  <c r="M519" i="2"/>
  <c r="N519" i="2"/>
  <c r="O519" i="2"/>
  <c r="P519" i="2"/>
  <c r="M520" i="2"/>
  <c r="N520" i="2"/>
  <c r="O520" i="2"/>
  <c r="P520" i="2"/>
  <c r="M521" i="2"/>
  <c r="N521" i="2"/>
  <c r="O521" i="2"/>
  <c r="P521" i="2"/>
  <c r="M522" i="2"/>
  <c r="N522" i="2"/>
  <c r="O522" i="2"/>
  <c r="P522" i="2"/>
  <c r="M523" i="2"/>
  <c r="N523" i="2"/>
  <c r="O523" i="2"/>
  <c r="P523" i="2"/>
  <c r="M524" i="2"/>
  <c r="N524" i="2"/>
  <c r="O524" i="2"/>
  <c r="P524" i="2"/>
  <c r="M525" i="2"/>
  <c r="N525" i="2"/>
  <c r="O525" i="2"/>
  <c r="P525" i="2"/>
  <c r="M526" i="2"/>
  <c r="N526" i="2"/>
  <c r="O526" i="2"/>
  <c r="P526" i="2"/>
  <c r="M527" i="2"/>
  <c r="N527" i="2"/>
  <c r="O527" i="2"/>
  <c r="P527" i="2"/>
  <c r="M528" i="2"/>
  <c r="N528" i="2"/>
  <c r="O528" i="2"/>
  <c r="P528" i="2"/>
  <c r="M529" i="2"/>
  <c r="N529" i="2"/>
  <c r="O529" i="2"/>
  <c r="P529" i="2"/>
  <c r="M530" i="2"/>
  <c r="N530" i="2"/>
  <c r="O530" i="2"/>
  <c r="P530" i="2"/>
  <c r="M531" i="2"/>
  <c r="N531" i="2"/>
  <c r="O531" i="2"/>
  <c r="P531" i="2"/>
  <c r="M532" i="2"/>
  <c r="N532" i="2"/>
  <c r="O532" i="2"/>
  <c r="P532" i="2"/>
  <c r="AO342" i="2"/>
  <c r="AP342" i="2"/>
  <c r="AQ342" i="2"/>
  <c r="AR342" i="2"/>
  <c r="AO343" i="2"/>
  <c r="AP343" i="2"/>
  <c r="AQ343" i="2"/>
  <c r="AR343" i="2"/>
  <c r="AO344" i="2"/>
  <c r="AP344" i="2"/>
  <c r="AQ344" i="2"/>
  <c r="AR344" i="2"/>
  <c r="AO345" i="2"/>
  <c r="AP345" i="2"/>
  <c r="AQ345" i="2"/>
  <c r="AR345" i="2"/>
  <c r="AO346" i="2"/>
  <c r="AP346" i="2"/>
  <c r="AQ346" i="2"/>
  <c r="AR346" i="2"/>
  <c r="AO347" i="2"/>
  <c r="AP347" i="2"/>
  <c r="AQ347" i="2"/>
  <c r="AR347" i="2"/>
  <c r="AO348" i="2"/>
  <c r="AP348" i="2"/>
  <c r="AQ348" i="2"/>
  <c r="AR348" i="2"/>
  <c r="AO349" i="2"/>
  <c r="AP349" i="2"/>
  <c r="AQ349" i="2"/>
  <c r="AR349" i="2"/>
  <c r="AO350" i="2"/>
  <c r="AP350" i="2"/>
  <c r="AQ350" i="2"/>
  <c r="AR350" i="2"/>
  <c r="AO351" i="2"/>
  <c r="AP351" i="2"/>
  <c r="AQ351" i="2"/>
  <c r="AR351" i="2"/>
  <c r="AO352" i="2"/>
  <c r="AP352" i="2"/>
  <c r="AQ352" i="2"/>
  <c r="AR352" i="2"/>
  <c r="AO353" i="2"/>
  <c r="AP353" i="2"/>
  <c r="AQ353" i="2"/>
  <c r="AR353" i="2"/>
  <c r="AO354" i="2"/>
  <c r="AP354" i="2"/>
  <c r="AQ354" i="2"/>
  <c r="AR354" i="2"/>
  <c r="AO355" i="2"/>
  <c r="AP355" i="2"/>
  <c r="AQ355" i="2"/>
  <c r="AR355" i="2"/>
  <c r="AO356" i="2"/>
  <c r="AP356" i="2"/>
  <c r="AQ356" i="2"/>
  <c r="AR356" i="2"/>
  <c r="AO357" i="2"/>
  <c r="AP357" i="2"/>
  <c r="AQ357" i="2"/>
  <c r="AR357" i="2"/>
  <c r="AO358" i="2"/>
  <c r="AP358" i="2"/>
  <c r="AQ358" i="2"/>
  <c r="AR358" i="2"/>
  <c r="AO359" i="2"/>
  <c r="AP359" i="2"/>
  <c r="AQ359" i="2"/>
  <c r="AR359" i="2"/>
  <c r="AO360" i="2"/>
  <c r="AP360" i="2"/>
  <c r="AQ360" i="2"/>
  <c r="AR360" i="2"/>
  <c r="AO361" i="2"/>
  <c r="AP361" i="2"/>
  <c r="AQ361" i="2"/>
  <c r="AR361" i="2"/>
  <c r="AO362" i="2"/>
  <c r="AP362" i="2"/>
  <c r="AQ362" i="2"/>
  <c r="AR362" i="2"/>
  <c r="AO363" i="2"/>
  <c r="AP363" i="2"/>
  <c r="AQ363" i="2"/>
  <c r="AR363" i="2"/>
  <c r="AO364" i="2"/>
  <c r="AP364" i="2"/>
  <c r="AQ364" i="2"/>
  <c r="AR364" i="2"/>
  <c r="AO365" i="2"/>
  <c r="AP365" i="2"/>
  <c r="AQ365" i="2"/>
  <c r="AR365" i="2"/>
  <c r="AO366" i="2"/>
  <c r="AP366" i="2"/>
  <c r="AQ366" i="2"/>
  <c r="AR366" i="2"/>
  <c r="AO367" i="2"/>
  <c r="AP367" i="2"/>
  <c r="AQ367" i="2"/>
  <c r="AR367" i="2"/>
  <c r="AO368" i="2"/>
  <c r="AP368" i="2"/>
  <c r="AQ368" i="2"/>
  <c r="AR368" i="2"/>
  <c r="AO369" i="2"/>
  <c r="AP369" i="2"/>
  <c r="AQ369" i="2"/>
  <c r="AR369" i="2"/>
  <c r="AO370" i="2"/>
  <c r="AP370" i="2"/>
  <c r="AQ370" i="2"/>
  <c r="AR370" i="2"/>
  <c r="AO371" i="2"/>
  <c r="AP371" i="2"/>
  <c r="AQ371" i="2"/>
  <c r="AR371" i="2"/>
  <c r="AO372" i="2"/>
  <c r="AP372" i="2"/>
  <c r="AQ372" i="2"/>
  <c r="AR372" i="2"/>
  <c r="AO373" i="2"/>
  <c r="AP373" i="2"/>
  <c r="AQ373" i="2"/>
  <c r="AR373" i="2"/>
  <c r="AO374" i="2"/>
  <c r="AP374" i="2"/>
  <c r="AQ374" i="2"/>
  <c r="AR374" i="2"/>
  <c r="AO375" i="2"/>
  <c r="AP375" i="2"/>
  <c r="AQ375" i="2"/>
  <c r="AR375" i="2"/>
  <c r="AO376" i="2"/>
  <c r="AP376" i="2"/>
  <c r="AQ376" i="2"/>
  <c r="AR376" i="2"/>
  <c r="AO377" i="2"/>
  <c r="AP377" i="2"/>
  <c r="AQ377" i="2"/>
  <c r="AR377" i="2"/>
  <c r="AO378" i="2"/>
  <c r="AP378" i="2"/>
  <c r="AQ378" i="2"/>
  <c r="AR378" i="2"/>
  <c r="AO379" i="2"/>
  <c r="AP379" i="2"/>
  <c r="AQ379" i="2"/>
  <c r="AR379" i="2"/>
  <c r="AO380" i="2"/>
  <c r="AP380" i="2"/>
  <c r="AQ380" i="2"/>
  <c r="AR380" i="2"/>
  <c r="AO381" i="2"/>
  <c r="AP381" i="2"/>
  <c r="AQ381" i="2"/>
  <c r="AR381" i="2"/>
  <c r="AO382" i="2"/>
  <c r="AP382" i="2"/>
  <c r="AQ382" i="2"/>
  <c r="AR382" i="2"/>
  <c r="AO383" i="2"/>
  <c r="AP383" i="2"/>
  <c r="AQ383" i="2"/>
  <c r="AR383" i="2"/>
  <c r="AO384" i="2"/>
  <c r="AP384" i="2"/>
  <c r="AQ384" i="2"/>
  <c r="AR384" i="2"/>
  <c r="AO385" i="2"/>
  <c r="AP385" i="2"/>
  <c r="AQ385" i="2"/>
  <c r="AR385" i="2"/>
  <c r="AO386" i="2"/>
  <c r="AP386" i="2"/>
  <c r="AQ386" i="2"/>
  <c r="AR386" i="2"/>
  <c r="AO387" i="2"/>
  <c r="AP387" i="2"/>
  <c r="AQ387" i="2"/>
  <c r="AR387" i="2"/>
  <c r="AO388" i="2"/>
  <c r="AP388" i="2"/>
  <c r="AQ388" i="2"/>
  <c r="AR388" i="2"/>
  <c r="AO389" i="2"/>
  <c r="AP389" i="2"/>
  <c r="AQ389" i="2"/>
  <c r="AR389" i="2"/>
  <c r="AO390" i="2"/>
  <c r="AP390" i="2"/>
  <c r="AQ390" i="2"/>
  <c r="AR390" i="2"/>
  <c r="AO391" i="2"/>
  <c r="AP391" i="2"/>
  <c r="AQ391" i="2"/>
  <c r="AR391" i="2"/>
  <c r="AO392" i="2"/>
  <c r="AP392" i="2"/>
  <c r="AQ392" i="2"/>
  <c r="AR392" i="2"/>
  <c r="AO393" i="2"/>
  <c r="AP393" i="2"/>
  <c r="AQ393" i="2"/>
  <c r="AR393" i="2"/>
  <c r="AO394" i="2"/>
  <c r="AP394" i="2"/>
  <c r="AQ394" i="2"/>
  <c r="AR394" i="2"/>
  <c r="AO395" i="2"/>
  <c r="AP395" i="2"/>
  <c r="AQ395" i="2"/>
  <c r="AR395" i="2"/>
  <c r="AO396" i="2"/>
  <c r="AP396" i="2"/>
  <c r="AQ396" i="2"/>
  <c r="AR396" i="2"/>
  <c r="AO397" i="2"/>
  <c r="AP397" i="2"/>
  <c r="AQ397" i="2"/>
  <c r="AR397" i="2"/>
  <c r="AO398" i="2"/>
  <c r="AP398" i="2"/>
  <c r="AQ398" i="2"/>
  <c r="AR398" i="2"/>
  <c r="AO399" i="2"/>
  <c r="AP399" i="2"/>
  <c r="AQ399" i="2"/>
  <c r="AR399" i="2"/>
  <c r="AO400" i="2"/>
  <c r="AP400" i="2"/>
  <c r="AQ400" i="2"/>
  <c r="AR400" i="2"/>
  <c r="AO401" i="2"/>
  <c r="AP401" i="2"/>
  <c r="AQ401" i="2"/>
  <c r="AR401" i="2"/>
  <c r="AO402" i="2"/>
  <c r="AP402" i="2"/>
  <c r="AQ402" i="2"/>
  <c r="AR402" i="2"/>
  <c r="AO403" i="2"/>
  <c r="AP403" i="2"/>
  <c r="AQ403" i="2"/>
  <c r="AR403" i="2"/>
  <c r="AO404" i="2"/>
  <c r="AP404" i="2"/>
  <c r="AQ404" i="2"/>
  <c r="AR404" i="2"/>
  <c r="AO405" i="2"/>
  <c r="AP405" i="2"/>
  <c r="AQ405" i="2"/>
  <c r="AR405" i="2"/>
  <c r="AO406" i="2"/>
  <c r="AP406" i="2"/>
  <c r="AQ406" i="2"/>
  <c r="AR406" i="2"/>
  <c r="AO407" i="2"/>
  <c r="AP407" i="2"/>
  <c r="AQ407" i="2"/>
  <c r="AR407" i="2"/>
  <c r="AO408" i="2"/>
  <c r="AP408" i="2"/>
  <c r="AQ408" i="2"/>
  <c r="AR408" i="2"/>
  <c r="AO409" i="2"/>
  <c r="AP409" i="2"/>
  <c r="AQ409" i="2"/>
  <c r="AR409" i="2"/>
  <c r="AO410" i="2"/>
  <c r="AP410" i="2"/>
  <c r="AQ410" i="2"/>
  <c r="AR410" i="2"/>
  <c r="AO411" i="2"/>
  <c r="AP411" i="2"/>
  <c r="AQ411" i="2"/>
  <c r="AR411" i="2"/>
  <c r="AO412" i="2"/>
  <c r="AP412" i="2"/>
  <c r="AQ412" i="2"/>
  <c r="AR412" i="2"/>
  <c r="AO413" i="2"/>
  <c r="AP413" i="2"/>
  <c r="AQ413" i="2"/>
  <c r="AR413" i="2"/>
  <c r="AO414" i="2"/>
  <c r="AP414" i="2"/>
  <c r="AQ414" i="2"/>
  <c r="AR414" i="2"/>
  <c r="AO415" i="2"/>
  <c r="AP415" i="2"/>
  <c r="AQ415" i="2"/>
  <c r="AR415" i="2"/>
  <c r="AO416" i="2"/>
  <c r="AP416" i="2"/>
  <c r="AQ416" i="2"/>
  <c r="AR416" i="2"/>
  <c r="AO417" i="2"/>
  <c r="AP417" i="2"/>
  <c r="AQ417" i="2"/>
  <c r="AR417" i="2"/>
  <c r="AO418" i="2"/>
  <c r="AP418" i="2"/>
  <c r="AQ418" i="2"/>
  <c r="AR418" i="2"/>
  <c r="AO419" i="2"/>
  <c r="AP419" i="2"/>
  <c r="AQ419" i="2"/>
  <c r="AR419" i="2"/>
  <c r="AO420" i="2"/>
  <c r="AP420" i="2"/>
  <c r="AQ420" i="2"/>
  <c r="AR420" i="2"/>
  <c r="AO421" i="2"/>
  <c r="AP421" i="2"/>
  <c r="AQ421" i="2"/>
  <c r="AR421" i="2"/>
  <c r="AO422" i="2"/>
  <c r="AP422" i="2"/>
  <c r="AQ422" i="2"/>
  <c r="AR422" i="2"/>
  <c r="AO423" i="2"/>
  <c r="AP423" i="2"/>
  <c r="AQ423" i="2"/>
  <c r="AR423" i="2"/>
  <c r="AO424" i="2"/>
  <c r="AP424" i="2"/>
  <c r="AQ424" i="2"/>
  <c r="AR424" i="2"/>
  <c r="AO425" i="2"/>
  <c r="AP425" i="2"/>
  <c r="AQ425" i="2"/>
  <c r="AR425" i="2"/>
  <c r="AO426" i="2"/>
  <c r="AP426" i="2"/>
  <c r="AQ426" i="2"/>
  <c r="AR426" i="2"/>
  <c r="AO427" i="2"/>
  <c r="AP427" i="2"/>
  <c r="AQ427" i="2"/>
  <c r="AR427" i="2"/>
  <c r="AO428" i="2"/>
  <c r="AP428" i="2"/>
  <c r="AQ428" i="2"/>
  <c r="AR428" i="2"/>
  <c r="AO429" i="2"/>
  <c r="AP429" i="2"/>
  <c r="AQ429" i="2"/>
  <c r="AR429" i="2"/>
  <c r="AO430" i="2"/>
  <c r="AP430" i="2"/>
  <c r="AQ430" i="2"/>
  <c r="AR430" i="2"/>
  <c r="AO431" i="2"/>
  <c r="AP431" i="2"/>
  <c r="AQ431" i="2"/>
  <c r="AR431" i="2"/>
  <c r="AA342" i="2"/>
  <c r="AB342" i="2"/>
  <c r="AC342" i="2"/>
  <c r="AD342" i="2"/>
  <c r="AA343" i="2"/>
  <c r="AB343" i="2"/>
  <c r="AC343" i="2"/>
  <c r="AD343" i="2"/>
  <c r="AA344" i="2"/>
  <c r="AB344" i="2"/>
  <c r="AC344" i="2"/>
  <c r="AD344" i="2"/>
  <c r="AA345" i="2"/>
  <c r="AB345" i="2"/>
  <c r="AC345" i="2"/>
  <c r="AD345" i="2"/>
  <c r="AA346" i="2"/>
  <c r="AB346" i="2"/>
  <c r="AC346" i="2"/>
  <c r="AD346" i="2"/>
  <c r="AA347" i="2"/>
  <c r="AB347" i="2"/>
  <c r="AC347" i="2"/>
  <c r="AD347" i="2"/>
  <c r="AA348" i="2"/>
  <c r="AB348" i="2"/>
  <c r="AC348" i="2"/>
  <c r="AD348" i="2"/>
  <c r="AA349" i="2"/>
  <c r="AB349" i="2"/>
  <c r="AC349" i="2"/>
  <c r="AD349" i="2"/>
  <c r="AA350" i="2"/>
  <c r="AB350" i="2"/>
  <c r="AC350" i="2"/>
  <c r="AD350" i="2"/>
  <c r="AA351" i="2"/>
  <c r="AB351" i="2"/>
  <c r="AC351" i="2"/>
  <c r="AD351" i="2"/>
  <c r="AA352" i="2"/>
  <c r="AB352" i="2"/>
  <c r="AC352" i="2"/>
  <c r="AD352" i="2"/>
  <c r="AA353" i="2"/>
  <c r="AB353" i="2"/>
  <c r="AC353" i="2"/>
  <c r="AD353" i="2"/>
  <c r="AA354" i="2"/>
  <c r="AB354" i="2"/>
  <c r="AC354" i="2"/>
  <c r="AD354" i="2"/>
  <c r="AA355" i="2"/>
  <c r="AB355" i="2"/>
  <c r="AC355" i="2"/>
  <c r="AD355" i="2"/>
  <c r="AA356" i="2"/>
  <c r="AB356" i="2"/>
  <c r="AC356" i="2"/>
  <c r="AD356" i="2"/>
  <c r="AA357" i="2"/>
  <c r="AB357" i="2"/>
  <c r="AC357" i="2"/>
  <c r="AD357" i="2"/>
  <c r="AA358" i="2"/>
  <c r="AB358" i="2"/>
  <c r="AC358" i="2"/>
  <c r="AD358" i="2"/>
  <c r="AA359" i="2"/>
  <c r="AB359" i="2"/>
  <c r="AC359" i="2"/>
  <c r="AD359" i="2"/>
  <c r="AA360" i="2"/>
  <c r="AB360" i="2"/>
  <c r="AC360" i="2"/>
  <c r="AD360" i="2"/>
  <c r="AA361" i="2"/>
  <c r="AB361" i="2"/>
  <c r="AC361" i="2"/>
  <c r="AD361" i="2"/>
  <c r="AA362" i="2"/>
  <c r="AB362" i="2"/>
  <c r="AC362" i="2"/>
  <c r="AD362" i="2"/>
  <c r="AA363" i="2"/>
  <c r="AB363" i="2"/>
  <c r="AC363" i="2"/>
  <c r="AD363" i="2"/>
  <c r="AA364" i="2"/>
  <c r="AB364" i="2"/>
  <c r="AC364" i="2"/>
  <c r="AD364" i="2"/>
  <c r="AA365" i="2"/>
  <c r="AB365" i="2"/>
  <c r="AC365" i="2"/>
  <c r="AD365" i="2"/>
  <c r="AA366" i="2"/>
  <c r="AB366" i="2"/>
  <c r="AC366" i="2"/>
  <c r="AD366" i="2"/>
  <c r="AA367" i="2"/>
  <c r="AB367" i="2"/>
  <c r="AC367" i="2"/>
  <c r="AD367" i="2"/>
  <c r="AA368" i="2"/>
  <c r="AB368" i="2"/>
  <c r="AC368" i="2"/>
  <c r="AD368" i="2"/>
  <c r="AA369" i="2"/>
  <c r="AB369" i="2"/>
  <c r="AC369" i="2"/>
  <c r="AD369" i="2"/>
  <c r="AA370" i="2"/>
  <c r="AB370" i="2"/>
  <c r="AC370" i="2"/>
  <c r="AD370" i="2"/>
  <c r="AA371" i="2"/>
  <c r="AB371" i="2"/>
  <c r="AC371" i="2"/>
  <c r="AD371" i="2"/>
  <c r="AA372" i="2"/>
  <c r="AB372" i="2"/>
  <c r="AC372" i="2"/>
  <c r="AD372" i="2"/>
  <c r="AA373" i="2"/>
  <c r="AB373" i="2"/>
  <c r="AC373" i="2"/>
  <c r="AD373" i="2"/>
  <c r="AA374" i="2"/>
  <c r="AB374" i="2"/>
  <c r="AC374" i="2"/>
  <c r="AD374" i="2"/>
  <c r="AA375" i="2"/>
  <c r="AB375" i="2"/>
  <c r="AC375" i="2"/>
  <c r="AD375" i="2"/>
  <c r="AA376" i="2"/>
  <c r="AB376" i="2"/>
  <c r="AC376" i="2"/>
  <c r="AD376" i="2"/>
  <c r="AA377" i="2"/>
  <c r="AB377" i="2"/>
  <c r="AC377" i="2"/>
  <c r="AD377" i="2"/>
  <c r="AA378" i="2"/>
  <c r="AB378" i="2"/>
  <c r="AC378" i="2"/>
  <c r="AD378" i="2"/>
  <c r="AA379" i="2"/>
  <c r="AB379" i="2"/>
  <c r="AC379" i="2"/>
  <c r="AD379" i="2"/>
  <c r="AA380" i="2"/>
  <c r="AB380" i="2"/>
  <c r="AC380" i="2"/>
  <c r="AD380" i="2"/>
  <c r="AA381" i="2"/>
  <c r="AB381" i="2"/>
  <c r="AC381" i="2"/>
  <c r="AD381" i="2"/>
  <c r="AA382" i="2"/>
  <c r="AB382" i="2"/>
  <c r="AC382" i="2"/>
  <c r="AD382" i="2"/>
  <c r="AA383" i="2"/>
  <c r="AB383" i="2"/>
  <c r="AC383" i="2"/>
  <c r="AD383" i="2"/>
  <c r="AA384" i="2"/>
  <c r="AB384" i="2"/>
  <c r="AC384" i="2"/>
  <c r="AD384" i="2"/>
  <c r="AA385" i="2"/>
  <c r="AB385" i="2"/>
  <c r="AC385" i="2"/>
  <c r="AD385" i="2"/>
  <c r="AA386" i="2"/>
  <c r="AB386" i="2"/>
  <c r="AC386" i="2"/>
  <c r="AD386" i="2"/>
  <c r="AA387" i="2"/>
  <c r="AB387" i="2"/>
  <c r="AC387" i="2"/>
  <c r="AD387" i="2"/>
  <c r="AA388" i="2"/>
  <c r="AB388" i="2"/>
  <c r="AC388" i="2"/>
  <c r="AD388" i="2"/>
  <c r="AA389" i="2"/>
  <c r="AB389" i="2"/>
  <c r="AC389" i="2"/>
  <c r="AD389" i="2"/>
  <c r="AA390" i="2"/>
  <c r="AB390" i="2"/>
  <c r="AC390" i="2"/>
  <c r="AD390" i="2"/>
  <c r="AA391" i="2"/>
  <c r="AB391" i="2"/>
  <c r="AC391" i="2"/>
  <c r="AD391" i="2"/>
  <c r="AA392" i="2"/>
  <c r="AB392" i="2"/>
  <c r="AC392" i="2"/>
  <c r="AD392" i="2"/>
  <c r="AA393" i="2"/>
  <c r="AB393" i="2"/>
  <c r="AC393" i="2"/>
  <c r="AD393" i="2"/>
  <c r="AA394" i="2"/>
  <c r="AB394" i="2"/>
  <c r="AC394" i="2"/>
  <c r="AD394" i="2"/>
  <c r="AA395" i="2"/>
  <c r="AB395" i="2"/>
  <c r="AC395" i="2"/>
  <c r="AD395" i="2"/>
  <c r="AA396" i="2"/>
  <c r="AB396" i="2"/>
  <c r="AC396" i="2"/>
  <c r="AD396" i="2"/>
  <c r="AA397" i="2"/>
  <c r="AB397" i="2"/>
  <c r="AC397" i="2"/>
  <c r="AD397" i="2"/>
  <c r="AA398" i="2"/>
  <c r="AB398" i="2"/>
  <c r="AC398" i="2"/>
  <c r="AD398" i="2"/>
  <c r="AA399" i="2"/>
  <c r="AB399" i="2"/>
  <c r="AC399" i="2"/>
  <c r="AD399" i="2"/>
  <c r="AA400" i="2"/>
  <c r="AB400" i="2"/>
  <c r="AC400" i="2"/>
  <c r="AD400" i="2"/>
  <c r="AA401" i="2"/>
  <c r="AB401" i="2"/>
  <c r="AC401" i="2"/>
  <c r="AD401" i="2"/>
  <c r="AA402" i="2"/>
  <c r="AB402" i="2"/>
  <c r="AC402" i="2"/>
  <c r="AD402" i="2"/>
  <c r="AA403" i="2"/>
  <c r="AB403" i="2"/>
  <c r="AC403" i="2"/>
  <c r="AD403" i="2"/>
  <c r="AA404" i="2"/>
  <c r="AB404" i="2"/>
  <c r="AC404" i="2"/>
  <c r="AD404" i="2"/>
  <c r="AA405" i="2"/>
  <c r="AB405" i="2"/>
  <c r="AC405" i="2"/>
  <c r="AD405" i="2"/>
  <c r="AA406" i="2"/>
  <c r="AB406" i="2"/>
  <c r="AC406" i="2"/>
  <c r="AD406" i="2"/>
  <c r="AA407" i="2"/>
  <c r="AB407" i="2"/>
  <c r="AC407" i="2"/>
  <c r="AD407" i="2"/>
  <c r="AA408" i="2"/>
  <c r="AB408" i="2"/>
  <c r="AC408" i="2"/>
  <c r="AD408" i="2"/>
  <c r="AA409" i="2"/>
  <c r="AB409" i="2"/>
  <c r="AC409" i="2"/>
  <c r="AD409" i="2"/>
  <c r="AA410" i="2"/>
  <c r="AB410" i="2"/>
  <c r="AC410" i="2"/>
  <c r="AD410" i="2"/>
  <c r="AA411" i="2"/>
  <c r="AB411" i="2"/>
  <c r="AC411" i="2"/>
  <c r="AD411" i="2"/>
  <c r="AA412" i="2"/>
  <c r="AB412" i="2"/>
  <c r="AC412" i="2"/>
  <c r="AD412" i="2"/>
  <c r="AA413" i="2"/>
  <c r="AB413" i="2"/>
  <c r="AC413" i="2"/>
  <c r="AD413" i="2"/>
  <c r="AA414" i="2"/>
  <c r="AB414" i="2"/>
  <c r="AC414" i="2"/>
  <c r="AD414" i="2"/>
  <c r="AA415" i="2"/>
  <c r="AB415" i="2"/>
  <c r="AC415" i="2"/>
  <c r="AD415" i="2"/>
  <c r="AA416" i="2"/>
  <c r="AB416" i="2"/>
  <c r="AC416" i="2"/>
  <c r="AD416" i="2"/>
  <c r="AA417" i="2"/>
  <c r="AB417" i="2"/>
  <c r="AC417" i="2"/>
  <c r="AD417" i="2"/>
  <c r="AA418" i="2"/>
  <c r="AB418" i="2"/>
  <c r="AC418" i="2"/>
  <c r="AD418" i="2"/>
  <c r="AA419" i="2"/>
  <c r="AB419" i="2"/>
  <c r="AC419" i="2"/>
  <c r="AD419" i="2"/>
  <c r="AA420" i="2"/>
  <c r="AB420" i="2"/>
  <c r="AC420" i="2"/>
  <c r="AD420" i="2"/>
  <c r="AA421" i="2"/>
  <c r="AB421" i="2"/>
  <c r="AC421" i="2"/>
  <c r="AD421" i="2"/>
  <c r="AA422" i="2"/>
  <c r="AB422" i="2"/>
  <c r="AC422" i="2"/>
  <c r="AD422" i="2"/>
  <c r="AA423" i="2"/>
  <c r="AB423" i="2"/>
  <c r="AC423" i="2"/>
  <c r="AD423" i="2"/>
  <c r="AA424" i="2"/>
  <c r="AB424" i="2"/>
  <c r="AC424" i="2"/>
  <c r="AD424" i="2"/>
  <c r="AA425" i="2"/>
  <c r="AB425" i="2"/>
  <c r="AC425" i="2"/>
  <c r="AD425" i="2"/>
  <c r="AA426" i="2"/>
  <c r="AB426" i="2"/>
  <c r="AC426" i="2"/>
  <c r="AD426" i="2"/>
  <c r="AA427" i="2"/>
  <c r="AB427" i="2"/>
  <c r="AC427" i="2"/>
  <c r="AD427" i="2"/>
  <c r="AA428" i="2"/>
  <c r="AB428" i="2"/>
  <c r="AC428" i="2"/>
  <c r="AD428" i="2"/>
  <c r="AA429" i="2"/>
  <c r="AB429" i="2"/>
  <c r="AC429" i="2"/>
  <c r="AD429" i="2"/>
  <c r="AA430" i="2"/>
  <c r="AB430" i="2"/>
  <c r="AC430" i="2"/>
  <c r="AD430" i="2"/>
  <c r="AA431" i="2"/>
  <c r="AB431" i="2"/>
  <c r="AC431" i="2"/>
  <c r="AD431" i="2"/>
  <c r="M351" i="2"/>
  <c r="N351" i="2"/>
  <c r="O351" i="2"/>
  <c r="P351" i="2"/>
  <c r="M352" i="2"/>
  <c r="N352" i="2"/>
  <c r="O352" i="2"/>
  <c r="P352" i="2"/>
  <c r="M353" i="2"/>
  <c r="N353" i="2"/>
  <c r="O353" i="2"/>
  <c r="P353" i="2"/>
  <c r="M354" i="2"/>
  <c r="N354" i="2"/>
  <c r="O354" i="2"/>
  <c r="P354" i="2"/>
  <c r="M355" i="2"/>
  <c r="N355" i="2"/>
  <c r="O355" i="2"/>
  <c r="P355" i="2"/>
  <c r="M356" i="2"/>
  <c r="N356" i="2"/>
  <c r="O356" i="2"/>
  <c r="P356" i="2"/>
  <c r="M357" i="2"/>
  <c r="N357" i="2"/>
  <c r="O357" i="2"/>
  <c r="P357" i="2"/>
  <c r="M358" i="2"/>
  <c r="N358" i="2"/>
  <c r="O358" i="2"/>
  <c r="P358" i="2"/>
  <c r="M359" i="2"/>
  <c r="N359" i="2"/>
  <c r="O359" i="2"/>
  <c r="P359" i="2"/>
  <c r="M360" i="2"/>
  <c r="N360" i="2"/>
  <c r="O360" i="2"/>
  <c r="P360" i="2"/>
  <c r="M361" i="2"/>
  <c r="N361" i="2"/>
  <c r="O361" i="2"/>
  <c r="P361" i="2"/>
  <c r="M362" i="2"/>
  <c r="N362" i="2"/>
  <c r="O362" i="2"/>
  <c r="P362" i="2"/>
  <c r="M363" i="2"/>
  <c r="N363" i="2"/>
  <c r="O363" i="2"/>
  <c r="P363" i="2"/>
  <c r="M364" i="2"/>
  <c r="N364" i="2"/>
  <c r="O364" i="2"/>
  <c r="P364" i="2"/>
  <c r="M365" i="2"/>
  <c r="N365" i="2"/>
  <c r="O365" i="2"/>
  <c r="P365" i="2"/>
  <c r="M366" i="2"/>
  <c r="N366" i="2"/>
  <c r="O366" i="2"/>
  <c r="P366" i="2"/>
  <c r="M367" i="2"/>
  <c r="N367" i="2"/>
  <c r="O367" i="2"/>
  <c r="P367" i="2"/>
  <c r="M368" i="2"/>
  <c r="N368" i="2"/>
  <c r="O368" i="2"/>
  <c r="P368" i="2"/>
  <c r="M369" i="2"/>
  <c r="N369" i="2"/>
  <c r="O369" i="2"/>
  <c r="P369" i="2"/>
  <c r="M370" i="2"/>
  <c r="N370" i="2"/>
  <c r="O370" i="2"/>
  <c r="P370" i="2"/>
  <c r="M371" i="2"/>
  <c r="N371" i="2"/>
  <c r="O371" i="2"/>
  <c r="P371" i="2"/>
  <c r="M372" i="2"/>
  <c r="N372" i="2"/>
  <c r="O372" i="2"/>
  <c r="P372" i="2"/>
  <c r="M373" i="2"/>
  <c r="N373" i="2"/>
  <c r="O373" i="2"/>
  <c r="P373" i="2"/>
  <c r="M374" i="2"/>
  <c r="N374" i="2"/>
  <c r="O374" i="2"/>
  <c r="P374" i="2"/>
  <c r="M375" i="2"/>
  <c r="N375" i="2"/>
  <c r="O375" i="2"/>
  <c r="P375" i="2"/>
  <c r="M376" i="2"/>
  <c r="N376" i="2"/>
  <c r="O376" i="2"/>
  <c r="P376" i="2"/>
  <c r="M377" i="2"/>
  <c r="N377" i="2"/>
  <c r="O377" i="2"/>
  <c r="P377" i="2"/>
  <c r="M378" i="2"/>
  <c r="N378" i="2"/>
  <c r="O378" i="2"/>
  <c r="P378" i="2"/>
  <c r="M379" i="2"/>
  <c r="N379" i="2"/>
  <c r="O379" i="2"/>
  <c r="P379" i="2"/>
  <c r="M380" i="2"/>
  <c r="N380" i="2"/>
  <c r="O380" i="2"/>
  <c r="P380" i="2"/>
  <c r="M381" i="2"/>
  <c r="N381" i="2"/>
  <c r="O381" i="2"/>
  <c r="P381" i="2"/>
  <c r="M382" i="2"/>
  <c r="N382" i="2"/>
  <c r="O382" i="2"/>
  <c r="P382" i="2"/>
  <c r="M383" i="2"/>
  <c r="N383" i="2"/>
  <c r="O383" i="2"/>
  <c r="P383" i="2"/>
  <c r="M384" i="2"/>
  <c r="N384" i="2"/>
  <c r="O384" i="2"/>
  <c r="P384" i="2"/>
  <c r="M385" i="2"/>
  <c r="N385" i="2"/>
  <c r="O385" i="2"/>
  <c r="P385" i="2"/>
  <c r="M386" i="2"/>
  <c r="N386" i="2"/>
  <c r="O386" i="2"/>
  <c r="P386" i="2"/>
  <c r="M387" i="2"/>
  <c r="N387" i="2"/>
  <c r="O387" i="2"/>
  <c r="P387" i="2"/>
  <c r="M388" i="2"/>
  <c r="N388" i="2"/>
  <c r="O388" i="2"/>
  <c r="P388" i="2"/>
  <c r="M389" i="2"/>
  <c r="N389" i="2"/>
  <c r="O389" i="2"/>
  <c r="P389" i="2"/>
  <c r="M390" i="2"/>
  <c r="N390" i="2"/>
  <c r="O390" i="2"/>
  <c r="P390" i="2"/>
  <c r="M391" i="2"/>
  <c r="N391" i="2"/>
  <c r="O391" i="2"/>
  <c r="P391" i="2"/>
  <c r="M392" i="2"/>
  <c r="N392" i="2"/>
  <c r="O392" i="2"/>
  <c r="P392" i="2"/>
  <c r="M393" i="2"/>
  <c r="N393" i="2"/>
  <c r="O393" i="2"/>
  <c r="P393" i="2"/>
  <c r="M394" i="2"/>
  <c r="N394" i="2"/>
  <c r="O394" i="2"/>
  <c r="P394" i="2"/>
  <c r="M395" i="2"/>
  <c r="N395" i="2"/>
  <c r="O395" i="2"/>
  <c r="P395" i="2"/>
  <c r="M396" i="2"/>
  <c r="N396" i="2"/>
  <c r="O396" i="2"/>
  <c r="P396" i="2"/>
  <c r="M397" i="2"/>
  <c r="N397" i="2"/>
  <c r="O397" i="2"/>
  <c r="P397" i="2"/>
  <c r="M398" i="2"/>
  <c r="N398" i="2"/>
  <c r="O398" i="2"/>
  <c r="P398" i="2"/>
  <c r="M399" i="2"/>
  <c r="N399" i="2"/>
  <c r="O399" i="2"/>
  <c r="P399" i="2"/>
  <c r="M400" i="2"/>
  <c r="N400" i="2"/>
  <c r="O400" i="2"/>
  <c r="P400" i="2"/>
  <c r="M401" i="2"/>
  <c r="N401" i="2"/>
  <c r="O401" i="2"/>
  <c r="P401" i="2"/>
  <c r="M402" i="2"/>
  <c r="N402" i="2"/>
  <c r="O402" i="2"/>
  <c r="P402" i="2"/>
  <c r="M403" i="2"/>
  <c r="N403" i="2"/>
  <c r="O403" i="2"/>
  <c r="P403" i="2"/>
  <c r="M404" i="2"/>
  <c r="N404" i="2"/>
  <c r="O404" i="2"/>
  <c r="P404" i="2"/>
  <c r="M405" i="2"/>
  <c r="N405" i="2"/>
  <c r="O405" i="2"/>
  <c r="P405" i="2"/>
  <c r="M406" i="2"/>
  <c r="N406" i="2"/>
  <c r="O406" i="2"/>
  <c r="P406" i="2"/>
  <c r="M407" i="2"/>
  <c r="N407" i="2"/>
  <c r="O407" i="2"/>
  <c r="P407" i="2"/>
  <c r="M408" i="2"/>
  <c r="N408" i="2"/>
  <c r="O408" i="2"/>
  <c r="P408" i="2"/>
  <c r="M409" i="2"/>
  <c r="N409" i="2"/>
  <c r="O409" i="2"/>
  <c r="P409" i="2"/>
  <c r="M410" i="2"/>
  <c r="N410" i="2"/>
  <c r="O410" i="2"/>
  <c r="P410" i="2"/>
  <c r="M411" i="2"/>
  <c r="N411" i="2"/>
  <c r="O411" i="2"/>
  <c r="P411" i="2"/>
  <c r="M412" i="2"/>
  <c r="N412" i="2"/>
  <c r="O412" i="2"/>
  <c r="P412" i="2"/>
  <c r="M413" i="2"/>
  <c r="N413" i="2"/>
  <c r="O413" i="2"/>
  <c r="P413" i="2"/>
  <c r="M414" i="2"/>
  <c r="N414" i="2"/>
  <c r="O414" i="2"/>
  <c r="P414" i="2"/>
  <c r="M415" i="2"/>
  <c r="N415" i="2"/>
  <c r="O415" i="2"/>
  <c r="P415" i="2"/>
  <c r="M416" i="2"/>
  <c r="N416" i="2"/>
  <c r="O416" i="2"/>
  <c r="P416" i="2"/>
  <c r="M417" i="2"/>
  <c r="N417" i="2"/>
  <c r="O417" i="2"/>
  <c r="P417" i="2"/>
  <c r="M418" i="2"/>
  <c r="N418" i="2"/>
  <c r="O418" i="2"/>
  <c r="P418" i="2"/>
  <c r="M419" i="2"/>
  <c r="N419" i="2"/>
  <c r="O419" i="2"/>
  <c r="P419" i="2"/>
  <c r="M420" i="2"/>
  <c r="N420" i="2"/>
  <c r="O420" i="2"/>
  <c r="P420" i="2"/>
  <c r="M421" i="2"/>
  <c r="N421" i="2"/>
  <c r="O421" i="2"/>
  <c r="P421" i="2"/>
  <c r="M422" i="2"/>
  <c r="N422" i="2"/>
  <c r="O422" i="2"/>
  <c r="P422" i="2"/>
  <c r="M423" i="2"/>
  <c r="N423" i="2"/>
  <c r="O423" i="2"/>
  <c r="P423" i="2"/>
  <c r="M424" i="2"/>
  <c r="N424" i="2"/>
  <c r="O424" i="2"/>
  <c r="P424" i="2"/>
  <c r="M425" i="2"/>
  <c r="N425" i="2"/>
  <c r="O425" i="2"/>
  <c r="P425" i="2"/>
  <c r="M426" i="2"/>
  <c r="N426" i="2"/>
  <c r="O426" i="2"/>
  <c r="P426" i="2"/>
  <c r="M427" i="2"/>
  <c r="N427" i="2"/>
  <c r="O427" i="2"/>
  <c r="P427" i="2"/>
  <c r="M428" i="2"/>
  <c r="N428" i="2"/>
  <c r="O428" i="2"/>
  <c r="P428" i="2"/>
  <c r="M429" i="2"/>
  <c r="N429" i="2"/>
  <c r="O429" i="2"/>
  <c r="P429" i="2"/>
  <c r="M430" i="2"/>
  <c r="N430" i="2"/>
  <c r="O430" i="2"/>
  <c r="P430" i="2"/>
  <c r="M431" i="2"/>
  <c r="N431" i="2"/>
  <c r="O431" i="2"/>
  <c r="P43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M350" i="2"/>
  <c r="N350" i="2"/>
  <c r="O350" i="2"/>
  <c r="P350" i="2"/>
  <c r="AR341" i="2"/>
  <c r="AQ341" i="2"/>
  <c r="AP341" i="2"/>
  <c r="AO341" i="2"/>
  <c r="AR340" i="2"/>
  <c r="AQ340" i="2"/>
  <c r="AP340" i="2"/>
  <c r="AO340" i="2"/>
  <c r="AR339" i="2"/>
  <c r="AQ339" i="2"/>
  <c r="AP339" i="2"/>
  <c r="AO339" i="2"/>
  <c r="AR338" i="2"/>
  <c r="AQ338" i="2"/>
  <c r="AP338" i="2"/>
  <c r="AO338" i="2"/>
  <c r="AR337" i="2"/>
  <c r="AQ337" i="2"/>
  <c r="AP337" i="2"/>
  <c r="AO337" i="2"/>
  <c r="AR336" i="2"/>
  <c r="AQ336" i="2"/>
  <c r="AP336" i="2"/>
  <c r="AO336" i="2"/>
  <c r="AR335" i="2"/>
  <c r="AQ335" i="2"/>
  <c r="AP335" i="2"/>
  <c r="AO335" i="2"/>
  <c r="AR334" i="2"/>
  <c r="AQ334" i="2"/>
  <c r="AP334" i="2"/>
  <c r="AO334" i="2"/>
  <c r="AR333" i="2"/>
  <c r="AQ333" i="2"/>
  <c r="AP333" i="2"/>
  <c r="AO333" i="2"/>
  <c r="AR332" i="2"/>
  <c r="AQ332" i="2"/>
  <c r="AP332" i="2"/>
  <c r="AO332" i="2"/>
  <c r="AR331" i="2"/>
  <c r="AQ331" i="2"/>
  <c r="AP331" i="2"/>
  <c r="AO331" i="2"/>
  <c r="AD341" i="2"/>
  <c r="AC341" i="2"/>
  <c r="AB341" i="2"/>
  <c r="AA341" i="2"/>
  <c r="AD340" i="2"/>
  <c r="AC340" i="2"/>
  <c r="AB340" i="2"/>
  <c r="AA340" i="2"/>
  <c r="AD339" i="2"/>
  <c r="AC339" i="2"/>
  <c r="AB339" i="2"/>
  <c r="AA339" i="2"/>
  <c r="AD338" i="2"/>
  <c r="AC338" i="2"/>
  <c r="AB338" i="2"/>
  <c r="AA338" i="2"/>
  <c r="AD337" i="2"/>
  <c r="AC337" i="2"/>
  <c r="AB337" i="2"/>
  <c r="AA337" i="2"/>
  <c r="AD336" i="2"/>
  <c r="AC336" i="2"/>
  <c r="AB336" i="2"/>
  <c r="AA336" i="2"/>
  <c r="AD335" i="2"/>
  <c r="AC335" i="2"/>
  <c r="AB335" i="2"/>
  <c r="AA335" i="2"/>
  <c r="AD334" i="2"/>
  <c r="AC334" i="2"/>
  <c r="AB334" i="2"/>
  <c r="AA334" i="2"/>
  <c r="AD333" i="2"/>
  <c r="AC333" i="2"/>
  <c r="AB333" i="2"/>
  <c r="AA333" i="2"/>
  <c r="AD332" i="2"/>
  <c r="AC332" i="2"/>
  <c r="AB332" i="2"/>
  <c r="AA332" i="2"/>
  <c r="AD331" i="2"/>
  <c r="AC331" i="2"/>
  <c r="AB331" i="2"/>
  <c r="AA331" i="2"/>
  <c r="AA432" i="2"/>
  <c r="AB432" i="2"/>
  <c r="AC432" i="2"/>
  <c r="AD432" i="2"/>
  <c r="AA433" i="2"/>
  <c r="AB433" i="2"/>
  <c r="AC433" i="2"/>
  <c r="AD433" i="2"/>
  <c r="AA434" i="2"/>
  <c r="AB434" i="2"/>
  <c r="AC434" i="2"/>
  <c r="AD434" i="2"/>
  <c r="AA435" i="2"/>
  <c r="AB435" i="2"/>
  <c r="AC435" i="2"/>
  <c r="AD435" i="2"/>
  <c r="AA436" i="2"/>
  <c r="AB436" i="2"/>
  <c r="AC436" i="2"/>
  <c r="AD436" i="2"/>
  <c r="AA437" i="2"/>
  <c r="AB437" i="2"/>
  <c r="AC437" i="2"/>
  <c r="AD437" i="2"/>
  <c r="AA438" i="2"/>
  <c r="AB438" i="2"/>
  <c r="AC438" i="2"/>
  <c r="AD438" i="2"/>
  <c r="AA439" i="2"/>
  <c r="AB439" i="2"/>
  <c r="AC439" i="2"/>
  <c r="AD439" i="2"/>
  <c r="AA440" i="2"/>
  <c r="AB440" i="2"/>
  <c r="AC440" i="2"/>
  <c r="AD440" i="2"/>
  <c r="AA441" i="2"/>
  <c r="AB441" i="2"/>
  <c r="AC441" i="2"/>
  <c r="AD441" i="2"/>
  <c r="AA442" i="2"/>
  <c r="AB442" i="2"/>
  <c r="AC442" i="2"/>
  <c r="AD442" i="2"/>
  <c r="AO241" i="2"/>
  <c r="AP241" i="2"/>
  <c r="AQ241" i="2"/>
  <c r="AR241" i="2"/>
  <c r="AO242" i="2"/>
  <c r="AP242" i="2"/>
  <c r="AQ242" i="2"/>
  <c r="AR242" i="2"/>
  <c r="AO243" i="2"/>
  <c r="AP243" i="2"/>
  <c r="AQ243" i="2"/>
  <c r="AR243" i="2"/>
  <c r="AO244" i="2"/>
  <c r="AP244" i="2"/>
  <c r="AQ244" i="2"/>
  <c r="AR244" i="2"/>
  <c r="AO245" i="2"/>
  <c r="AP245" i="2"/>
  <c r="AQ245" i="2"/>
  <c r="AR245" i="2"/>
  <c r="AO246" i="2"/>
  <c r="AP246" i="2"/>
  <c r="AQ246" i="2"/>
  <c r="AR246" i="2"/>
  <c r="AO247" i="2"/>
  <c r="AP247" i="2"/>
  <c r="AQ247" i="2"/>
  <c r="AR247" i="2"/>
  <c r="AO248" i="2"/>
  <c r="AP248" i="2"/>
  <c r="AQ248" i="2"/>
  <c r="AR248" i="2"/>
  <c r="AO249" i="2"/>
  <c r="AP249" i="2"/>
  <c r="AQ249" i="2"/>
  <c r="AR249" i="2"/>
  <c r="AO250" i="2"/>
  <c r="AP250" i="2"/>
  <c r="AQ250" i="2"/>
  <c r="AR250" i="2"/>
  <c r="AO251" i="2"/>
  <c r="AP251" i="2"/>
  <c r="AQ251" i="2"/>
  <c r="AR251" i="2"/>
  <c r="AO252" i="2"/>
  <c r="AP252" i="2"/>
  <c r="AQ252" i="2"/>
  <c r="AR252" i="2"/>
  <c r="AO253" i="2"/>
  <c r="AP253" i="2"/>
  <c r="AQ253" i="2"/>
  <c r="AR253" i="2"/>
  <c r="AO254" i="2"/>
  <c r="AP254" i="2"/>
  <c r="AQ254" i="2"/>
  <c r="AR254" i="2"/>
  <c r="AO255" i="2"/>
  <c r="AP255" i="2"/>
  <c r="AQ255" i="2"/>
  <c r="AR255" i="2"/>
  <c r="AO256" i="2"/>
  <c r="AP256" i="2"/>
  <c r="AQ256" i="2"/>
  <c r="AR256" i="2"/>
  <c r="AO257" i="2"/>
  <c r="AP257" i="2"/>
  <c r="AQ257" i="2"/>
  <c r="AR257" i="2"/>
  <c r="AO258" i="2"/>
  <c r="AP258" i="2"/>
  <c r="AQ258" i="2"/>
  <c r="AR258" i="2"/>
  <c r="AO259" i="2"/>
  <c r="AP259" i="2"/>
  <c r="AQ259" i="2"/>
  <c r="AR259" i="2"/>
  <c r="AO260" i="2"/>
  <c r="AP260" i="2"/>
  <c r="AQ260" i="2"/>
  <c r="AR260" i="2"/>
  <c r="AO261" i="2"/>
  <c r="AP261" i="2"/>
  <c r="AQ261" i="2"/>
  <c r="AR261" i="2"/>
  <c r="AO262" i="2"/>
  <c r="AP262" i="2"/>
  <c r="AQ262" i="2"/>
  <c r="AR262" i="2"/>
  <c r="AO263" i="2"/>
  <c r="AP263" i="2"/>
  <c r="AQ263" i="2"/>
  <c r="AR263" i="2"/>
  <c r="AO264" i="2"/>
  <c r="AP264" i="2"/>
  <c r="AQ264" i="2"/>
  <c r="AR264" i="2"/>
  <c r="AO265" i="2"/>
  <c r="AP265" i="2"/>
  <c r="AQ265" i="2"/>
  <c r="AR265" i="2"/>
  <c r="AO266" i="2"/>
  <c r="AP266" i="2"/>
  <c r="AQ266" i="2"/>
  <c r="AR266" i="2"/>
  <c r="AO267" i="2"/>
  <c r="AP267" i="2"/>
  <c r="AQ267" i="2"/>
  <c r="AR267" i="2"/>
  <c r="AO268" i="2"/>
  <c r="AP268" i="2"/>
  <c r="AQ268" i="2"/>
  <c r="AR268" i="2"/>
  <c r="AO269" i="2"/>
  <c r="AP269" i="2"/>
  <c r="AQ269" i="2"/>
  <c r="AR269" i="2"/>
  <c r="AO270" i="2"/>
  <c r="AP270" i="2"/>
  <c r="AQ270" i="2"/>
  <c r="AR270" i="2"/>
  <c r="AO271" i="2"/>
  <c r="AP271" i="2"/>
  <c r="AQ271" i="2"/>
  <c r="AR271" i="2"/>
  <c r="AO272" i="2"/>
  <c r="AP272" i="2"/>
  <c r="AQ272" i="2"/>
  <c r="AR272" i="2"/>
  <c r="AO273" i="2"/>
  <c r="AP273" i="2"/>
  <c r="AQ273" i="2"/>
  <c r="AR273" i="2"/>
  <c r="AO274" i="2"/>
  <c r="AP274" i="2"/>
  <c r="AQ274" i="2"/>
  <c r="AR274" i="2"/>
  <c r="AO275" i="2"/>
  <c r="AP275" i="2"/>
  <c r="AQ275" i="2"/>
  <c r="AR275" i="2"/>
  <c r="AO276" i="2"/>
  <c r="AP276" i="2"/>
  <c r="AQ276" i="2"/>
  <c r="AR276" i="2"/>
  <c r="AO277" i="2"/>
  <c r="AP277" i="2"/>
  <c r="AQ277" i="2"/>
  <c r="AR277" i="2"/>
  <c r="AO278" i="2"/>
  <c r="AP278" i="2"/>
  <c r="AQ278" i="2"/>
  <c r="AR278" i="2"/>
  <c r="AO279" i="2"/>
  <c r="AP279" i="2"/>
  <c r="AQ279" i="2"/>
  <c r="AR279" i="2"/>
  <c r="AO280" i="2"/>
  <c r="AP280" i="2"/>
  <c r="AQ280" i="2"/>
  <c r="AR280" i="2"/>
  <c r="AO281" i="2"/>
  <c r="AP281" i="2"/>
  <c r="AQ281" i="2"/>
  <c r="AR281" i="2"/>
  <c r="AO282" i="2"/>
  <c r="AP282" i="2"/>
  <c r="AQ282" i="2"/>
  <c r="AR282" i="2"/>
  <c r="AO283" i="2"/>
  <c r="AP283" i="2"/>
  <c r="AQ283" i="2"/>
  <c r="AR283" i="2"/>
  <c r="AO284" i="2"/>
  <c r="AP284" i="2"/>
  <c r="AQ284" i="2"/>
  <c r="AR284" i="2"/>
  <c r="AO285" i="2"/>
  <c r="AP285" i="2"/>
  <c r="AQ285" i="2"/>
  <c r="AR285" i="2"/>
  <c r="AO286" i="2"/>
  <c r="AP286" i="2"/>
  <c r="AQ286" i="2"/>
  <c r="AR286" i="2"/>
  <c r="AO287" i="2"/>
  <c r="AP287" i="2"/>
  <c r="AQ287" i="2"/>
  <c r="AR287" i="2"/>
  <c r="AO288" i="2"/>
  <c r="AP288" i="2"/>
  <c r="AQ288" i="2"/>
  <c r="AR288" i="2"/>
  <c r="AO289" i="2"/>
  <c r="AP289" i="2"/>
  <c r="AQ289" i="2"/>
  <c r="AR289" i="2"/>
  <c r="AO290" i="2"/>
  <c r="AP290" i="2"/>
  <c r="AQ290" i="2"/>
  <c r="AR290" i="2"/>
  <c r="AO291" i="2"/>
  <c r="AP291" i="2"/>
  <c r="AQ291" i="2"/>
  <c r="AR291" i="2"/>
  <c r="AO292" i="2"/>
  <c r="AP292" i="2"/>
  <c r="AQ292" i="2"/>
  <c r="AR292" i="2"/>
  <c r="AO293" i="2"/>
  <c r="AP293" i="2"/>
  <c r="AQ293" i="2"/>
  <c r="AR293" i="2"/>
  <c r="AO294" i="2"/>
  <c r="AP294" i="2"/>
  <c r="AQ294" i="2"/>
  <c r="AR294" i="2"/>
  <c r="AO295" i="2"/>
  <c r="AP295" i="2"/>
  <c r="AQ295" i="2"/>
  <c r="AR295" i="2"/>
  <c r="AO296" i="2"/>
  <c r="AP296" i="2"/>
  <c r="AQ296" i="2"/>
  <c r="AR296" i="2"/>
  <c r="AO297" i="2"/>
  <c r="AP297" i="2"/>
  <c r="AQ297" i="2"/>
  <c r="AR297" i="2"/>
  <c r="AO298" i="2"/>
  <c r="AP298" i="2"/>
  <c r="AQ298" i="2"/>
  <c r="AR298" i="2"/>
  <c r="AO299" i="2"/>
  <c r="AP299" i="2"/>
  <c r="AQ299" i="2"/>
  <c r="AR299" i="2"/>
  <c r="AO300" i="2"/>
  <c r="AP300" i="2"/>
  <c r="AQ300" i="2"/>
  <c r="AR300" i="2"/>
  <c r="AO301" i="2"/>
  <c r="AP301" i="2"/>
  <c r="AQ301" i="2"/>
  <c r="AR301" i="2"/>
  <c r="AO302" i="2"/>
  <c r="AP302" i="2"/>
  <c r="AQ302" i="2"/>
  <c r="AR302" i="2"/>
  <c r="AO303" i="2"/>
  <c r="AP303" i="2"/>
  <c r="AQ303" i="2"/>
  <c r="AR303" i="2"/>
  <c r="AO304" i="2"/>
  <c r="AP304" i="2"/>
  <c r="AQ304" i="2"/>
  <c r="AR304" i="2"/>
  <c r="AO305" i="2"/>
  <c r="AP305" i="2"/>
  <c r="AQ305" i="2"/>
  <c r="AR305" i="2"/>
  <c r="AO306" i="2"/>
  <c r="AP306" i="2"/>
  <c r="AQ306" i="2"/>
  <c r="AR306" i="2"/>
  <c r="AO307" i="2"/>
  <c r="AP307" i="2"/>
  <c r="AQ307" i="2"/>
  <c r="AR307" i="2"/>
  <c r="AO308" i="2"/>
  <c r="AP308" i="2"/>
  <c r="AQ308" i="2"/>
  <c r="AR308" i="2"/>
  <c r="AO309" i="2"/>
  <c r="AP309" i="2"/>
  <c r="AQ309" i="2"/>
  <c r="AR309" i="2"/>
  <c r="AO310" i="2"/>
  <c r="AP310" i="2"/>
  <c r="AQ310" i="2"/>
  <c r="AR310" i="2"/>
  <c r="AO311" i="2"/>
  <c r="AP311" i="2"/>
  <c r="AQ311" i="2"/>
  <c r="AR311" i="2"/>
  <c r="AO312" i="2"/>
  <c r="AP312" i="2"/>
  <c r="AQ312" i="2"/>
  <c r="AR312" i="2"/>
  <c r="AO313" i="2"/>
  <c r="AP313" i="2"/>
  <c r="AQ313" i="2"/>
  <c r="AR313" i="2"/>
  <c r="AO314" i="2"/>
  <c r="AP314" i="2"/>
  <c r="AQ314" i="2"/>
  <c r="AR314" i="2"/>
  <c r="AO315" i="2"/>
  <c r="AP315" i="2"/>
  <c r="AQ315" i="2"/>
  <c r="AR315" i="2"/>
  <c r="AO316" i="2"/>
  <c r="AP316" i="2"/>
  <c r="AQ316" i="2"/>
  <c r="AR316" i="2"/>
  <c r="AO317" i="2"/>
  <c r="AP317" i="2"/>
  <c r="AQ317" i="2"/>
  <c r="AR317" i="2"/>
  <c r="AO318" i="2"/>
  <c r="AP318" i="2"/>
  <c r="AQ318" i="2"/>
  <c r="AR318" i="2"/>
  <c r="AO319" i="2"/>
  <c r="AP319" i="2"/>
  <c r="AQ319" i="2"/>
  <c r="AR319" i="2"/>
  <c r="AO320" i="2"/>
  <c r="AP320" i="2"/>
  <c r="AQ320" i="2"/>
  <c r="AR320" i="2"/>
  <c r="AO321" i="2"/>
  <c r="AP321" i="2"/>
  <c r="AQ321" i="2"/>
  <c r="AR321" i="2"/>
  <c r="AO322" i="2"/>
  <c r="AP322" i="2"/>
  <c r="AQ322" i="2"/>
  <c r="AR322" i="2"/>
  <c r="AO323" i="2"/>
  <c r="AP323" i="2"/>
  <c r="AQ323" i="2"/>
  <c r="AR323" i="2"/>
  <c r="AO324" i="2"/>
  <c r="AP324" i="2"/>
  <c r="AQ324" i="2"/>
  <c r="AR324" i="2"/>
  <c r="AO325" i="2"/>
  <c r="AP325" i="2"/>
  <c r="AQ325" i="2"/>
  <c r="AR325" i="2"/>
  <c r="AO326" i="2"/>
  <c r="AP326" i="2"/>
  <c r="AQ326" i="2"/>
  <c r="AR326" i="2"/>
  <c r="AO327" i="2"/>
  <c r="AP327" i="2"/>
  <c r="AQ327" i="2"/>
  <c r="AR327" i="2"/>
  <c r="AO328" i="2"/>
  <c r="AP328" i="2"/>
  <c r="AQ328" i="2"/>
  <c r="AR328" i="2"/>
  <c r="AO329" i="2"/>
  <c r="AP329" i="2"/>
  <c r="AQ329" i="2"/>
  <c r="AR329" i="2"/>
  <c r="AO330" i="2"/>
  <c r="AP330" i="2"/>
  <c r="AQ330" i="2"/>
  <c r="AR330" i="2"/>
  <c r="AA238" i="2"/>
  <c r="AB238" i="2"/>
  <c r="AC238" i="2"/>
  <c r="AD238" i="2"/>
  <c r="AA239" i="2"/>
  <c r="AB239" i="2"/>
  <c r="AC239" i="2"/>
  <c r="AD239" i="2"/>
  <c r="AA240" i="2"/>
  <c r="AB240" i="2"/>
  <c r="AC240" i="2"/>
  <c r="AD240" i="2"/>
  <c r="AA241" i="2"/>
  <c r="AB241" i="2"/>
  <c r="AC241" i="2"/>
  <c r="AD241" i="2"/>
  <c r="AA242" i="2"/>
  <c r="AB242" i="2"/>
  <c r="AC242" i="2"/>
  <c r="AD242" i="2"/>
  <c r="AA243" i="2"/>
  <c r="AB243" i="2"/>
  <c r="AC243" i="2"/>
  <c r="AD243" i="2"/>
  <c r="AA244" i="2"/>
  <c r="AB244" i="2"/>
  <c r="AC244" i="2"/>
  <c r="AD244" i="2"/>
  <c r="AA245" i="2"/>
  <c r="AB245" i="2"/>
  <c r="AC245" i="2"/>
  <c r="AD245" i="2"/>
  <c r="AA246" i="2"/>
  <c r="AB246" i="2"/>
  <c r="AC246" i="2"/>
  <c r="AD246" i="2"/>
  <c r="AA247" i="2"/>
  <c r="AB247" i="2"/>
  <c r="AC247" i="2"/>
  <c r="AD247" i="2"/>
  <c r="AA248" i="2"/>
  <c r="AB248" i="2"/>
  <c r="AC248" i="2"/>
  <c r="AD248" i="2"/>
  <c r="AA249" i="2"/>
  <c r="AB249" i="2"/>
  <c r="AC249" i="2"/>
  <c r="AD249" i="2"/>
  <c r="AA250" i="2"/>
  <c r="AB250" i="2"/>
  <c r="AC250" i="2"/>
  <c r="AD250" i="2"/>
  <c r="AA251" i="2"/>
  <c r="AB251" i="2"/>
  <c r="AC251" i="2"/>
  <c r="AD251" i="2"/>
  <c r="AA252" i="2"/>
  <c r="AB252" i="2"/>
  <c r="AC252" i="2"/>
  <c r="AD252" i="2"/>
  <c r="AA253" i="2"/>
  <c r="AB253" i="2"/>
  <c r="AC253" i="2"/>
  <c r="AD253" i="2"/>
  <c r="AA254" i="2"/>
  <c r="AB254" i="2"/>
  <c r="AC254" i="2"/>
  <c r="AD254" i="2"/>
  <c r="AA255" i="2"/>
  <c r="AB255" i="2"/>
  <c r="AC255" i="2"/>
  <c r="AD255" i="2"/>
  <c r="AA256" i="2"/>
  <c r="AB256" i="2"/>
  <c r="AC256" i="2"/>
  <c r="AD256" i="2"/>
  <c r="AA257" i="2"/>
  <c r="AB257" i="2"/>
  <c r="AC257" i="2"/>
  <c r="AD257" i="2"/>
  <c r="AA258" i="2"/>
  <c r="AB258" i="2"/>
  <c r="AC258" i="2"/>
  <c r="AD258" i="2"/>
  <c r="AA259" i="2"/>
  <c r="AB259" i="2"/>
  <c r="AC259" i="2"/>
  <c r="AD259" i="2"/>
  <c r="AA260" i="2"/>
  <c r="AB260" i="2"/>
  <c r="AC260" i="2"/>
  <c r="AD260" i="2"/>
  <c r="AA261" i="2"/>
  <c r="AB261" i="2"/>
  <c r="AC261" i="2"/>
  <c r="AD261" i="2"/>
  <c r="AA262" i="2"/>
  <c r="AB262" i="2"/>
  <c r="AC262" i="2"/>
  <c r="AD262" i="2"/>
  <c r="AA263" i="2"/>
  <c r="AB263" i="2"/>
  <c r="AC263" i="2"/>
  <c r="AD263" i="2"/>
  <c r="AA264" i="2"/>
  <c r="AB264" i="2"/>
  <c r="AC264" i="2"/>
  <c r="AD264" i="2"/>
  <c r="AA265" i="2"/>
  <c r="AB265" i="2"/>
  <c r="AC265" i="2"/>
  <c r="AD265" i="2"/>
  <c r="AA266" i="2"/>
  <c r="AB266" i="2"/>
  <c r="AC266" i="2"/>
  <c r="AD266" i="2"/>
  <c r="AA267" i="2"/>
  <c r="AB267" i="2"/>
  <c r="AC267" i="2"/>
  <c r="AD267" i="2"/>
  <c r="AA268" i="2"/>
  <c r="AB268" i="2"/>
  <c r="AC268" i="2"/>
  <c r="AD268" i="2"/>
  <c r="AA269" i="2"/>
  <c r="AB269" i="2"/>
  <c r="AC269" i="2"/>
  <c r="AD269" i="2"/>
  <c r="AA270" i="2"/>
  <c r="AB270" i="2"/>
  <c r="AC270" i="2"/>
  <c r="AD270" i="2"/>
  <c r="AA271" i="2"/>
  <c r="AB271" i="2"/>
  <c r="AC271" i="2"/>
  <c r="AD271" i="2"/>
  <c r="AA272" i="2"/>
  <c r="AB272" i="2"/>
  <c r="AC272" i="2"/>
  <c r="AD272" i="2"/>
  <c r="AA273" i="2"/>
  <c r="AB273" i="2"/>
  <c r="AC273" i="2"/>
  <c r="AD273" i="2"/>
  <c r="AA274" i="2"/>
  <c r="AB274" i="2"/>
  <c r="AC274" i="2"/>
  <c r="AD274" i="2"/>
  <c r="AA275" i="2"/>
  <c r="AB275" i="2"/>
  <c r="AC275" i="2"/>
  <c r="AD275" i="2"/>
  <c r="AA276" i="2"/>
  <c r="AB276" i="2"/>
  <c r="AC276" i="2"/>
  <c r="AD276" i="2"/>
  <c r="AA277" i="2"/>
  <c r="AB277" i="2"/>
  <c r="AC277" i="2"/>
  <c r="AD277" i="2"/>
  <c r="AA278" i="2"/>
  <c r="AB278" i="2"/>
  <c r="AC278" i="2"/>
  <c r="AD278" i="2"/>
  <c r="AA279" i="2"/>
  <c r="AB279" i="2"/>
  <c r="AC279" i="2"/>
  <c r="AD279" i="2"/>
  <c r="AA280" i="2"/>
  <c r="AB280" i="2"/>
  <c r="AC280" i="2"/>
  <c r="AD280" i="2"/>
  <c r="AA281" i="2"/>
  <c r="AB281" i="2"/>
  <c r="AC281" i="2"/>
  <c r="AD281" i="2"/>
  <c r="AA282" i="2"/>
  <c r="AB282" i="2"/>
  <c r="AC282" i="2"/>
  <c r="AD282" i="2"/>
  <c r="AA283" i="2"/>
  <c r="AB283" i="2"/>
  <c r="AC283" i="2"/>
  <c r="AD283" i="2"/>
  <c r="AA284" i="2"/>
  <c r="AB284" i="2"/>
  <c r="AC284" i="2"/>
  <c r="AD284" i="2"/>
  <c r="AA285" i="2"/>
  <c r="AB285" i="2"/>
  <c r="AC285" i="2"/>
  <c r="AD285" i="2"/>
  <c r="AA286" i="2"/>
  <c r="AB286" i="2"/>
  <c r="AC286" i="2"/>
  <c r="AD286" i="2"/>
  <c r="AA287" i="2"/>
  <c r="AB287" i="2"/>
  <c r="AC287" i="2"/>
  <c r="AD287" i="2"/>
  <c r="AA288" i="2"/>
  <c r="AB288" i="2"/>
  <c r="AC288" i="2"/>
  <c r="AD288" i="2"/>
  <c r="AA289" i="2"/>
  <c r="AB289" i="2"/>
  <c r="AC289" i="2"/>
  <c r="AD289" i="2"/>
  <c r="AA290" i="2"/>
  <c r="AB290" i="2"/>
  <c r="AC290" i="2"/>
  <c r="AD290" i="2"/>
  <c r="AA291" i="2"/>
  <c r="AB291" i="2"/>
  <c r="AC291" i="2"/>
  <c r="AD291" i="2"/>
  <c r="AA292" i="2"/>
  <c r="AB292" i="2"/>
  <c r="AC292" i="2"/>
  <c r="AD292" i="2"/>
  <c r="AA293" i="2"/>
  <c r="AB293" i="2"/>
  <c r="AC293" i="2"/>
  <c r="AD293" i="2"/>
  <c r="AA294" i="2"/>
  <c r="AB294" i="2"/>
  <c r="AC294" i="2"/>
  <c r="AD294" i="2"/>
  <c r="AA295" i="2"/>
  <c r="AB295" i="2"/>
  <c r="AC295" i="2"/>
  <c r="AD295" i="2"/>
  <c r="AA296" i="2"/>
  <c r="AB296" i="2"/>
  <c r="AC296" i="2"/>
  <c r="AD296" i="2"/>
  <c r="AA297" i="2"/>
  <c r="AB297" i="2"/>
  <c r="AC297" i="2"/>
  <c r="AD297" i="2"/>
  <c r="AA298" i="2"/>
  <c r="AB298" i="2"/>
  <c r="AC298" i="2"/>
  <c r="AD298" i="2"/>
  <c r="AA299" i="2"/>
  <c r="AB299" i="2"/>
  <c r="AC299" i="2"/>
  <c r="AD299" i="2"/>
  <c r="AA300" i="2"/>
  <c r="AB300" i="2"/>
  <c r="AC300" i="2"/>
  <c r="AD300" i="2"/>
  <c r="AA301" i="2"/>
  <c r="AB301" i="2"/>
  <c r="AC301" i="2"/>
  <c r="AD301" i="2"/>
  <c r="AA302" i="2"/>
  <c r="AB302" i="2"/>
  <c r="AC302" i="2"/>
  <c r="AD302" i="2"/>
  <c r="AA303" i="2"/>
  <c r="AB303" i="2"/>
  <c r="AC303" i="2"/>
  <c r="AD303" i="2"/>
  <c r="AA304" i="2"/>
  <c r="AB304" i="2"/>
  <c r="AC304" i="2"/>
  <c r="AD304" i="2"/>
  <c r="AA305" i="2"/>
  <c r="AB305" i="2"/>
  <c r="AC305" i="2"/>
  <c r="AD305" i="2"/>
  <c r="AA306" i="2"/>
  <c r="AB306" i="2"/>
  <c r="AC306" i="2"/>
  <c r="AD306" i="2"/>
  <c r="AA307" i="2"/>
  <c r="AB307" i="2"/>
  <c r="AC307" i="2"/>
  <c r="AD307" i="2"/>
  <c r="AA308" i="2"/>
  <c r="AB308" i="2"/>
  <c r="AC308" i="2"/>
  <c r="AD308" i="2"/>
  <c r="AA309" i="2"/>
  <c r="AB309" i="2"/>
  <c r="AC309" i="2"/>
  <c r="AD309" i="2"/>
  <c r="AA310" i="2"/>
  <c r="AB310" i="2"/>
  <c r="AC310" i="2"/>
  <c r="AD310" i="2"/>
  <c r="AA311" i="2"/>
  <c r="AB311" i="2"/>
  <c r="AC311" i="2"/>
  <c r="AD311" i="2"/>
  <c r="AA312" i="2"/>
  <c r="AB312" i="2"/>
  <c r="AC312" i="2"/>
  <c r="AD312" i="2"/>
  <c r="AA313" i="2"/>
  <c r="AB313" i="2"/>
  <c r="AC313" i="2"/>
  <c r="AD313" i="2"/>
  <c r="AA314" i="2"/>
  <c r="AB314" i="2"/>
  <c r="AC314" i="2"/>
  <c r="AD314" i="2"/>
  <c r="AA315" i="2"/>
  <c r="AB315" i="2"/>
  <c r="AC315" i="2"/>
  <c r="AD315" i="2"/>
  <c r="AA316" i="2"/>
  <c r="AB316" i="2"/>
  <c r="AC316" i="2"/>
  <c r="AD316" i="2"/>
  <c r="AA317" i="2"/>
  <c r="AB317" i="2"/>
  <c r="AC317" i="2"/>
  <c r="AD317" i="2"/>
  <c r="AA318" i="2"/>
  <c r="AB318" i="2"/>
  <c r="AC318" i="2"/>
  <c r="AD318" i="2"/>
  <c r="AA319" i="2"/>
  <c r="AB319" i="2"/>
  <c r="AC319" i="2"/>
  <c r="AD319" i="2"/>
  <c r="AA320" i="2"/>
  <c r="AB320" i="2"/>
  <c r="AC320" i="2"/>
  <c r="AD320" i="2"/>
  <c r="AA321" i="2"/>
  <c r="AB321" i="2"/>
  <c r="AC321" i="2"/>
  <c r="AD321" i="2"/>
  <c r="AA322" i="2"/>
  <c r="AB322" i="2"/>
  <c r="AC322" i="2"/>
  <c r="AD322" i="2"/>
  <c r="AA323" i="2"/>
  <c r="AB323" i="2"/>
  <c r="AC323" i="2"/>
  <c r="AD323" i="2"/>
  <c r="AA324" i="2"/>
  <c r="AB324" i="2"/>
  <c r="AC324" i="2"/>
  <c r="AD324" i="2"/>
  <c r="AA325" i="2"/>
  <c r="AB325" i="2"/>
  <c r="AC325" i="2"/>
  <c r="AD325" i="2"/>
  <c r="AA326" i="2"/>
  <c r="AB326" i="2"/>
  <c r="AC326" i="2"/>
  <c r="AD326" i="2"/>
  <c r="AA327" i="2"/>
  <c r="AB327" i="2"/>
  <c r="AC327" i="2"/>
  <c r="AD327" i="2"/>
  <c r="AA328" i="2"/>
  <c r="AB328" i="2"/>
  <c r="AC328" i="2"/>
  <c r="AD328" i="2"/>
  <c r="AA329" i="2"/>
  <c r="AB329" i="2"/>
  <c r="AC329" i="2"/>
  <c r="AD329" i="2"/>
  <c r="AA330" i="2"/>
  <c r="AB330" i="2"/>
  <c r="AC330" i="2"/>
  <c r="AD330" i="2"/>
  <c r="AA231" i="2"/>
  <c r="AB231" i="2"/>
  <c r="AC231" i="2"/>
  <c r="AD231" i="2"/>
  <c r="AA232" i="2"/>
  <c r="AB232" i="2"/>
  <c r="AC232" i="2"/>
  <c r="AD232" i="2"/>
  <c r="AA233" i="2"/>
  <c r="AB233" i="2"/>
  <c r="AC233" i="2"/>
  <c r="AD233" i="2"/>
  <c r="AA234" i="2"/>
  <c r="AB234" i="2"/>
  <c r="AC234" i="2"/>
  <c r="AD234" i="2"/>
  <c r="AA235" i="2"/>
  <c r="AB235" i="2"/>
  <c r="AC235" i="2"/>
  <c r="AD235" i="2"/>
  <c r="AA236" i="2"/>
  <c r="AB236" i="2"/>
  <c r="AC236" i="2"/>
  <c r="AD236" i="2"/>
  <c r="AA237" i="2"/>
  <c r="AB237" i="2"/>
  <c r="AC237" i="2"/>
  <c r="AD237" i="2"/>
  <c r="AD230" i="2"/>
  <c r="AC230" i="2"/>
  <c r="AB230" i="2"/>
  <c r="AA23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AO150" i="2"/>
  <c r="AP150" i="2"/>
  <c r="AQ150" i="2"/>
  <c r="AR150" i="2"/>
  <c r="AO151" i="2"/>
  <c r="AP151" i="2"/>
  <c r="AQ151" i="2"/>
  <c r="AR151" i="2"/>
  <c r="AO152" i="2"/>
  <c r="AP152" i="2"/>
  <c r="AQ152" i="2"/>
  <c r="AR152" i="2"/>
  <c r="AO153" i="2"/>
  <c r="AP153" i="2"/>
  <c r="AQ153" i="2"/>
  <c r="AR153" i="2"/>
  <c r="AO154" i="2"/>
  <c r="AP154" i="2"/>
  <c r="AQ154" i="2"/>
  <c r="AR154" i="2"/>
  <c r="AO155" i="2"/>
  <c r="AP155" i="2"/>
  <c r="AQ155" i="2"/>
  <c r="AR155" i="2"/>
  <c r="AO156" i="2"/>
  <c r="AP156" i="2"/>
  <c r="AQ156" i="2"/>
  <c r="AR156" i="2"/>
  <c r="AO157" i="2"/>
  <c r="AP157" i="2"/>
  <c r="AQ157" i="2"/>
  <c r="AR157" i="2"/>
  <c r="AO158" i="2"/>
  <c r="AP158" i="2"/>
  <c r="AQ158" i="2"/>
  <c r="AR158" i="2"/>
  <c r="AO159" i="2"/>
  <c r="AP159" i="2"/>
  <c r="AQ159" i="2"/>
  <c r="AR159" i="2"/>
  <c r="AO160" i="2"/>
  <c r="AP160" i="2"/>
  <c r="AQ160" i="2"/>
  <c r="AR160" i="2"/>
  <c r="AO161" i="2"/>
  <c r="AP161" i="2"/>
  <c r="AQ161" i="2"/>
  <c r="AR161" i="2"/>
  <c r="AO162" i="2"/>
  <c r="AP162" i="2"/>
  <c r="AQ162" i="2"/>
  <c r="AR162" i="2"/>
  <c r="AO163" i="2"/>
  <c r="AP163" i="2"/>
  <c r="AQ163" i="2"/>
  <c r="AR163" i="2"/>
  <c r="AO164" i="2"/>
  <c r="AP164" i="2"/>
  <c r="AQ164" i="2"/>
  <c r="AR164" i="2"/>
  <c r="AO165" i="2"/>
  <c r="AP165" i="2"/>
  <c r="AQ165" i="2"/>
  <c r="AR165" i="2"/>
  <c r="AO166" i="2"/>
  <c r="AP166" i="2"/>
  <c r="AQ166" i="2"/>
  <c r="AR166" i="2"/>
  <c r="AO167" i="2"/>
  <c r="AP167" i="2"/>
  <c r="AQ167" i="2"/>
  <c r="AR167" i="2"/>
  <c r="AO168" i="2"/>
  <c r="AP168" i="2"/>
  <c r="AQ168" i="2"/>
  <c r="AR168" i="2"/>
  <c r="AO169" i="2"/>
  <c r="AP169" i="2"/>
  <c r="AQ169" i="2"/>
  <c r="AR169" i="2"/>
  <c r="AO170" i="2"/>
  <c r="AP170" i="2"/>
  <c r="AQ170" i="2"/>
  <c r="AR170" i="2"/>
  <c r="AO171" i="2"/>
  <c r="AP171" i="2"/>
  <c r="AQ171" i="2"/>
  <c r="AR171" i="2"/>
  <c r="AO172" i="2"/>
  <c r="AP172" i="2"/>
  <c r="AQ172" i="2"/>
  <c r="AR172" i="2"/>
  <c r="AO173" i="2"/>
  <c r="AP173" i="2"/>
  <c r="AQ173" i="2"/>
  <c r="AR173" i="2"/>
  <c r="AO174" i="2"/>
  <c r="AP174" i="2"/>
  <c r="AQ174" i="2"/>
  <c r="AR174" i="2"/>
  <c r="AO175" i="2"/>
  <c r="AP175" i="2"/>
  <c r="AQ175" i="2"/>
  <c r="AR175" i="2"/>
  <c r="AO176" i="2"/>
  <c r="AP176" i="2"/>
  <c r="AQ176" i="2"/>
  <c r="AR176" i="2"/>
  <c r="AO177" i="2"/>
  <c r="AP177" i="2"/>
  <c r="AQ177" i="2"/>
  <c r="AR177" i="2"/>
  <c r="AO178" i="2"/>
  <c r="AP178" i="2"/>
  <c r="AQ178" i="2"/>
  <c r="AR178" i="2"/>
  <c r="AO179" i="2"/>
  <c r="AP179" i="2"/>
  <c r="AQ179" i="2"/>
  <c r="AR179" i="2"/>
  <c r="AO180" i="2"/>
  <c r="AP180" i="2"/>
  <c r="AQ180" i="2"/>
  <c r="AR180" i="2"/>
  <c r="AO181" i="2"/>
  <c r="AP181" i="2"/>
  <c r="AQ181" i="2"/>
  <c r="AR181" i="2"/>
  <c r="AO182" i="2"/>
  <c r="AP182" i="2"/>
  <c r="AQ182" i="2"/>
  <c r="AR182" i="2"/>
  <c r="AO183" i="2"/>
  <c r="AP183" i="2"/>
  <c r="AQ183" i="2"/>
  <c r="AR183" i="2"/>
  <c r="AO184" i="2"/>
  <c r="AP184" i="2"/>
  <c r="AQ184" i="2"/>
  <c r="AR184" i="2"/>
  <c r="AO185" i="2"/>
  <c r="AP185" i="2"/>
  <c r="AQ185" i="2"/>
  <c r="AR185" i="2"/>
  <c r="AO186" i="2"/>
  <c r="AP186" i="2"/>
  <c r="AQ186" i="2"/>
  <c r="AR186" i="2"/>
  <c r="AO187" i="2"/>
  <c r="AP187" i="2"/>
  <c r="AQ187" i="2"/>
  <c r="AR187" i="2"/>
  <c r="AO188" i="2"/>
  <c r="AP188" i="2"/>
  <c r="AQ188" i="2"/>
  <c r="AR188" i="2"/>
  <c r="AO189" i="2"/>
  <c r="AP189" i="2"/>
  <c r="AQ189" i="2"/>
  <c r="AR189" i="2"/>
  <c r="AO190" i="2"/>
  <c r="AP190" i="2"/>
  <c r="AQ190" i="2"/>
  <c r="AR190" i="2"/>
  <c r="AO191" i="2"/>
  <c r="AP191" i="2"/>
  <c r="AQ191" i="2"/>
  <c r="AR191" i="2"/>
  <c r="AO192" i="2"/>
  <c r="AP192" i="2"/>
  <c r="AQ192" i="2"/>
  <c r="AR192" i="2"/>
  <c r="AO193" i="2"/>
  <c r="AP193" i="2"/>
  <c r="AQ193" i="2"/>
  <c r="AR193" i="2"/>
  <c r="AO194" i="2"/>
  <c r="AP194" i="2"/>
  <c r="AQ194" i="2"/>
  <c r="AR194" i="2"/>
  <c r="AO195" i="2"/>
  <c r="AP195" i="2"/>
  <c r="AQ195" i="2"/>
  <c r="AR195" i="2"/>
  <c r="AO196" i="2"/>
  <c r="AP196" i="2"/>
  <c r="AQ196" i="2"/>
  <c r="AR196" i="2"/>
  <c r="AO197" i="2"/>
  <c r="AP197" i="2"/>
  <c r="AQ197" i="2"/>
  <c r="AR197" i="2"/>
  <c r="AO198" i="2"/>
  <c r="AP198" i="2"/>
  <c r="AQ198" i="2"/>
  <c r="AR198" i="2"/>
  <c r="AO199" i="2"/>
  <c r="AP199" i="2"/>
  <c r="AQ199" i="2"/>
  <c r="AR199" i="2"/>
  <c r="AO200" i="2"/>
  <c r="AP200" i="2"/>
  <c r="AQ200" i="2"/>
  <c r="AR200" i="2"/>
  <c r="AO201" i="2"/>
  <c r="AP201" i="2"/>
  <c r="AQ201" i="2"/>
  <c r="AR201" i="2"/>
  <c r="AO202" i="2"/>
  <c r="AP202" i="2"/>
  <c r="AQ202" i="2"/>
  <c r="AR202" i="2"/>
  <c r="AO203" i="2"/>
  <c r="AP203" i="2"/>
  <c r="AQ203" i="2"/>
  <c r="AR203" i="2"/>
  <c r="AO204" i="2"/>
  <c r="AP204" i="2"/>
  <c r="AQ204" i="2"/>
  <c r="AR204" i="2"/>
  <c r="AO205" i="2"/>
  <c r="AP205" i="2"/>
  <c r="AQ205" i="2"/>
  <c r="AR205" i="2"/>
  <c r="AO206" i="2"/>
  <c r="AP206" i="2"/>
  <c r="AQ206" i="2"/>
  <c r="AR206" i="2"/>
  <c r="AO207" i="2"/>
  <c r="AP207" i="2"/>
  <c r="AQ207" i="2"/>
  <c r="AR207" i="2"/>
  <c r="AO208" i="2"/>
  <c r="AP208" i="2"/>
  <c r="AQ208" i="2"/>
  <c r="AR208" i="2"/>
  <c r="AO209" i="2"/>
  <c r="AP209" i="2"/>
  <c r="AQ209" i="2"/>
  <c r="AR209" i="2"/>
  <c r="AO210" i="2"/>
  <c r="AP210" i="2"/>
  <c r="AQ210" i="2"/>
  <c r="AR210" i="2"/>
  <c r="AO211" i="2"/>
  <c r="AP211" i="2"/>
  <c r="AQ211" i="2"/>
  <c r="AR211" i="2"/>
  <c r="AO212" i="2"/>
  <c r="AP212" i="2"/>
  <c r="AQ212" i="2"/>
  <c r="AR212" i="2"/>
  <c r="AO213" i="2"/>
  <c r="AP213" i="2"/>
  <c r="AQ213" i="2"/>
  <c r="AR213" i="2"/>
  <c r="AO214" i="2"/>
  <c r="AP214" i="2"/>
  <c r="AQ214" i="2"/>
  <c r="AR214" i="2"/>
  <c r="AO215" i="2"/>
  <c r="AP215" i="2"/>
  <c r="AQ215" i="2"/>
  <c r="AR215" i="2"/>
  <c r="AO216" i="2"/>
  <c r="AP216" i="2"/>
  <c r="AQ216" i="2"/>
  <c r="AR216" i="2"/>
  <c r="AO217" i="2"/>
  <c r="AP217" i="2"/>
  <c r="AQ217" i="2"/>
  <c r="AR217" i="2"/>
  <c r="AO218" i="2"/>
  <c r="AP218" i="2"/>
  <c r="AQ218" i="2"/>
  <c r="AR218" i="2"/>
  <c r="AO219" i="2"/>
  <c r="AP219" i="2"/>
  <c r="AQ219" i="2"/>
  <c r="AR219" i="2"/>
  <c r="AO220" i="2"/>
  <c r="AP220" i="2"/>
  <c r="AQ220" i="2"/>
  <c r="AR220" i="2"/>
  <c r="AO221" i="2"/>
  <c r="AP221" i="2"/>
  <c r="AQ221" i="2"/>
  <c r="AR221" i="2"/>
  <c r="AO222" i="2"/>
  <c r="AP222" i="2"/>
  <c r="AQ222" i="2"/>
  <c r="AR222" i="2"/>
  <c r="AO223" i="2"/>
  <c r="AP223" i="2"/>
  <c r="AQ223" i="2"/>
  <c r="AR223" i="2"/>
  <c r="AO224" i="2"/>
  <c r="AP224" i="2"/>
  <c r="AQ224" i="2"/>
  <c r="AR224" i="2"/>
  <c r="AO225" i="2"/>
  <c r="AP225" i="2"/>
  <c r="AQ225" i="2"/>
  <c r="AR225" i="2"/>
  <c r="AO226" i="2"/>
  <c r="AP226" i="2"/>
  <c r="AQ226" i="2"/>
  <c r="AR226" i="2"/>
  <c r="AO227" i="2"/>
  <c r="AP227" i="2"/>
  <c r="AQ227" i="2"/>
  <c r="AR227" i="2"/>
  <c r="AO228" i="2"/>
  <c r="AP228" i="2"/>
  <c r="AQ228" i="2"/>
  <c r="AR228" i="2"/>
  <c r="AO229" i="2"/>
  <c r="AP229" i="2"/>
  <c r="AQ229" i="2"/>
  <c r="AR229" i="2"/>
  <c r="AA150" i="2"/>
  <c r="AB150" i="2"/>
  <c r="AC150" i="2"/>
  <c r="AD150" i="2"/>
  <c r="AA151" i="2"/>
  <c r="AB151" i="2"/>
  <c r="AC151" i="2"/>
  <c r="AD151" i="2"/>
  <c r="AA152" i="2"/>
  <c r="AB152" i="2"/>
  <c r="AC152" i="2"/>
  <c r="AD152" i="2"/>
  <c r="AA153" i="2"/>
  <c r="AB153" i="2"/>
  <c r="AC153" i="2"/>
  <c r="AD153" i="2"/>
  <c r="AA154" i="2"/>
  <c r="AB154" i="2"/>
  <c r="AC154" i="2"/>
  <c r="AD154" i="2"/>
  <c r="AA155" i="2"/>
  <c r="AB155" i="2"/>
  <c r="AC155" i="2"/>
  <c r="AD155" i="2"/>
  <c r="AA156" i="2"/>
  <c r="AB156" i="2"/>
  <c r="AC156" i="2"/>
  <c r="AD156" i="2"/>
  <c r="AA157" i="2"/>
  <c r="AB157" i="2"/>
  <c r="AC157" i="2"/>
  <c r="AD157" i="2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D170" i="2"/>
  <c r="AA171" i="2"/>
  <c r="AB171" i="2"/>
  <c r="AC171" i="2"/>
  <c r="AD171" i="2"/>
  <c r="AA172" i="2"/>
  <c r="AB172" i="2"/>
  <c r="AC172" i="2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89" i="2"/>
  <c r="AB189" i="2"/>
  <c r="AC189" i="2"/>
  <c r="AD189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D202" i="2"/>
  <c r="AA203" i="2"/>
  <c r="AB203" i="2"/>
  <c r="AC203" i="2"/>
  <c r="AD203" i="2"/>
  <c r="AA204" i="2"/>
  <c r="AB204" i="2"/>
  <c r="AC204" i="2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218" i="2"/>
  <c r="AB218" i="2"/>
  <c r="AC218" i="2"/>
  <c r="AD218" i="2"/>
  <c r="AA219" i="2"/>
  <c r="AB219" i="2"/>
  <c r="AC219" i="2"/>
  <c r="AD219" i="2"/>
  <c r="AA220" i="2"/>
  <c r="AB220" i="2"/>
  <c r="AC220" i="2"/>
  <c r="AD220" i="2"/>
  <c r="AA221" i="2"/>
  <c r="AB221" i="2"/>
  <c r="AC221" i="2"/>
  <c r="AD221" i="2"/>
  <c r="AA222" i="2"/>
  <c r="AB222" i="2"/>
  <c r="AC222" i="2"/>
  <c r="AD222" i="2"/>
  <c r="AA223" i="2"/>
  <c r="AB223" i="2"/>
  <c r="AC223" i="2"/>
  <c r="AD223" i="2"/>
  <c r="AA224" i="2"/>
  <c r="AB224" i="2"/>
  <c r="AC224" i="2"/>
  <c r="AD224" i="2"/>
  <c r="AA225" i="2"/>
  <c r="AB225" i="2"/>
  <c r="AC225" i="2"/>
  <c r="AD225" i="2"/>
  <c r="AA226" i="2"/>
  <c r="AB226" i="2"/>
  <c r="AC226" i="2"/>
  <c r="AD226" i="2"/>
  <c r="AA227" i="2"/>
  <c r="AB227" i="2"/>
  <c r="AC227" i="2"/>
  <c r="AD227" i="2"/>
  <c r="AA228" i="2"/>
  <c r="AB228" i="2"/>
  <c r="AC228" i="2"/>
  <c r="AD228" i="2"/>
  <c r="AA229" i="2"/>
  <c r="AB229" i="2"/>
  <c r="AC229" i="2"/>
  <c r="AD229" i="2"/>
  <c r="AR149" i="2"/>
  <c r="AQ149" i="2"/>
  <c r="AP149" i="2"/>
  <c r="AO149" i="2"/>
  <c r="AR148" i="2"/>
  <c r="AQ148" i="2"/>
  <c r="AP148" i="2"/>
  <c r="AO148" i="2"/>
  <c r="AR147" i="2"/>
  <c r="AQ147" i="2"/>
  <c r="AP147" i="2"/>
  <c r="AO147" i="2"/>
  <c r="AR146" i="2"/>
  <c r="AQ146" i="2"/>
  <c r="AP146" i="2"/>
  <c r="AO146" i="2"/>
  <c r="AR145" i="2"/>
  <c r="AQ145" i="2"/>
  <c r="AP145" i="2"/>
  <c r="AO145" i="2"/>
  <c r="AR144" i="2"/>
  <c r="AQ144" i="2"/>
  <c r="AP144" i="2"/>
  <c r="AO144" i="2"/>
  <c r="AR143" i="2"/>
  <c r="AQ143" i="2"/>
  <c r="AP143" i="2"/>
  <c r="AO143" i="2"/>
  <c r="AR142" i="2"/>
  <c r="AQ142" i="2"/>
  <c r="AP142" i="2"/>
  <c r="AO142" i="2"/>
  <c r="AR141" i="2"/>
  <c r="AQ141" i="2"/>
  <c r="AP141" i="2"/>
  <c r="AO141" i="2"/>
  <c r="AR140" i="2"/>
  <c r="AQ140" i="2"/>
  <c r="AP140" i="2"/>
  <c r="AO140" i="2"/>
  <c r="AD149" i="2"/>
  <c r="AC149" i="2"/>
  <c r="AB149" i="2"/>
  <c r="AA149" i="2"/>
  <c r="AD148" i="2"/>
  <c r="AC148" i="2"/>
  <c r="AB148" i="2"/>
  <c r="AA148" i="2"/>
  <c r="AD147" i="2"/>
  <c r="AC147" i="2"/>
  <c r="AB147" i="2"/>
  <c r="AA147" i="2"/>
  <c r="AD146" i="2"/>
  <c r="AC146" i="2"/>
  <c r="AB146" i="2"/>
  <c r="AA146" i="2"/>
  <c r="AD145" i="2"/>
  <c r="AC145" i="2"/>
  <c r="AB145" i="2"/>
  <c r="AA145" i="2"/>
  <c r="AD144" i="2"/>
  <c r="AC144" i="2"/>
  <c r="AB144" i="2"/>
  <c r="AA144" i="2"/>
  <c r="AD143" i="2"/>
  <c r="AC143" i="2"/>
  <c r="AB143" i="2"/>
  <c r="AA143" i="2"/>
  <c r="AD142" i="2"/>
  <c r="AC142" i="2"/>
  <c r="AB142" i="2"/>
  <c r="AA142" i="2"/>
  <c r="AD141" i="2"/>
  <c r="AC141" i="2"/>
  <c r="AB141" i="2"/>
  <c r="AA141" i="2"/>
  <c r="AD140" i="2"/>
  <c r="AC140" i="2"/>
  <c r="AB140" i="2"/>
  <c r="AA140" i="2"/>
  <c r="AD139" i="2"/>
  <c r="AC139" i="2"/>
  <c r="AB139" i="2"/>
  <c r="AA139" i="2"/>
  <c r="AR240" i="2"/>
  <c r="AQ240" i="2"/>
  <c r="AP240" i="2"/>
  <c r="AO240" i="2"/>
  <c r="AR239" i="2"/>
  <c r="AQ239" i="2"/>
  <c r="AP239" i="2"/>
  <c r="AO239" i="2"/>
  <c r="AR238" i="2"/>
  <c r="AQ238" i="2"/>
  <c r="AP238" i="2"/>
  <c r="AO238" i="2"/>
  <c r="AR237" i="2"/>
  <c r="AQ237" i="2"/>
  <c r="AP237" i="2"/>
  <c r="AO237" i="2"/>
  <c r="AR236" i="2"/>
  <c r="AQ236" i="2"/>
  <c r="AP236" i="2"/>
  <c r="AO236" i="2"/>
  <c r="AR235" i="2"/>
  <c r="AQ235" i="2"/>
  <c r="AP235" i="2"/>
  <c r="AO235" i="2"/>
  <c r="AR234" i="2"/>
  <c r="AQ234" i="2"/>
  <c r="AP234" i="2"/>
  <c r="AO234" i="2"/>
  <c r="AR233" i="2"/>
  <c r="AQ233" i="2"/>
  <c r="AP233" i="2"/>
  <c r="AO233" i="2"/>
  <c r="AR232" i="2"/>
  <c r="AQ232" i="2"/>
  <c r="AP232" i="2"/>
  <c r="AO232" i="2"/>
  <c r="AR231" i="2"/>
  <c r="AQ231" i="2"/>
  <c r="AP231" i="2"/>
  <c r="AO231" i="2"/>
  <c r="AR230" i="2"/>
  <c r="AQ230" i="2"/>
  <c r="AP230" i="2"/>
  <c r="AO230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U31" i="2"/>
  <c r="W31" i="2" s="1"/>
  <c r="X31" i="2"/>
  <c r="AE31" i="2"/>
  <c r="AR31" i="2"/>
  <c r="AS31" i="2"/>
  <c r="U32" i="2"/>
  <c r="V32" i="2" s="1"/>
  <c r="AH32" i="2" s="1"/>
  <c r="X32" i="2"/>
  <c r="AE32" i="2"/>
  <c r="AR32" i="2"/>
  <c r="AS32" i="2"/>
  <c r="U33" i="2"/>
  <c r="W33" i="2" s="1"/>
  <c r="X33" i="2"/>
  <c r="AE33" i="2"/>
  <c r="AR33" i="2"/>
  <c r="AS33" i="2"/>
  <c r="U34" i="2"/>
  <c r="V34" i="2" s="1"/>
  <c r="AH34" i="2" s="1"/>
  <c r="X34" i="2"/>
  <c r="AE34" i="2"/>
  <c r="AR34" i="2"/>
  <c r="AS34" i="2"/>
  <c r="U35" i="2"/>
  <c r="V35" i="2" s="1"/>
  <c r="AH35" i="2" s="1"/>
  <c r="X35" i="2"/>
  <c r="AE35" i="2"/>
  <c r="AR35" i="2"/>
  <c r="AS35" i="2"/>
  <c r="U36" i="2"/>
  <c r="V36" i="2" s="1"/>
  <c r="AH36" i="2" s="1"/>
  <c r="X36" i="2"/>
  <c r="AE36" i="2"/>
  <c r="AR36" i="2"/>
  <c r="AS36" i="2"/>
  <c r="U37" i="2"/>
  <c r="V37" i="2" s="1"/>
  <c r="AH37" i="2" s="1"/>
  <c r="X37" i="2"/>
  <c r="AE37" i="2"/>
  <c r="AR37" i="2"/>
  <c r="AS37" i="2"/>
  <c r="U38" i="2"/>
  <c r="V38" i="2" s="1"/>
  <c r="AH38" i="2" s="1"/>
  <c r="X38" i="2"/>
  <c r="AE38" i="2"/>
  <c r="AR38" i="2"/>
  <c r="AS38" i="2"/>
  <c r="U39" i="2"/>
  <c r="V39" i="2" s="1"/>
  <c r="AH39" i="2" s="1"/>
  <c r="X39" i="2"/>
  <c r="AE39" i="2"/>
  <c r="AR39" i="2"/>
  <c r="AS39" i="2"/>
  <c r="U40" i="2"/>
  <c r="W40" i="2" s="1"/>
  <c r="X40" i="2"/>
  <c r="AE40" i="2"/>
  <c r="AR40" i="2"/>
  <c r="AS40" i="2"/>
  <c r="U41" i="2"/>
  <c r="V41" i="2" s="1"/>
  <c r="AH41" i="2" s="1"/>
  <c r="X41" i="2"/>
  <c r="AE41" i="2"/>
  <c r="AR41" i="2"/>
  <c r="AS41" i="2"/>
  <c r="U42" i="2"/>
  <c r="V42" i="2" s="1"/>
  <c r="AH42" i="2" s="1"/>
  <c r="X42" i="2"/>
  <c r="AE42" i="2"/>
  <c r="AR42" i="2"/>
  <c r="AS42" i="2"/>
  <c r="U43" i="2"/>
  <c r="V43" i="2" s="1"/>
  <c r="AH43" i="2" s="1"/>
  <c r="X43" i="2"/>
  <c r="AE43" i="2"/>
  <c r="AR43" i="2"/>
  <c r="AS43" i="2"/>
  <c r="U44" i="2"/>
  <c r="V44" i="2" s="1"/>
  <c r="AH44" i="2" s="1"/>
  <c r="X44" i="2"/>
  <c r="AE44" i="2"/>
  <c r="AR44" i="2"/>
  <c r="AS44" i="2"/>
  <c r="U45" i="2"/>
  <c r="W45" i="2" s="1"/>
  <c r="X45" i="2"/>
  <c r="AE45" i="2"/>
  <c r="AR45" i="2"/>
  <c r="AS45" i="2"/>
  <c r="U46" i="2"/>
  <c r="V46" i="2" s="1"/>
  <c r="X46" i="2"/>
  <c r="AE46" i="2"/>
  <c r="AR46" i="2"/>
  <c r="AS46" i="2"/>
  <c r="U47" i="2"/>
  <c r="V47" i="2" s="1"/>
  <c r="X47" i="2"/>
  <c r="AE47" i="2"/>
  <c r="AR47" i="2"/>
  <c r="AS47" i="2"/>
  <c r="U48" i="2"/>
  <c r="X48" i="2"/>
  <c r="AE48" i="2"/>
  <c r="AR48" i="2"/>
  <c r="AS48" i="2"/>
  <c r="U49" i="2"/>
  <c r="W49" i="2" s="1"/>
  <c r="X49" i="2"/>
  <c r="AE49" i="2"/>
  <c r="AR49" i="2"/>
  <c r="AS49" i="2"/>
  <c r="U50" i="2"/>
  <c r="W50" i="2" s="1"/>
  <c r="X50" i="2"/>
  <c r="AE50" i="2"/>
  <c r="AR50" i="2"/>
  <c r="AS50" i="2"/>
  <c r="U51" i="2"/>
  <c r="W51" i="2" s="1"/>
  <c r="X51" i="2"/>
  <c r="AE51" i="2"/>
  <c r="AR51" i="2"/>
  <c r="AS51" i="2"/>
  <c r="U52" i="2"/>
  <c r="V52" i="2" s="1"/>
  <c r="X52" i="2"/>
  <c r="AE52" i="2"/>
  <c r="AR52" i="2"/>
  <c r="AS52" i="2"/>
  <c r="U53" i="2"/>
  <c r="W53" i="2" s="1"/>
  <c r="X53" i="2"/>
  <c r="AE53" i="2"/>
  <c r="AR53" i="2"/>
  <c r="AS53" i="2"/>
  <c r="U54" i="2"/>
  <c r="V54" i="2" s="1"/>
  <c r="AH54" i="2" s="1"/>
  <c r="X54" i="2"/>
  <c r="AE54" i="2"/>
  <c r="AR54" i="2"/>
  <c r="AS54" i="2"/>
  <c r="U55" i="2"/>
  <c r="W55" i="2" s="1"/>
  <c r="X55" i="2"/>
  <c r="AE55" i="2"/>
  <c r="AR55" i="2"/>
  <c r="AS55" i="2"/>
  <c r="U56" i="2"/>
  <c r="X56" i="2"/>
  <c r="AE56" i="2"/>
  <c r="AR56" i="2"/>
  <c r="AS56" i="2"/>
  <c r="U57" i="2"/>
  <c r="W57" i="2" s="1"/>
  <c r="X57" i="2"/>
  <c r="AE57" i="2"/>
  <c r="AR57" i="2"/>
  <c r="AS57" i="2"/>
  <c r="U58" i="2"/>
  <c r="X58" i="2"/>
  <c r="AE58" i="2"/>
  <c r="AR58" i="2"/>
  <c r="AS58" i="2"/>
  <c r="U59" i="2"/>
  <c r="W59" i="2" s="1"/>
  <c r="X59" i="2"/>
  <c r="AE59" i="2"/>
  <c r="AR59" i="2"/>
  <c r="AS59" i="2"/>
  <c r="U60" i="2"/>
  <c r="V60" i="2" s="1"/>
  <c r="X60" i="2"/>
  <c r="AE60" i="2"/>
  <c r="AR60" i="2"/>
  <c r="AS60" i="2"/>
  <c r="U61" i="2"/>
  <c r="V61" i="2" s="1"/>
  <c r="X61" i="2"/>
  <c r="AE61" i="2"/>
  <c r="AR61" i="2"/>
  <c r="AS61" i="2"/>
  <c r="U62" i="2"/>
  <c r="X62" i="2"/>
  <c r="AE62" i="2"/>
  <c r="AR62" i="2"/>
  <c r="AS62" i="2"/>
  <c r="U63" i="2"/>
  <c r="V63" i="2" s="1"/>
  <c r="X63" i="2"/>
  <c r="AE63" i="2"/>
  <c r="AR63" i="2"/>
  <c r="AS63" i="2"/>
  <c r="U64" i="2"/>
  <c r="V64" i="2" s="1"/>
  <c r="X64" i="2"/>
  <c r="AE64" i="2"/>
  <c r="AR64" i="2"/>
  <c r="AS64" i="2"/>
  <c r="U65" i="2"/>
  <c r="V65" i="2" s="1"/>
  <c r="X65" i="2"/>
  <c r="AE65" i="2"/>
  <c r="AR65" i="2"/>
  <c r="AS65" i="2"/>
  <c r="U66" i="2"/>
  <c r="W66" i="2" s="1"/>
  <c r="X66" i="2"/>
  <c r="AE66" i="2"/>
  <c r="AR66" i="2"/>
  <c r="AS66" i="2"/>
  <c r="U67" i="2"/>
  <c r="X67" i="2"/>
  <c r="AE67" i="2"/>
  <c r="AR67" i="2"/>
  <c r="AS67" i="2"/>
  <c r="U68" i="2"/>
  <c r="W68" i="2" s="1"/>
  <c r="X68" i="2"/>
  <c r="AE68" i="2"/>
  <c r="AR68" i="2"/>
  <c r="AS68" i="2"/>
  <c r="U69" i="2"/>
  <c r="X69" i="2"/>
  <c r="AE69" i="2"/>
  <c r="AR69" i="2"/>
  <c r="AS69" i="2"/>
  <c r="U70" i="2"/>
  <c r="W70" i="2" s="1"/>
  <c r="X70" i="2"/>
  <c r="AE70" i="2"/>
  <c r="AR70" i="2"/>
  <c r="AS70" i="2"/>
  <c r="U71" i="2"/>
  <c r="V71" i="2" s="1"/>
  <c r="X71" i="2"/>
  <c r="AE71" i="2"/>
  <c r="AR71" i="2"/>
  <c r="AS71" i="2"/>
  <c r="U72" i="2"/>
  <c r="V72" i="2" s="1"/>
  <c r="AH72" i="2" s="1"/>
  <c r="X72" i="2"/>
  <c r="AE72" i="2"/>
  <c r="AR72" i="2"/>
  <c r="AS72" i="2"/>
  <c r="U73" i="2"/>
  <c r="X73" i="2"/>
  <c r="AE73" i="2"/>
  <c r="AR73" i="2"/>
  <c r="AS73" i="2"/>
  <c r="U74" i="2"/>
  <c r="V74" i="2" s="1"/>
  <c r="X74" i="2"/>
  <c r="AE74" i="2"/>
  <c r="AR74" i="2"/>
  <c r="AS74" i="2"/>
  <c r="U75" i="2"/>
  <c r="X75" i="2"/>
  <c r="AE75" i="2"/>
  <c r="AR75" i="2"/>
  <c r="AS75" i="2"/>
  <c r="U76" i="2"/>
  <c r="V76" i="2" s="1"/>
  <c r="X76" i="2"/>
  <c r="AE76" i="2"/>
  <c r="AR76" i="2"/>
  <c r="AS76" i="2"/>
  <c r="U77" i="2"/>
  <c r="V77" i="2" s="1"/>
  <c r="X77" i="2"/>
  <c r="AE77" i="2"/>
  <c r="AR77" i="2"/>
  <c r="AS77" i="2"/>
  <c r="U78" i="2"/>
  <c r="V78" i="2" s="1"/>
  <c r="X78" i="2"/>
  <c r="AE78" i="2"/>
  <c r="AR78" i="2"/>
  <c r="AS78" i="2"/>
  <c r="U79" i="2"/>
  <c r="V79" i="2" s="1"/>
  <c r="X79" i="2"/>
  <c r="AE79" i="2"/>
  <c r="AR79" i="2"/>
  <c r="AS79" i="2"/>
  <c r="U80" i="2"/>
  <c r="V80" i="2" s="1"/>
  <c r="X80" i="2"/>
  <c r="AE80" i="2"/>
  <c r="AR80" i="2"/>
  <c r="AS80" i="2"/>
  <c r="U81" i="2"/>
  <c r="V81" i="2" s="1"/>
  <c r="X81" i="2"/>
  <c r="AE81" i="2"/>
  <c r="AR81" i="2"/>
  <c r="AS81" i="2"/>
  <c r="U82" i="2"/>
  <c r="W82" i="2" s="1"/>
  <c r="X82" i="2"/>
  <c r="AE82" i="2"/>
  <c r="AR82" i="2"/>
  <c r="AS82" i="2"/>
  <c r="U83" i="2"/>
  <c r="V83" i="2" s="1"/>
  <c r="AH83" i="2" s="1"/>
  <c r="X83" i="2"/>
  <c r="AE83" i="2"/>
  <c r="AR83" i="2"/>
  <c r="AS83" i="2"/>
  <c r="U84" i="2"/>
  <c r="W84" i="2" s="1"/>
  <c r="X84" i="2"/>
  <c r="AE84" i="2"/>
  <c r="AR84" i="2"/>
  <c r="AS84" i="2"/>
  <c r="U85" i="2"/>
  <c r="W85" i="2" s="1"/>
  <c r="X85" i="2"/>
  <c r="AE85" i="2"/>
  <c r="AR85" i="2"/>
  <c r="AS85" i="2"/>
  <c r="U86" i="2"/>
  <c r="W86" i="2" s="1"/>
  <c r="X86" i="2"/>
  <c r="AE86" i="2"/>
  <c r="AR86" i="2"/>
  <c r="AS86" i="2"/>
  <c r="U87" i="2"/>
  <c r="W87" i="2" s="1"/>
  <c r="X87" i="2"/>
  <c r="AE87" i="2"/>
  <c r="AR87" i="2"/>
  <c r="AS87" i="2"/>
  <c r="U88" i="2"/>
  <c r="W88" i="2" s="1"/>
  <c r="X88" i="2"/>
  <c r="AE88" i="2"/>
  <c r="AR88" i="2"/>
  <c r="AS88" i="2"/>
  <c r="U89" i="2"/>
  <c r="W89" i="2" s="1"/>
  <c r="X89" i="2"/>
  <c r="AE89" i="2"/>
  <c r="AR89" i="2"/>
  <c r="AS89" i="2"/>
  <c r="U90" i="2"/>
  <c r="W90" i="2" s="1"/>
  <c r="X90" i="2"/>
  <c r="AE90" i="2"/>
  <c r="AR90" i="2"/>
  <c r="AS90" i="2"/>
  <c r="U91" i="2"/>
  <c r="W91" i="2" s="1"/>
  <c r="X91" i="2"/>
  <c r="AE91" i="2"/>
  <c r="AR91" i="2"/>
  <c r="AS91" i="2"/>
  <c r="U92" i="2"/>
  <c r="W92" i="2" s="1"/>
  <c r="X92" i="2"/>
  <c r="AE92" i="2"/>
  <c r="AR92" i="2"/>
  <c r="AS92" i="2"/>
  <c r="U93" i="2"/>
  <c r="W93" i="2" s="1"/>
  <c r="X93" i="2"/>
  <c r="AE93" i="2"/>
  <c r="AR93" i="2"/>
  <c r="AS93" i="2"/>
  <c r="U94" i="2"/>
  <c r="W94" i="2" s="1"/>
  <c r="X94" i="2"/>
  <c r="AE94" i="2"/>
  <c r="AR94" i="2"/>
  <c r="AS94" i="2"/>
  <c r="U95" i="2"/>
  <c r="W95" i="2" s="1"/>
  <c r="X95" i="2"/>
  <c r="AE95" i="2"/>
  <c r="AR95" i="2"/>
  <c r="AS95" i="2"/>
  <c r="U96" i="2"/>
  <c r="W96" i="2" s="1"/>
  <c r="X96" i="2"/>
  <c r="AE96" i="2"/>
  <c r="AR96" i="2"/>
  <c r="AS96" i="2"/>
  <c r="U97" i="2"/>
  <c r="X97" i="2"/>
  <c r="AE97" i="2"/>
  <c r="AR97" i="2"/>
  <c r="AS97" i="2"/>
  <c r="U98" i="2"/>
  <c r="W98" i="2" s="1"/>
  <c r="X98" i="2"/>
  <c r="AE98" i="2"/>
  <c r="AR98" i="2"/>
  <c r="AS98" i="2"/>
  <c r="U99" i="2"/>
  <c r="X99" i="2"/>
  <c r="AE99" i="2"/>
  <c r="AR99" i="2"/>
  <c r="AS99" i="2"/>
  <c r="U100" i="2"/>
  <c r="W100" i="2" s="1"/>
  <c r="X100" i="2"/>
  <c r="AE100" i="2"/>
  <c r="AR100" i="2"/>
  <c r="AS100" i="2"/>
  <c r="U101" i="2"/>
  <c r="V101" i="2" s="1"/>
  <c r="X101" i="2"/>
  <c r="AE101" i="2"/>
  <c r="AR101" i="2"/>
  <c r="AS101" i="2"/>
  <c r="U102" i="2"/>
  <c r="V102" i="2" s="1"/>
  <c r="X102" i="2"/>
  <c r="AE102" i="2"/>
  <c r="AR102" i="2"/>
  <c r="AS102" i="2"/>
  <c r="U103" i="2"/>
  <c r="V103" i="2" s="1"/>
  <c r="X103" i="2"/>
  <c r="AE103" i="2"/>
  <c r="AR103" i="2"/>
  <c r="AS103" i="2"/>
  <c r="U104" i="2"/>
  <c r="V104" i="2" s="1"/>
  <c r="X104" i="2"/>
  <c r="AE104" i="2"/>
  <c r="AR104" i="2"/>
  <c r="AS104" i="2"/>
  <c r="U105" i="2"/>
  <c r="V105" i="2" s="1"/>
  <c r="AH105" i="2" s="1"/>
  <c r="X105" i="2"/>
  <c r="AE105" i="2"/>
  <c r="AR105" i="2"/>
  <c r="AS105" i="2"/>
  <c r="U106" i="2"/>
  <c r="V106" i="2" s="1"/>
  <c r="AH106" i="2" s="1"/>
  <c r="X106" i="2"/>
  <c r="AE106" i="2"/>
  <c r="AR106" i="2"/>
  <c r="AS106" i="2"/>
  <c r="U107" i="2"/>
  <c r="V107" i="2" s="1"/>
  <c r="AH107" i="2" s="1"/>
  <c r="X107" i="2"/>
  <c r="AE107" i="2"/>
  <c r="AR107" i="2"/>
  <c r="AS107" i="2"/>
  <c r="U108" i="2"/>
  <c r="V108" i="2" s="1"/>
  <c r="AH108" i="2" s="1"/>
  <c r="X108" i="2"/>
  <c r="AE108" i="2"/>
  <c r="AR108" i="2"/>
  <c r="AS108" i="2"/>
  <c r="U109" i="2"/>
  <c r="V109" i="2" s="1"/>
  <c r="AH109" i="2" s="1"/>
  <c r="X109" i="2"/>
  <c r="AE109" i="2"/>
  <c r="AR109" i="2"/>
  <c r="AS109" i="2"/>
  <c r="U110" i="2"/>
  <c r="V110" i="2" s="1"/>
  <c r="AH110" i="2" s="1"/>
  <c r="X110" i="2"/>
  <c r="AE110" i="2"/>
  <c r="AR110" i="2"/>
  <c r="AS110" i="2"/>
  <c r="U111" i="2"/>
  <c r="V111" i="2" s="1"/>
  <c r="AH111" i="2" s="1"/>
  <c r="X111" i="2"/>
  <c r="AE111" i="2"/>
  <c r="AR111" i="2"/>
  <c r="AS111" i="2"/>
  <c r="U112" i="2"/>
  <c r="V112" i="2" s="1"/>
  <c r="AH112" i="2" s="1"/>
  <c r="X112" i="2"/>
  <c r="AE112" i="2"/>
  <c r="AR112" i="2"/>
  <c r="AS112" i="2"/>
  <c r="U113" i="2"/>
  <c r="W113" i="2" s="1"/>
  <c r="X113" i="2"/>
  <c r="AE113" i="2"/>
  <c r="AR113" i="2"/>
  <c r="AS113" i="2"/>
  <c r="U114" i="2"/>
  <c r="V114" i="2" s="1"/>
  <c r="X114" i="2"/>
  <c r="AE114" i="2"/>
  <c r="AR114" i="2"/>
  <c r="AS114" i="2"/>
  <c r="U25" i="2"/>
  <c r="V25" i="2" s="1"/>
  <c r="X25" i="2"/>
  <c r="AE25" i="2"/>
  <c r="AR25" i="2"/>
  <c r="AS25" i="2"/>
  <c r="U26" i="2"/>
  <c r="V26" i="2" s="1"/>
  <c r="X26" i="2"/>
  <c r="AE26" i="2"/>
  <c r="AR26" i="2"/>
  <c r="AS26" i="2"/>
  <c r="U27" i="2"/>
  <c r="V27" i="2" s="1"/>
  <c r="X27" i="2"/>
  <c r="AE27" i="2"/>
  <c r="AR27" i="2"/>
  <c r="AS27" i="2"/>
  <c r="U28" i="2"/>
  <c r="V28" i="2" s="1"/>
  <c r="X28" i="2"/>
  <c r="AE28" i="2"/>
  <c r="AR28" i="2"/>
  <c r="AS28" i="2"/>
  <c r="U29" i="2"/>
  <c r="V29" i="2" s="1"/>
  <c r="X29" i="2"/>
  <c r="AE29" i="2"/>
  <c r="AR29" i="2"/>
  <c r="AS29" i="2"/>
  <c r="U30" i="2"/>
  <c r="V30" i="2" s="1"/>
  <c r="X30" i="2"/>
  <c r="AE30" i="2"/>
  <c r="AR30" i="2"/>
  <c r="AS30" i="2"/>
  <c r="AK34" i="2" l="1"/>
  <c r="AK109" i="2"/>
  <c r="V87" i="2"/>
  <c r="AH87" i="2" s="1"/>
  <c r="AK87" i="2" s="1"/>
  <c r="W81" i="2"/>
  <c r="W54" i="2"/>
  <c r="V51" i="2"/>
  <c r="AH51" i="2" s="1"/>
  <c r="AK51" i="2" s="1"/>
  <c r="V113" i="2"/>
  <c r="AH113" i="2" s="1"/>
  <c r="AK113" i="2" s="1"/>
  <c r="W110" i="2"/>
  <c r="AK107" i="2"/>
  <c r="V33" i="2"/>
  <c r="AH33" i="2" s="1"/>
  <c r="AK33" i="2" s="1"/>
  <c r="AK111" i="2"/>
  <c r="W103" i="2"/>
  <c r="V92" i="2"/>
  <c r="AH92" i="2" s="1"/>
  <c r="AK92" i="2" s="1"/>
  <c r="V89" i="2"/>
  <c r="AH89" i="2" s="1"/>
  <c r="AK89" i="2" s="1"/>
  <c r="W83" i="2"/>
  <c r="W105" i="2"/>
  <c r="W102" i="2"/>
  <c r="V55" i="2"/>
  <c r="AH55" i="2" s="1"/>
  <c r="AK55" i="2" s="1"/>
  <c r="W107" i="2"/>
  <c r="AK110" i="2"/>
  <c r="AK83" i="2"/>
  <c r="AK72" i="2"/>
  <c r="AK36" i="2"/>
  <c r="V53" i="2"/>
  <c r="AH53" i="2" s="1"/>
  <c r="AK53" i="2" s="1"/>
  <c r="W79" i="2"/>
  <c r="W76" i="2"/>
  <c r="W65" i="2"/>
  <c r="V49" i="2"/>
  <c r="AH49" i="2" s="1"/>
  <c r="AK49" i="2" s="1"/>
  <c r="W46" i="2"/>
  <c r="AK112" i="2"/>
  <c r="AK43" i="2"/>
  <c r="AK35" i="2"/>
  <c r="AK32" i="2"/>
  <c r="W109" i="2"/>
  <c r="V50" i="2"/>
  <c r="AH50" i="2" s="1"/>
  <c r="AK50" i="2" s="1"/>
  <c r="AK41" i="2"/>
  <c r="V94" i="2"/>
  <c r="AH94" i="2" s="1"/>
  <c r="AK94" i="2" s="1"/>
  <c r="V82" i="2"/>
  <c r="AH82" i="2" s="1"/>
  <c r="AK82" i="2" s="1"/>
  <c r="W64" i="2"/>
  <c r="V45" i="2"/>
  <c r="AH45" i="2" s="1"/>
  <c r="AK45" i="2" s="1"/>
  <c r="W104" i="2"/>
  <c r="W74" i="2"/>
  <c r="W44" i="2"/>
  <c r="AK44" i="2"/>
  <c r="W106" i="2"/>
  <c r="AK105" i="2"/>
  <c r="V91" i="2"/>
  <c r="AH91" i="2" s="1"/>
  <c r="AK91" i="2" s="1"/>
  <c r="AK54" i="2"/>
  <c r="W38" i="2"/>
  <c r="W30" i="2"/>
  <c r="V95" i="2"/>
  <c r="AH95" i="2" s="1"/>
  <c r="AK95" i="2" s="1"/>
  <c r="V93" i="2"/>
  <c r="AH93" i="2" s="1"/>
  <c r="AK93" i="2" s="1"/>
  <c r="V40" i="2"/>
  <c r="AH40" i="2" s="1"/>
  <c r="AK40" i="2" s="1"/>
  <c r="AK39" i="2"/>
  <c r="AK38" i="2"/>
  <c r="AK37" i="2"/>
  <c r="W36" i="2"/>
  <c r="W35" i="2"/>
  <c r="W34" i="2"/>
  <c r="W29" i="2"/>
  <c r="W114" i="2"/>
  <c r="W101" i="2"/>
  <c r="V59" i="2"/>
  <c r="AH59" i="2" s="1"/>
  <c r="AK59" i="2" s="1"/>
  <c r="W42" i="2"/>
  <c r="V84" i="2"/>
  <c r="AH84" i="2" s="1"/>
  <c r="AK84" i="2" s="1"/>
  <c r="W80" i="2"/>
  <c r="W78" i="2"/>
  <c r="V57" i="2"/>
  <c r="AH57" i="2" s="1"/>
  <c r="AK57" i="2" s="1"/>
  <c r="V31" i="2"/>
  <c r="AH31" i="2" s="1"/>
  <c r="AK31" i="2" s="1"/>
  <c r="V90" i="2"/>
  <c r="AH90" i="2" s="1"/>
  <c r="AK90" i="2" s="1"/>
  <c r="W112" i="2"/>
  <c r="W108" i="2"/>
  <c r="W47" i="2"/>
  <c r="W28" i="2"/>
  <c r="V86" i="2"/>
  <c r="AH86" i="2" s="1"/>
  <c r="AK86" i="2" s="1"/>
  <c r="W77" i="2"/>
  <c r="W43" i="2"/>
  <c r="W41" i="2"/>
  <c r="W39" i="2"/>
  <c r="W32" i="2"/>
  <c r="W111" i="2"/>
  <c r="W60" i="2"/>
  <c r="W52" i="2"/>
  <c r="W37" i="2"/>
  <c r="W27" i="2"/>
  <c r="V100" i="2"/>
  <c r="AH100" i="2" s="1"/>
  <c r="AK100" i="2" s="1"/>
  <c r="V88" i="2"/>
  <c r="AH88" i="2" s="1"/>
  <c r="AK88" i="2" s="1"/>
  <c r="V85" i="2"/>
  <c r="AH85" i="2" s="1"/>
  <c r="AK85" i="2" s="1"/>
  <c r="AH114" i="2"/>
  <c r="AK114" i="2" s="1"/>
  <c r="AH103" i="2"/>
  <c r="AK103" i="2" s="1"/>
  <c r="W99" i="2"/>
  <c r="V99" i="2"/>
  <c r="AH101" i="2"/>
  <c r="AK101" i="2" s="1"/>
  <c r="AK108" i="2"/>
  <c r="AK106" i="2"/>
  <c r="AH104" i="2"/>
  <c r="AK104" i="2" s="1"/>
  <c r="AH102" i="2"/>
  <c r="AK102" i="2" s="1"/>
  <c r="W97" i="2"/>
  <c r="V97" i="2"/>
  <c r="V73" i="2"/>
  <c r="W73" i="2"/>
  <c r="V96" i="2"/>
  <c r="AH71" i="2"/>
  <c r="AK71" i="2" s="1"/>
  <c r="W69" i="2"/>
  <c r="V69" i="2"/>
  <c r="W67" i="2"/>
  <c r="V67" i="2"/>
  <c r="V75" i="2"/>
  <c r="W75" i="2"/>
  <c r="V98" i="2"/>
  <c r="AH64" i="2"/>
  <c r="AK64" i="2" s="1"/>
  <c r="AH81" i="2"/>
  <c r="AK81" i="2" s="1"/>
  <c r="AH79" i="2"/>
  <c r="AK79" i="2" s="1"/>
  <c r="AH77" i="2"/>
  <c r="AK77" i="2" s="1"/>
  <c r="AH60" i="2"/>
  <c r="AK60" i="2" s="1"/>
  <c r="AH80" i="2"/>
  <c r="AK80" i="2" s="1"/>
  <c r="AH78" i="2"/>
  <c r="AK78" i="2" s="1"/>
  <c r="AH76" i="2"/>
  <c r="AK76" i="2" s="1"/>
  <c r="AH74" i="2"/>
  <c r="AK74" i="2" s="1"/>
  <c r="W72" i="2"/>
  <c r="W58" i="2"/>
  <c r="V58" i="2"/>
  <c r="W71" i="2"/>
  <c r="V62" i="2"/>
  <c r="W62" i="2"/>
  <c r="W56" i="2"/>
  <c r="V56" i="2"/>
  <c r="V70" i="2"/>
  <c r="V68" i="2"/>
  <c r="V66" i="2"/>
  <c r="AH65" i="2"/>
  <c r="AK65" i="2" s="1"/>
  <c r="AH52" i="2"/>
  <c r="AK52" i="2" s="1"/>
  <c r="W61" i="2"/>
  <c r="AH61" i="2"/>
  <c r="AK61" i="2" s="1"/>
  <c r="W63" i="2"/>
  <c r="AH63" i="2"/>
  <c r="AK63" i="2" s="1"/>
  <c r="AH46" i="2"/>
  <c r="AK46" i="2" s="1"/>
  <c r="V48" i="2"/>
  <c r="W48" i="2"/>
  <c r="AH47" i="2"/>
  <c r="AK47" i="2" s="1"/>
  <c r="AK42" i="2"/>
  <c r="AH28" i="2"/>
  <c r="AK28" i="2" s="1"/>
  <c r="AH25" i="2"/>
  <c r="AK25" i="2" s="1"/>
  <c r="AH30" i="2"/>
  <c r="AK30" i="2" s="1"/>
  <c r="AH27" i="2"/>
  <c r="AK27" i="2" s="1"/>
  <c r="AH29" i="2"/>
  <c r="AK29" i="2" s="1"/>
  <c r="AH26" i="2"/>
  <c r="AK26" i="2" s="1"/>
  <c r="W26" i="2"/>
  <c r="W25" i="2"/>
  <c r="BC244" i="2"/>
  <c r="AH68" i="2" l="1"/>
  <c r="AK68" i="2" s="1"/>
  <c r="AH69" i="2"/>
  <c r="AK69" i="2" s="1"/>
  <c r="AH99" i="2"/>
  <c r="AK99" i="2" s="1"/>
  <c r="AH70" i="2"/>
  <c r="AK70" i="2" s="1"/>
  <c r="AH98" i="2"/>
  <c r="AK98" i="2" s="1"/>
  <c r="AH56" i="2"/>
  <c r="AK56" i="2" s="1"/>
  <c r="AH97" i="2"/>
  <c r="AK97" i="2" s="1"/>
  <c r="AH66" i="2"/>
  <c r="AK66" i="2" s="1"/>
  <c r="AH96" i="2"/>
  <c r="AK96" i="2" s="1"/>
  <c r="AH75" i="2"/>
  <c r="AK75" i="2" s="1"/>
  <c r="AH58" i="2"/>
  <c r="AK58" i="2" s="1"/>
  <c r="AH48" i="2"/>
  <c r="AK48" i="2" s="1"/>
  <c r="AH62" i="2"/>
  <c r="AK62" i="2" s="1"/>
  <c r="AH67" i="2"/>
  <c r="AK67" i="2" s="1"/>
  <c r="AH73" i="2"/>
  <c r="AK73" i="2" s="1"/>
  <c r="BE232" i="2"/>
  <c r="BE247" i="2"/>
  <c r="BH10" i="2" l="1"/>
  <c r="BG10" i="2"/>
  <c r="BF10" i="2"/>
  <c r="Q14" i="2" l="1"/>
  <c r="Q31" i="2" l="1"/>
  <c r="R31" i="2" s="1"/>
  <c r="S31" i="2" s="1"/>
  <c r="T31" i="2" s="1"/>
  <c r="Q58" i="2"/>
  <c r="R58" i="2" s="1"/>
  <c r="S58" i="2" s="1"/>
  <c r="T58" i="2" s="1"/>
  <c r="Q69" i="2"/>
  <c r="R69" i="2" s="1"/>
  <c r="S69" i="2" s="1"/>
  <c r="T69" i="2" s="1"/>
  <c r="Q76" i="2"/>
  <c r="R76" i="2" s="1"/>
  <c r="S76" i="2" s="1"/>
  <c r="T76" i="2" s="1"/>
  <c r="Q82" i="2"/>
  <c r="R82" i="2" s="1"/>
  <c r="S82" i="2" s="1"/>
  <c r="T82" i="2" s="1"/>
  <c r="Q83" i="2"/>
  <c r="R83" i="2" s="1"/>
  <c r="S83" i="2" s="1"/>
  <c r="T83" i="2" s="1"/>
  <c r="Q84" i="2"/>
  <c r="R84" i="2" s="1"/>
  <c r="S84" i="2" s="1"/>
  <c r="T84" i="2" s="1"/>
  <c r="Q92" i="2"/>
  <c r="R92" i="2" s="1"/>
  <c r="S92" i="2" s="1"/>
  <c r="T92" i="2" s="1"/>
  <c r="Q100" i="2"/>
  <c r="R100" i="2" s="1"/>
  <c r="S100" i="2" s="1"/>
  <c r="T100" i="2" s="1"/>
  <c r="Q107" i="2"/>
  <c r="R107" i="2" s="1"/>
  <c r="S107" i="2" s="1"/>
  <c r="T107" i="2" s="1"/>
  <c r="Q110" i="2"/>
  <c r="R110" i="2" s="1"/>
  <c r="S110" i="2" s="1"/>
  <c r="T110" i="2" s="1"/>
  <c r="Q111" i="2"/>
  <c r="R111" i="2" s="1"/>
  <c r="S111" i="2" s="1"/>
  <c r="T111" i="2" s="1"/>
  <c r="Q47" i="2"/>
  <c r="R47" i="2" s="1"/>
  <c r="S47" i="2" s="1"/>
  <c r="T47" i="2" s="1"/>
  <c r="Q55" i="2"/>
  <c r="R55" i="2" s="1"/>
  <c r="S55" i="2" s="1"/>
  <c r="T55" i="2" s="1"/>
  <c r="Q62" i="2"/>
  <c r="R62" i="2" s="1"/>
  <c r="S62" i="2" s="1"/>
  <c r="T62" i="2" s="1"/>
  <c r="Q68" i="2"/>
  <c r="R68" i="2" s="1"/>
  <c r="S68" i="2" s="1"/>
  <c r="T68" i="2" s="1"/>
  <c r="Q74" i="2"/>
  <c r="R74" i="2" s="1"/>
  <c r="S74" i="2" s="1"/>
  <c r="T74" i="2" s="1"/>
  <c r="Q81" i="2"/>
  <c r="R81" i="2" s="1"/>
  <c r="S81" i="2" s="1"/>
  <c r="T81" i="2" s="1"/>
  <c r="Q89" i="2"/>
  <c r="R89" i="2" s="1"/>
  <c r="S89" i="2" s="1"/>
  <c r="T89" i="2" s="1"/>
  <c r="Q90" i="2"/>
  <c r="R90" i="2" s="1"/>
  <c r="S90" i="2" s="1"/>
  <c r="T90" i="2" s="1"/>
  <c r="Q106" i="2"/>
  <c r="R106" i="2" s="1"/>
  <c r="S106" i="2" s="1"/>
  <c r="T106" i="2" s="1"/>
  <c r="Q108" i="2"/>
  <c r="R108" i="2" s="1"/>
  <c r="S108" i="2" s="1"/>
  <c r="T108" i="2" s="1"/>
  <c r="Q27" i="2"/>
  <c r="R27" i="2" s="1"/>
  <c r="S27" i="2" s="1"/>
  <c r="T27" i="2" s="1"/>
  <c r="Q91" i="2"/>
  <c r="R91" i="2" s="1"/>
  <c r="S91" i="2" s="1"/>
  <c r="T91" i="2" s="1"/>
  <c r="Q45" i="2"/>
  <c r="R45" i="2" s="1"/>
  <c r="S45" i="2" s="1"/>
  <c r="T45" i="2" s="1"/>
  <c r="Q46" i="2"/>
  <c r="R46" i="2" s="1"/>
  <c r="S46" i="2" s="1"/>
  <c r="T46" i="2" s="1"/>
  <c r="Q53" i="2"/>
  <c r="R53" i="2" s="1"/>
  <c r="S53" i="2" s="1"/>
  <c r="T53" i="2" s="1"/>
  <c r="Q54" i="2"/>
  <c r="R54" i="2" s="1"/>
  <c r="S54" i="2" s="1"/>
  <c r="T54" i="2" s="1"/>
  <c r="Q57" i="2"/>
  <c r="R57" i="2" s="1"/>
  <c r="S57" i="2" s="1"/>
  <c r="T57" i="2" s="1"/>
  <c r="Q75" i="2"/>
  <c r="R75" i="2" s="1"/>
  <c r="S75" i="2" s="1"/>
  <c r="T75" i="2" s="1"/>
  <c r="Q99" i="2"/>
  <c r="R99" i="2" s="1"/>
  <c r="S99" i="2" s="1"/>
  <c r="T99" i="2" s="1"/>
  <c r="Q105" i="2"/>
  <c r="R105" i="2" s="1"/>
  <c r="S105" i="2" s="1"/>
  <c r="T105" i="2" s="1"/>
  <c r="Q114" i="2"/>
  <c r="R114" i="2" s="1"/>
  <c r="S114" i="2" s="1"/>
  <c r="T114" i="2" s="1"/>
  <c r="Q109" i="2"/>
  <c r="R109" i="2" s="1"/>
  <c r="S109" i="2" s="1"/>
  <c r="T109" i="2" s="1"/>
  <c r="Q44" i="2"/>
  <c r="R44" i="2" s="1"/>
  <c r="S44" i="2" s="1"/>
  <c r="T44" i="2" s="1"/>
  <c r="Q56" i="2"/>
  <c r="R56" i="2" s="1"/>
  <c r="S56" i="2" s="1"/>
  <c r="T56" i="2" s="1"/>
  <c r="Q61" i="2"/>
  <c r="R61" i="2" s="1"/>
  <c r="S61" i="2" s="1"/>
  <c r="T61" i="2" s="1"/>
  <c r="Q67" i="2"/>
  <c r="R67" i="2" s="1"/>
  <c r="S67" i="2" s="1"/>
  <c r="T67" i="2" s="1"/>
  <c r="Q73" i="2"/>
  <c r="R73" i="2" s="1"/>
  <c r="S73" i="2" s="1"/>
  <c r="T73" i="2" s="1"/>
  <c r="Q80" i="2"/>
  <c r="R80" i="2" s="1"/>
  <c r="S80" i="2" s="1"/>
  <c r="T80" i="2" s="1"/>
  <c r="Q87" i="2"/>
  <c r="R87" i="2" s="1"/>
  <c r="S87" i="2" s="1"/>
  <c r="T87" i="2" s="1"/>
  <c r="Q88" i="2"/>
  <c r="R88" i="2" s="1"/>
  <c r="S88" i="2" s="1"/>
  <c r="T88" i="2" s="1"/>
  <c r="Q104" i="2"/>
  <c r="R104" i="2" s="1"/>
  <c r="S104" i="2" s="1"/>
  <c r="T104" i="2" s="1"/>
  <c r="Q26" i="2"/>
  <c r="R26" i="2" s="1"/>
  <c r="S26" i="2" s="1"/>
  <c r="T26" i="2" s="1"/>
  <c r="Q37" i="2"/>
  <c r="R37" i="2" s="1"/>
  <c r="S37" i="2" s="1"/>
  <c r="T37" i="2" s="1"/>
  <c r="Q94" i="2"/>
  <c r="R94" i="2" s="1"/>
  <c r="S94" i="2" s="1"/>
  <c r="T94" i="2" s="1"/>
  <c r="Q52" i="2"/>
  <c r="R52" i="2" s="1"/>
  <c r="S52" i="2" s="1"/>
  <c r="T52" i="2" s="1"/>
  <c r="Q65" i="2"/>
  <c r="R65" i="2" s="1"/>
  <c r="S65" i="2" s="1"/>
  <c r="T65" i="2" s="1"/>
  <c r="Q66" i="2"/>
  <c r="R66" i="2" s="1"/>
  <c r="S66" i="2" s="1"/>
  <c r="T66" i="2" s="1"/>
  <c r="Q72" i="2"/>
  <c r="R72" i="2" s="1"/>
  <c r="S72" i="2" s="1"/>
  <c r="T72" i="2" s="1"/>
  <c r="Q79" i="2"/>
  <c r="R79" i="2" s="1"/>
  <c r="S79" i="2" s="1"/>
  <c r="T79" i="2" s="1"/>
  <c r="Q98" i="2"/>
  <c r="R98" i="2" s="1"/>
  <c r="S98" i="2" s="1"/>
  <c r="T98" i="2" s="1"/>
  <c r="Q103" i="2"/>
  <c r="R103" i="2" s="1"/>
  <c r="S103" i="2" s="1"/>
  <c r="T103" i="2" s="1"/>
  <c r="Q113" i="2"/>
  <c r="R113" i="2" s="1"/>
  <c r="S113" i="2" s="1"/>
  <c r="T113" i="2" s="1"/>
  <c r="Q35" i="2"/>
  <c r="R35" i="2" s="1"/>
  <c r="S35" i="2" s="1"/>
  <c r="T35" i="2" s="1"/>
  <c r="Q48" i="2"/>
  <c r="R48" i="2" s="1"/>
  <c r="S48" i="2" s="1"/>
  <c r="T48" i="2" s="1"/>
  <c r="Q63" i="2"/>
  <c r="R63" i="2" s="1"/>
  <c r="S63" i="2" s="1"/>
  <c r="T63" i="2" s="1"/>
  <c r="Q85" i="2"/>
  <c r="R85" i="2" s="1"/>
  <c r="S85" i="2" s="1"/>
  <c r="T85" i="2" s="1"/>
  <c r="Q33" i="2"/>
  <c r="R33" i="2" s="1"/>
  <c r="S33" i="2" s="1"/>
  <c r="T33" i="2" s="1"/>
  <c r="Q34" i="2"/>
  <c r="R34" i="2" s="1"/>
  <c r="S34" i="2" s="1"/>
  <c r="T34" i="2" s="1"/>
  <c r="Q42" i="2"/>
  <c r="R42" i="2" s="1"/>
  <c r="S42" i="2" s="1"/>
  <c r="T42" i="2" s="1"/>
  <c r="Q43" i="2"/>
  <c r="R43" i="2" s="1"/>
  <c r="S43" i="2" s="1"/>
  <c r="T43" i="2" s="1"/>
  <c r="Q49" i="2"/>
  <c r="R49" i="2" s="1"/>
  <c r="S49" i="2" s="1"/>
  <c r="T49" i="2" s="1"/>
  <c r="Q50" i="2"/>
  <c r="R50" i="2" s="1"/>
  <c r="S50" i="2" s="1"/>
  <c r="T50" i="2" s="1"/>
  <c r="Q51" i="2"/>
  <c r="R51" i="2" s="1"/>
  <c r="S51" i="2" s="1"/>
  <c r="T51" i="2" s="1"/>
  <c r="Q60" i="2"/>
  <c r="R60" i="2" s="1"/>
  <c r="S60" i="2" s="1"/>
  <c r="T60" i="2" s="1"/>
  <c r="Q64" i="2"/>
  <c r="R64" i="2" s="1"/>
  <c r="S64" i="2" s="1"/>
  <c r="T64" i="2" s="1"/>
  <c r="Q71" i="2"/>
  <c r="R71" i="2" s="1"/>
  <c r="S71" i="2" s="1"/>
  <c r="T71" i="2" s="1"/>
  <c r="Q86" i="2"/>
  <c r="R86" i="2" s="1"/>
  <c r="S86" i="2" s="1"/>
  <c r="T86" i="2" s="1"/>
  <c r="Q97" i="2"/>
  <c r="R97" i="2" s="1"/>
  <c r="S97" i="2" s="1"/>
  <c r="T97" i="2" s="1"/>
  <c r="Q102" i="2"/>
  <c r="R102" i="2" s="1"/>
  <c r="S102" i="2" s="1"/>
  <c r="T102" i="2" s="1"/>
  <c r="Q25" i="2"/>
  <c r="R25" i="2" s="1"/>
  <c r="S25" i="2" s="1"/>
  <c r="T25" i="2" s="1"/>
  <c r="Q29" i="2"/>
  <c r="R29" i="2" s="1"/>
  <c r="S29" i="2" s="1"/>
  <c r="T29" i="2" s="1"/>
  <c r="Q30" i="2"/>
  <c r="R30" i="2" s="1"/>
  <c r="S30" i="2" s="1"/>
  <c r="T30" i="2" s="1"/>
  <c r="Q77" i="2"/>
  <c r="R77" i="2" s="1"/>
  <c r="S77" i="2" s="1"/>
  <c r="T77" i="2" s="1"/>
  <c r="Q95" i="2"/>
  <c r="R95" i="2" s="1"/>
  <c r="S95" i="2" s="1"/>
  <c r="T95" i="2" s="1"/>
  <c r="Q28" i="2"/>
  <c r="R28" i="2" s="1"/>
  <c r="S28" i="2" s="1"/>
  <c r="T28" i="2" s="1"/>
  <c r="Q32" i="2"/>
  <c r="R32" i="2" s="1"/>
  <c r="S32" i="2" s="1"/>
  <c r="T32" i="2" s="1"/>
  <c r="Q36" i="2"/>
  <c r="R36" i="2" s="1"/>
  <c r="S36" i="2" s="1"/>
  <c r="T36" i="2" s="1"/>
  <c r="Q38" i="2"/>
  <c r="R38" i="2" s="1"/>
  <c r="S38" i="2" s="1"/>
  <c r="T38" i="2" s="1"/>
  <c r="Q40" i="2"/>
  <c r="R40" i="2" s="1"/>
  <c r="S40" i="2" s="1"/>
  <c r="T40" i="2" s="1"/>
  <c r="Q41" i="2"/>
  <c r="R41" i="2" s="1"/>
  <c r="S41" i="2" s="1"/>
  <c r="T41" i="2" s="1"/>
  <c r="Q59" i="2"/>
  <c r="R59" i="2" s="1"/>
  <c r="S59" i="2" s="1"/>
  <c r="T59" i="2" s="1"/>
  <c r="Q70" i="2"/>
  <c r="R70" i="2" s="1"/>
  <c r="S70" i="2" s="1"/>
  <c r="T70" i="2" s="1"/>
  <c r="Q78" i="2"/>
  <c r="R78" i="2" s="1"/>
  <c r="S78" i="2" s="1"/>
  <c r="T78" i="2" s="1"/>
  <c r="Q96" i="2"/>
  <c r="R96" i="2" s="1"/>
  <c r="S96" i="2" s="1"/>
  <c r="T96" i="2" s="1"/>
  <c r="Q101" i="2"/>
  <c r="R101" i="2" s="1"/>
  <c r="S101" i="2" s="1"/>
  <c r="T101" i="2" s="1"/>
  <c r="Q112" i="2"/>
  <c r="R112" i="2" s="1"/>
  <c r="S112" i="2" s="1"/>
  <c r="T112" i="2" s="1"/>
  <c r="Q39" i="2"/>
  <c r="R39" i="2" s="1"/>
  <c r="S39" i="2" s="1"/>
  <c r="T39" i="2" s="1"/>
  <c r="Q93" i="2"/>
  <c r="R93" i="2" s="1"/>
  <c r="S93" i="2" s="1"/>
  <c r="T93" i="2" s="1"/>
  <c r="C11" i="8"/>
  <c r="C10" i="8"/>
  <c r="C7" i="8"/>
  <c r="C6" i="8"/>
  <c r="M38" i="8"/>
  <c r="BI281" i="2"/>
  <c r="BI282" i="2"/>
  <c r="BI283" i="2"/>
  <c r="BI284" i="2"/>
  <c r="BI285" i="2"/>
  <c r="BI286" i="2"/>
  <c r="BI287" i="2"/>
  <c r="BI288" i="2"/>
  <c r="BI289" i="2"/>
  <c r="BI290" i="2"/>
  <c r="BP281" i="2"/>
  <c r="BP282" i="2"/>
  <c r="BP283" i="2"/>
  <c r="BP284" i="2"/>
  <c r="BP285" i="2"/>
  <c r="BP286" i="2"/>
  <c r="BP287" i="2"/>
  <c r="BP288" i="2"/>
  <c r="BP289" i="2"/>
  <c r="BP290" i="2"/>
  <c r="BP280" i="2"/>
  <c r="BI280" i="2"/>
  <c r="BA281" i="2"/>
  <c r="BA282" i="2"/>
  <c r="BA283" i="2"/>
  <c r="BA284" i="2"/>
  <c r="BA285" i="2"/>
  <c r="BA286" i="2"/>
  <c r="BA287" i="2"/>
  <c r="BA288" i="2"/>
  <c r="BA289" i="2"/>
  <c r="BA290" i="2"/>
  <c r="BA280" i="2"/>
  <c r="BB451" i="5" l="1"/>
  <c r="BA451" i="5"/>
  <c r="BB450" i="5"/>
  <c r="BA450" i="5"/>
  <c r="BB449" i="5"/>
  <c r="BA449" i="5"/>
  <c r="BB448" i="5"/>
  <c r="BA448" i="5"/>
  <c r="BB447" i="5"/>
  <c r="BA447" i="5"/>
  <c r="BB446" i="5"/>
  <c r="BA446" i="5"/>
  <c r="BB445" i="5"/>
  <c r="BA445" i="5"/>
  <c r="BB444" i="5"/>
  <c r="BA444" i="5"/>
  <c r="BB443" i="5"/>
  <c r="BA443" i="5"/>
  <c r="BB442" i="5"/>
  <c r="BA442" i="5"/>
  <c r="BB441" i="5"/>
  <c r="BA441" i="5"/>
  <c r="BB440" i="5"/>
  <c r="BA440" i="5"/>
  <c r="BB439" i="5"/>
  <c r="BA439" i="5"/>
  <c r="BB438" i="5"/>
  <c r="BA438" i="5"/>
  <c r="BB437" i="5"/>
  <c r="BA437" i="5"/>
  <c r="BB436" i="5"/>
  <c r="BA436" i="5"/>
  <c r="BB435" i="5"/>
  <c r="BA435" i="5"/>
  <c r="BB434" i="5"/>
  <c r="BA434" i="5"/>
  <c r="BB433" i="5"/>
  <c r="BA433" i="5"/>
  <c r="BB432" i="5"/>
  <c r="BA432" i="5"/>
  <c r="BB431" i="5"/>
  <c r="BA431" i="5"/>
  <c r="BB430" i="5"/>
  <c r="BA430" i="5"/>
  <c r="BB429" i="5"/>
  <c r="BA429" i="5"/>
  <c r="BB428" i="5"/>
  <c r="BA428" i="5"/>
  <c r="BB427" i="5"/>
  <c r="BA427" i="5"/>
  <c r="BB426" i="5"/>
  <c r="BA426" i="5"/>
  <c r="BB425" i="5"/>
  <c r="BA425" i="5"/>
  <c r="BB424" i="5"/>
  <c r="BA424" i="5"/>
  <c r="BB423" i="5"/>
  <c r="BA423" i="5"/>
  <c r="BB422" i="5"/>
  <c r="BA422" i="5"/>
  <c r="BB421" i="5"/>
  <c r="BA421" i="5"/>
  <c r="BB420" i="5"/>
  <c r="BA420" i="5"/>
  <c r="BB419" i="5"/>
  <c r="BA419" i="5"/>
  <c r="BB418" i="5"/>
  <c r="BA418" i="5"/>
  <c r="BB417" i="5"/>
  <c r="BA417" i="5"/>
  <c r="BB416" i="5"/>
  <c r="BA416" i="5"/>
  <c r="BB415" i="5"/>
  <c r="BA415" i="5"/>
  <c r="BB414" i="5"/>
  <c r="BA414" i="5"/>
  <c r="BB413" i="5"/>
  <c r="BA413" i="5"/>
  <c r="BB412" i="5"/>
  <c r="BA412" i="5"/>
  <c r="BB411" i="5"/>
  <c r="BA411" i="5"/>
  <c r="BB410" i="5"/>
  <c r="BA410" i="5"/>
  <c r="BB409" i="5"/>
  <c r="BA409" i="5"/>
  <c r="BB408" i="5"/>
  <c r="BA408" i="5"/>
  <c r="BB407" i="5"/>
  <c r="BA407" i="5"/>
  <c r="BB406" i="5"/>
  <c r="BA406" i="5"/>
  <c r="BB405" i="5"/>
  <c r="BA405" i="5"/>
  <c r="BB404" i="5"/>
  <c r="BA404" i="5"/>
  <c r="BB403" i="5"/>
  <c r="BA403" i="5"/>
  <c r="BB402" i="5"/>
  <c r="BA402" i="5"/>
  <c r="BB401" i="5"/>
  <c r="BA401" i="5"/>
  <c r="BB400" i="5"/>
  <c r="BA400" i="5"/>
  <c r="BB399" i="5"/>
  <c r="BA399" i="5"/>
  <c r="BB398" i="5"/>
  <c r="BA398" i="5"/>
  <c r="BB397" i="5"/>
  <c r="BA397" i="5"/>
  <c r="BB396" i="5"/>
  <c r="BA396" i="5"/>
  <c r="BB395" i="5"/>
  <c r="BA395" i="5"/>
  <c r="BB394" i="5"/>
  <c r="BA394" i="5"/>
  <c r="BB393" i="5"/>
  <c r="BA393" i="5"/>
  <c r="BB392" i="5"/>
  <c r="BA392" i="5"/>
  <c r="BB391" i="5"/>
  <c r="BA391" i="5"/>
  <c r="BB390" i="5"/>
  <c r="BA390" i="5"/>
  <c r="BB389" i="5"/>
  <c r="BA389" i="5"/>
  <c r="BB388" i="5"/>
  <c r="BA388" i="5"/>
  <c r="BB387" i="5"/>
  <c r="BA387" i="5"/>
  <c r="BB386" i="5"/>
  <c r="BA386" i="5"/>
  <c r="BB385" i="5"/>
  <c r="BA385" i="5"/>
  <c r="BB384" i="5"/>
  <c r="BA384" i="5"/>
  <c r="BB383" i="5"/>
  <c r="BA383" i="5"/>
  <c r="BB382" i="5"/>
  <c r="BA382" i="5"/>
  <c r="BB381" i="5"/>
  <c r="BA381" i="5"/>
  <c r="BB380" i="5"/>
  <c r="BA380" i="5"/>
  <c r="BB379" i="5"/>
  <c r="BA379" i="5"/>
  <c r="BB378" i="5"/>
  <c r="BA378" i="5"/>
  <c r="BB377" i="5"/>
  <c r="BA377" i="5"/>
  <c r="BB376" i="5"/>
  <c r="BA376" i="5"/>
  <c r="BB375" i="5"/>
  <c r="BA375" i="5"/>
  <c r="BB374" i="5"/>
  <c r="BA374" i="5"/>
  <c r="BB373" i="5"/>
  <c r="BA373" i="5"/>
  <c r="BB372" i="5"/>
  <c r="BA372" i="5"/>
  <c r="BB371" i="5"/>
  <c r="BA371" i="5"/>
  <c r="BB370" i="5"/>
  <c r="BA370" i="5"/>
  <c r="BB369" i="5"/>
  <c r="BA369" i="5"/>
  <c r="BB368" i="5"/>
  <c r="BA368" i="5"/>
  <c r="BB367" i="5"/>
  <c r="BA367" i="5"/>
  <c r="BB366" i="5"/>
  <c r="BA366" i="5"/>
  <c r="BB365" i="5"/>
  <c r="BA365" i="5"/>
  <c r="BB364" i="5"/>
  <c r="BA364" i="5"/>
  <c r="BB363" i="5"/>
  <c r="BA363" i="5"/>
  <c r="BB362" i="5"/>
  <c r="BA362" i="5"/>
  <c r="BB361" i="5"/>
  <c r="BA361" i="5"/>
  <c r="BB360" i="5"/>
  <c r="BA360" i="5"/>
  <c r="BB359" i="5"/>
  <c r="BA359" i="5"/>
  <c r="BB358" i="5"/>
  <c r="BA358" i="5"/>
  <c r="BB357" i="5"/>
  <c r="BA357" i="5"/>
  <c r="BB356" i="5"/>
  <c r="BA356" i="5"/>
  <c r="BB355" i="5"/>
  <c r="BA355" i="5"/>
  <c r="BB354" i="5"/>
  <c r="BA354" i="5"/>
  <c r="BB353" i="5"/>
  <c r="BA353" i="5"/>
  <c r="BB352" i="5"/>
  <c r="BA352" i="5"/>
  <c r="BB351" i="5"/>
  <c r="BA351" i="5"/>
  <c r="BB350" i="5"/>
  <c r="BA350" i="5"/>
  <c r="BB349" i="5"/>
  <c r="BA349" i="5"/>
  <c r="BB348" i="5"/>
  <c r="BA348" i="5"/>
  <c r="BB347" i="5"/>
  <c r="BA347" i="5"/>
  <c r="BB346" i="5"/>
  <c r="BA346" i="5"/>
  <c r="BB345" i="5"/>
  <c r="BA345" i="5"/>
  <c r="BB344" i="5"/>
  <c r="BA344" i="5"/>
  <c r="BB343" i="5"/>
  <c r="BA343" i="5"/>
  <c r="BB342" i="5"/>
  <c r="BA342" i="5"/>
  <c r="BB341" i="5"/>
  <c r="BA341" i="5"/>
  <c r="BB340" i="5"/>
  <c r="BA340" i="5"/>
  <c r="BB339" i="5"/>
  <c r="BA339" i="5"/>
  <c r="BB338" i="5"/>
  <c r="BA338" i="5"/>
  <c r="BB337" i="5"/>
  <c r="BA337" i="5"/>
  <c r="BB336" i="5"/>
  <c r="BA336" i="5"/>
  <c r="BB335" i="5"/>
  <c r="BA335" i="5"/>
  <c r="BB334" i="5"/>
  <c r="BA334" i="5"/>
  <c r="BB333" i="5"/>
  <c r="BA333" i="5"/>
  <c r="BB332" i="5"/>
  <c r="BA332" i="5"/>
  <c r="BB331" i="5"/>
  <c r="BA331" i="5"/>
  <c r="BB330" i="5"/>
  <c r="BA330" i="5"/>
  <c r="BB329" i="5"/>
  <c r="BA329" i="5"/>
  <c r="BB328" i="5"/>
  <c r="BA328" i="5"/>
  <c r="BB327" i="5"/>
  <c r="BA327" i="5"/>
  <c r="BB326" i="5"/>
  <c r="BA326" i="5"/>
  <c r="BB325" i="5"/>
  <c r="BA325" i="5"/>
  <c r="BB324" i="5"/>
  <c r="BA324" i="5"/>
  <c r="BB323" i="5"/>
  <c r="BA323" i="5"/>
  <c r="BB322" i="5"/>
  <c r="BA322" i="5"/>
  <c r="BB321" i="5"/>
  <c r="BA321" i="5"/>
  <c r="BB320" i="5"/>
  <c r="BA320" i="5"/>
  <c r="BB319" i="5"/>
  <c r="BA319" i="5"/>
  <c r="BB318" i="5"/>
  <c r="BA318" i="5"/>
  <c r="BB317" i="5"/>
  <c r="BA317" i="5"/>
  <c r="BB316" i="5"/>
  <c r="BA316" i="5"/>
  <c r="BB315" i="5"/>
  <c r="BA315" i="5"/>
  <c r="BB314" i="5"/>
  <c r="BA314" i="5"/>
  <c r="BB313" i="5"/>
  <c r="BA313" i="5"/>
  <c r="BB312" i="5"/>
  <c r="BA312" i="5"/>
  <c r="BB311" i="5"/>
  <c r="BA311" i="5"/>
  <c r="BB310" i="5"/>
  <c r="BA310" i="5"/>
  <c r="BB309" i="5"/>
  <c r="BA309" i="5"/>
  <c r="BB308" i="5"/>
  <c r="BA308" i="5"/>
  <c r="BB307" i="5"/>
  <c r="BA307" i="5"/>
  <c r="BB306" i="5"/>
  <c r="BA306" i="5"/>
  <c r="BB305" i="5"/>
  <c r="BA305" i="5"/>
  <c r="BB304" i="5"/>
  <c r="BA304" i="5"/>
  <c r="BB303" i="5"/>
  <c r="BA303" i="5"/>
  <c r="BB302" i="5"/>
  <c r="BA302" i="5"/>
  <c r="BB301" i="5"/>
  <c r="BA301" i="5"/>
  <c r="BB300" i="5"/>
  <c r="BA300" i="5"/>
  <c r="BB299" i="5"/>
  <c r="BA299" i="5"/>
  <c r="BB298" i="5"/>
  <c r="BA298" i="5"/>
  <c r="BB297" i="5"/>
  <c r="BA297" i="5"/>
  <c r="BB296" i="5"/>
  <c r="BA296" i="5"/>
  <c r="BB295" i="5"/>
  <c r="BA295" i="5"/>
  <c r="BB294" i="5"/>
  <c r="BA294" i="5"/>
  <c r="BB293" i="5"/>
  <c r="BA293" i="5"/>
  <c r="BB292" i="5"/>
  <c r="BA292" i="5"/>
  <c r="BB291" i="5"/>
  <c r="BA291" i="5"/>
  <c r="BB290" i="5"/>
  <c r="BA290" i="5"/>
  <c r="BB289" i="5"/>
  <c r="BA289" i="5"/>
  <c r="BB288" i="5"/>
  <c r="BA288" i="5"/>
  <c r="BB287" i="5"/>
  <c r="BA287" i="5"/>
  <c r="BB286" i="5"/>
  <c r="BA286" i="5"/>
  <c r="BB285" i="5"/>
  <c r="BA285" i="5"/>
  <c r="BB284" i="5"/>
  <c r="BA284" i="5"/>
  <c r="BB283" i="5"/>
  <c r="BA283" i="5"/>
  <c r="BB282" i="5"/>
  <c r="BA282" i="5"/>
  <c r="BB281" i="5"/>
  <c r="BA281" i="5"/>
  <c r="BB280" i="5"/>
  <c r="BA280" i="5"/>
  <c r="BB279" i="5"/>
  <c r="BA279" i="5"/>
  <c r="BB278" i="5"/>
  <c r="BA278" i="5"/>
  <c r="BB277" i="5"/>
  <c r="BA277" i="5"/>
  <c r="BB276" i="5"/>
  <c r="BA276" i="5"/>
  <c r="BB275" i="5"/>
  <c r="BA275" i="5"/>
  <c r="BB274" i="5"/>
  <c r="BA274" i="5"/>
  <c r="BB273" i="5"/>
  <c r="BA273" i="5"/>
  <c r="BB272" i="5"/>
  <c r="BA272" i="5"/>
  <c r="BB271" i="5"/>
  <c r="BA271" i="5"/>
  <c r="BB270" i="5"/>
  <c r="BA270" i="5"/>
  <c r="BB269" i="5"/>
  <c r="BA269" i="5"/>
  <c r="BB268" i="5"/>
  <c r="BA268" i="5"/>
  <c r="BB267" i="5"/>
  <c r="BA267" i="5"/>
  <c r="BB266" i="5"/>
  <c r="BA266" i="5"/>
  <c r="BB265" i="5"/>
  <c r="BA265" i="5"/>
  <c r="BB264" i="5"/>
  <c r="BA264" i="5"/>
  <c r="BB263" i="5"/>
  <c r="BA263" i="5"/>
  <c r="BB262" i="5"/>
  <c r="BA262" i="5"/>
  <c r="BB261" i="5"/>
  <c r="BA261" i="5"/>
  <c r="BB260" i="5"/>
  <c r="BA260" i="5"/>
  <c r="BB259" i="5"/>
  <c r="BA259" i="5"/>
  <c r="BB258" i="5"/>
  <c r="BA258" i="5"/>
  <c r="BB257" i="5"/>
  <c r="BA257" i="5"/>
  <c r="BB256" i="5"/>
  <c r="BA256" i="5"/>
  <c r="BB255" i="5"/>
  <c r="BA255" i="5"/>
  <c r="BB254" i="5"/>
  <c r="BA254" i="5"/>
  <c r="BB253" i="5"/>
  <c r="BA253" i="5"/>
  <c r="BB252" i="5"/>
  <c r="BA252" i="5"/>
  <c r="BB251" i="5"/>
  <c r="BA251" i="5"/>
  <c r="BB250" i="5"/>
  <c r="BA250" i="5"/>
  <c r="BB249" i="5"/>
  <c r="BA249" i="5"/>
  <c r="BB248" i="5"/>
  <c r="BA248" i="5"/>
  <c r="BB247" i="5"/>
  <c r="BA247" i="5"/>
  <c r="BB246" i="5"/>
  <c r="BA246" i="5"/>
  <c r="BB245" i="5"/>
  <c r="BA245" i="5"/>
  <c r="BB244" i="5"/>
  <c r="BA244" i="5"/>
  <c r="BB243" i="5"/>
  <c r="BA243" i="5"/>
  <c r="BB242" i="5"/>
  <c r="BA242" i="5"/>
  <c r="BB241" i="5"/>
  <c r="BA241" i="5"/>
  <c r="BB240" i="5"/>
  <c r="BA240" i="5"/>
  <c r="BB239" i="5"/>
  <c r="BA239" i="5"/>
  <c r="BB238" i="5"/>
  <c r="BA238" i="5"/>
  <c r="BB237" i="5"/>
  <c r="BA237" i="5"/>
  <c r="BB236" i="5"/>
  <c r="BA236" i="5"/>
  <c r="BB235" i="5"/>
  <c r="BA235" i="5"/>
  <c r="BB234" i="5"/>
  <c r="BA234" i="5"/>
  <c r="BB233" i="5"/>
  <c r="BA233" i="5"/>
  <c r="BB232" i="5"/>
  <c r="BA232" i="5"/>
  <c r="BB231" i="5"/>
  <c r="BA231" i="5"/>
  <c r="BB230" i="5"/>
  <c r="BA230" i="5"/>
  <c r="BB229" i="5"/>
  <c r="BA229" i="5"/>
  <c r="BB228" i="5"/>
  <c r="BA228" i="5"/>
  <c r="BB227" i="5"/>
  <c r="BA227" i="5"/>
  <c r="BB226" i="5"/>
  <c r="BA226" i="5"/>
  <c r="BB225" i="5"/>
  <c r="BA225" i="5"/>
  <c r="BB224" i="5"/>
  <c r="BA224" i="5"/>
  <c r="BB223" i="5"/>
  <c r="BA223" i="5"/>
  <c r="BB222" i="5"/>
  <c r="BA222" i="5"/>
  <c r="BB221" i="5"/>
  <c r="BA221" i="5"/>
  <c r="BB220" i="5"/>
  <c r="BA220" i="5"/>
  <c r="BB219" i="5"/>
  <c r="BA219" i="5"/>
  <c r="BB218" i="5"/>
  <c r="BA218" i="5"/>
  <c r="BB217" i="5"/>
  <c r="BA217" i="5"/>
  <c r="BB216" i="5"/>
  <c r="BA216" i="5"/>
  <c r="BB215" i="5"/>
  <c r="BA215" i="5"/>
  <c r="BB214" i="5"/>
  <c r="BA214" i="5"/>
  <c r="BB213" i="5"/>
  <c r="BA213" i="5"/>
  <c r="BB212" i="5"/>
  <c r="BA212" i="5"/>
  <c r="BB211" i="5"/>
  <c r="BA211" i="5"/>
  <c r="BB210" i="5"/>
  <c r="BA210" i="5"/>
  <c r="BB209" i="5"/>
  <c r="BA209" i="5"/>
  <c r="BB208" i="5"/>
  <c r="BA208" i="5"/>
  <c r="BB207" i="5"/>
  <c r="BA207" i="5"/>
  <c r="BB206" i="5"/>
  <c r="BA206" i="5"/>
  <c r="BB205" i="5"/>
  <c r="BA205" i="5"/>
  <c r="BB204" i="5"/>
  <c r="BA204" i="5"/>
  <c r="BB203" i="5"/>
  <c r="BA203" i="5"/>
  <c r="BB202" i="5"/>
  <c r="BA202" i="5"/>
  <c r="BB201" i="5"/>
  <c r="BA201" i="5"/>
  <c r="BB200" i="5"/>
  <c r="BA200" i="5"/>
  <c r="BB199" i="5"/>
  <c r="BA199" i="5"/>
  <c r="BB198" i="5"/>
  <c r="BA198" i="5"/>
  <c r="BB197" i="5"/>
  <c r="BA197" i="5"/>
  <c r="BB196" i="5"/>
  <c r="BA196" i="5"/>
  <c r="BB195" i="5"/>
  <c r="BA195" i="5"/>
  <c r="BB194" i="5"/>
  <c r="BA194" i="5"/>
  <c r="BB193" i="5"/>
  <c r="BA193" i="5"/>
  <c r="BB192" i="5"/>
  <c r="BA192" i="5"/>
  <c r="BB191" i="5"/>
  <c r="BA191" i="5"/>
  <c r="BB190" i="5"/>
  <c r="BA190" i="5"/>
  <c r="BB189" i="5"/>
  <c r="BA189" i="5"/>
  <c r="BB188" i="5"/>
  <c r="BA188" i="5"/>
  <c r="BB187" i="5"/>
  <c r="BA187" i="5"/>
  <c r="BB186" i="5"/>
  <c r="BA186" i="5"/>
  <c r="BB185" i="5"/>
  <c r="BA185" i="5"/>
  <c r="BB184" i="5"/>
  <c r="BA184" i="5"/>
  <c r="BB183" i="5"/>
  <c r="BA183" i="5"/>
  <c r="BB182" i="5"/>
  <c r="BA182" i="5"/>
  <c r="BB181" i="5"/>
  <c r="BA181" i="5"/>
  <c r="BB180" i="5"/>
  <c r="BA180" i="5"/>
  <c r="BB179" i="5"/>
  <c r="BA179" i="5"/>
  <c r="BB178" i="5"/>
  <c r="BA178" i="5"/>
  <c r="BB177" i="5"/>
  <c r="BA177" i="5"/>
  <c r="BB176" i="5"/>
  <c r="BA176" i="5"/>
  <c r="BB175" i="5"/>
  <c r="BA175" i="5"/>
  <c r="BB174" i="5"/>
  <c r="BA174" i="5"/>
  <c r="BB173" i="5"/>
  <c r="BA173" i="5"/>
  <c r="BB172" i="5"/>
  <c r="BA172" i="5"/>
  <c r="BB171" i="5"/>
  <c r="BA171" i="5"/>
  <c r="BB170" i="5"/>
  <c r="BA170" i="5"/>
  <c r="BB169" i="5"/>
  <c r="BA169" i="5"/>
  <c r="BB168" i="5"/>
  <c r="BA168" i="5"/>
  <c r="BB167" i="5"/>
  <c r="BA167" i="5"/>
  <c r="BB166" i="5"/>
  <c r="BA166" i="5"/>
  <c r="BB165" i="5"/>
  <c r="BA165" i="5"/>
  <c r="BB164" i="5"/>
  <c r="BA164" i="5"/>
  <c r="BB163" i="5"/>
  <c r="BA163" i="5"/>
  <c r="BB162" i="5"/>
  <c r="BA162" i="5"/>
  <c r="BB161" i="5"/>
  <c r="BA161" i="5"/>
  <c r="BB160" i="5"/>
  <c r="BA160" i="5"/>
  <c r="BB159" i="5"/>
  <c r="BA159" i="5"/>
  <c r="BB158" i="5"/>
  <c r="BA158" i="5"/>
  <c r="BB157" i="5"/>
  <c r="BA157" i="5"/>
  <c r="BB156" i="5"/>
  <c r="BA156" i="5"/>
  <c r="BB155" i="5"/>
  <c r="BA155" i="5"/>
  <c r="BB154" i="5"/>
  <c r="BA154" i="5"/>
  <c r="BB153" i="5"/>
  <c r="BA153" i="5"/>
  <c r="BB152" i="5"/>
  <c r="BA152" i="5"/>
  <c r="BB151" i="5"/>
  <c r="BA151" i="5"/>
  <c r="BB150" i="5"/>
  <c r="BA150" i="5"/>
  <c r="BB149" i="5"/>
  <c r="BA149" i="5"/>
  <c r="BB148" i="5"/>
  <c r="BA148" i="5"/>
  <c r="BB147" i="5"/>
  <c r="BA147" i="5"/>
  <c r="BB146" i="5"/>
  <c r="BA146" i="5"/>
  <c r="BB145" i="5"/>
  <c r="BA145" i="5"/>
  <c r="BB144" i="5"/>
  <c r="BA144" i="5"/>
  <c r="BB143" i="5"/>
  <c r="BA143" i="5"/>
  <c r="BB142" i="5"/>
  <c r="BA142" i="5"/>
  <c r="BB141" i="5"/>
  <c r="BA141" i="5"/>
  <c r="BB140" i="5"/>
  <c r="BA140" i="5"/>
  <c r="BB139" i="5"/>
  <c r="BA139" i="5"/>
  <c r="BB138" i="5"/>
  <c r="BA138" i="5"/>
  <c r="BB137" i="5"/>
  <c r="BA137" i="5"/>
  <c r="BB136" i="5"/>
  <c r="BA136" i="5"/>
  <c r="BB135" i="5"/>
  <c r="BA135" i="5"/>
  <c r="BB134" i="5"/>
  <c r="BA134" i="5"/>
  <c r="BB133" i="5"/>
  <c r="BA133" i="5"/>
  <c r="BB132" i="5"/>
  <c r="BA132" i="5"/>
  <c r="BB131" i="5"/>
  <c r="BA131" i="5"/>
  <c r="BB130" i="5"/>
  <c r="BA130" i="5"/>
  <c r="BB129" i="5"/>
  <c r="BA129" i="5"/>
  <c r="BB128" i="5"/>
  <c r="BA128" i="5"/>
  <c r="BB127" i="5"/>
  <c r="BA127" i="5"/>
  <c r="BB126" i="5"/>
  <c r="BA126" i="5"/>
  <c r="BB125" i="5"/>
  <c r="BA125" i="5"/>
  <c r="BB124" i="5"/>
  <c r="BA124" i="5"/>
  <c r="BB123" i="5"/>
  <c r="BA123" i="5"/>
  <c r="BB122" i="5"/>
  <c r="BA122" i="5"/>
  <c r="BB121" i="5"/>
  <c r="BA121" i="5"/>
  <c r="BB120" i="5"/>
  <c r="BA120" i="5"/>
  <c r="BB119" i="5"/>
  <c r="BA119" i="5"/>
  <c r="BB118" i="5"/>
  <c r="BA118" i="5"/>
  <c r="BB117" i="5"/>
  <c r="BA117" i="5"/>
  <c r="BB116" i="5"/>
  <c r="BA116" i="5"/>
  <c r="BB115" i="5"/>
  <c r="BA115" i="5"/>
  <c r="BB114" i="5"/>
  <c r="BA114" i="5"/>
  <c r="BB113" i="5"/>
  <c r="BA113" i="5"/>
  <c r="BB112" i="5"/>
  <c r="BA112" i="5"/>
  <c r="BB111" i="5"/>
  <c r="BA111" i="5"/>
  <c r="BB110" i="5"/>
  <c r="BA110" i="5"/>
  <c r="BB109" i="5"/>
  <c r="BA109" i="5"/>
  <c r="BB108" i="5"/>
  <c r="BA108" i="5"/>
  <c r="BB107" i="5"/>
  <c r="BA107" i="5"/>
  <c r="BB106" i="5"/>
  <c r="BA106" i="5"/>
  <c r="BB105" i="5"/>
  <c r="BA105" i="5"/>
  <c r="BB104" i="5"/>
  <c r="BA104" i="5"/>
  <c r="BB103" i="5"/>
  <c r="BA103" i="5"/>
  <c r="BB102" i="5"/>
  <c r="BA102" i="5"/>
  <c r="BB101" i="5"/>
  <c r="BA101" i="5"/>
  <c r="BB100" i="5"/>
  <c r="BA100" i="5"/>
  <c r="BB99" i="5"/>
  <c r="BA99" i="5"/>
  <c r="BB98" i="5"/>
  <c r="BA98" i="5"/>
  <c r="BB97" i="5"/>
  <c r="BA97" i="5"/>
  <c r="BB96" i="5"/>
  <c r="BA96" i="5"/>
  <c r="BB95" i="5"/>
  <c r="BA95" i="5"/>
  <c r="BB94" i="5"/>
  <c r="BA94" i="5"/>
  <c r="BB93" i="5"/>
  <c r="BA93" i="5"/>
  <c r="BB92" i="5"/>
  <c r="BA92" i="5"/>
  <c r="BB91" i="5"/>
  <c r="BA91" i="5"/>
  <c r="BB90" i="5"/>
  <c r="BA90" i="5"/>
  <c r="BB89" i="5"/>
  <c r="BA89" i="5"/>
  <c r="BB88" i="5"/>
  <c r="BA88" i="5"/>
  <c r="BB87" i="5"/>
  <c r="BA87" i="5"/>
  <c r="BB86" i="5"/>
  <c r="BA86" i="5"/>
  <c r="BB85" i="5"/>
  <c r="BA85" i="5"/>
  <c r="BB84" i="5"/>
  <c r="BA84" i="5"/>
  <c r="BB83" i="5"/>
  <c r="BA83" i="5"/>
  <c r="BB82" i="5"/>
  <c r="BA82" i="5"/>
  <c r="BB81" i="5"/>
  <c r="BA81" i="5"/>
  <c r="BB80" i="5"/>
  <c r="BA80" i="5"/>
  <c r="BB79" i="5"/>
  <c r="BA79" i="5"/>
  <c r="BB78" i="5"/>
  <c r="BA78" i="5"/>
  <c r="BB77" i="5"/>
  <c r="BA77" i="5"/>
  <c r="BB76" i="5"/>
  <c r="BA76" i="5"/>
  <c r="BB75" i="5"/>
  <c r="BA75" i="5"/>
  <c r="BB74" i="5"/>
  <c r="BA74" i="5"/>
  <c r="BB73" i="5"/>
  <c r="BA73" i="5"/>
  <c r="BB72" i="5"/>
  <c r="BA72" i="5"/>
  <c r="BB71" i="5"/>
  <c r="BA71" i="5"/>
  <c r="BB70" i="5"/>
  <c r="BA70" i="5"/>
  <c r="BB69" i="5"/>
  <c r="BA69" i="5"/>
  <c r="BB68" i="5"/>
  <c r="BA68" i="5"/>
  <c r="BB67" i="5"/>
  <c r="BA67" i="5"/>
  <c r="AN451" i="5"/>
  <c r="AM451" i="5"/>
  <c r="AN450" i="5"/>
  <c r="AM450" i="5"/>
  <c r="AN449" i="5"/>
  <c r="AM449" i="5"/>
  <c r="AN448" i="5"/>
  <c r="AM448" i="5"/>
  <c r="AN447" i="5"/>
  <c r="AM447" i="5"/>
  <c r="AN446" i="5"/>
  <c r="AM446" i="5"/>
  <c r="AN445" i="5"/>
  <c r="AM445" i="5"/>
  <c r="AN444" i="5"/>
  <c r="AM444" i="5"/>
  <c r="AN443" i="5"/>
  <c r="AM443" i="5"/>
  <c r="AN442" i="5"/>
  <c r="AM442" i="5"/>
  <c r="AN441" i="5"/>
  <c r="AM441" i="5"/>
  <c r="AN440" i="5"/>
  <c r="AM440" i="5"/>
  <c r="AN439" i="5"/>
  <c r="AM439" i="5"/>
  <c r="AN438" i="5"/>
  <c r="AM438" i="5"/>
  <c r="AN437" i="5"/>
  <c r="AM437" i="5"/>
  <c r="AN436" i="5"/>
  <c r="AM436" i="5"/>
  <c r="AN435" i="5"/>
  <c r="AM435" i="5"/>
  <c r="AN434" i="5"/>
  <c r="AM434" i="5"/>
  <c r="AN433" i="5"/>
  <c r="AM433" i="5"/>
  <c r="AN432" i="5"/>
  <c r="AM432" i="5"/>
  <c r="AN431" i="5"/>
  <c r="AM431" i="5"/>
  <c r="AN430" i="5"/>
  <c r="AM430" i="5"/>
  <c r="AN429" i="5"/>
  <c r="AM429" i="5"/>
  <c r="AN428" i="5"/>
  <c r="AM428" i="5"/>
  <c r="AN427" i="5"/>
  <c r="AM427" i="5"/>
  <c r="AN426" i="5"/>
  <c r="AM426" i="5"/>
  <c r="AN425" i="5"/>
  <c r="AM425" i="5"/>
  <c r="AN424" i="5"/>
  <c r="AM424" i="5"/>
  <c r="AN423" i="5"/>
  <c r="AM423" i="5"/>
  <c r="AN422" i="5"/>
  <c r="AM422" i="5"/>
  <c r="AN421" i="5"/>
  <c r="AM421" i="5"/>
  <c r="AN420" i="5"/>
  <c r="AM420" i="5"/>
  <c r="AN419" i="5"/>
  <c r="AM419" i="5"/>
  <c r="AN418" i="5"/>
  <c r="AM418" i="5"/>
  <c r="AN417" i="5"/>
  <c r="AM417" i="5"/>
  <c r="AN416" i="5"/>
  <c r="AM416" i="5"/>
  <c r="AN415" i="5"/>
  <c r="AM415" i="5"/>
  <c r="AN414" i="5"/>
  <c r="AM414" i="5"/>
  <c r="AN413" i="5"/>
  <c r="AM413" i="5"/>
  <c r="AN412" i="5"/>
  <c r="AM412" i="5"/>
  <c r="AN411" i="5"/>
  <c r="AM411" i="5"/>
  <c r="AN410" i="5"/>
  <c r="AM410" i="5"/>
  <c r="AN409" i="5"/>
  <c r="AM409" i="5"/>
  <c r="AN408" i="5"/>
  <c r="AM408" i="5"/>
  <c r="AN407" i="5"/>
  <c r="AM407" i="5"/>
  <c r="AN406" i="5"/>
  <c r="AM406" i="5"/>
  <c r="AN405" i="5"/>
  <c r="AM405" i="5"/>
  <c r="AN404" i="5"/>
  <c r="AM404" i="5"/>
  <c r="AN403" i="5"/>
  <c r="AM403" i="5"/>
  <c r="AN402" i="5"/>
  <c r="AM402" i="5"/>
  <c r="AN401" i="5"/>
  <c r="AM401" i="5"/>
  <c r="AN400" i="5"/>
  <c r="AM400" i="5"/>
  <c r="AN399" i="5"/>
  <c r="AM399" i="5"/>
  <c r="AN398" i="5"/>
  <c r="AM398" i="5"/>
  <c r="AN397" i="5"/>
  <c r="AM397" i="5"/>
  <c r="AN396" i="5"/>
  <c r="AM396" i="5"/>
  <c r="AN395" i="5"/>
  <c r="AM395" i="5"/>
  <c r="AN394" i="5"/>
  <c r="AM394" i="5"/>
  <c r="AN393" i="5"/>
  <c r="AM393" i="5"/>
  <c r="AN392" i="5"/>
  <c r="AM392" i="5"/>
  <c r="AN391" i="5"/>
  <c r="AM391" i="5"/>
  <c r="AN390" i="5"/>
  <c r="AM390" i="5"/>
  <c r="AN389" i="5"/>
  <c r="AM389" i="5"/>
  <c r="AN388" i="5"/>
  <c r="AM388" i="5"/>
  <c r="AN387" i="5"/>
  <c r="AM387" i="5"/>
  <c r="AN386" i="5"/>
  <c r="AM386" i="5"/>
  <c r="AN385" i="5"/>
  <c r="AM385" i="5"/>
  <c r="AN384" i="5"/>
  <c r="AM384" i="5"/>
  <c r="AN383" i="5"/>
  <c r="AM383" i="5"/>
  <c r="AN382" i="5"/>
  <c r="AM382" i="5"/>
  <c r="AN381" i="5"/>
  <c r="AM381" i="5"/>
  <c r="AN380" i="5"/>
  <c r="AM380" i="5"/>
  <c r="AN379" i="5"/>
  <c r="AM379" i="5"/>
  <c r="AN378" i="5"/>
  <c r="AM378" i="5"/>
  <c r="AN377" i="5"/>
  <c r="AM377" i="5"/>
  <c r="AN376" i="5"/>
  <c r="AM376" i="5"/>
  <c r="AN375" i="5"/>
  <c r="AM375" i="5"/>
  <c r="AN374" i="5"/>
  <c r="AM374" i="5"/>
  <c r="AN373" i="5"/>
  <c r="AM373" i="5"/>
  <c r="AN372" i="5"/>
  <c r="AM372" i="5"/>
  <c r="AN371" i="5"/>
  <c r="AM371" i="5"/>
  <c r="AN370" i="5"/>
  <c r="AM370" i="5"/>
  <c r="AN369" i="5"/>
  <c r="AM369" i="5"/>
  <c r="AN368" i="5"/>
  <c r="AM368" i="5"/>
  <c r="AN367" i="5"/>
  <c r="AM367" i="5"/>
  <c r="AN366" i="5"/>
  <c r="AM366" i="5"/>
  <c r="AN365" i="5"/>
  <c r="AM365" i="5"/>
  <c r="AN364" i="5"/>
  <c r="AM364" i="5"/>
  <c r="AN363" i="5"/>
  <c r="AM363" i="5"/>
  <c r="AN362" i="5"/>
  <c r="AM362" i="5"/>
  <c r="AN361" i="5"/>
  <c r="AM361" i="5"/>
  <c r="AN360" i="5"/>
  <c r="AM360" i="5"/>
  <c r="AN359" i="5"/>
  <c r="AM359" i="5"/>
  <c r="AN358" i="5"/>
  <c r="AM358" i="5"/>
  <c r="AN357" i="5"/>
  <c r="AM357" i="5"/>
  <c r="AN356" i="5"/>
  <c r="AM356" i="5"/>
  <c r="AN355" i="5"/>
  <c r="AM355" i="5"/>
  <c r="AN354" i="5"/>
  <c r="AM354" i="5"/>
  <c r="AN353" i="5"/>
  <c r="AM353" i="5"/>
  <c r="AN352" i="5"/>
  <c r="AM352" i="5"/>
  <c r="AN351" i="5"/>
  <c r="AM351" i="5"/>
  <c r="AN350" i="5"/>
  <c r="AM350" i="5"/>
  <c r="AN349" i="5"/>
  <c r="AM349" i="5"/>
  <c r="AN348" i="5"/>
  <c r="AM348" i="5"/>
  <c r="AN347" i="5"/>
  <c r="AM347" i="5"/>
  <c r="AN346" i="5"/>
  <c r="AM346" i="5"/>
  <c r="AN345" i="5"/>
  <c r="AM345" i="5"/>
  <c r="AN344" i="5"/>
  <c r="AM344" i="5"/>
  <c r="AN343" i="5"/>
  <c r="AM343" i="5"/>
  <c r="AN342" i="5"/>
  <c r="AM342" i="5"/>
  <c r="AN341" i="5"/>
  <c r="AM341" i="5"/>
  <c r="AN340" i="5"/>
  <c r="AM340" i="5"/>
  <c r="AN339" i="5"/>
  <c r="AM339" i="5"/>
  <c r="AN338" i="5"/>
  <c r="AM338" i="5"/>
  <c r="AN337" i="5"/>
  <c r="AM337" i="5"/>
  <c r="AN336" i="5"/>
  <c r="AM336" i="5"/>
  <c r="AN335" i="5"/>
  <c r="AM335" i="5"/>
  <c r="AN334" i="5"/>
  <c r="AM334" i="5"/>
  <c r="AN333" i="5"/>
  <c r="AM333" i="5"/>
  <c r="AN332" i="5"/>
  <c r="AM332" i="5"/>
  <c r="AN331" i="5"/>
  <c r="AM331" i="5"/>
  <c r="AN330" i="5"/>
  <c r="AM330" i="5"/>
  <c r="AN329" i="5"/>
  <c r="AM329" i="5"/>
  <c r="AN328" i="5"/>
  <c r="AM328" i="5"/>
  <c r="AN327" i="5"/>
  <c r="AM327" i="5"/>
  <c r="AN326" i="5"/>
  <c r="AM326" i="5"/>
  <c r="AN325" i="5"/>
  <c r="AM325" i="5"/>
  <c r="AN324" i="5"/>
  <c r="AM324" i="5"/>
  <c r="AN323" i="5"/>
  <c r="AM323" i="5"/>
  <c r="AN322" i="5"/>
  <c r="AM322" i="5"/>
  <c r="AN321" i="5"/>
  <c r="AM321" i="5"/>
  <c r="AN320" i="5"/>
  <c r="AM320" i="5"/>
  <c r="AN319" i="5"/>
  <c r="AM319" i="5"/>
  <c r="AN318" i="5"/>
  <c r="AM318" i="5"/>
  <c r="AN317" i="5"/>
  <c r="AM317" i="5"/>
  <c r="AN316" i="5"/>
  <c r="AM316" i="5"/>
  <c r="AN315" i="5"/>
  <c r="AM315" i="5"/>
  <c r="AN314" i="5"/>
  <c r="AM314" i="5"/>
  <c r="AN313" i="5"/>
  <c r="AM313" i="5"/>
  <c r="AN312" i="5"/>
  <c r="AM312" i="5"/>
  <c r="AN311" i="5"/>
  <c r="AM311" i="5"/>
  <c r="AN310" i="5"/>
  <c r="AM310" i="5"/>
  <c r="AN309" i="5"/>
  <c r="AM309" i="5"/>
  <c r="AN308" i="5"/>
  <c r="AM308" i="5"/>
  <c r="AN307" i="5"/>
  <c r="AM307" i="5"/>
  <c r="AN306" i="5"/>
  <c r="AM306" i="5"/>
  <c r="AN305" i="5"/>
  <c r="AM305" i="5"/>
  <c r="AN304" i="5"/>
  <c r="AM304" i="5"/>
  <c r="AN303" i="5"/>
  <c r="AM303" i="5"/>
  <c r="AN302" i="5"/>
  <c r="AM302" i="5"/>
  <c r="AN301" i="5"/>
  <c r="AM301" i="5"/>
  <c r="AN300" i="5"/>
  <c r="AM300" i="5"/>
  <c r="AN299" i="5"/>
  <c r="AM299" i="5"/>
  <c r="AN298" i="5"/>
  <c r="AM298" i="5"/>
  <c r="AN297" i="5"/>
  <c r="AM297" i="5"/>
  <c r="AN296" i="5"/>
  <c r="AM296" i="5"/>
  <c r="AN295" i="5"/>
  <c r="AM295" i="5"/>
  <c r="AN294" i="5"/>
  <c r="AM294" i="5"/>
  <c r="AN293" i="5"/>
  <c r="AM293" i="5"/>
  <c r="AN292" i="5"/>
  <c r="AM292" i="5"/>
  <c r="AN291" i="5"/>
  <c r="AM291" i="5"/>
  <c r="AN290" i="5"/>
  <c r="AM290" i="5"/>
  <c r="AN289" i="5"/>
  <c r="AM289" i="5"/>
  <c r="AN288" i="5"/>
  <c r="AM288" i="5"/>
  <c r="AN287" i="5"/>
  <c r="AM287" i="5"/>
  <c r="AN286" i="5"/>
  <c r="AM286" i="5"/>
  <c r="AN285" i="5"/>
  <c r="AM285" i="5"/>
  <c r="AN284" i="5"/>
  <c r="AM284" i="5"/>
  <c r="AN283" i="5"/>
  <c r="AM283" i="5"/>
  <c r="AN282" i="5"/>
  <c r="AM282" i="5"/>
  <c r="AN281" i="5"/>
  <c r="AM281" i="5"/>
  <c r="AN280" i="5"/>
  <c r="AM280" i="5"/>
  <c r="AN279" i="5"/>
  <c r="AM279" i="5"/>
  <c r="AN278" i="5"/>
  <c r="AM278" i="5"/>
  <c r="AN277" i="5"/>
  <c r="AM277" i="5"/>
  <c r="AN276" i="5"/>
  <c r="AM276" i="5"/>
  <c r="AN275" i="5"/>
  <c r="AM275" i="5"/>
  <c r="AN274" i="5"/>
  <c r="AM274" i="5"/>
  <c r="AN273" i="5"/>
  <c r="AM273" i="5"/>
  <c r="AN272" i="5"/>
  <c r="AM272" i="5"/>
  <c r="AN271" i="5"/>
  <c r="AM271" i="5"/>
  <c r="AN270" i="5"/>
  <c r="AM270" i="5"/>
  <c r="AN269" i="5"/>
  <c r="AM269" i="5"/>
  <c r="AN268" i="5"/>
  <c r="AM268" i="5"/>
  <c r="AN267" i="5"/>
  <c r="AM267" i="5"/>
  <c r="AN266" i="5"/>
  <c r="AM266" i="5"/>
  <c r="AN265" i="5"/>
  <c r="AM265" i="5"/>
  <c r="AN264" i="5"/>
  <c r="AM264" i="5"/>
  <c r="AN263" i="5"/>
  <c r="AM263" i="5"/>
  <c r="AN262" i="5"/>
  <c r="AM262" i="5"/>
  <c r="AN261" i="5"/>
  <c r="AM261" i="5"/>
  <c r="AN260" i="5"/>
  <c r="AM260" i="5"/>
  <c r="AN259" i="5"/>
  <c r="AM259" i="5"/>
  <c r="AN258" i="5"/>
  <c r="AM258" i="5"/>
  <c r="AN257" i="5"/>
  <c r="AM257" i="5"/>
  <c r="AN256" i="5"/>
  <c r="AM256" i="5"/>
  <c r="AN255" i="5"/>
  <c r="AM255" i="5"/>
  <c r="AN254" i="5"/>
  <c r="AM254" i="5"/>
  <c r="AN253" i="5"/>
  <c r="AM253" i="5"/>
  <c r="AN252" i="5"/>
  <c r="AM252" i="5"/>
  <c r="AN251" i="5"/>
  <c r="AM251" i="5"/>
  <c r="AN250" i="5"/>
  <c r="AM250" i="5"/>
  <c r="AN249" i="5"/>
  <c r="AM249" i="5"/>
  <c r="AN248" i="5"/>
  <c r="AM248" i="5"/>
  <c r="AN247" i="5"/>
  <c r="AM247" i="5"/>
  <c r="AN246" i="5"/>
  <c r="AM246" i="5"/>
  <c r="AN245" i="5"/>
  <c r="AM245" i="5"/>
  <c r="AN244" i="5"/>
  <c r="AM244" i="5"/>
  <c r="AN243" i="5"/>
  <c r="AM243" i="5"/>
  <c r="AN242" i="5"/>
  <c r="AM242" i="5"/>
  <c r="AN241" i="5"/>
  <c r="AM241" i="5"/>
  <c r="AN240" i="5"/>
  <c r="AM240" i="5"/>
  <c r="AN239" i="5"/>
  <c r="AM239" i="5"/>
  <c r="AN238" i="5"/>
  <c r="AM238" i="5"/>
  <c r="AN237" i="5"/>
  <c r="AM237" i="5"/>
  <c r="AN236" i="5"/>
  <c r="AM236" i="5"/>
  <c r="AN235" i="5"/>
  <c r="AM235" i="5"/>
  <c r="AN234" i="5"/>
  <c r="AM234" i="5"/>
  <c r="AN233" i="5"/>
  <c r="AM233" i="5"/>
  <c r="AN232" i="5"/>
  <c r="AM232" i="5"/>
  <c r="AN231" i="5"/>
  <c r="AM231" i="5"/>
  <c r="AN230" i="5"/>
  <c r="AM230" i="5"/>
  <c r="AN229" i="5"/>
  <c r="AM229" i="5"/>
  <c r="AN228" i="5"/>
  <c r="AM228" i="5"/>
  <c r="AN227" i="5"/>
  <c r="AM227" i="5"/>
  <c r="AN226" i="5"/>
  <c r="AM226" i="5"/>
  <c r="AN225" i="5"/>
  <c r="AM225" i="5"/>
  <c r="AN224" i="5"/>
  <c r="AM224" i="5"/>
  <c r="AN223" i="5"/>
  <c r="AM223" i="5"/>
  <c r="AN222" i="5"/>
  <c r="AM222" i="5"/>
  <c r="AN221" i="5"/>
  <c r="AM221" i="5"/>
  <c r="AN220" i="5"/>
  <c r="AM220" i="5"/>
  <c r="AN219" i="5"/>
  <c r="AM219" i="5"/>
  <c r="AN218" i="5"/>
  <c r="AM218" i="5"/>
  <c r="AN217" i="5"/>
  <c r="AM217" i="5"/>
  <c r="AN216" i="5"/>
  <c r="AM216" i="5"/>
  <c r="AN215" i="5"/>
  <c r="AM215" i="5"/>
  <c r="AN214" i="5"/>
  <c r="AM214" i="5"/>
  <c r="AN213" i="5"/>
  <c r="AM213" i="5"/>
  <c r="AN212" i="5"/>
  <c r="AM212" i="5"/>
  <c r="AN211" i="5"/>
  <c r="AM211" i="5"/>
  <c r="AN210" i="5"/>
  <c r="AM210" i="5"/>
  <c r="AN209" i="5"/>
  <c r="AM209" i="5"/>
  <c r="AN208" i="5"/>
  <c r="AM208" i="5"/>
  <c r="AN207" i="5"/>
  <c r="AM207" i="5"/>
  <c r="AN206" i="5"/>
  <c r="AM206" i="5"/>
  <c r="AN205" i="5"/>
  <c r="AM205" i="5"/>
  <c r="AN204" i="5"/>
  <c r="AM204" i="5"/>
  <c r="AN203" i="5"/>
  <c r="AM203" i="5"/>
  <c r="AN202" i="5"/>
  <c r="AM202" i="5"/>
  <c r="AN201" i="5"/>
  <c r="AM201" i="5"/>
  <c r="AN200" i="5"/>
  <c r="AM200" i="5"/>
  <c r="AN199" i="5"/>
  <c r="AM199" i="5"/>
  <c r="AN198" i="5"/>
  <c r="AM198" i="5"/>
  <c r="AN197" i="5"/>
  <c r="AM197" i="5"/>
  <c r="AN196" i="5"/>
  <c r="AM196" i="5"/>
  <c r="AN195" i="5"/>
  <c r="AM195" i="5"/>
  <c r="AN194" i="5"/>
  <c r="AM194" i="5"/>
  <c r="AN193" i="5"/>
  <c r="AM193" i="5"/>
  <c r="AN192" i="5"/>
  <c r="AM192" i="5"/>
  <c r="AN191" i="5"/>
  <c r="AM191" i="5"/>
  <c r="AN190" i="5"/>
  <c r="AM190" i="5"/>
  <c r="AN189" i="5"/>
  <c r="AM189" i="5"/>
  <c r="AN188" i="5"/>
  <c r="AM188" i="5"/>
  <c r="AN187" i="5"/>
  <c r="AM187" i="5"/>
  <c r="AN186" i="5"/>
  <c r="AM186" i="5"/>
  <c r="AN185" i="5"/>
  <c r="AM185" i="5"/>
  <c r="AN184" i="5"/>
  <c r="AM184" i="5"/>
  <c r="AN183" i="5"/>
  <c r="AM183" i="5"/>
  <c r="AN182" i="5"/>
  <c r="AM182" i="5"/>
  <c r="AN181" i="5"/>
  <c r="AM181" i="5"/>
  <c r="AN180" i="5"/>
  <c r="AM180" i="5"/>
  <c r="AN179" i="5"/>
  <c r="AM179" i="5"/>
  <c r="AN178" i="5"/>
  <c r="AM178" i="5"/>
  <c r="AN177" i="5"/>
  <c r="AM177" i="5"/>
  <c r="AN176" i="5"/>
  <c r="AM176" i="5"/>
  <c r="AN175" i="5"/>
  <c r="AM175" i="5"/>
  <c r="AN174" i="5"/>
  <c r="AM174" i="5"/>
  <c r="AN173" i="5"/>
  <c r="AM173" i="5"/>
  <c r="AN172" i="5"/>
  <c r="AM172" i="5"/>
  <c r="AN171" i="5"/>
  <c r="AM171" i="5"/>
  <c r="AN170" i="5"/>
  <c r="AM170" i="5"/>
  <c r="AN169" i="5"/>
  <c r="AM169" i="5"/>
  <c r="AN168" i="5"/>
  <c r="AM168" i="5"/>
  <c r="AN167" i="5"/>
  <c r="AM167" i="5"/>
  <c r="AN166" i="5"/>
  <c r="AM166" i="5"/>
  <c r="AN165" i="5"/>
  <c r="AM165" i="5"/>
  <c r="AN164" i="5"/>
  <c r="AM164" i="5"/>
  <c r="AN163" i="5"/>
  <c r="AM163" i="5"/>
  <c r="AN162" i="5"/>
  <c r="AM162" i="5"/>
  <c r="AN161" i="5"/>
  <c r="AM161" i="5"/>
  <c r="AN160" i="5"/>
  <c r="AM160" i="5"/>
  <c r="AN159" i="5"/>
  <c r="AM159" i="5"/>
  <c r="AN158" i="5"/>
  <c r="AM158" i="5"/>
  <c r="AN157" i="5"/>
  <c r="AM157" i="5"/>
  <c r="AN156" i="5"/>
  <c r="AM156" i="5"/>
  <c r="AN155" i="5"/>
  <c r="AM155" i="5"/>
  <c r="AN154" i="5"/>
  <c r="AM154" i="5"/>
  <c r="AN153" i="5"/>
  <c r="AM153" i="5"/>
  <c r="AN152" i="5"/>
  <c r="AM152" i="5"/>
  <c r="AN151" i="5"/>
  <c r="AM151" i="5"/>
  <c r="AN150" i="5"/>
  <c r="AM150" i="5"/>
  <c r="AN149" i="5"/>
  <c r="AM149" i="5"/>
  <c r="AN148" i="5"/>
  <c r="AM148" i="5"/>
  <c r="AN147" i="5"/>
  <c r="AM147" i="5"/>
  <c r="AN146" i="5"/>
  <c r="AM146" i="5"/>
  <c r="AN145" i="5"/>
  <c r="AM145" i="5"/>
  <c r="AN144" i="5"/>
  <c r="AM144" i="5"/>
  <c r="AN143" i="5"/>
  <c r="AM143" i="5"/>
  <c r="AN142" i="5"/>
  <c r="AM142" i="5"/>
  <c r="AN141" i="5"/>
  <c r="AM141" i="5"/>
  <c r="AN140" i="5"/>
  <c r="AM140" i="5"/>
  <c r="AN139" i="5"/>
  <c r="AM139" i="5"/>
  <c r="AN138" i="5"/>
  <c r="AM138" i="5"/>
  <c r="AN137" i="5"/>
  <c r="AM137" i="5"/>
  <c r="AN136" i="5"/>
  <c r="AM136" i="5"/>
  <c r="AN135" i="5"/>
  <c r="AM135" i="5"/>
  <c r="AN134" i="5"/>
  <c r="AM134" i="5"/>
  <c r="AN133" i="5"/>
  <c r="AM133" i="5"/>
  <c r="AN132" i="5"/>
  <c r="AM132" i="5"/>
  <c r="AN131" i="5"/>
  <c r="AM131" i="5"/>
  <c r="AN130" i="5"/>
  <c r="AM130" i="5"/>
  <c r="AN129" i="5"/>
  <c r="AM129" i="5"/>
  <c r="AN128" i="5"/>
  <c r="AM128" i="5"/>
  <c r="AN127" i="5"/>
  <c r="AM127" i="5"/>
  <c r="AN126" i="5"/>
  <c r="AM126" i="5"/>
  <c r="AN125" i="5"/>
  <c r="AM125" i="5"/>
  <c r="AN124" i="5"/>
  <c r="AM124" i="5"/>
  <c r="AN123" i="5"/>
  <c r="AM123" i="5"/>
  <c r="AN122" i="5"/>
  <c r="AM122" i="5"/>
  <c r="AN121" i="5"/>
  <c r="AM121" i="5"/>
  <c r="AN120" i="5"/>
  <c r="AM120" i="5"/>
  <c r="AN119" i="5"/>
  <c r="AM119" i="5"/>
  <c r="AN118" i="5"/>
  <c r="AM118" i="5"/>
  <c r="AN117" i="5"/>
  <c r="AM117" i="5"/>
  <c r="AN116" i="5"/>
  <c r="AM116" i="5"/>
  <c r="AN115" i="5"/>
  <c r="AM115" i="5"/>
  <c r="AN114" i="5"/>
  <c r="AM114" i="5"/>
  <c r="AN113" i="5"/>
  <c r="AM113" i="5"/>
  <c r="AN112" i="5"/>
  <c r="AM112" i="5"/>
  <c r="AN111" i="5"/>
  <c r="AM111" i="5"/>
  <c r="AN110" i="5"/>
  <c r="AM110" i="5"/>
  <c r="AN109" i="5"/>
  <c r="AM109" i="5"/>
  <c r="AN108" i="5"/>
  <c r="AM108" i="5"/>
  <c r="AN107" i="5"/>
  <c r="AM107" i="5"/>
  <c r="AN106" i="5"/>
  <c r="AM106" i="5"/>
  <c r="AN105" i="5"/>
  <c r="AM105" i="5"/>
  <c r="AN104" i="5"/>
  <c r="AM104" i="5"/>
  <c r="AN103" i="5"/>
  <c r="AM103" i="5"/>
  <c r="AN102" i="5"/>
  <c r="AM102" i="5"/>
  <c r="AN101" i="5"/>
  <c r="AM101" i="5"/>
  <c r="AN100" i="5"/>
  <c r="AM100" i="5"/>
  <c r="AN99" i="5"/>
  <c r="AM99" i="5"/>
  <c r="AN98" i="5"/>
  <c r="AM98" i="5"/>
  <c r="AN97" i="5"/>
  <c r="AM97" i="5"/>
  <c r="AN96" i="5"/>
  <c r="AM96" i="5"/>
  <c r="AN95" i="5"/>
  <c r="AM95" i="5"/>
  <c r="AN94" i="5"/>
  <c r="AM94" i="5"/>
  <c r="AN93" i="5"/>
  <c r="AM93" i="5"/>
  <c r="AN92" i="5"/>
  <c r="AM92" i="5"/>
  <c r="AN91" i="5"/>
  <c r="AM91" i="5"/>
  <c r="AN90" i="5"/>
  <c r="AM90" i="5"/>
  <c r="AN89" i="5"/>
  <c r="AM89" i="5"/>
  <c r="AN88" i="5"/>
  <c r="AM88" i="5"/>
  <c r="AN87" i="5"/>
  <c r="AM87" i="5"/>
  <c r="AN86" i="5"/>
  <c r="AM86" i="5"/>
  <c r="AN85" i="5"/>
  <c r="AM85" i="5"/>
  <c r="AN84" i="5"/>
  <c r="AM84" i="5"/>
  <c r="AN83" i="5"/>
  <c r="AM83" i="5"/>
  <c r="AN82" i="5"/>
  <c r="AM82" i="5"/>
  <c r="AN81" i="5"/>
  <c r="AM81" i="5"/>
  <c r="AN80" i="5"/>
  <c r="AM80" i="5"/>
  <c r="AN79" i="5"/>
  <c r="AM79" i="5"/>
  <c r="AN78" i="5"/>
  <c r="AM78" i="5"/>
  <c r="AN77" i="5"/>
  <c r="AM77" i="5"/>
  <c r="AN76" i="5"/>
  <c r="AM76" i="5"/>
  <c r="AN75" i="5"/>
  <c r="AM75" i="5"/>
  <c r="AN74" i="5"/>
  <c r="AM74" i="5"/>
  <c r="AN73" i="5"/>
  <c r="AM73" i="5"/>
  <c r="AN72" i="5"/>
  <c r="AM72" i="5"/>
  <c r="AN71" i="5"/>
  <c r="AM71" i="5"/>
  <c r="AN70" i="5"/>
  <c r="AM70" i="5"/>
  <c r="AN69" i="5"/>
  <c r="AM69" i="5"/>
  <c r="AN68" i="5"/>
  <c r="AM68" i="5"/>
  <c r="AN67" i="5"/>
  <c r="AM67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AR543" i="2"/>
  <c r="AQ543" i="2"/>
  <c r="AR542" i="2"/>
  <c r="AQ542" i="2"/>
  <c r="AR541" i="2"/>
  <c r="AQ541" i="2"/>
  <c r="AR540" i="2"/>
  <c r="AQ540" i="2"/>
  <c r="AR539" i="2"/>
  <c r="AQ539" i="2"/>
  <c r="AR538" i="2"/>
  <c r="AQ538" i="2"/>
  <c r="AR537" i="2"/>
  <c r="AQ537" i="2"/>
  <c r="AR536" i="2"/>
  <c r="AQ536" i="2"/>
  <c r="AR535" i="2"/>
  <c r="AQ535" i="2"/>
  <c r="AR534" i="2"/>
  <c r="AQ534" i="2"/>
  <c r="AR533" i="2"/>
  <c r="AQ533" i="2"/>
  <c r="AR442" i="2"/>
  <c r="AQ442" i="2"/>
  <c r="AR441" i="2"/>
  <c r="AQ441" i="2"/>
  <c r="AR440" i="2"/>
  <c r="AQ440" i="2"/>
  <c r="AR439" i="2"/>
  <c r="AQ439" i="2"/>
  <c r="AR438" i="2"/>
  <c r="AQ438" i="2"/>
  <c r="AR437" i="2"/>
  <c r="AQ437" i="2"/>
  <c r="AR436" i="2"/>
  <c r="AQ436" i="2"/>
  <c r="AR435" i="2"/>
  <c r="AQ435" i="2"/>
  <c r="AR434" i="2"/>
  <c r="AQ434" i="2"/>
  <c r="AR433" i="2"/>
  <c r="AQ433" i="2"/>
  <c r="AR432" i="2"/>
  <c r="AQ432" i="2"/>
  <c r="AR139" i="2"/>
  <c r="AQ139" i="2"/>
  <c r="AR138" i="2"/>
  <c r="AQ138" i="2"/>
  <c r="AR137" i="2"/>
  <c r="AQ137" i="2"/>
  <c r="AR136" i="2"/>
  <c r="AQ136" i="2"/>
  <c r="AR135" i="2"/>
  <c r="AQ135" i="2"/>
  <c r="AR134" i="2"/>
  <c r="AQ134" i="2"/>
  <c r="AR133" i="2"/>
  <c r="AQ133" i="2"/>
  <c r="AR132" i="2"/>
  <c r="AQ132" i="2"/>
  <c r="AR131" i="2"/>
  <c r="AQ131" i="2"/>
  <c r="AR130" i="2"/>
  <c r="AQ130" i="2"/>
  <c r="AR129" i="2"/>
  <c r="AQ129" i="2"/>
  <c r="AD543" i="2"/>
  <c r="AC543" i="2"/>
  <c r="AD542" i="2"/>
  <c r="AC542" i="2"/>
  <c r="AD541" i="2"/>
  <c r="AC541" i="2"/>
  <c r="AD540" i="2"/>
  <c r="AC540" i="2"/>
  <c r="AD539" i="2"/>
  <c r="AC539" i="2"/>
  <c r="AD538" i="2"/>
  <c r="AC538" i="2"/>
  <c r="AD537" i="2"/>
  <c r="AC537" i="2"/>
  <c r="AD536" i="2"/>
  <c r="AC536" i="2"/>
  <c r="AD535" i="2"/>
  <c r="AC535" i="2"/>
  <c r="AD534" i="2"/>
  <c r="AC534" i="2"/>
  <c r="AD533" i="2"/>
  <c r="AC533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P130" i="2"/>
  <c r="O130" i="2"/>
  <c r="P129" i="2"/>
  <c r="O129" i="2"/>
  <c r="BB451" i="1"/>
  <c r="BA451" i="1"/>
  <c r="BB450" i="1"/>
  <c r="BA450" i="1"/>
  <c r="BB449" i="1"/>
  <c r="BA449" i="1"/>
  <c r="BB448" i="1"/>
  <c r="BA448" i="1"/>
  <c r="BB447" i="1"/>
  <c r="BA447" i="1"/>
  <c r="BB446" i="1"/>
  <c r="BA446" i="1"/>
  <c r="BB445" i="1"/>
  <c r="BA445" i="1"/>
  <c r="BB444" i="1"/>
  <c r="BA444" i="1"/>
  <c r="BB443" i="1"/>
  <c r="BA443" i="1"/>
  <c r="BB442" i="1"/>
  <c r="BA442" i="1"/>
  <c r="BB441" i="1"/>
  <c r="BA441" i="1"/>
  <c r="BB440" i="1"/>
  <c r="BA440" i="1"/>
  <c r="BB439" i="1"/>
  <c r="BA439" i="1"/>
  <c r="BB438" i="1"/>
  <c r="BA438" i="1"/>
  <c r="BB437" i="1"/>
  <c r="BA437" i="1"/>
  <c r="BB436" i="1"/>
  <c r="BA436" i="1"/>
  <c r="BB435" i="1"/>
  <c r="BA435" i="1"/>
  <c r="BB434" i="1"/>
  <c r="BA434" i="1"/>
  <c r="BB433" i="1"/>
  <c r="BA433" i="1"/>
  <c r="BB432" i="1"/>
  <c r="BA432" i="1"/>
  <c r="BB431" i="1"/>
  <c r="BA431" i="1"/>
  <c r="BB430" i="1"/>
  <c r="BA430" i="1"/>
  <c r="BB429" i="1"/>
  <c r="BA429" i="1"/>
  <c r="BB428" i="1"/>
  <c r="BA428" i="1"/>
  <c r="BB427" i="1"/>
  <c r="BA427" i="1"/>
  <c r="BB426" i="1"/>
  <c r="BA426" i="1"/>
  <c r="BB425" i="1"/>
  <c r="BA425" i="1"/>
  <c r="BB424" i="1"/>
  <c r="BA424" i="1"/>
  <c r="BB423" i="1"/>
  <c r="BA423" i="1"/>
  <c r="BB422" i="1"/>
  <c r="BA422" i="1"/>
  <c r="BB421" i="1"/>
  <c r="BA421" i="1"/>
  <c r="BB420" i="1"/>
  <c r="BA420" i="1"/>
  <c r="BB419" i="1"/>
  <c r="BA419" i="1"/>
  <c r="BB418" i="1"/>
  <c r="BA418" i="1"/>
  <c r="BB417" i="1"/>
  <c r="BA417" i="1"/>
  <c r="BB416" i="1"/>
  <c r="BA416" i="1"/>
  <c r="BB415" i="1"/>
  <c r="BA415" i="1"/>
  <c r="BB414" i="1"/>
  <c r="BA414" i="1"/>
  <c r="BB413" i="1"/>
  <c r="BA413" i="1"/>
  <c r="BB412" i="1"/>
  <c r="BA412" i="1"/>
  <c r="BB411" i="1"/>
  <c r="BA411" i="1"/>
  <c r="BB410" i="1"/>
  <c r="BA410" i="1"/>
  <c r="BB409" i="1"/>
  <c r="BA409" i="1"/>
  <c r="BB408" i="1"/>
  <c r="BA408" i="1"/>
  <c r="BB407" i="1"/>
  <c r="BA407" i="1"/>
  <c r="BB406" i="1"/>
  <c r="BA406" i="1"/>
  <c r="BB405" i="1"/>
  <c r="BA405" i="1"/>
  <c r="BB404" i="1"/>
  <c r="BA404" i="1"/>
  <c r="BB403" i="1"/>
  <c r="BA403" i="1"/>
  <c r="BB402" i="1"/>
  <c r="BA402" i="1"/>
  <c r="BB401" i="1"/>
  <c r="BA401" i="1"/>
  <c r="BB400" i="1"/>
  <c r="BA400" i="1"/>
  <c r="BB399" i="1"/>
  <c r="BA399" i="1"/>
  <c r="BB398" i="1"/>
  <c r="BA398" i="1"/>
  <c r="BB397" i="1"/>
  <c r="BA397" i="1"/>
  <c r="BB396" i="1"/>
  <c r="BA396" i="1"/>
  <c r="BB395" i="1"/>
  <c r="BA395" i="1"/>
  <c r="BB394" i="1"/>
  <c r="BA394" i="1"/>
  <c r="BB393" i="1"/>
  <c r="BA393" i="1"/>
  <c r="BB392" i="1"/>
  <c r="BA392" i="1"/>
  <c r="BB391" i="1"/>
  <c r="BA391" i="1"/>
  <c r="BB390" i="1"/>
  <c r="BA390" i="1"/>
  <c r="BB389" i="1"/>
  <c r="BA389" i="1"/>
  <c r="BB388" i="1"/>
  <c r="BA388" i="1"/>
  <c r="BB387" i="1"/>
  <c r="BA387" i="1"/>
  <c r="BB386" i="1"/>
  <c r="BA386" i="1"/>
  <c r="BB385" i="1"/>
  <c r="BA385" i="1"/>
  <c r="BB384" i="1"/>
  <c r="BA384" i="1"/>
  <c r="BB383" i="1"/>
  <c r="BA383" i="1"/>
  <c r="BB382" i="1"/>
  <c r="BA382" i="1"/>
  <c r="BB381" i="1"/>
  <c r="BA381" i="1"/>
  <c r="BB380" i="1"/>
  <c r="BA380" i="1"/>
  <c r="BB379" i="1"/>
  <c r="BA379" i="1"/>
  <c r="BB378" i="1"/>
  <c r="BA378" i="1"/>
  <c r="BB377" i="1"/>
  <c r="BA377" i="1"/>
  <c r="BB376" i="1"/>
  <c r="BA376" i="1"/>
  <c r="BB375" i="1"/>
  <c r="BA375" i="1"/>
  <c r="BB374" i="1"/>
  <c r="BA374" i="1"/>
  <c r="BB373" i="1"/>
  <c r="BA373" i="1"/>
  <c r="BB372" i="1"/>
  <c r="BA372" i="1"/>
  <c r="BB371" i="1"/>
  <c r="BA371" i="1"/>
  <c r="BB370" i="1"/>
  <c r="BA370" i="1"/>
  <c r="BB369" i="1"/>
  <c r="BA369" i="1"/>
  <c r="BB368" i="1"/>
  <c r="BA368" i="1"/>
  <c r="BB367" i="1"/>
  <c r="BA367" i="1"/>
  <c r="BB366" i="1"/>
  <c r="BA366" i="1"/>
  <c r="BB365" i="1"/>
  <c r="BA365" i="1"/>
  <c r="BB364" i="1"/>
  <c r="BA364" i="1"/>
  <c r="BB363" i="1"/>
  <c r="BA363" i="1"/>
  <c r="BB362" i="1"/>
  <c r="BA362" i="1"/>
  <c r="BB361" i="1"/>
  <c r="BA361" i="1"/>
  <c r="BB360" i="1"/>
  <c r="BA360" i="1"/>
  <c r="BB359" i="1"/>
  <c r="BA359" i="1"/>
  <c r="BB358" i="1"/>
  <c r="BA358" i="1"/>
  <c r="BB357" i="1"/>
  <c r="BA357" i="1"/>
  <c r="BB356" i="1"/>
  <c r="BA356" i="1"/>
  <c r="BB355" i="1"/>
  <c r="BA355" i="1"/>
  <c r="BB354" i="1"/>
  <c r="BA354" i="1"/>
  <c r="BB353" i="1"/>
  <c r="BA353" i="1"/>
  <c r="BB352" i="1"/>
  <c r="BA352" i="1"/>
  <c r="BB351" i="1"/>
  <c r="BA351" i="1"/>
  <c r="BB350" i="1"/>
  <c r="BA350" i="1"/>
  <c r="BB349" i="1"/>
  <c r="BA349" i="1"/>
  <c r="BB348" i="1"/>
  <c r="BA348" i="1"/>
  <c r="BB347" i="1"/>
  <c r="BA347" i="1"/>
  <c r="BB346" i="1"/>
  <c r="BA346" i="1"/>
  <c r="BB345" i="1"/>
  <c r="BA345" i="1"/>
  <c r="BB344" i="1"/>
  <c r="BA344" i="1"/>
  <c r="BB343" i="1"/>
  <c r="BA343" i="1"/>
  <c r="BB342" i="1"/>
  <c r="BA342" i="1"/>
  <c r="BB341" i="1"/>
  <c r="BA341" i="1"/>
  <c r="BB340" i="1"/>
  <c r="BA340" i="1"/>
  <c r="BB339" i="1"/>
  <c r="BA339" i="1"/>
  <c r="BB338" i="1"/>
  <c r="BA338" i="1"/>
  <c r="BB337" i="1"/>
  <c r="BA337" i="1"/>
  <c r="BB336" i="1"/>
  <c r="BA336" i="1"/>
  <c r="BB335" i="1"/>
  <c r="BA335" i="1"/>
  <c r="BB334" i="1"/>
  <c r="BA334" i="1"/>
  <c r="BB333" i="1"/>
  <c r="BA333" i="1"/>
  <c r="BB332" i="1"/>
  <c r="BA332" i="1"/>
  <c r="BB331" i="1"/>
  <c r="BA331" i="1"/>
  <c r="BB330" i="1"/>
  <c r="BA330" i="1"/>
  <c r="BB329" i="1"/>
  <c r="BA329" i="1"/>
  <c r="BB328" i="1"/>
  <c r="BA328" i="1"/>
  <c r="BB327" i="1"/>
  <c r="BA327" i="1"/>
  <c r="BB326" i="1"/>
  <c r="BA326" i="1"/>
  <c r="BB325" i="1"/>
  <c r="BA325" i="1"/>
  <c r="BB324" i="1"/>
  <c r="BA324" i="1"/>
  <c r="BB323" i="1"/>
  <c r="BA323" i="1"/>
  <c r="BB322" i="1"/>
  <c r="BA322" i="1"/>
  <c r="BB321" i="1"/>
  <c r="BA321" i="1"/>
  <c r="BB320" i="1"/>
  <c r="BA320" i="1"/>
  <c r="BB319" i="1"/>
  <c r="BA319" i="1"/>
  <c r="BB318" i="1"/>
  <c r="BA318" i="1"/>
  <c r="BB317" i="1"/>
  <c r="BA317" i="1"/>
  <c r="BB316" i="1"/>
  <c r="BA316" i="1"/>
  <c r="BB315" i="1"/>
  <c r="BA315" i="1"/>
  <c r="BB314" i="1"/>
  <c r="BA314" i="1"/>
  <c r="BB313" i="1"/>
  <c r="BA313" i="1"/>
  <c r="BB312" i="1"/>
  <c r="BA312" i="1"/>
  <c r="BB311" i="1"/>
  <c r="BA311" i="1"/>
  <c r="BB310" i="1"/>
  <c r="BA310" i="1"/>
  <c r="BB309" i="1"/>
  <c r="BA309" i="1"/>
  <c r="BB308" i="1"/>
  <c r="BA308" i="1"/>
  <c r="BB307" i="1"/>
  <c r="BA307" i="1"/>
  <c r="BB306" i="1"/>
  <c r="BA306" i="1"/>
  <c r="BB305" i="1"/>
  <c r="BA305" i="1"/>
  <c r="BB304" i="1"/>
  <c r="BA304" i="1"/>
  <c r="BB303" i="1"/>
  <c r="BA303" i="1"/>
  <c r="BB302" i="1"/>
  <c r="BA302" i="1"/>
  <c r="BB301" i="1"/>
  <c r="BA301" i="1"/>
  <c r="BB300" i="1"/>
  <c r="BA300" i="1"/>
  <c r="BB299" i="1"/>
  <c r="BA299" i="1"/>
  <c r="BB298" i="1"/>
  <c r="BA298" i="1"/>
  <c r="BB297" i="1"/>
  <c r="BA297" i="1"/>
  <c r="BB296" i="1"/>
  <c r="BA296" i="1"/>
  <c r="BB295" i="1"/>
  <c r="BA295" i="1"/>
  <c r="BB294" i="1"/>
  <c r="BA294" i="1"/>
  <c r="BB293" i="1"/>
  <c r="BA293" i="1"/>
  <c r="BB292" i="1"/>
  <c r="BA292" i="1"/>
  <c r="BB291" i="1"/>
  <c r="BA291" i="1"/>
  <c r="BB290" i="1"/>
  <c r="BA290" i="1"/>
  <c r="BB289" i="1"/>
  <c r="BA289" i="1"/>
  <c r="BB288" i="1"/>
  <c r="BA288" i="1"/>
  <c r="BB287" i="1"/>
  <c r="BA287" i="1"/>
  <c r="BB286" i="1"/>
  <c r="BA286" i="1"/>
  <c r="BB285" i="1"/>
  <c r="BA285" i="1"/>
  <c r="BB284" i="1"/>
  <c r="BA284" i="1"/>
  <c r="BB283" i="1"/>
  <c r="BA283" i="1"/>
  <c r="BB282" i="1"/>
  <c r="BA282" i="1"/>
  <c r="BB281" i="1"/>
  <c r="BA281" i="1"/>
  <c r="BB280" i="1"/>
  <c r="BA280" i="1"/>
  <c r="BB279" i="1"/>
  <c r="BA279" i="1"/>
  <c r="BB278" i="1"/>
  <c r="BA278" i="1"/>
  <c r="BB277" i="1"/>
  <c r="BA277" i="1"/>
  <c r="BB276" i="1"/>
  <c r="BA276" i="1"/>
  <c r="BB275" i="1"/>
  <c r="BA275" i="1"/>
  <c r="BB274" i="1"/>
  <c r="BA274" i="1"/>
  <c r="BB273" i="1"/>
  <c r="BA273" i="1"/>
  <c r="BB272" i="1"/>
  <c r="BA272" i="1"/>
  <c r="BB271" i="1"/>
  <c r="BA271" i="1"/>
  <c r="BB270" i="1"/>
  <c r="BA270" i="1"/>
  <c r="BB269" i="1"/>
  <c r="BA269" i="1"/>
  <c r="BB268" i="1"/>
  <c r="BA268" i="1"/>
  <c r="BB267" i="1"/>
  <c r="BA267" i="1"/>
  <c r="BB266" i="1"/>
  <c r="BA266" i="1"/>
  <c r="BB265" i="1"/>
  <c r="BA265" i="1"/>
  <c r="BB264" i="1"/>
  <c r="BA264" i="1"/>
  <c r="BB263" i="1"/>
  <c r="BA263" i="1"/>
  <c r="BB262" i="1"/>
  <c r="BA262" i="1"/>
  <c r="BB261" i="1"/>
  <c r="BA261" i="1"/>
  <c r="BB260" i="1"/>
  <c r="BA260" i="1"/>
  <c r="BB259" i="1"/>
  <c r="BA259" i="1"/>
  <c r="BB258" i="1"/>
  <c r="BA258" i="1"/>
  <c r="BB257" i="1"/>
  <c r="BA257" i="1"/>
  <c r="BB256" i="1"/>
  <c r="BA256" i="1"/>
  <c r="BB255" i="1"/>
  <c r="BA255" i="1"/>
  <c r="BB254" i="1"/>
  <c r="BA254" i="1"/>
  <c r="BB253" i="1"/>
  <c r="BA253" i="1"/>
  <c r="BB252" i="1"/>
  <c r="BA252" i="1"/>
  <c r="BB251" i="1"/>
  <c r="BA251" i="1"/>
  <c r="BB250" i="1"/>
  <c r="BA250" i="1"/>
  <c r="BB249" i="1"/>
  <c r="BA249" i="1"/>
  <c r="BB248" i="1"/>
  <c r="BA248" i="1"/>
  <c r="BB247" i="1"/>
  <c r="BA247" i="1"/>
  <c r="BB246" i="1"/>
  <c r="BA246" i="1"/>
  <c r="BB245" i="1"/>
  <c r="BA245" i="1"/>
  <c r="BB244" i="1"/>
  <c r="BA244" i="1"/>
  <c r="BB243" i="1"/>
  <c r="BA243" i="1"/>
  <c r="BB242" i="1"/>
  <c r="BA242" i="1"/>
  <c r="BB241" i="1"/>
  <c r="BA241" i="1"/>
  <c r="BB240" i="1"/>
  <c r="BA240" i="1"/>
  <c r="BB239" i="1"/>
  <c r="BA239" i="1"/>
  <c r="BB238" i="1"/>
  <c r="BA238" i="1"/>
  <c r="BB237" i="1"/>
  <c r="BA237" i="1"/>
  <c r="BB236" i="1"/>
  <c r="BA236" i="1"/>
  <c r="BB235" i="1"/>
  <c r="BA235" i="1"/>
  <c r="BB234" i="1"/>
  <c r="BA234" i="1"/>
  <c r="BB233" i="1"/>
  <c r="BA233" i="1"/>
  <c r="BB232" i="1"/>
  <c r="BA232" i="1"/>
  <c r="BB231" i="1"/>
  <c r="BA231" i="1"/>
  <c r="BB230" i="1"/>
  <c r="BA230" i="1"/>
  <c r="BB229" i="1"/>
  <c r="BA229" i="1"/>
  <c r="BB228" i="1"/>
  <c r="BA228" i="1"/>
  <c r="BB227" i="1"/>
  <c r="BA227" i="1"/>
  <c r="BB226" i="1"/>
  <c r="BA226" i="1"/>
  <c r="BB225" i="1"/>
  <c r="BA225" i="1"/>
  <c r="BB224" i="1"/>
  <c r="BA224" i="1"/>
  <c r="BB223" i="1"/>
  <c r="BA223" i="1"/>
  <c r="BB222" i="1"/>
  <c r="BA222" i="1"/>
  <c r="BB221" i="1"/>
  <c r="BA221" i="1"/>
  <c r="BB220" i="1"/>
  <c r="BA220" i="1"/>
  <c r="BB219" i="1"/>
  <c r="BA219" i="1"/>
  <c r="BB218" i="1"/>
  <c r="BA218" i="1"/>
  <c r="BB217" i="1"/>
  <c r="BA217" i="1"/>
  <c r="BB216" i="1"/>
  <c r="BA216" i="1"/>
  <c r="BB215" i="1"/>
  <c r="BA215" i="1"/>
  <c r="BB214" i="1"/>
  <c r="BA214" i="1"/>
  <c r="BB213" i="1"/>
  <c r="BA213" i="1"/>
  <c r="BB212" i="1"/>
  <c r="BA212" i="1"/>
  <c r="BB211" i="1"/>
  <c r="BA211" i="1"/>
  <c r="BB210" i="1"/>
  <c r="BA210" i="1"/>
  <c r="BB209" i="1"/>
  <c r="BA209" i="1"/>
  <c r="BB208" i="1"/>
  <c r="BA208" i="1"/>
  <c r="BB207" i="1"/>
  <c r="BA207" i="1"/>
  <c r="BB206" i="1"/>
  <c r="BA206" i="1"/>
  <c r="BB205" i="1"/>
  <c r="BA205" i="1"/>
  <c r="BB204" i="1"/>
  <c r="BA204" i="1"/>
  <c r="BB203" i="1"/>
  <c r="BA203" i="1"/>
  <c r="BB202" i="1"/>
  <c r="BA202" i="1"/>
  <c r="BB201" i="1"/>
  <c r="BA201" i="1"/>
  <c r="BB200" i="1"/>
  <c r="BA200" i="1"/>
  <c r="BB199" i="1"/>
  <c r="BA199" i="1"/>
  <c r="BB198" i="1"/>
  <c r="BA198" i="1"/>
  <c r="BB197" i="1"/>
  <c r="BA197" i="1"/>
  <c r="BB196" i="1"/>
  <c r="BA196" i="1"/>
  <c r="BB195" i="1"/>
  <c r="BA195" i="1"/>
  <c r="BB194" i="1"/>
  <c r="BA194" i="1"/>
  <c r="BB193" i="1"/>
  <c r="BA193" i="1"/>
  <c r="BB192" i="1"/>
  <c r="BA192" i="1"/>
  <c r="BB191" i="1"/>
  <c r="BA191" i="1"/>
  <c r="BB190" i="1"/>
  <c r="BA190" i="1"/>
  <c r="BB189" i="1"/>
  <c r="BA189" i="1"/>
  <c r="BB188" i="1"/>
  <c r="BA188" i="1"/>
  <c r="BB187" i="1"/>
  <c r="BA187" i="1"/>
  <c r="BB186" i="1"/>
  <c r="BA186" i="1"/>
  <c r="BB185" i="1"/>
  <c r="BA185" i="1"/>
  <c r="BB184" i="1"/>
  <c r="BA184" i="1"/>
  <c r="BB183" i="1"/>
  <c r="BA183" i="1"/>
  <c r="BB182" i="1"/>
  <c r="BA182" i="1"/>
  <c r="BB181" i="1"/>
  <c r="BA181" i="1"/>
  <c r="BB180" i="1"/>
  <c r="BA180" i="1"/>
  <c r="BB179" i="1"/>
  <c r="BA179" i="1"/>
  <c r="BB178" i="1"/>
  <c r="BA178" i="1"/>
  <c r="BB177" i="1"/>
  <c r="BA177" i="1"/>
  <c r="BB176" i="1"/>
  <c r="BA176" i="1"/>
  <c r="BB175" i="1"/>
  <c r="BA175" i="1"/>
  <c r="BB174" i="1"/>
  <c r="BA174" i="1"/>
  <c r="BB173" i="1"/>
  <c r="BA173" i="1"/>
  <c r="BB172" i="1"/>
  <c r="BA172" i="1"/>
  <c r="BB171" i="1"/>
  <c r="BA171" i="1"/>
  <c r="BB170" i="1"/>
  <c r="BA170" i="1"/>
  <c r="BB169" i="1"/>
  <c r="BA169" i="1"/>
  <c r="BB168" i="1"/>
  <c r="BA168" i="1"/>
  <c r="BB167" i="1"/>
  <c r="BA167" i="1"/>
  <c r="BB166" i="1"/>
  <c r="BA166" i="1"/>
  <c r="BB165" i="1"/>
  <c r="BA165" i="1"/>
  <c r="BB164" i="1"/>
  <c r="BA164" i="1"/>
  <c r="BB163" i="1"/>
  <c r="BA163" i="1"/>
  <c r="BB162" i="1"/>
  <c r="BA162" i="1"/>
  <c r="BB161" i="1"/>
  <c r="BA161" i="1"/>
  <c r="BB160" i="1"/>
  <c r="BA160" i="1"/>
  <c r="BB159" i="1"/>
  <c r="BA159" i="1"/>
  <c r="BB158" i="1"/>
  <c r="BA158" i="1"/>
  <c r="BB157" i="1"/>
  <c r="BA157" i="1"/>
  <c r="BB156" i="1"/>
  <c r="BA156" i="1"/>
  <c r="BB155" i="1"/>
  <c r="BA155" i="1"/>
  <c r="BB154" i="1"/>
  <c r="BA154" i="1"/>
  <c r="BB153" i="1"/>
  <c r="BA153" i="1"/>
  <c r="BB152" i="1"/>
  <c r="BA152" i="1"/>
  <c r="BB151" i="1"/>
  <c r="BA151" i="1"/>
  <c r="BB150" i="1"/>
  <c r="BA150" i="1"/>
  <c r="BB149" i="1"/>
  <c r="BA149" i="1"/>
  <c r="BB148" i="1"/>
  <c r="BA148" i="1"/>
  <c r="BB147" i="1"/>
  <c r="BA147" i="1"/>
  <c r="BB146" i="1"/>
  <c r="BA146" i="1"/>
  <c r="BB145" i="1"/>
  <c r="BA145" i="1"/>
  <c r="BB144" i="1"/>
  <c r="BA144" i="1"/>
  <c r="BB143" i="1"/>
  <c r="BA143" i="1"/>
  <c r="BB142" i="1"/>
  <c r="BA142" i="1"/>
  <c r="BB141" i="1"/>
  <c r="BA141" i="1"/>
  <c r="BB140" i="1"/>
  <c r="BA140" i="1"/>
  <c r="BB139" i="1"/>
  <c r="BA139" i="1"/>
  <c r="BB138" i="1"/>
  <c r="BA138" i="1"/>
  <c r="BB137" i="1"/>
  <c r="BA137" i="1"/>
  <c r="BB136" i="1"/>
  <c r="BA136" i="1"/>
  <c r="BB135" i="1"/>
  <c r="BA135" i="1"/>
  <c r="BB134" i="1"/>
  <c r="BA134" i="1"/>
  <c r="BB133" i="1"/>
  <c r="BA133" i="1"/>
  <c r="BB132" i="1"/>
  <c r="BA132" i="1"/>
  <c r="BB131" i="1"/>
  <c r="BA131" i="1"/>
  <c r="BB130" i="1"/>
  <c r="BA130" i="1"/>
  <c r="BB129" i="1"/>
  <c r="BA129" i="1"/>
  <c r="BB128" i="1"/>
  <c r="BA128" i="1"/>
  <c r="BB127" i="1"/>
  <c r="BA127" i="1"/>
  <c r="BB126" i="1"/>
  <c r="BA126" i="1"/>
  <c r="BB125" i="1"/>
  <c r="BA125" i="1"/>
  <c r="BB124" i="1"/>
  <c r="BA124" i="1"/>
  <c r="BB123" i="1"/>
  <c r="BA123" i="1"/>
  <c r="BB122" i="1"/>
  <c r="BA122" i="1"/>
  <c r="BB121" i="1"/>
  <c r="BA121" i="1"/>
  <c r="BB120" i="1"/>
  <c r="BA120" i="1"/>
  <c r="BB119" i="1"/>
  <c r="BA119" i="1"/>
  <c r="BB118" i="1"/>
  <c r="BA118" i="1"/>
  <c r="BB117" i="1"/>
  <c r="BA117" i="1"/>
  <c r="BB116" i="1"/>
  <c r="BA116" i="1"/>
  <c r="BB115" i="1"/>
  <c r="BA115" i="1"/>
  <c r="BB114" i="1"/>
  <c r="BA114" i="1"/>
  <c r="BB113" i="1"/>
  <c r="BA113" i="1"/>
  <c r="BB112" i="1"/>
  <c r="BA112" i="1"/>
  <c r="BB111" i="1"/>
  <c r="BA111" i="1"/>
  <c r="BB110" i="1"/>
  <c r="BA110" i="1"/>
  <c r="BB109" i="1"/>
  <c r="BA109" i="1"/>
  <c r="BB108" i="1"/>
  <c r="BA108" i="1"/>
  <c r="BB107" i="1"/>
  <c r="BA107" i="1"/>
  <c r="BB106" i="1"/>
  <c r="BA106" i="1"/>
  <c r="BB105" i="1"/>
  <c r="BA105" i="1"/>
  <c r="BB104" i="1"/>
  <c r="BA104" i="1"/>
  <c r="BB103" i="1"/>
  <c r="BA103" i="1"/>
  <c r="BB102" i="1"/>
  <c r="BA102" i="1"/>
  <c r="BB101" i="1"/>
  <c r="BA101" i="1"/>
  <c r="BB100" i="1"/>
  <c r="BA100" i="1"/>
  <c r="BB99" i="1"/>
  <c r="BA99" i="1"/>
  <c r="BB98" i="1"/>
  <c r="BA98" i="1"/>
  <c r="BB97" i="1"/>
  <c r="BA97" i="1"/>
  <c r="BB96" i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B86" i="1"/>
  <c r="BA86" i="1"/>
  <c r="BB85" i="1"/>
  <c r="BA85" i="1"/>
  <c r="BB84" i="1"/>
  <c r="BA84" i="1"/>
  <c r="BB83" i="1"/>
  <c r="BA83" i="1"/>
  <c r="BB82" i="1"/>
  <c r="BA82" i="1"/>
  <c r="BB81" i="1"/>
  <c r="BA81" i="1"/>
  <c r="BB80" i="1"/>
  <c r="BA80" i="1"/>
  <c r="BB79" i="1"/>
  <c r="BA79" i="1"/>
  <c r="BB78" i="1"/>
  <c r="BA78" i="1"/>
  <c r="BB77" i="1"/>
  <c r="BA77" i="1"/>
  <c r="BB76" i="1"/>
  <c r="BA76" i="1"/>
  <c r="BB75" i="1"/>
  <c r="BA75" i="1"/>
  <c r="BB74" i="1"/>
  <c r="BA74" i="1"/>
  <c r="BB73" i="1"/>
  <c r="BA73" i="1"/>
  <c r="BB72" i="1"/>
  <c r="BA72" i="1"/>
  <c r="BB71" i="1"/>
  <c r="BA71" i="1"/>
  <c r="BB70" i="1"/>
  <c r="BA70" i="1"/>
  <c r="BB69" i="1"/>
  <c r="BA69" i="1"/>
  <c r="BB68" i="1"/>
  <c r="BA68" i="1"/>
  <c r="BB67" i="1"/>
  <c r="BB452" i="1" s="1"/>
  <c r="BA67" i="1"/>
  <c r="AN451" i="1"/>
  <c r="AM451" i="1"/>
  <c r="AN450" i="1"/>
  <c r="AM450" i="1"/>
  <c r="AN449" i="1"/>
  <c r="AM449" i="1"/>
  <c r="AN448" i="1"/>
  <c r="AM448" i="1"/>
  <c r="AN447" i="1"/>
  <c r="AM447" i="1"/>
  <c r="AN446" i="1"/>
  <c r="AM446" i="1"/>
  <c r="AN445" i="1"/>
  <c r="AM445" i="1"/>
  <c r="AN444" i="1"/>
  <c r="AM444" i="1"/>
  <c r="AN443" i="1"/>
  <c r="AM443" i="1"/>
  <c r="AN442" i="1"/>
  <c r="AM442" i="1"/>
  <c r="AN441" i="1"/>
  <c r="AM441" i="1"/>
  <c r="AN440" i="1"/>
  <c r="AM440" i="1"/>
  <c r="AN439" i="1"/>
  <c r="AM439" i="1"/>
  <c r="AN438" i="1"/>
  <c r="AM438" i="1"/>
  <c r="AN437" i="1"/>
  <c r="AM437" i="1"/>
  <c r="AN436" i="1"/>
  <c r="AM436" i="1"/>
  <c r="AN435" i="1"/>
  <c r="AM435" i="1"/>
  <c r="AN434" i="1"/>
  <c r="AM434" i="1"/>
  <c r="AN433" i="1"/>
  <c r="AM433" i="1"/>
  <c r="AN432" i="1"/>
  <c r="AM432" i="1"/>
  <c r="AN431" i="1"/>
  <c r="AM431" i="1"/>
  <c r="AN430" i="1"/>
  <c r="AM430" i="1"/>
  <c r="AN429" i="1"/>
  <c r="AM429" i="1"/>
  <c r="AN428" i="1"/>
  <c r="AM428" i="1"/>
  <c r="AN427" i="1"/>
  <c r="AM427" i="1"/>
  <c r="AN426" i="1"/>
  <c r="AM426" i="1"/>
  <c r="AN425" i="1"/>
  <c r="AM425" i="1"/>
  <c r="AN424" i="1"/>
  <c r="AM424" i="1"/>
  <c r="AN423" i="1"/>
  <c r="AM423" i="1"/>
  <c r="AN422" i="1"/>
  <c r="AM422" i="1"/>
  <c r="AN421" i="1"/>
  <c r="AM421" i="1"/>
  <c r="AN420" i="1"/>
  <c r="AM420" i="1"/>
  <c r="AN419" i="1"/>
  <c r="AM419" i="1"/>
  <c r="AN418" i="1"/>
  <c r="AM418" i="1"/>
  <c r="AN417" i="1"/>
  <c r="AM417" i="1"/>
  <c r="AN416" i="1"/>
  <c r="AM416" i="1"/>
  <c r="AN415" i="1"/>
  <c r="AM415" i="1"/>
  <c r="AN414" i="1"/>
  <c r="AM414" i="1"/>
  <c r="AN413" i="1"/>
  <c r="AM413" i="1"/>
  <c r="AN412" i="1"/>
  <c r="AM412" i="1"/>
  <c r="AN411" i="1"/>
  <c r="AM411" i="1"/>
  <c r="AN410" i="1"/>
  <c r="AM410" i="1"/>
  <c r="AN409" i="1"/>
  <c r="AM409" i="1"/>
  <c r="AN408" i="1"/>
  <c r="AM408" i="1"/>
  <c r="AN407" i="1"/>
  <c r="AM407" i="1"/>
  <c r="AN406" i="1"/>
  <c r="AM406" i="1"/>
  <c r="AN405" i="1"/>
  <c r="AM405" i="1"/>
  <c r="AN404" i="1"/>
  <c r="AM404" i="1"/>
  <c r="AN403" i="1"/>
  <c r="AM403" i="1"/>
  <c r="AN402" i="1"/>
  <c r="AM402" i="1"/>
  <c r="AN401" i="1"/>
  <c r="AM401" i="1"/>
  <c r="AN400" i="1"/>
  <c r="AM400" i="1"/>
  <c r="AN399" i="1"/>
  <c r="AM399" i="1"/>
  <c r="AN398" i="1"/>
  <c r="AM398" i="1"/>
  <c r="AN397" i="1"/>
  <c r="AM397" i="1"/>
  <c r="AN396" i="1"/>
  <c r="AM396" i="1"/>
  <c r="AN395" i="1"/>
  <c r="AM395" i="1"/>
  <c r="AN394" i="1"/>
  <c r="AM394" i="1"/>
  <c r="AN393" i="1"/>
  <c r="AM393" i="1"/>
  <c r="AN392" i="1"/>
  <c r="AM392" i="1"/>
  <c r="AN391" i="1"/>
  <c r="AM391" i="1"/>
  <c r="AN390" i="1"/>
  <c r="AM390" i="1"/>
  <c r="AN389" i="1"/>
  <c r="AM389" i="1"/>
  <c r="AN388" i="1"/>
  <c r="AM388" i="1"/>
  <c r="AN387" i="1"/>
  <c r="AM387" i="1"/>
  <c r="AN386" i="1"/>
  <c r="AM386" i="1"/>
  <c r="AN385" i="1"/>
  <c r="AM385" i="1"/>
  <c r="AN384" i="1"/>
  <c r="AM384" i="1"/>
  <c r="AN383" i="1"/>
  <c r="AM383" i="1"/>
  <c r="AN382" i="1"/>
  <c r="AM382" i="1"/>
  <c r="AN381" i="1"/>
  <c r="AM381" i="1"/>
  <c r="AN380" i="1"/>
  <c r="AM380" i="1"/>
  <c r="AN379" i="1"/>
  <c r="AM379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9" i="1"/>
  <c r="AM289" i="1"/>
  <c r="AN288" i="1"/>
  <c r="AM288" i="1"/>
  <c r="AN287" i="1"/>
  <c r="AM287" i="1"/>
  <c r="AN286" i="1"/>
  <c r="AM286" i="1"/>
  <c r="AN285" i="1"/>
  <c r="AM285" i="1"/>
  <c r="AN284" i="1"/>
  <c r="AM284" i="1"/>
  <c r="AN283" i="1"/>
  <c r="AM283" i="1"/>
  <c r="AN282" i="1"/>
  <c r="AM282" i="1"/>
  <c r="AN281" i="1"/>
  <c r="AM281" i="1"/>
  <c r="AN280" i="1"/>
  <c r="AM280" i="1"/>
  <c r="AN279" i="1"/>
  <c r="AM279" i="1"/>
  <c r="AN278" i="1"/>
  <c r="AM278" i="1"/>
  <c r="AN277" i="1"/>
  <c r="AM277" i="1"/>
  <c r="AN276" i="1"/>
  <c r="AM276" i="1"/>
  <c r="AN275" i="1"/>
  <c r="AM275" i="1"/>
  <c r="AN274" i="1"/>
  <c r="AM274" i="1"/>
  <c r="AN273" i="1"/>
  <c r="AM273" i="1"/>
  <c r="AN272" i="1"/>
  <c r="AM272" i="1"/>
  <c r="AN271" i="1"/>
  <c r="AM271" i="1"/>
  <c r="AN270" i="1"/>
  <c r="AM270" i="1"/>
  <c r="AN269" i="1"/>
  <c r="AM269" i="1"/>
  <c r="AN268" i="1"/>
  <c r="AM268" i="1"/>
  <c r="AN267" i="1"/>
  <c r="AM267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Y451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67" i="1"/>
  <c r="BB452" i="5" l="1"/>
  <c r="AM452" i="5"/>
  <c r="AD1240" i="2"/>
  <c r="AN452" i="5"/>
  <c r="AM452" i="1"/>
  <c r="BA452" i="5"/>
  <c r="AN452" i="1"/>
  <c r="BA452" i="1"/>
  <c r="AC1240" i="2"/>
  <c r="AQ1240" i="2"/>
  <c r="Y452" i="5"/>
  <c r="AR1240" i="2"/>
  <c r="Z452" i="5"/>
  <c r="P1240" i="2"/>
  <c r="O1240" i="2"/>
  <c r="Y452" i="1"/>
  <c r="Z452" i="1"/>
  <c r="BX303" i="2"/>
  <c r="BX297" i="2"/>
  <c r="BX291" i="2"/>
  <c r="BX285" i="2"/>
  <c r="CB286" i="2"/>
  <c r="BX279" i="2"/>
  <c r="BZ274" i="2"/>
  <c r="BZ284" i="2"/>
  <c r="BZ283" i="2"/>
  <c r="AX453" i="5" l="1"/>
  <c r="AY453" i="5"/>
  <c r="AY453" i="1"/>
  <c r="AX453" i="1"/>
  <c r="AN1241" i="2"/>
  <c r="AM1241" i="2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47" i="5"/>
  <c r="BL13" i="5"/>
  <c r="BJ49" i="1" l="1"/>
  <c r="BL15" i="1"/>
  <c r="BL16" i="1"/>
  <c r="BM16" i="1" s="1"/>
  <c r="BL17" i="1"/>
  <c r="BM17" i="1" s="1"/>
  <c r="BL18" i="1"/>
  <c r="BL19" i="1"/>
  <c r="BM19" i="1" s="1"/>
  <c r="BL20" i="1"/>
  <c r="BM20" i="1" s="1"/>
  <c r="BL21" i="1"/>
  <c r="BM21" i="1" s="1"/>
  <c r="BL22" i="1"/>
  <c r="BL23" i="1"/>
  <c r="BL24" i="1"/>
  <c r="BM24" i="1" s="1"/>
  <c r="BL25" i="1"/>
  <c r="BM25" i="1" s="1"/>
  <c r="BL26" i="1"/>
  <c r="BM26" i="1" s="1"/>
  <c r="BL27" i="1"/>
  <c r="BL28" i="1"/>
  <c r="BM28" i="1" s="1"/>
  <c r="BL29" i="1"/>
  <c r="BM29" i="1" s="1"/>
  <c r="BL30" i="1"/>
  <c r="BM30" i="1" s="1"/>
  <c r="BL31" i="1"/>
  <c r="BL32" i="1"/>
  <c r="BM32" i="1" s="1"/>
  <c r="BL33" i="1"/>
  <c r="BM33" i="1" s="1"/>
  <c r="BL34" i="1"/>
  <c r="BM34" i="1" s="1"/>
  <c r="BL35" i="1"/>
  <c r="BL36" i="1"/>
  <c r="BM36" i="1" s="1"/>
  <c r="BL37" i="1"/>
  <c r="BM37" i="1" s="1"/>
  <c r="BL38" i="1"/>
  <c r="BM38" i="1" s="1"/>
  <c r="BL39" i="1"/>
  <c r="BL40" i="1"/>
  <c r="BM40" i="1" s="1"/>
  <c r="BL41" i="1"/>
  <c r="BM41" i="1" s="1"/>
  <c r="BL42" i="1"/>
  <c r="BM42" i="1" s="1"/>
  <c r="BL43" i="1"/>
  <c r="BL44" i="1"/>
  <c r="BM44" i="1" s="1"/>
  <c r="BL45" i="1"/>
  <c r="BM45" i="1" s="1"/>
  <c r="BL46" i="1"/>
  <c r="BM46" i="1" s="1"/>
  <c r="BL47" i="1"/>
  <c r="BL48" i="1"/>
  <c r="BL14" i="1"/>
  <c r="BM14" i="1" s="1"/>
  <c r="BM22" i="1"/>
  <c r="BM18" i="1"/>
  <c r="BM15" i="1"/>
  <c r="BM23" i="1"/>
  <c r="BM27" i="1"/>
  <c r="BM31" i="1"/>
  <c r="BM35" i="1"/>
  <c r="BM39" i="1"/>
  <c r="BM43" i="1"/>
  <c r="BM47" i="1"/>
  <c r="BM48" i="1"/>
  <c r="BM11" i="1" l="1"/>
  <c r="BE11" i="1" l="1"/>
  <c r="AR470" i="5" l="1"/>
  <c r="AQ470" i="5"/>
  <c r="AP470" i="5"/>
  <c r="AO470" i="5"/>
  <c r="AG470" i="5"/>
  <c r="AF470" i="5"/>
  <c r="AE470" i="5"/>
  <c r="AD470" i="5"/>
  <c r="V470" i="5"/>
  <c r="U470" i="5"/>
  <c r="T470" i="5"/>
  <c r="S470" i="5"/>
  <c r="AR469" i="5"/>
  <c r="AQ469" i="5"/>
  <c r="AP469" i="5"/>
  <c r="AO469" i="5"/>
  <c r="AG469" i="5"/>
  <c r="AF469" i="5"/>
  <c r="AE469" i="5"/>
  <c r="AD469" i="5"/>
  <c r="V469" i="5"/>
  <c r="U469" i="5"/>
  <c r="T469" i="5"/>
  <c r="S469" i="5"/>
  <c r="AR468" i="5"/>
  <c r="AQ468" i="5"/>
  <c r="AP468" i="5"/>
  <c r="AO468" i="5"/>
  <c r="AG468" i="5"/>
  <c r="AF468" i="5"/>
  <c r="AE468" i="5"/>
  <c r="AD468" i="5"/>
  <c r="V468" i="5"/>
  <c r="U468" i="5"/>
  <c r="T468" i="5"/>
  <c r="S468" i="5"/>
  <c r="AR467" i="5"/>
  <c r="AQ467" i="5"/>
  <c r="AP467" i="5"/>
  <c r="AO467" i="5"/>
  <c r="AG467" i="5"/>
  <c r="AF467" i="5"/>
  <c r="AE467" i="5"/>
  <c r="AD467" i="5"/>
  <c r="V467" i="5"/>
  <c r="U467" i="5"/>
  <c r="T467" i="5"/>
  <c r="S467" i="5"/>
  <c r="AR466" i="5"/>
  <c r="AQ466" i="5"/>
  <c r="AP466" i="5"/>
  <c r="AO466" i="5"/>
  <c r="AG466" i="5"/>
  <c r="AF466" i="5"/>
  <c r="AE466" i="5"/>
  <c r="AD466" i="5"/>
  <c r="V466" i="5"/>
  <c r="U466" i="5"/>
  <c r="T466" i="5"/>
  <c r="S466" i="5"/>
  <c r="AR465" i="5"/>
  <c r="AQ465" i="5"/>
  <c r="AP465" i="5"/>
  <c r="AO465" i="5"/>
  <c r="AG465" i="5"/>
  <c r="AF465" i="5"/>
  <c r="AE465" i="5"/>
  <c r="AD465" i="5"/>
  <c r="V465" i="5"/>
  <c r="U465" i="5"/>
  <c r="T465" i="5"/>
  <c r="S465" i="5"/>
  <c r="AR464" i="5"/>
  <c r="AQ464" i="5"/>
  <c r="AP464" i="5"/>
  <c r="AO464" i="5"/>
  <c r="AG464" i="5"/>
  <c r="AF464" i="5"/>
  <c r="AE464" i="5"/>
  <c r="AD464" i="5"/>
  <c r="V464" i="5"/>
  <c r="U464" i="5"/>
  <c r="T464" i="5"/>
  <c r="S464" i="5"/>
  <c r="AR463" i="5"/>
  <c r="AQ463" i="5"/>
  <c r="AP463" i="5"/>
  <c r="AO463" i="5"/>
  <c r="AG463" i="5"/>
  <c r="AF463" i="5"/>
  <c r="AE463" i="5"/>
  <c r="AD463" i="5"/>
  <c r="V463" i="5"/>
  <c r="U463" i="5"/>
  <c r="T463" i="5"/>
  <c r="S463" i="5"/>
  <c r="AR462" i="5"/>
  <c r="AQ462" i="5"/>
  <c r="AP462" i="5"/>
  <c r="AO462" i="5"/>
  <c r="AG462" i="5"/>
  <c r="AF462" i="5"/>
  <c r="AE462" i="5"/>
  <c r="AD462" i="5"/>
  <c r="V462" i="5"/>
  <c r="U462" i="5"/>
  <c r="T462" i="5"/>
  <c r="S462" i="5"/>
  <c r="AR461" i="5"/>
  <c r="AQ461" i="5"/>
  <c r="AP461" i="5"/>
  <c r="AO461" i="5"/>
  <c r="AG461" i="5"/>
  <c r="AF461" i="5"/>
  <c r="AE461" i="5"/>
  <c r="AD461" i="5"/>
  <c r="V461" i="5"/>
  <c r="U461" i="5"/>
  <c r="T461" i="5"/>
  <c r="S461" i="5"/>
  <c r="AR460" i="5"/>
  <c r="AQ460" i="5"/>
  <c r="AP460" i="5"/>
  <c r="AO460" i="5"/>
  <c r="AG460" i="5"/>
  <c r="AF460" i="5"/>
  <c r="AE460" i="5"/>
  <c r="AD460" i="5"/>
  <c r="V460" i="5"/>
  <c r="U460" i="5"/>
  <c r="T460" i="5"/>
  <c r="S460" i="5"/>
  <c r="AZ451" i="5"/>
  <c r="AT470" i="5" s="1"/>
  <c r="AY451" i="5"/>
  <c r="AS470" i="5" s="1"/>
  <c r="AL451" i="5"/>
  <c r="AI470" i="5" s="1"/>
  <c r="AK451" i="5"/>
  <c r="AH470" i="5" s="1"/>
  <c r="X451" i="5"/>
  <c r="X470" i="5" s="1"/>
  <c r="W451" i="5"/>
  <c r="W470" i="5" s="1"/>
  <c r="AZ450" i="5"/>
  <c r="AY450" i="5"/>
  <c r="AL450" i="5"/>
  <c r="AK450" i="5"/>
  <c r="X450" i="5"/>
  <c r="W450" i="5"/>
  <c r="AZ449" i="5"/>
  <c r="AY449" i="5"/>
  <c r="AL449" i="5"/>
  <c r="AK449" i="5"/>
  <c r="X449" i="5"/>
  <c r="W449" i="5"/>
  <c r="AZ448" i="5"/>
  <c r="AY448" i="5"/>
  <c r="AL448" i="5"/>
  <c r="AK448" i="5"/>
  <c r="X448" i="5"/>
  <c r="W448" i="5"/>
  <c r="AZ447" i="5"/>
  <c r="AY447" i="5"/>
  <c r="AL447" i="5"/>
  <c r="AK447" i="5"/>
  <c r="X447" i="5"/>
  <c r="W447" i="5"/>
  <c r="AZ446" i="5"/>
  <c r="AY446" i="5"/>
  <c r="AL446" i="5"/>
  <c r="AK446" i="5"/>
  <c r="X446" i="5"/>
  <c r="W446" i="5"/>
  <c r="AZ445" i="5"/>
  <c r="AY445" i="5"/>
  <c r="AL445" i="5"/>
  <c r="AK445" i="5"/>
  <c r="X445" i="5"/>
  <c r="W445" i="5"/>
  <c r="AZ444" i="5"/>
  <c r="AY444" i="5"/>
  <c r="AL444" i="5"/>
  <c r="AK444" i="5"/>
  <c r="X444" i="5"/>
  <c r="W444" i="5"/>
  <c r="AZ443" i="5"/>
  <c r="AY443" i="5"/>
  <c r="AL443" i="5"/>
  <c r="AK443" i="5"/>
  <c r="X443" i="5"/>
  <c r="W443" i="5"/>
  <c r="AZ442" i="5"/>
  <c r="AY442" i="5"/>
  <c r="AL442" i="5"/>
  <c r="AK442" i="5"/>
  <c r="X442" i="5"/>
  <c r="W442" i="5"/>
  <c r="AZ441" i="5"/>
  <c r="AY441" i="5"/>
  <c r="AL441" i="5"/>
  <c r="AK441" i="5"/>
  <c r="X441" i="5"/>
  <c r="W441" i="5"/>
  <c r="AZ440" i="5"/>
  <c r="AY440" i="5"/>
  <c r="AL440" i="5"/>
  <c r="AK440" i="5"/>
  <c r="X440" i="5"/>
  <c r="W440" i="5"/>
  <c r="AZ439" i="5"/>
  <c r="AY439" i="5"/>
  <c r="AL439" i="5"/>
  <c r="AK439" i="5"/>
  <c r="X439" i="5"/>
  <c r="W439" i="5"/>
  <c r="AZ438" i="5"/>
  <c r="AY438" i="5"/>
  <c r="AL438" i="5"/>
  <c r="AK438" i="5"/>
  <c r="X438" i="5"/>
  <c r="W438" i="5"/>
  <c r="AZ437" i="5"/>
  <c r="AY437" i="5"/>
  <c r="AL437" i="5"/>
  <c r="AK437" i="5"/>
  <c r="X437" i="5"/>
  <c r="W437" i="5"/>
  <c r="AZ436" i="5"/>
  <c r="AY436" i="5"/>
  <c r="AL436" i="5"/>
  <c r="AK436" i="5"/>
  <c r="X436" i="5"/>
  <c r="W436" i="5"/>
  <c r="AZ435" i="5"/>
  <c r="AY435" i="5"/>
  <c r="AL435" i="5"/>
  <c r="AK435" i="5"/>
  <c r="X435" i="5"/>
  <c r="W435" i="5"/>
  <c r="AZ434" i="5"/>
  <c r="AY434" i="5"/>
  <c r="AL434" i="5"/>
  <c r="AK434" i="5"/>
  <c r="X434" i="5"/>
  <c r="W434" i="5"/>
  <c r="AZ433" i="5"/>
  <c r="AY433" i="5"/>
  <c r="AL433" i="5"/>
  <c r="AK433" i="5"/>
  <c r="X433" i="5"/>
  <c r="W433" i="5"/>
  <c r="AZ432" i="5"/>
  <c r="AY432" i="5"/>
  <c r="AL432" i="5"/>
  <c r="AK432" i="5"/>
  <c r="X432" i="5"/>
  <c r="W432" i="5"/>
  <c r="AZ431" i="5"/>
  <c r="AY431" i="5"/>
  <c r="AL431" i="5"/>
  <c r="AK431" i="5"/>
  <c r="X431" i="5"/>
  <c r="W431" i="5"/>
  <c r="AZ430" i="5"/>
  <c r="AY430" i="5"/>
  <c r="AL430" i="5"/>
  <c r="AK430" i="5"/>
  <c r="X430" i="5"/>
  <c r="W430" i="5"/>
  <c r="AZ429" i="5"/>
  <c r="AY429" i="5"/>
  <c r="AL429" i="5"/>
  <c r="AK429" i="5"/>
  <c r="X429" i="5"/>
  <c r="W429" i="5"/>
  <c r="AZ428" i="5"/>
  <c r="AY428" i="5"/>
  <c r="AL428" i="5"/>
  <c r="AK428" i="5"/>
  <c r="X428" i="5"/>
  <c r="W428" i="5"/>
  <c r="AZ427" i="5"/>
  <c r="AY427" i="5"/>
  <c r="AL427" i="5"/>
  <c r="AK427" i="5"/>
  <c r="X427" i="5"/>
  <c r="W427" i="5"/>
  <c r="AZ426" i="5"/>
  <c r="AY426" i="5"/>
  <c r="AL426" i="5"/>
  <c r="AK426" i="5"/>
  <c r="X426" i="5"/>
  <c r="W426" i="5"/>
  <c r="AZ425" i="5"/>
  <c r="AY425" i="5"/>
  <c r="AL425" i="5"/>
  <c r="AK425" i="5"/>
  <c r="X425" i="5"/>
  <c r="W425" i="5"/>
  <c r="AZ424" i="5"/>
  <c r="AY424" i="5"/>
  <c r="AL424" i="5"/>
  <c r="AK424" i="5"/>
  <c r="X424" i="5"/>
  <c r="W424" i="5"/>
  <c r="AZ423" i="5"/>
  <c r="AY423" i="5"/>
  <c r="AL423" i="5"/>
  <c r="AK423" i="5"/>
  <c r="X423" i="5"/>
  <c r="W423" i="5"/>
  <c r="AZ422" i="5"/>
  <c r="AY422" i="5"/>
  <c r="AL422" i="5"/>
  <c r="AK422" i="5"/>
  <c r="X422" i="5"/>
  <c r="W422" i="5"/>
  <c r="AZ421" i="5"/>
  <c r="AY421" i="5"/>
  <c r="AL421" i="5"/>
  <c r="AK421" i="5"/>
  <c r="X421" i="5"/>
  <c r="W421" i="5"/>
  <c r="AZ420" i="5"/>
  <c r="AY420" i="5"/>
  <c r="AL420" i="5"/>
  <c r="AK420" i="5"/>
  <c r="X420" i="5"/>
  <c r="W420" i="5"/>
  <c r="AZ419" i="5"/>
  <c r="AY419" i="5"/>
  <c r="AL419" i="5"/>
  <c r="AK419" i="5"/>
  <c r="X419" i="5"/>
  <c r="W419" i="5"/>
  <c r="AZ418" i="5"/>
  <c r="AY418" i="5"/>
  <c r="AL418" i="5"/>
  <c r="AK418" i="5"/>
  <c r="X418" i="5"/>
  <c r="W418" i="5"/>
  <c r="AZ417" i="5"/>
  <c r="AY417" i="5"/>
  <c r="AL417" i="5"/>
  <c r="AK417" i="5"/>
  <c r="X417" i="5"/>
  <c r="W417" i="5"/>
  <c r="AZ416" i="5"/>
  <c r="AT469" i="5" s="1"/>
  <c r="AY416" i="5"/>
  <c r="AS469" i="5" s="1"/>
  <c r="AL416" i="5"/>
  <c r="AI469" i="5" s="1"/>
  <c r="AK416" i="5"/>
  <c r="AH469" i="5" s="1"/>
  <c r="X416" i="5"/>
  <c r="X469" i="5" s="1"/>
  <c r="W416" i="5"/>
  <c r="W469" i="5" s="1"/>
  <c r="AZ415" i="5"/>
  <c r="AY415" i="5"/>
  <c r="AL415" i="5"/>
  <c r="AK415" i="5"/>
  <c r="X415" i="5"/>
  <c r="W415" i="5"/>
  <c r="AZ414" i="5"/>
  <c r="AY414" i="5"/>
  <c r="AL414" i="5"/>
  <c r="AK414" i="5"/>
  <c r="X414" i="5"/>
  <c r="W414" i="5"/>
  <c r="AZ413" i="5"/>
  <c r="AY413" i="5"/>
  <c r="AL413" i="5"/>
  <c r="AK413" i="5"/>
  <c r="X413" i="5"/>
  <c r="W413" i="5"/>
  <c r="AZ412" i="5"/>
  <c r="AY412" i="5"/>
  <c r="AL412" i="5"/>
  <c r="AK412" i="5"/>
  <c r="X412" i="5"/>
  <c r="W412" i="5"/>
  <c r="AZ411" i="5"/>
  <c r="AY411" i="5"/>
  <c r="AL411" i="5"/>
  <c r="AK411" i="5"/>
  <c r="X411" i="5"/>
  <c r="W411" i="5"/>
  <c r="AZ410" i="5"/>
  <c r="AY410" i="5"/>
  <c r="AL410" i="5"/>
  <c r="AK410" i="5"/>
  <c r="X410" i="5"/>
  <c r="W410" i="5"/>
  <c r="AZ409" i="5"/>
  <c r="AY409" i="5"/>
  <c r="AL409" i="5"/>
  <c r="AK409" i="5"/>
  <c r="X409" i="5"/>
  <c r="W409" i="5"/>
  <c r="AZ408" i="5"/>
  <c r="AY408" i="5"/>
  <c r="AL408" i="5"/>
  <c r="AK408" i="5"/>
  <c r="X408" i="5"/>
  <c r="W408" i="5"/>
  <c r="AZ407" i="5"/>
  <c r="AY407" i="5"/>
  <c r="AL407" i="5"/>
  <c r="AK407" i="5"/>
  <c r="X407" i="5"/>
  <c r="W407" i="5"/>
  <c r="AZ406" i="5"/>
  <c r="AY406" i="5"/>
  <c r="AL406" i="5"/>
  <c r="AK406" i="5"/>
  <c r="X406" i="5"/>
  <c r="W406" i="5"/>
  <c r="AZ405" i="5"/>
  <c r="AY405" i="5"/>
  <c r="AL405" i="5"/>
  <c r="AK405" i="5"/>
  <c r="X405" i="5"/>
  <c r="W405" i="5"/>
  <c r="AZ404" i="5"/>
  <c r="AY404" i="5"/>
  <c r="AL404" i="5"/>
  <c r="AK404" i="5"/>
  <c r="X404" i="5"/>
  <c r="W404" i="5"/>
  <c r="AZ403" i="5"/>
  <c r="AY403" i="5"/>
  <c r="AL403" i="5"/>
  <c r="AK403" i="5"/>
  <c r="X403" i="5"/>
  <c r="W403" i="5"/>
  <c r="AZ402" i="5"/>
  <c r="AY402" i="5"/>
  <c r="AL402" i="5"/>
  <c r="AK402" i="5"/>
  <c r="X402" i="5"/>
  <c r="W402" i="5"/>
  <c r="AZ401" i="5"/>
  <c r="AY401" i="5"/>
  <c r="AL401" i="5"/>
  <c r="AK401" i="5"/>
  <c r="X401" i="5"/>
  <c r="W401" i="5"/>
  <c r="AZ400" i="5"/>
  <c r="AY400" i="5"/>
  <c r="AL400" i="5"/>
  <c r="AK400" i="5"/>
  <c r="X400" i="5"/>
  <c r="W400" i="5"/>
  <c r="AZ399" i="5"/>
  <c r="AY399" i="5"/>
  <c r="AL399" i="5"/>
  <c r="AK399" i="5"/>
  <c r="X399" i="5"/>
  <c r="W399" i="5"/>
  <c r="AZ398" i="5"/>
  <c r="AY398" i="5"/>
  <c r="AL398" i="5"/>
  <c r="AK398" i="5"/>
  <c r="X398" i="5"/>
  <c r="W398" i="5"/>
  <c r="AZ397" i="5"/>
  <c r="AY397" i="5"/>
  <c r="AL397" i="5"/>
  <c r="AK397" i="5"/>
  <c r="X397" i="5"/>
  <c r="W397" i="5"/>
  <c r="AZ396" i="5"/>
  <c r="AY396" i="5"/>
  <c r="AL396" i="5"/>
  <c r="AK396" i="5"/>
  <c r="X396" i="5"/>
  <c r="W396" i="5"/>
  <c r="AZ395" i="5"/>
  <c r="AY395" i="5"/>
  <c r="AL395" i="5"/>
  <c r="AK395" i="5"/>
  <c r="X395" i="5"/>
  <c r="W395" i="5"/>
  <c r="AZ394" i="5"/>
  <c r="AY394" i="5"/>
  <c r="AL394" i="5"/>
  <c r="AK394" i="5"/>
  <c r="X394" i="5"/>
  <c r="W394" i="5"/>
  <c r="AZ393" i="5"/>
  <c r="AY393" i="5"/>
  <c r="AL393" i="5"/>
  <c r="AK393" i="5"/>
  <c r="X393" i="5"/>
  <c r="W393" i="5"/>
  <c r="AZ392" i="5"/>
  <c r="AY392" i="5"/>
  <c r="AL392" i="5"/>
  <c r="AK392" i="5"/>
  <c r="X392" i="5"/>
  <c r="W392" i="5"/>
  <c r="AZ391" i="5"/>
  <c r="AY391" i="5"/>
  <c r="AL391" i="5"/>
  <c r="AK391" i="5"/>
  <c r="X391" i="5"/>
  <c r="W391" i="5"/>
  <c r="AZ390" i="5"/>
  <c r="AY390" i="5"/>
  <c r="AL390" i="5"/>
  <c r="AK390" i="5"/>
  <c r="X390" i="5"/>
  <c r="W390" i="5"/>
  <c r="AZ389" i="5"/>
  <c r="AY389" i="5"/>
  <c r="AL389" i="5"/>
  <c r="AK389" i="5"/>
  <c r="X389" i="5"/>
  <c r="W389" i="5"/>
  <c r="AZ388" i="5"/>
  <c r="AY388" i="5"/>
  <c r="AL388" i="5"/>
  <c r="AK388" i="5"/>
  <c r="X388" i="5"/>
  <c r="W388" i="5"/>
  <c r="AZ387" i="5"/>
  <c r="AY387" i="5"/>
  <c r="AL387" i="5"/>
  <c r="AK387" i="5"/>
  <c r="X387" i="5"/>
  <c r="W387" i="5"/>
  <c r="AZ386" i="5"/>
  <c r="AY386" i="5"/>
  <c r="AL386" i="5"/>
  <c r="AK386" i="5"/>
  <c r="X386" i="5"/>
  <c r="W386" i="5"/>
  <c r="AZ385" i="5"/>
  <c r="AY385" i="5"/>
  <c r="AL385" i="5"/>
  <c r="AK385" i="5"/>
  <c r="X385" i="5"/>
  <c r="W385" i="5"/>
  <c r="AZ384" i="5"/>
  <c r="AY384" i="5"/>
  <c r="AL384" i="5"/>
  <c r="AK384" i="5"/>
  <c r="X384" i="5"/>
  <c r="W384" i="5"/>
  <c r="AZ383" i="5"/>
  <c r="AY383" i="5"/>
  <c r="AL383" i="5"/>
  <c r="AK383" i="5"/>
  <c r="X383" i="5"/>
  <c r="W383" i="5"/>
  <c r="AZ382" i="5"/>
  <c r="AY382" i="5"/>
  <c r="AL382" i="5"/>
  <c r="AK382" i="5"/>
  <c r="X382" i="5"/>
  <c r="W382" i="5"/>
  <c r="AZ381" i="5"/>
  <c r="AT468" i="5" s="1"/>
  <c r="AY381" i="5"/>
  <c r="AS468" i="5" s="1"/>
  <c r="AL381" i="5"/>
  <c r="AI468" i="5" s="1"/>
  <c r="AK381" i="5"/>
  <c r="AH468" i="5" s="1"/>
  <c r="X381" i="5"/>
  <c r="X468" i="5" s="1"/>
  <c r="W381" i="5"/>
  <c r="W468" i="5" s="1"/>
  <c r="AZ380" i="5"/>
  <c r="AY380" i="5"/>
  <c r="AL380" i="5"/>
  <c r="AK380" i="5"/>
  <c r="X380" i="5"/>
  <c r="W380" i="5"/>
  <c r="AZ379" i="5"/>
  <c r="AY379" i="5"/>
  <c r="AL379" i="5"/>
  <c r="AK379" i="5"/>
  <c r="X379" i="5"/>
  <c r="W379" i="5"/>
  <c r="AZ378" i="5"/>
  <c r="AY378" i="5"/>
  <c r="AL378" i="5"/>
  <c r="AK378" i="5"/>
  <c r="X378" i="5"/>
  <c r="W378" i="5"/>
  <c r="AZ377" i="5"/>
  <c r="AY377" i="5"/>
  <c r="AL377" i="5"/>
  <c r="AK377" i="5"/>
  <c r="X377" i="5"/>
  <c r="W377" i="5"/>
  <c r="AZ376" i="5"/>
  <c r="AY376" i="5"/>
  <c r="AL376" i="5"/>
  <c r="AK376" i="5"/>
  <c r="X376" i="5"/>
  <c r="W376" i="5"/>
  <c r="AZ375" i="5"/>
  <c r="AY375" i="5"/>
  <c r="AL375" i="5"/>
  <c r="AK375" i="5"/>
  <c r="X375" i="5"/>
  <c r="W375" i="5"/>
  <c r="AZ374" i="5"/>
  <c r="AY374" i="5"/>
  <c r="AL374" i="5"/>
  <c r="AK374" i="5"/>
  <c r="X374" i="5"/>
  <c r="W374" i="5"/>
  <c r="AZ373" i="5"/>
  <c r="AY373" i="5"/>
  <c r="AL373" i="5"/>
  <c r="AK373" i="5"/>
  <c r="X373" i="5"/>
  <c r="W373" i="5"/>
  <c r="AZ372" i="5"/>
  <c r="AY372" i="5"/>
  <c r="AL372" i="5"/>
  <c r="AK372" i="5"/>
  <c r="X372" i="5"/>
  <c r="W372" i="5"/>
  <c r="AZ371" i="5"/>
  <c r="AY371" i="5"/>
  <c r="AL371" i="5"/>
  <c r="AK371" i="5"/>
  <c r="X371" i="5"/>
  <c r="W371" i="5"/>
  <c r="AZ370" i="5"/>
  <c r="AY370" i="5"/>
  <c r="AL370" i="5"/>
  <c r="AK370" i="5"/>
  <c r="X370" i="5"/>
  <c r="W370" i="5"/>
  <c r="AZ369" i="5"/>
  <c r="AY369" i="5"/>
  <c r="AL369" i="5"/>
  <c r="AK369" i="5"/>
  <c r="X369" i="5"/>
  <c r="W369" i="5"/>
  <c r="AZ368" i="5"/>
  <c r="AY368" i="5"/>
  <c r="AL368" i="5"/>
  <c r="AK368" i="5"/>
  <c r="X368" i="5"/>
  <c r="W368" i="5"/>
  <c r="AZ367" i="5"/>
  <c r="AY367" i="5"/>
  <c r="AL367" i="5"/>
  <c r="AK367" i="5"/>
  <c r="X367" i="5"/>
  <c r="W367" i="5"/>
  <c r="AZ366" i="5"/>
  <c r="AY366" i="5"/>
  <c r="AL366" i="5"/>
  <c r="AK366" i="5"/>
  <c r="X366" i="5"/>
  <c r="W366" i="5"/>
  <c r="AZ365" i="5"/>
  <c r="AY365" i="5"/>
  <c r="AL365" i="5"/>
  <c r="AK365" i="5"/>
  <c r="X365" i="5"/>
  <c r="W365" i="5"/>
  <c r="AZ364" i="5"/>
  <c r="AY364" i="5"/>
  <c r="AL364" i="5"/>
  <c r="AK364" i="5"/>
  <c r="X364" i="5"/>
  <c r="W364" i="5"/>
  <c r="AZ363" i="5"/>
  <c r="AY363" i="5"/>
  <c r="AL363" i="5"/>
  <c r="AK363" i="5"/>
  <c r="X363" i="5"/>
  <c r="W363" i="5"/>
  <c r="AZ362" i="5"/>
  <c r="AY362" i="5"/>
  <c r="AL362" i="5"/>
  <c r="AK362" i="5"/>
  <c r="X362" i="5"/>
  <c r="W362" i="5"/>
  <c r="AZ361" i="5"/>
  <c r="AY361" i="5"/>
  <c r="AL361" i="5"/>
  <c r="AK361" i="5"/>
  <c r="X361" i="5"/>
  <c r="W361" i="5"/>
  <c r="AZ360" i="5"/>
  <c r="AY360" i="5"/>
  <c r="AL360" i="5"/>
  <c r="AK360" i="5"/>
  <c r="X360" i="5"/>
  <c r="W360" i="5"/>
  <c r="AZ359" i="5"/>
  <c r="AY359" i="5"/>
  <c r="AL359" i="5"/>
  <c r="AK359" i="5"/>
  <c r="X359" i="5"/>
  <c r="W359" i="5"/>
  <c r="AZ358" i="5"/>
  <c r="AY358" i="5"/>
  <c r="AL358" i="5"/>
  <c r="AK358" i="5"/>
  <c r="X358" i="5"/>
  <c r="W358" i="5"/>
  <c r="AZ357" i="5"/>
  <c r="AY357" i="5"/>
  <c r="AL357" i="5"/>
  <c r="AK357" i="5"/>
  <c r="X357" i="5"/>
  <c r="W357" i="5"/>
  <c r="AZ356" i="5"/>
  <c r="AY356" i="5"/>
  <c r="AL356" i="5"/>
  <c r="AK356" i="5"/>
  <c r="X356" i="5"/>
  <c r="W356" i="5"/>
  <c r="AZ355" i="5"/>
  <c r="AY355" i="5"/>
  <c r="AL355" i="5"/>
  <c r="AK355" i="5"/>
  <c r="X355" i="5"/>
  <c r="W355" i="5"/>
  <c r="AZ354" i="5"/>
  <c r="AY354" i="5"/>
  <c r="AL354" i="5"/>
  <c r="AK354" i="5"/>
  <c r="X354" i="5"/>
  <c r="W354" i="5"/>
  <c r="AZ353" i="5"/>
  <c r="AY353" i="5"/>
  <c r="AL353" i="5"/>
  <c r="AK353" i="5"/>
  <c r="X353" i="5"/>
  <c r="W353" i="5"/>
  <c r="AZ352" i="5"/>
  <c r="AY352" i="5"/>
  <c r="AL352" i="5"/>
  <c r="AK352" i="5"/>
  <c r="X352" i="5"/>
  <c r="W352" i="5"/>
  <c r="AZ351" i="5"/>
  <c r="AY351" i="5"/>
  <c r="AL351" i="5"/>
  <c r="AK351" i="5"/>
  <c r="X351" i="5"/>
  <c r="W351" i="5"/>
  <c r="AZ350" i="5"/>
  <c r="AY350" i="5"/>
  <c r="AL350" i="5"/>
  <c r="AK350" i="5"/>
  <c r="X350" i="5"/>
  <c r="W350" i="5"/>
  <c r="AZ349" i="5"/>
  <c r="AY349" i="5"/>
  <c r="AL349" i="5"/>
  <c r="AK349" i="5"/>
  <c r="X349" i="5"/>
  <c r="W349" i="5"/>
  <c r="AZ348" i="5"/>
  <c r="AY348" i="5"/>
  <c r="AL348" i="5"/>
  <c r="AK348" i="5"/>
  <c r="X348" i="5"/>
  <c r="W348" i="5"/>
  <c r="AZ347" i="5"/>
  <c r="AY347" i="5"/>
  <c r="AL347" i="5"/>
  <c r="AK347" i="5"/>
  <c r="X347" i="5"/>
  <c r="W347" i="5"/>
  <c r="AZ346" i="5"/>
  <c r="AT467" i="5" s="1"/>
  <c r="AY346" i="5"/>
  <c r="AS467" i="5" s="1"/>
  <c r="AL346" i="5"/>
  <c r="AI467" i="5" s="1"/>
  <c r="AK346" i="5"/>
  <c r="AH467" i="5" s="1"/>
  <c r="X346" i="5"/>
  <c r="X467" i="5" s="1"/>
  <c r="W346" i="5"/>
  <c r="W467" i="5" s="1"/>
  <c r="AZ345" i="5"/>
  <c r="AY345" i="5"/>
  <c r="AL345" i="5"/>
  <c r="AK345" i="5"/>
  <c r="X345" i="5"/>
  <c r="W345" i="5"/>
  <c r="AZ344" i="5"/>
  <c r="AY344" i="5"/>
  <c r="AL344" i="5"/>
  <c r="AK344" i="5"/>
  <c r="X344" i="5"/>
  <c r="W344" i="5"/>
  <c r="AZ343" i="5"/>
  <c r="AY343" i="5"/>
  <c r="AL343" i="5"/>
  <c r="AK343" i="5"/>
  <c r="X343" i="5"/>
  <c r="W343" i="5"/>
  <c r="AZ342" i="5"/>
  <c r="AY342" i="5"/>
  <c r="AL342" i="5"/>
  <c r="AK342" i="5"/>
  <c r="X342" i="5"/>
  <c r="W342" i="5"/>
  <c r="AZ341" i="5"/>
  <c r="AY341" i="5"/>
  <c r="AL341" i="5"/>
  <c r="AK341" i="5"/>
  <c r="X341" i="5"/>
  <c r="W341" i="5"/>
  <c r="AZ340" i="5"/>
  <c r="AY340" i="5"/>
  <c r="AL340" i="5"/>
  <c r="AK340" i="5"/>
  <c r="X340" i="5"/>
  <c r="W340" i="5"/>
  <c r="AZ339" i="5"/>
  <c r="AY339" i="5"/>
  <c r="AL339" i="5"/>
  <c r="AK339" i="5"/>
  <c r="X339" i="5"/>
  <c r="W339" i="5"/>
  <c r="AZ338" i="5"/>
  <c r="AY338" i="5"/>
  <c r="AL338" i="5"/>
  <c r="AK338" i="5"/>
  <c r="X338" i="5"/>
  <c r="W338" i="5"/>
  <c r="AZ337" i="5"/>
  <c r="AY337" i="5"/>
  <c r="AL337" i="5"/>
  <c r="AK337" i="5"/>
  <c r="X337" i="5"/>
  <c r="W337" i="5"/>
  <c r="AZ336" i="5"/>
  <c r="AY336" i="5"/>
  <c r="AL336" i="5"/>
  <c r="AK336" i="5"/>
  <c r="X336" i="5"/>
  <c r="W336" i="5"/>
  <c r="AZ335" i="5"/>
  <c r="AY335" i="5"/>
  <c r="AL335" i="5"/>
  <c r="AK335" i="5"/>
  <c r="X335" i="5"/>
  <c r="W335" i="5"/>
  <c r="AZ334" i="5"/>
  <c r="AY334" i="5"/>
  <c r="AL334" i="5"/>
  <c r="AK334" i="5"/>
  <c r="X334" i="5"/>
  <c r="W334" i="5"/>
  <c r="AZ333" i="5"/>
  <c r="AY333" i="5"/>
  <c r="AL333" i="5"/>
  <c r="AK333" i="5"/>
  <c r="X333" i="5"/>
  <c r="W333" i="5"/>
  <c r="AZ332" i="5"/>
  <c r="AY332" i="5"/>
  <c r="AL332" i="5"/>
  <c r="AK332" i="5"/>
  <c r="X332" i="5"/>
  <c r="W332" i="5"/>
  <c r="AZ331" i="5"/>
  <c r="AY331" i="5"/>
  <c r="AL331" i="5"/>
  <c r="AK331" i="5"/>
  <c r="X331" i="5"/>
  <c r="W331" i="5"/>
  <c r="AZ330" i="5"/>
  <c r="AY330" i="5"/>
  <c r="AL330" i="5"/>
  <c r="AK330" i="5"/>
  <c r="X330" i="5"/>
  <c r="W330" i="5"/>
  <c r="AZ329" i="5"/>
  <c r="AY329" i="5"/>
  <c r="AL329" i="5"/>
  <c r="AK329" i="5"/>
  <c r="X329" i="5"/>
  <c r="W329" i="5"/>
  <c r="AZ328" i="5"/>
  <c r="AY328" i="5"/>
  <c r="AL328" i="5"/>
  <c r="AK328" i="5"/>
  <c r="X328" i="5"/>
  <c r="W328" i="5"/>
  <c r="AZ327" i="5"/>
  <c r="AY327" i="5"/>
  <c r="AL327" i="5"/>
  <c r="AK327" i="5"/>
  <c r="X327" i="5"/>
  <c r="W327" i="5"/>
  <c r="AZ326" i="5"/>
  <c r="AY326" i="5"/>
  <c r="AL326" i="5"/>
  <c r="AK326" i="5"/>
  <c r="X326" i="5"/>
  <c r="W326" i="5"/>
  <c r="AZ325" i="5"/>
  <c r="AY325" i="5"/>
  <c r="AL325" i="5"/>
  <c r="AK325" i="5"/>
  <c r="X325" i="5"/>
  <c r="W325" i="5"/>
  <c r="AZ324" i="5"/>
  <c r="AY324" i="5"/>
  <c r="AL324" i="5"/>
  <c r="AK324" i="5"/>
  <c r="X324" i="5"/>
  <c r="W324" i="5"/>
  <c r="AZ323" i="5"/>
  <c r="AY323" i="5"/>
  <c r="AL323" i="5"/>
  <c r="AK323" i="5"/>
  <c r="X323" i="5"/>
  <c r="W323" i="5"/>
  <c r="AZ322" i="5"/>
  <c r="AY322" i="5"/>
  <c r="AL322" i="5"/>
  <c r="AK322" i="5"/>
  <c r="X322" i="5"/>
  <c r="W322" i="5"/>
  <c r="AZ321" i="5"/>
  <c r="AY321" i="5"/>
  <c r="AL321" i="5"/>
  <c r="AK321" i="5"/>
  <c r="X321" i="5"/>
  <c r="W321" i="5"/>
  <c r="AZ320" i="5"/>
  <c r="AY320" i="5"/>
  <c r="AL320" i="5"/>
  <c r="AK320" i="5"/>
  <c r="X320" i="5"/>
  <c r="W320" i="5"/>
  <c r="AZ319" i="5"/>
  <c r="AY319" i="5"/>
  <c r="AL319" i="5"/>
  <c r="AK319" i="5"/>
  <c r="X319" i="5"/>
  <c r="W319" i="5"/>
  <c r="AZ318" i="5"/>
  <c r="AY318" i="5"/>
  <c r="AL318" i="5"/>
  <c r="AK318" i="5"/>
  <c r="X318" i="5"/>
  <c r="W318" i="5"/>
  <c r="AZ317" i="5"/>
  <c r="AY317" i="5"/>
  <c r="AL317" i="5"/>
  <c r="AK317" i="5"/>
  <c r="X317" i="5"/>
  <c r="W317" i="5"/>
  <c r="AZ316" i="5"/>
  <c r="AY316" i="5"/>
  <c r="AL316" i="5"/>
  <c r="AK316" i="5"/>
  <c r="X316" i="5"/>
  <c r="W316" i="5"/>
  <c r="AZ315" i="5"/>
  <c r="AY315" i="5"/>
  <c r="AL315" i="5"/>
  <c r="AK315" i="5"/>
  <c r="X315" i="5"/>
  <c r="W315" i="5"/>
  <c r="AZ314" i="5"/>
  <c r="AY314" i="5"/>
  <c r="AL314" i="5"/>
  <c r="AK314" i="5"/>
  <c r="X314" i="5"/>
  <c r="W314" i="5"/>
  <c r="AZ313" i="5"/>
  <c r="AY313" i="5"/>
  <c r="AL313" i="5"/>
  <c r="AK313" i="5"/>
  <c r="X313" i="5"/>
  <c r="W313" i="5"/>
  <c r="AZ312" i="5"/>
  <c r="AY312" i="5"/>
  <c r="AL312" i="5"/>
  <c r="AK312" i="5"/>
  <c r="X312" i="5"/>
  <c r="W312" i="5"/>
  <c r="AZ311" i="5"/>
  <c r="AT466" i="5" s="1"/>
  <c r="AY311" i="5"/>
  <c r="AS466" i="5" s="1"/>
  <c r="AL311" i="5"/>
  <c r="AI466" i="5" s="1"/>
  <c r="AK311" i="5"/>
  <c r="AH466" i="5" s="1"/>
  <c r="X311" i="5"/>
  <c r="X466" i="5" s="1"/>
  <c r="W311" i="5"/>
  <c r="W466" i="5" s="1"/>
  <c r="AZ310" i="5"/>
  <c r="AY310" i="5"/>
  <c r="AL310" i="5"/>
  <c r="AK310" i="5"/>
  <c r="X310" i="5"/>
  <c r="W310" i="5"/>
  <c r="AZ309" i="5"/>
  <c r="AY309" i="5"/>
  <c r="AL309" i="5"/>
  <c r="AK309" i="5"/>
  <c r="X309" i="5"/>
  <c r="W309" i="5"/>
  <c r="AZ308" i="5"/>
  <c r="AY308" i="5"/>
  <c r="AL308" i="5"/>
  <c r="AK308" i="5"/>
  <c r="X308" i="5"/>
  <c r="W308" i="5"/>
  <c r="AZ307" i="5"/>
  <c r="AY307" i="5"/>
  <c r="AL307" i="5"/>
  <c r="AK307" i="5"/>
  <c r="X307" i="5"/>
  <c r="W307" i="5"/>
  <c r="AZ306" i="5"/>
  <c r="AY306" i="5"/>
  <c r="AL306" i="5"/>
  <c r="AK306" i="5"/>
  <c r="X306" i="5"/>
  <c r="W306" i="5"/>
  <c r="AZ305" i="5"/>
  <c r="AY305" i="5"/>
  <c r="AL305" i="5"/>
  <c r="AK305" i="5"/>
  <c r="X305" i="5"/>
  <c r="W305" i="5"/>
  <c r="AZ304" i="5"/>
  <c r="AY304" i="5"/>
  <c r="AL304" i="5"/>
  <c r="AK304" i="5"/>
  <c r="X304" i="5"/>
  <c r="W304" i="5"/>
  <c r="AZ303" i="5"/>
  <c r="AY303" i="5"/>
  <c r="AL303" i="5"/>
  <c r="AK303" i="5"/>
  <c r="X303" i="5"/>
  <c r="W303" i="5"/>
  <c r="AZ302" i="5"/>
  <c r="AY302" i="5"/>
  <c r="AL302" i="5"/>
  <c r="AK302" i="5"/>
  <c r="X302" i="5"/>
  <c r="W302" i="5"/>
  <c r="AZ301" i="5"/>
  <c r="AY301" i="5"/>
  <c r="AL301" i="5"/>
  <c r="AK301" i="5"/>
  <c r="X301" i="5"/>
  <c r="W301" i="5"/>
  <c r="AZ300" i="5"/>
  <c r="AY300" i="5"/>
  <c r="AL300" i="5"/>
  <c r="AK300" i="5"/>
  <c r="X300" i="5"/>
  <c r="W300" i="5"/>
  <c r="AZ299" i="5"/>
  <c r="AY299" i="5"/>
  <c r="AL299" i="5"/>
  <c r="AK299" i="5"/>
  <c r="X299" i="5"/>
  <c r="W299" i="5"/>
  <c r="AZ298" i="5"/>
  <c r="AY298" i="5"/>
  <c r="AL298" i="5"/>
  <c r="AK298" i="5"/>
  <c r="X298" i="5"/>
  <c r="W298" i="5"/>
  <c r="AZ297" i="5"/>
  <c r="AY297" i="5"/>
  <c r="AL297" i="5"/>
  <c r="AK297" i="5"/>
  <c r="X297" i="5"/>
  <c r="W297" i="5"/>
  <c r="AZ296" i="5"/>
  <c r="AY296" i="5"/>
  <c r="AL296" i="5"/>
  <c r="AK296" i="5"/>
  <c r="X296" i="5"/>
  <c r="W296" i="5"/>
  <c r="AZ295" i="5"/>
  <c r="AY295" i="5"/>
  <c r="AL295" i="5"/>
  <c r="AK295" i="5"/>
  <c r="X295" i="5"/>
  <c r="W295" i="5"/>
  <c r="AZ294" i="5"/>
  <c r="AY294" i="5"/>
  <c r="AL294" i="5"/>
  <c r="AK294" i="5"/>
  <c r="X294" i="5"/>
  <c r="W294" i="5"/>
  <c r="AZ293" i="5"/>
  <c r="AY293" i="5"/>
  <c r="AL293" i="5"/>
  <c r="AK293" i="5"/>
  <c r="X293" i="5"/>
  <c r="W293" i="5"/>
  <c r="AZ292" i="5"/>
  <c r="AY292" i="5"/>
  <c r="AL292" i="5"/>
  <c r="AK292" i="5"/>
  <c r="X292" i="5"/>
  <c r="W292" i="5"/>
  <c r="AZ291" i="5"/>
  <c r="AY291" i="5"/>
  <c r="AL291" i="5"/>
  <c r="AK291" i="5"/>
  <c r="X291" i="5"/>
  <c r="W291" i="5"/>
  <c r="AZ290" i="5"/>
  <c r="AY290" i="5"/>
  <c r="AL290" i="5"/>
  <c r="AK290" i="5"/>
  <c r="X290" i="5"/>
  <c r="W290" i="5"/>
  <c r="AZ289" i="5"/>
  <c r="AY289" i="5"/>
  <c r="AL289" i="5"/>
  <c r="AK289" i="5"/>
  <c r="X289" i="5"/>
  <c r="W289" i="5"/>
  <c r="AZ288" i="5"/>
  <c r="AY288" i="5"/>
  <c r="AL288" i="5"/>
  <c r="AK288" i="5"/>
  <c r="X288" i="5"/>
  <c r="W288" i="5"/>
  <c r="AZ287" i="5"/>
  <c r="AY287" i="5"/>
  <c r="AL287" i="5"/>
  <c r="AK287" i="5"/>
  <c r="X287" i="5"/>
  <c r="W287" i="5"/>
  <c r="AZ286" i="5"/>
  <c r="AY286" i="5"/>
  <c r="AL286" i="5"/>
  <c r="AK286" i="5"/>
  <c r="X286" i="5"/>
  <c r="W286" i="5"/>
  <c r="AZ285" i="5"/>
  <c r="AY285" i="5"/>
  <c r="AL285" i="5"/>
  <c r="AK285" i="5"/>
  <c r="X285" i="5"/>
  <c r="W285" i="5"/>
  <c r="AZ284" i="5"/>
  <c r="AY284" i="5"/>
  <c r="AL284" i="5"/>
  <c r="AK284" i="5"/>
  <c r="X284" i="5"/>
  <c r="W284" i="5"/>
  <c r="AZ283" i="5"/>
  <c r="AY283" i="5"/>
  <c r="AL283" i="5"/>
  <c r="AK283" i="5"/>
  <c r="X283" i="5"/>
  <c r="W283" i="5"/>
  <c r="AZ282" i="5"/>
  <c r="AY282" i="5"/>
  <c r="AL282" i="5"/>
  <c r="AK282" i="5"/>
  <c r="X282" i="5"/>
  <c r="W282" i="5"/>
  <c r="AZ281" i="5"/>
  <c r="AY281" i="5"/>
  <c r="AL281" i="5"/>
  <c r="AK281" i="5"/>
  <c r="X281" i="5"/>
  <c r="W281" i="5"/>
  <c r="AZ280" i="5"/>
  <c r="AY280" i="5"/>
  <c r="AL280" i="5"/>
  <c r="AK280" i="5"/>
  <c r="X280" i="5"/>
  <c r="W280" i="5"/>
  <c r="AZ279" i="5"/>
  <c r="AY279" i="5"/>
  <c r="AL279" i="5"/>
  <c r="AK279" i="5"/>
  <c r="X279" i="5"/>
  <c r="W279" i="5"/>
  <c r="AZ278" i="5"/>
  <c r="AY278" i="5"/>
  <c r="AL278" i="5"/>
  <c r="AK278" i="5"/>
  <c r="X278" i="5"/>
  <c r="W278" i="5"/>
  <c r="AZ277" i="5"/>
  <c r="AY277" i="5"/>
  <c r="AL277" i="5"/>
  <c r="AK277" i="5"/>
  <c r="X277" i="5"/>
  <c r="W277" i="5"/>
  <c r="AZ276" i="5"/>
  <c r="AT465" i="5" s="1"/>
  <c r="AY276" i="5"/>
  <c r="AS465" i="5" s="1"/>
  <c r="AL276" i="5"/>
  <c r="AI465" i="5" s="1"/>
  <c r="AK276" i="5"/>
  <c r="AH465" i="5" s="1"/>
  <c r="X276" i="5"/>
  <c r="X465" i="5" s="1"/>
  <c r="W276" i="5"/>
  <c r="W465" i="5" s="1"/>
  <c r="AZ275" i="5"/>
  <c r="AY275" i="5"/>
  <c r="AL275" i="5"/>
  <c r="AK275" i="5"/>
  <c r="X275" i="5"/>
  <c r="W275" i="5"/>
  <c r="AZ274" i="5"/>
  <c r="AY274" i="5"/>
  <c r="AL274" i="5"/>
  <c r="AK274" i="5"/>
  <c r="X274" i="5"/>
  <c r="W274" i="5"/>
  <c r="AZ273" i="5"/>
  <c r="AY273" i="5"/>
  <c r="AL273" i="5"/>
  <c r="AK273" i="5"/>
  <c r="X273" i="5"/>
  <c r="W273" i="5"/>
  <c r="AZ272" i="5"/>
  <c r="AY272" i="5"/>
  <c r="AL272" i="5"/>
  <c r="AK272" i="5"/>
  <c r="X272" i="5"/>
  <c r="W272" i="5"/>
  <c r="AZ271" i="5"/>
  <c r="AY271" i="5"/>
  <c r="AL271" i="5"/>
  <c r="AK271" i="5"/>
  <c r="X271" i="5"/>
  <c r="W271" i="5"/>
  <c r="AZ270" i="5"/>
  <c r="AY270" i="5"/>
  <c r="AL270" i="5"/>
  <c r="AK270" i="5"/>
  <c r="X270" i="5"/>
  <c r="W270" i="5"/>
  <c r="AZ269" i="5"/>
  <c r="AY269" i="5"/>
  <c r="AL269" i="5"/>
  <c r="AK269" i="5"/>
  <c r="X269" i="5"/>
  <c r="W269" i="5"/>
  <c r="AZ268" i="5"/>
  <c r="AY268" i="5"/>
  <c r="AL268" i="5"/>
  <c r="AK268" i="5"/>
  <c r="X268" i="5"/>
  <c r="W268" i="5"/>
  <c r="AZ267" i="5"/>
  <c r="AY267" i="5"/>
  <c r="AL267" i="5"/>
  <c r="AK267" i="5"/>
  <c r="X267" i="5"/>
  <c r="W267" i="5"/>
  <c r="AZ266" i="5"/>
  <c r="AY266" i="5"/>
  <c r="AL266" i="5"/>
  <c r="AK266" i="5"/>
  <c r="X266" i="5"/>
  <c r="W266" i="5"/>
  <c r="AZ265" i="5"/>
  <c r="AY265" i="5"/>
  <c r="AL265" i="5"/>
  <c r="AK265" i="5"/>
  <c r="X265" i="5"/>
  <c r="W265" i="5"/>
  <c r="AZ264" i="5"/>
  <c r="AY264" i="5"/>
  <c r="AL264" i="5"/>
  <c r="AK264" i="5"/>
  <c r="X264" i="5"/>
  <c r="W264" i="5"/>
  <c r="AZ263" i="5"/>
  <c r="AY263" i="5"/>
  <c r="AL263" i="5"/>
  <c r="AK263" i="5"/>
  <c r="X263" i="5"/>
  <c r="W263" i="5"/>
  <c r="AZ262" i="5"/>
  <c r="AY262" i="5"/>
  <c r="AL262" i="5"/>
  <c r="AK262" i="5"/>
  <c r="X262" i="5"/>
  <c r="W262" i="5"/>
  <c r="AZ261" i="5"/>
  <c r="AY261" i="5"/>
  <c r="AL261" i="5"/>
  <c r="AK261" i="5"/>
  <c r="X261" i="5"/>
  <c r="W261" i="5"/>
  <c r="AZ260" i="5"/>
  <c r="AY260" i="5"/>
  <c r="AL260" i="5"/>
  <c r="AK260" i="5"/>
  <c r="X260" i="5"/>
  <c r="W260" i="5"/>
  <c r="AZ259" i="5"/>
  <c r="AY259" i="5"/>
  <c r="AL259" i="5"/>
  <c r="AK259" i="5"/>
  <c r="X259" i="5"/>
  <c r="W259" i="5"/>
  <c r="AZ258" i="5"/>
  <c r="AY258" i="5"/>
  <c r="AL258" i="5"/>
  <c r="AK258" i="5"/>
  <c r="X258" i="5"/>
  <c r="W258" i="5"/>
  <c r="AZ257" i="5"/>
  <c r="AY257" i="5"/>
  <c r="AL257" i="5"/>
  <c r="AK257" i="5"/>
  <c r="X257" i="5"/>
  <c r="W257" i="5"/>
  <c r="AZ256" i="5"/>
  <c r="AY256" i="5"/>
  <c r="AL256" i="5"/>
  <c r="AK256" i="5"/>
  <c r="X256" i="5"/>
  <c r="W256" i="5"/>
  <c r="AZ255" i="5"/>
  <c r="AY255" i="5"/>
  <c r="AL255" i="5"/>
  <c r="AK255" i="5"/>
  <c r="X255" i="5"/>
  <c r="W255" i="5"/>
  <c r="AZ254" i="5"/>
  <c r="AY254" i="5"/>
  <c r="AL254" i="5"/>
  <c r="AK254" i="5"/>
  <c r="X254" i="5"/>
  <c r="W254" i="5"/>
  <c r="AZ253" i="5"/>
  <c r="AY253" i="5"/>
  <c r="AL253" i="5"/>
  <c r="AK253" i="5"/>
  <c r="X253" i="5"/>
  <c r="W253" i="5"/>
  <c r="AZ252" i="5"/>
  <c r="AY252" i="5"/>
  <c r="AL252" i="5"/>
  <c r="AK252" i="5"/>
  <c r="X252" i="5"/>
  <c r="W252" i="5"/>
  <c r="AZ251" i="5"/>
  <c r="AY251" i="5"/>
  <c r="AL251" i="5"/>
  <c r="AK251" i="5"/>
  <c r="X251" i="5"/>
  <c r="W251" i="5"/>
  <c r="AZ250" i="5"/>
  <c r="AY250" i="5"/>
  <c r="AL250" i="5"/>
  <c r="AK250" i="5"/>
  <c r="X250" i="5"/>
  <c r="W250" i="5"/>
  <c r="AZ249" i="5"/>
  <c r="AY249" i="5"/>
  <c r="AL249" i="5"/>
  <c r="AK249" i="5"/>
  <c r="X249" i="5"/>
  <c r="W249" i="5"/>
  <c r="AZ248" i="5"/>
  <c r="AY248" i="5"/>
  <c r="AL248" i="5"/>
  <c r="AK248" i="5"/>
  <c r="X248" i="5"/>
  <c r="W248" i="5"/>
  <c r="AZ247" i="5"/>
  <c r="AY247" i="5"/>
  <c r="AL247" i="5"/>
  <c r="AK247" i="5"/>
  <c r="X247" i="5"/>
  <c r="W247" i="5"/>
  <c r="AZ246" i="5"/>
  <c r="AY246" i="5"/>
  <c r="AL246" i="5"/>
  <c r="AK246" i="5"/>
  <c r="X246" i="5"/>
  <c r="W246" i="5"/>
  <c r="AZ245" i="5"/>
  <c r="AY245" i="5"/>
  <c r="AL245" i="5"/>
  <c r="AK245" i="5"/>
  <c r="X245" i="5"/>
  <c r="W245" i="5"/>
  <c r="AZ244" i="5"/>
  <c r="AY244" i="5"/>
  <c r="AL244" i="5"/>
  <c r="AK244" i="5"/>
  <c r="X244" i="5"/>
  <c r="W244" i="5"/>
  <c r="AZ243" i="5"/>
  <c r="AY243" i="5"/>
  <c r="AL243" i="5"/>
  <c r="AK243" i="5"/>
  <c r="X243" i="5"/>
  <c r="W243" i="5"/>
  <c r="AZ242" i="5"/>
  <c r="AY242" i="5"/>
  <c r="AL242" i="5"/>
  <c r="AK242" i="5"/>
  <c r="X242" i="5"/>
  <c r="W242" i="5"/>
  <c r="AZ241" i="5"/>
  <c r="AT464" i="5" s="1"/>
  <c r="AY241" i="5"/>
  <c r="AS464" i="5" s="1"/>
  <c r="AL241" i="5"/>
  <c r="AI464" i="5" s="1"/>
  <c r="AK241" i="5"/>
  <c r="AH464" i="5" s="1"/>
  <c r="X241" i="5"/>
  <c r="X464" i="5" s="1"/>
  <c r="W241" i="5"/>
  <c r="W464" i="5" s="1"/>
  <c r="AZ240" i="5"/>
  <c r="AY240" i="5"/>
  <c r="AL240" i="5"/>
  <c r="AK240" i="5"/>
  <c r="X240" i="5"/>
  <c r="W240" i="5"/>
  <c r="AZ239" i="5"/>
  <c r="AY239" i="5"/>
  <c r="AL239" i="5"/>
  <c r="AK239" i="5"/>
  <c r="X239" i="5"/>
  <c r="W239" i="5"/>
  <c r="AZ238" i="5"/>
  <c r="AY238" i="5"/>
  <c r="AL238" i="5"/>
  <c r="AK238" i="5"/>
  <c r="X238" i="5"/>
  <c r="W238" i="5"/>
  <c r="AZ237" i="5"/>
  <c r="AY237" i="5"/>
  <c r="AL237" i="5"/>
  <c r="AK237" i="5"/>
  <c r="X237" i="5"/>
  <c r="W237" i="5"/>
  <c r="AZ236" i="5"/>
  <c r="AY236" i="5"/>
  <c r="AL236" i="5"/>
  <c r="AK236" i="5"/>
  <c r="X236" i="5"/>
  <c r="W236" i="5"/>
  <c r="AZ235" i="5"/>
  <c r="AY235" i="5"/>
  <c r="AL235" i="5"/>
  <c r="AK235" i="5"/>
  <c r="X235" i="5"/>
  <c r="W235" i="5"/>
  <c r="AZ234" i="5"/>
  <c r="AY234" i="5"/>
  <c r="AL234" i="5"/>
  <c r="AK234" i="5"/>
  <c r="X234" i="5"/>
  <c r="W234" i="5"/>
  <c r="AZ233" i="5"/>
  <c r="AY233" i="5"/>
  <c r="AL233" i="5"/>
  <c r="AK233" i="5"/>
  <c r="X233" i="5"/>
  <c r="W233" i="5"/>
  <c r="AZ232" i="5"/>
  <c r="AY232" i="5"/>
  <c r="AL232" i="5"/>
  <c r="AK232" i="5"/>
  <c r="X232" i="5"/>
  <c r="W232" i="5"/>
  <c r="AZ231" i="5"/>
  <c r="AY231" i="5"/>
  <c r="AL231" i="5"/>
  <c r="AK231" i="5"/>
  <c r="X231" i="5"/>
  <c r="W231" i="5"/>
  <c r="AZ230" i="5"/>
  <c r="AY230" i="5"/>
  <c r="AL230" i="5"/>
  <c r="AK230" i="5"/>
  <c r="X230" i="5"/>
  <c r="W230" i="5"/>
  <c r="AZ229" i="5"/>
  <c r="AY229" i="5"/>
  <c r="AL229" i="5"/>
  <c r="AK229" i="5"/>
  <c r="X229" i="5"/>
  <c r="W229" i="5"/>
  <c r="AZ228" i="5"/>
  <c r="AY228" i="5"/>
  <c r="AL228" i="5"/>
  <c r="AK228" i="5"/>
  <c r="X228" i="5"/>
  <c r="W228" i="5"/>
  <c r="AZ227" i="5"/>
  <c r="AY227" i="5"/>
  <c r="AL227" i="5"/>
  <c r="AK227" i="5"/>
  <c r="X227" i="5"/>
  <c r="W227" i="5"/>
  <c r="AZ226" i="5"/>
  <c r="AY226" i="5"/>
  <c r="AL226" i="5"/>
  <c r="AK226" i="5"/>
  <c r="X226" i="5"/>
  <c r="W226" i="5"/>
  <c r="AZ225" i="5"/>
  <c r="AY225" i="5"/>
  <c r="AL225" i="5"/>
  <c r="AK225" i="5"/>
  <c r="X225" i="5"/>
  <c r="W225" i="5"/>
  <c r="AZ224" i="5"/>
  <c r="AY224" i="5"/>
  <c r="AL224" i="5"/>
  <c r="AK224" i="5"/>
  <c r="X224" i="5"/>
  <c r="W224" i="5"/>
  <c r="AZ223" i="5"/>
  <c r="AY223" i="5"/>
  <c r="AL223" i="5"/>
  <c r="AK223" i="5"/>
  <c r="X223" i="5"/>
  <c r="W223" i="5"/>
  <c r="AZ222" i="5"/>
  <c r="AY222" i="5"/>
  <c r="AL222" i="5"/>
  <c r="AK222" i="5"/>
  <c r="X222" i="5"/>
  <c r="W222" i="5"/>
  <c r="AZ221" i="5"/>
  <c r="AY221" i="5"/>
  <c r="AL221" i="5"/>
  <c r="AK221" i="5"/>
  <c r="X221" i="5"/>
  <c r="W221" i="5"/>
  <c r="AZ220" i="5"/>
  <c r="AY220" i="5"/>
  <c r="AL220" i="5"/>
  <c r="AK220" i="5"/>
  <c r="X220" i="5"/>
  <c r="W220" i="5"/>
  <c r="AZ219" i="5"/>
  <c r="AY219" i="5"/>
  <c r="AL219" i="5"/>
  <c r="AK219" i="5"/>
  <c r="X219" i="5"/>
  <c r="W219" i="5"/>
  <c r="AZ218" i="5"/>
  <c r="AY218" i="5"/>
  <c r="AL218" i="5"/>
  <c r="AK218" i="5"/>
  <c r="X218" i="5"/>
  <c r="W218" i="5"/>
  <c r="AZ217" i="5"/>
  <c r="AY217" i="5"/>
  <c r="AL217" i="5"/>
  <c r="AK217" i="5"/>
  <c r="X217" i="5"/>
  <c r="W217" i="5"/>
  <c r="AZ216" i="5"/>
  <c r="AY216" i="5"/>
  <c r="AL216" i="5"/>
  <c r="AK216" i="5"/>
  <c r="X216" i="5"/>
  <c r="W216" i="5"/>
  <c r="AZ215" i="5"/>
  <c r="AY215" i="5"/>
  <c r="AL215" i="5"/>
  <c r="AK215" i="5"/>
  <c r="X215" i="5"/>
  <c r="W215" i="5"/>
  <c r="AZ214" i="5"/>
  <c r="AY214" i="5"/>
  <c r="AL214" i="5"/>
  <c r="AK214" i="5"/>
  <c r="X214" i="5"/>
  <c r="W214" i="5"/>
  <c r="AZ213" i="5"/>
  <c r="AY213" i="5"/>
  <c r="AL213" i="5"/>
  <c r="AK213" i="5"/>
  <c r="X213" i="5"/>
  <c r="W213" i="5"/>
  <c r="AZ212" i="5"/>
  <c r="AY212" i="5"/>
  <c r="AL212" i="5"/>
  <c r="AK212" i="5"/>
  <c r="X212" i="5"/>
  <c r="W212" i="5"/>
  <c r="AZ211" i="5"/>
  <c r="AY211" i="5"/>
  <c r="AL211" i="5"/>
  <c r="AK211" i="5"/>
  <c r="X211" i="5"/>
  <c r="W211" i="5"/>
  <c r="AZ210" i="5"/>
  <c r="AY210" i="5"/>
  <c r="AL210" i="5"/>
  <c r="AK210" i="5"/>
  <c r="X210" i="5"/>
  <c r="W210" i="5"/>
  <c r="AZ209" i="5"/>
  <c r="AY209" i="5"/>
  <c r="AL209" i="5"/>
  <c r="AK209" i="5"/>
  <c r="X209" i="5"/>
  <c r="W209" i="5"/>
  <c r="AZ208" i="5"/>
  <c r="AY208" i="5"/>
  <c r="AL208" i="5"/>
  <c r="AK208" i="5"/>
  <c r="X208" i="5"/>
  <c r="W208" i="5"/>
  <c r="AZ207" i="5"/>
  <c r="AY207" i="5"/>
  <c r="AL207" i="5"/>
  <c r="AK207" i="5"/>
  <c r="X207" i="5"/>
  <c r="W207" i="5"/>
  <c r="AZ206" i="5"/>
  <c r="AT463" i="5" s="1"/>
  <c r="AY206" i="5"/>
  <c r="AS463" i="5" s="1"/>
  <c r="AL206" i="5"/>
  <c r="AI463" i="5" s="1"/>
  <c r="AK206" i="5"/>
  <c r="AH463" i="5" s="1"/>
  <c r="X206" i="5"/>
  <c r="X463" i="5" s="1"/>
  <c r="W206" i="5"/>
  <c r="W463" i="5" s="1"/>
  <c r="AZ205" i="5"/>
  <c r="AY205" i="5"/>
  <c r="AL205" i="5"/>
  <c r="AK205" i="5"/>
  <c r="X205" i="5"/>
  <c r="W205" i="5"/>
  <c r="AZ204" i="5"/>
  <c r="AY204" i="5"/>
  <c r="AL204" i="5"/>
  <c r="AK204" i="5"/>
  <c r="X204" i="5"/>
  <c r="W204" i="5"/>
  <c r="AZ203" i="5"/>
  <c r="AY203" i="5"/>
  <c r="AL203" i="5"/>
  <c r="AK203" i="5"/>
  <c r="X203" i="5"/>
  <c r="W203" i="5"/>
  <c r="AZ202" i="5"/>
  <c r="AY202" i="5"/>
  <c r="AL202" i="5"/>
  <c r="AK202" i="5"/>
  <c r="X202" i="5"/>
  <c r="W202" i="5"/>
  <c r="AZ201" i="5"/>
  <c r="AY201" i="5"/>
  <c r="AL201" i="5"/>
  <c r="AK201" i="5"/>
  <c r="X201" i="5"/>
  <c r="W201" i="5"/>
  <c r="AZ200" i="5"/>
  <c r="AY200" i="5"/>
  <c r="AL200" i="5"/>
  <c r="AK200" i="5"/>
  <c r="X200" i="5"/>
  <c r="W200" i="5"/>
  <c r="AZ199" i="5"/>
  <c r="AY199" i="5"/>
  <c r="AL199" i="5"/>
  <c r="AK199" i="5"/>
  <c r="X199" i="5"/>
  <c r="W199" i="5"/>
  <c r="AZ198" i="5"/>
  <c r="AY198" i="5"/>
  <c r="AL198" i="5"/>
  <c r="AK198" i="5"/>
  <c r="X198" i="5"/>
  <c r="W198" i="5"/>
  <c r="AZ197" i="5"/>
  <c r="AY197" i="5"/>
  <c r="AL197" i="5"/>
  <c r="AK197" i="5"/>
  <c r="X197" i="5"/>
  <c r="W197" i="5"/>
  <c r="AZ196" i="5"/>
  <c r="AY196" i="5"/>
  <c r="AL196" i="5"/>
  <c r="AK196" i="5"/>
  <c r="X196" i="5"/>
  <c r="W196" i="5"/>
  <c r="AZ195" i="5"/>
  <c r="AY195" i="5"/>
  <c r="AL195" i="5"/>
  <c r="AK195" i="5"/>
  <c r="X195" i="5"/>
  <c r="W195" i="5"/>
  <c r="AZ194" i="5"/>
  <c r="AY194" i="5"/>
  <c r="AL194" i="5"/>
  <c r="AK194" i="5"/>
  <c r="X194" i="5"/>
  <c r="W194" i="5"/>
  <c r="AZ193" i="5"/>
  <c r="AY193" i="5"/>
  <c r="AL193" i="5"/>
  <c r="AK193" i="5"/>
  <c r="X193" i="5"/>
  <c r="W193" i="5"/>
  <c r="AZ192" i="5"/>
  <c r="AY192" i="5"/>
  <c r="AL192" i="5"/>
  <c r="AK192" i="5"/>
  <c r="X192" i="5"/>
  <c r="W192" i="5"/>
  <c r="AZ191" i="5"/>
  <c r="AY191" i="5"/>
  <c r="AL191" i="5"/>
  <c r="AK191" i="5"/>
  <c r="X191" i="5"/>
  <c r="W191" i="5"/>
  <c r="AZ190" i="5"/>
  <c r="AY190" i="5"/>
  <c r="AL190" i="5"/>
  <c r="AK190" i="5"/>
  <c r="X190" i="5"/>
  <c r="W190" i="5"/>
  <c r="AZ189" i="5"/>
  <c r="AY189" i="5"/>
  <c r="AL189" i="5"/>
  <c r="AK189" i="5"/>
  <c r="X189" i="5"/>
  <c r="W189" i="5"/>
  <c r="AZ188" i="5"/>
  <c r="AY188" i="5"/>
  <c r="AL188" i="5"/>
  <c r="AK188" i="5"/>
  <c r="X188" i="5"/>
  <c r="W188" i="5"/>
  <c r="AZ187" i="5"/>
  <c r="AY187" i="5"/>
  <c r="AL187" i="5"/>
  <c r="AK187" i="5"/>
  <c r="X187" i="5"/>
  <c r="W187" i="5"/>
  <c r="AZ186" i="5"/>
  <c r="AY186" i="5"/>
  <c r="AL186" i="5"/>
  <c r="AK186" i="5"/>
  <c r="X186" i="5"/>
  <c r="W186" i="5"/>
  <c r="AZ185" i="5"/>
  <c r="AY185" i="5"/>
  <c r="AL185" i="5"/>
  <c r="AK185" i="5"/>
  <c r="X185" i="5"/>
  <c r="W185" i="5"/>
  <c r="AZ184" i="5"/>
  <c r="AY184" i="5"/>
  <c r="AL184" i="5"/>
  <c r="AK184" i="5"/>
  <c r="X184" i="5"/>
  <c r="W184" i="5"/>
  <c r="AZ183" i="5"/>
  <c r="AY183" i="5"/>
  <c r="AL183" i="5"/>
  <c r="AK183" i="5"/>
  <c r="X183" i="5"/>
  <c r="W183" i="5"/>
  <c r="AZ182" i="5"/>
  <c r="AY182" i="5"/>
  <c r="AL182" i="5"/>
  <c r="AK182" i="5"/>
  <c r="X182" i="5"/>
  <c r="W182" i="5"/>
  <c r="AZ181" i="5"/>
  <c r="AY181" i="5"/>
  <c r="AL181" i="5"/>
  <c r="AK181" i="5"/>
  <c r="X181" i="5"/>
  <c r="W181" i="5"/>
  <c r="AZ180" i="5"/>
  <c r="AY180" i="5"/>
  <c r="AL180" i="5"/>
  <c r="AK180" i="5"/>
  <c r="X180" i="5"/>
  <c r="W180" i="5"/>
  <c r="AZ179" i="5"/>
  <c r="AY179" i="5"/>
  <c r="AL179" i="5"/>
  <c r="AK179" i="5"/>
  <c r="X179" i="5"/>
  <c r="W179" i="5"/>
  <c r="AZ178" i="5"/>
  <c r="AY178" i="5"/>
  <c r="AL178" i="5"/>
  <c r="AK178" i="5"/>
  <c r="X178" i="5"/>
  <c r="W178" i="5"/>
  <c r="AZ177" i="5"/>
  <c r="AY177" i="5"/>
  <c r="AL177" i="5"/>
  <c r="AK177" i="5"/>
  <c r="X177" i="5"/>
  <c r="W177" i="5"/>
  <c r="AZ176" i="5"/>
  <c r="AY176" i="5"/>
  <c r="AL176" i="5"/>
  <c r="AK176" i="5"/>
  <c r="X176" i="5"/>
  <c r="W176" i="5"/>
  <c r="AZ175" i="5"/>
  <c r="AY175" i="5"/>
  <c r="AL175" i="5"/>
  <c r="AK175" i="5"/>
  <c r="X175" i="5"/>
  <c r="W175" i="5"/>
  <c r="AZ174" i="5"/>
  <c r="AY174" i="5"/>
  <c r="AL174" i="5"/>
  <c r="AK174" i="5"/>
  <c r="X174" i="5"/>
  <c r="W174" i="5"/>
  <c r="AZ173" i="5"/>
  <c r="AY173" i="5"/>
  <c r="AL173" i="5"/>
  <c r="AK173" i="5"/>
  <c r="X173" i="5"/>
  <c r="W173" i="5"/>
  <c r="AZ172" i="5"/>
  <c r="AY172" i="5"/>
  <c r="AL172" i="5"/>
  <c r="AK172" i="5"/>
  <c r="X172" i="5"/>
  <c r="W172" i="5"/>
  <c r="AZ171" i="5"/>
  <c r="AT462" i="5" s="1"/>
  <c r="AY171" i="5"/>
  <c r="AS462" i="5" s="1"/>
  <c r="AL171" i="5"/>
  <c r="AI462" i="5" s="1"/>
  <c r="AK171" i="5"/>
  <c r="AH462" i="5" s="1"/>
  <c r="X171" i="5"/>
  <c r="X462" i="5" s="1"/>
  <c r="W171" i="5"/>
  <c r="W462" i="5" s="1"/>
  <c r="AZ170" i="5"/>
  <c r="AY170" i="5"/>
  <c r="AL170" i="5"/>
  <c r="AK170" i="5"/>
  <c r="X170" i="5"/>
  <c r="W170" i="5"/>
  <c r="AZ169" i="5"/>
  <c r="AY169" i="5"/>
  <c r="AL169" i="5"/>
  <c r="AK169" i="5"/>
  <c r="X169" i="5"/>
  <c r="W169" i="5"/>
  <c r="AZ168" i="5"/>
  <c r="AY168" i="5"/>
  <c r="AL168" i="5"/>
  <c r="AK168" i="5"/>
  <c r="X168" i="5"/>
  <c r="W168" i="5"/>
  <c r="AZ167" i="5"/>
  <c r="AY167" i="5"/>
  <c r="AL167" i="5"/>
  <c r="AK167" i="5"/>
  <c r="X167" i="5"/>
  <c r="W167" i="5"/>
  <c r="AZ166" i="5"/>
  <c r="AY166" i="5"/>
  <c r="AL166" i="5"/>
  <c r="AK166" i="5"/>
  <c r="X166" i="5"/>
  <c r="W166" i="5"/>
  <c r="AZ165" i="5"/>
  <c r="AY165" i="5"/>
  <c r="AL165" i="5"/>
  <c r="AK165" i="5"/>
  <c r="X165" i="5"/>
  <c r="W165" i="5"/>
  <c r="AZ164" i="5"/>
  <c r="AY164" i="5"/>
  <c r="AL164" i="5"/>
  <c r="AK164" i="5"/>
  <c r="X164" i="5"/>
  <c r="W164" i="5"/>
  <c r="AZ163" i="5"/>
  <c r="AY163" i="5"/>
  <c r="AL163" i="5"/>
  <c r="AK163" i="5"/>
  <c r="X163" i="5"/>
  <c r="W163" i="5"/>
  <c r="AZ162" i="5"/>
  <c r="AY162" i="5"/>
  <c r="AL162" i="5"/>
  <c r="AK162" i="5"/>
  <c r="X162" i="5"/>
  <c r="W162" i="5"/>
  <c r="AZ161" i="5"/>
  <c r="AY161" i="5"/>
  <c r="AL161" i="5"/>
  <c r="AK161" i="5"/>
  <c r="X161" i="5"/>
  <c r="W161" i="5"/>
  <c r="AZ160" i="5"/>
  <c r="AY160" i="5"/>
  <c r="AL160" i="5"/>
  <c r="AK160" i="5"/>
  <c r="X160" i="5"/>
  <c r="W160" i="5"/>
  <c r="AZ159" i="5"/>
  <c r="AY159" i="5"/>
  <c r="AL159" i="5"/>
  <c r="AK159" i="5"/>
  <c r="X159" i="5"/>
  <c r="W159" i="5"/>
  <c r="AZ158" i="5"/>
  <c r="AY158" i="5"/>
  <c r="AL158" i="5"/>
  <c r="AK158" i="5"/>
  <c r="X158" i="5"/>
  <c r="W158" i="5"/>
  <c r="AZ157" i="5"/>
  <c r="AY157" i="5"/>
  <c r="AL157" i="5"/>
  <c r="AK157" i="5"/>
  <c r="X157" i="5"/>
  <c r="W157" i="5"/>
  <c r="AZ156" i="5"/>
  <c r="AY156" i="5"/>
  <c r="AL156" i="5"/>
  <c r="AK156" i="5"/>
  <c r="X156" i="5"/>
  <c r="W156" i="5"/>
  <c r="AZ155" i="5"/>
  <c r="AY155" i="5"/>
  <c r="AL155" i="5"/>
  <c r="AK155" i="5"/>
  <c r="X155" i="5"/>
  <c r="W155" i="5"/>
  <c r="AZ154" i="5"/>
  <c r="AY154" i="5"/>
  <c r="AL154" i="5"/>
  <c r="AK154" i="5"/>
  <c r="X154" i="5"/>
  <c r="W154" i="5"/>
  <c r="AZ153" i="5"/>
  <c r="AY153" i="5"/>
  <c r="AL153" i="5"/>
  <c r="AK153" i="5"/>
  <c r="X153" i="5"/>
  <c r="W153" i="5"/>
  <c r="AZ152" i="5"/>
  <c r="AY152" i="5"/>
  <c r="AL152" i="5"/>
  <c r="AK152" i="5"/>
  <c r="X152" i="5"/>
  <c r="W152" i="5"/>
  <c r="AZ151" i="5"/>
  <c r="AY151" i="5"/>
  <c r="AL151" i="5"/>
  <c r="AK151" i="5"/>
  <c r="X151" i="5"/>
  <c r="W151" i="5"/>
  <c r="AZ150" i="5"/>
  <c r="AY150" i="5"/>
  <c r="AL150" i="5"/>
  <c r="AK150" i="5"/>
  <c r="X150" i="5"/>
  <c r="W150" i="5"/>
  <c r="AZ149" i="5"/>
  <c r="AY149" i="5"/>
  <c r="AL149" i="5"/>
  <c r="AK149" i="5"/>
  <c r="X149" i="5"/>
  <c r="W149" i="5"/>
  <c r="AZ148" i="5"/>
  <c r="AY148" i="5"/>
  <c r="AL148" i="5"/>
  <c r="AK148" i="5"/>
  <c r="X148" i="5"/>
  <c r="W148" i="5"/>
  <c r="AZ147" i="5"/>
  <c r="AY147" i="5"/>
  <c r="AL147" i="5"/>
  <c r="AK147" i="5"/>
  <c r="X147" i="5"/>
  <c r="W147" i="5"/>
  <c r="AZ146" i="5"/>
  <c r="AY146" i="5"/>
  <c r="AL146" i="5"/>
  <c r="AK146" i="5"/>
  <c r="X146" i="5"/>
  <c r="W146" i="5"/>
  <c r="AZ145" i="5"/>
  <c r="AY145" i="5"/>
  <c r="AL145" i="5"/>
  <c r="AK145" i="5"/>
  <c r="X145" i="5"/>
  <c r="W145" i="5"/>
  <c r="AZ144" i="5"/>
  <c r="AY144" i="5"/>
  <c r="AL144" i="5"/>
  <c r="AK144" i="5"/>
  <c r="X144" i="5"/>
  <c r="W144" i="5"/>
  <c r="AZ143" i="5"/>
  <c r="AY143" i="5"/>
  <c r="AL143" i="5"/>
  <c r="AK143" i="5"/>
  <c r="X143" i="5"/>
  <c r="W143" i="5"/>
  <c r="AZ142" i="5"/>
  <c r="AY142" i="5"/>
  <c r="AL142" i="5"/>
  <c r="AK142" i="5"/>
  <c r="X142" i="5"/>
  <c r="W142" i="5"/>
  <c r="AZ141" i="5"/>
  <c r="AY141" i="5"/>
  <c r="AL141" i="5"/>
  <c r="AK141" i="5"/>
  <c r="X141" i="5"/>
  <c r="W141" i="5"/>
  <c r="AZ140" i="5"/>
  <c r="AY140" i="5"/>
  <c r="AL140" i="5"/>
  <c r="AK140" i="5"/>
  <c r="X140" i="5"/>
  <c r="W140" i="5"/>
  <c r="AZ139" i="5"/>
  <c r="AY139" i="5"/>
  <c r="AL139" i="5"/>
  <c r="AK139" i="5"/>
  <c r="X139" i="5"/>
  <c r="W139" i="5"/>
  <c r="AZ138" i="5"/>
  <c r="AY138" i="5"/>
  <c r="AL138" i="5"/>
  <c r="AK138" i="5"/>
  <c r="X138" i="5"/>
  <c r="W138" i="5"/>
  <c r="AZ137" i="5"/>
  <c r="AY137" i="5"/>
  <c r="AL137" i="5"/>
  <c r="AK137" i="5"/>
  <c r="X137" i="5"/>
  <c r="W137" i="5"/>
  <c r="AZ136" i="5"/>
  <c r="AT461" i="5" s="1"/>
  <c r="AY136" i="5"/>
  <c r="AS461" i="5" s="1"/>
  <c r="AL136" i="5"/>
  <c r="AI461" i="5" s="1"/>
  <c r="AK136" i="5"/>
  <c r="AH461" i="5" s="1"/>
  <c r="X136" i="5"/>
  <c r="X461" i="5" s="1"/>
  <c r="W136" i="5"/>
  <c r="W461" i="5" s="1"/>
  <c r="AZ135" i="5"/>
  <c r="AY135" i="5"/>
  <c r="AL135" i="5"/>
  <c r="AK135" i="5"/>
  <c r="X135" i="5"/>
  <c r="W135" i="5"/>
  <c r="AZ134" i="5"/>
  <c r="AY134" i="5"/>
  <c r="AL134" i="5"/>
  <c r="AK134" i="5"/>
  <c r="X134" i="5"/>
  <c r="W134" i="5"/>
  <c r="AZ133" i="5"/>
  <c r="AY133" i="5"/>
  <c r="AL133" i="5"/>
  <c r="AK133" i="5"/>
  <c r="X133" i="5"/>
  <c r="W133" i="5"/>
  <c r="AZ132" i="5"/>
  <c r="AY132" i="5"/>
  <c r="AL132" i="5"/>
  <c r="AK132" i="5"/>
  <c r="X132" i="5"/>
  <c r="W132" i="5"/>
  <c r="AZ131" i="5"/>
  <c r="AY131" i="5"/>
  <c r="AL131" i="5"/>
  <c r="AK131" i="5"/>
  <c r="X131" i="5"/>
  <c r="W131" i="5"/>
  <c r="AZ130" i="5"/>
  <c r="AY130" i="5"/>
  <c r="AL130" i="5"/>
  <c r="AK130" i="5"/>
  <c r="X130" i="5"/>
  <c r="W130" i="5"/>
  <c r="AZ129" i="5"/>
  <c r="AY129" i="5"/>
  <c r="AL129" i="5"/>
  <c r="AK129" i="5"/>
  <c r="X129" i="5"/>
  <c r="W129" i="5"/>
  <c r="AZ128" i="5"/>
  <c r="AY128" i="5"/>
  <c r="AL128" i="5"/>
  <c r="AK128" i="5"/>
  <c r="X128" i="5"/>
  <c r="W128" i="5"/>
  <c r="AZ127" i="5"/>
  <c r="AY127" i="5"/>
  <c r="AL127" i="5"/>
  <c r="AK127" i="5"/>
  <c r="X127" i="5"/>
  <c r="W127" i="5"/>
  <c r="AZ126" i="5"/>
  <c r="AY126" i="5"/>
  <c r="AL126" i="5"/>
  <c r="AK126" i="5"/>
  <c r="X126" i="5"/>
  <c r="W126" i="5"/>
  <c r="AZ125" i="5"/>
  <c r="AY125" i="5"/>
  <c r="AL125" i="5"/>
  <c r="AK125" i="5"/>
  <c r="X125" i="5"/>
  <c r="W125" i="5"/>
  <c r="AZ124" i="5"/>
  <c r="AY124" i="5"/>
  <c r="AL124" i="5"/>
  <c r="AK124" i="5"/>
  <c r="X124" i="5"/>
  <c r="W124" i="5"/>
  <c r="AZ123" i="5"/>
  <c r="AY123" i="5"/>
  <c r="AL123" i="5"/>
  <c r="AK123" i="5"/>
  <c r="X123" i="5"/>
  <c r="W123" i="5"/>
  <c r="AZ122" i="5"/>
  <c r="AY122" i="5"/>
  <c r="AL122" i="5"/>
  <c r="AK122" i="5"/>
  <c r="X122" i="5"/>
  <c r="W122" i="5"/>
  <c r="AZ121" i="5"/>
  <c r="AY121" i="5"/>
  <c r="AL121" i="5"/>
  <c r="AK121" i="5"/>
  <c r="X121" i="5"/>
  <c r="W121" i="5"/>
  <c r="AZ120" i="5"/>
  <c r="AY120" i="5"/>
  <c r="AL120" i="5"/>
  <c r="AK120" i="5"/>
  <c r="X120" i="5"/>
  <c r="W120" i="5"/>
  <c r="AZ119" i="5"/>
  <c r="AY119" i="5"/>
  <c r="AL119" i="5"/>
  <c r="AK119" i="5"/>
  <c r="X119" i="5"/>
  <c r="W119" i="5"/>
  <c r="AZ118" i="5"/>
  <c r="AY118" i="5"/>
  <c r="AL118" i="5"/>
  <c r="AK118" i="5"/>
  <c r="X118" i="5"/>
  <c r="W118" i="5"/>
  <c r="AZ117" i="5"/>
  <c r="AY117" i="5"/>
  <c r="AL117" i="5"/>
  <c r="AK117" i="5"/>
  <c r="X117" i="5"/>
  <c r="W117" i="5"/>
  <c r="AZ116" i="5"/>
  <c r="AY116" i="5"/>
  <c r="AL116" i="5"/>
  <c r="AK116" i="5"/>
  <c r="X116" i="5"/>
  <c r="W116" i="5"/>
  <c r="AZ115" i="5"/>
  <c r="AY115" i="5"/>
  <c r="AL115" i="5"/>
  <c r="AK115" i="5"/>
  <c r="X115" i="5"/>
  <c r="W115" i="5"/>
  <c r="AZ114" i="5"/>
  <c r="AY114" i="5"/>
  <c r="AL114" i="5"/>
  <c r="AK114" i="5"/>
  <c r="X114" i="5"/>
  <c r="W114" i="5"/>
  <c r="AZ113" i="5"/>
  <c r="AY113" i="5"/>
  <c r="AL113" i="5"/>
  <c r="AK113" i="5"/>
  <c r="X113" i="5"/>
  <c r="W113" i="5"/>
  <c r="AZ112" i="5"/>
  <c r="AY112" i="5"/>
  <c r="AL112" i="5"/>
  <c r="AK112" i="5"/>
  <c r="X112" i="5"/>
  <c r="W112" i="5"/>
  <c r="AZ111" i="5"/>
  <c r="AY111" i="5"/>
  <c r="AL111" i="5"/>
  <c r="AK111" i="5"/>
  <c r="X111" i="5"/>
  <c r="W111" i="5"/>
  <c r="AZ110" i="5"/>
  <c r="AY110" i="5"/>
  <c r="AL110" i="5"/>
  <c r="AK110" i="5"/>
  <c r="X110" i="5"/>
  <c r="W110" i="5"/>
  <c r="AZ109" i="5"/>
  <c r="AY109" i="5"/>
  <c r="AL109" i="5"/>
  <c r="AK109" i="5"/>
  <c r="X109" i="5"/>
  <c r="W109" i="5"/>
  <c r="AZ108" i="5"/>
  <c r="AY108" i="5"/>
  <c r="AL108" i="5"/>
  <c r="AK108" i="5"/>
  <c r="X108" i="5"/>
  <c r="W108" i="5"/>
  <c r="AZ107" i="5"/>
  <c r="AY107" i="5"/>
  <c r="AL107" i="5"/>
  <c r="AK107" i="5"/>
  <c r="X107" i="5"/>
  <c r="W107" i="5"/>
  <c r="AZ106" i="5"/>
  <c r="AY106" i="5"/>
  <c r="AL106" i="5"/>
  <c r="AK106" i="5"/>
  <c r="X106" i="5"/>
  <c r="W106" i="5"/>
  <c r="AZ105" i="5"/>
  <c r="AY105" i="5"/>
  <c r="AL105" i="5"/>
  <c r="AK105" i="5"/>
  <c r="X105" i="5"/>
  <c r="W105" i="5"/>
  <c r="AZ104" i="5"/>
  <c r="AY104" i="5"/>
  <c r="AL104" i="5"/>
  <c r="AK104" i="5"/>
  <c r="X104" i="5"/>
  <c r="W104" i="5"/>
  <c r="AZ103" i="5"/>
  <c r="AY103" i="5"/>
  <c r="AL103" i="5"/>
  <c r="AK103" i="5"/>
  <c r="X103" i="5"/>
  <c r="W103" i="5"/>
  <c r="AZ102" i="5"/>
  <c r="AY102" i="5"/>
  <c r="AL102" i="5"/>
  <c r="AK102" i="5"/>
  <c r="X102" i="5"/>
  <c r="W102" i="5"/>
  <c r="AZ101" i="5"/>
  <c r="AT460" i="5" s="1"/>
  <c r="AY101" i="5"/>
  <c r="AS460" i="5" s="1"/>
  <c r="AL101" i="5"/>
  <c r="AI460" i="5" s="1"/>
  <c r="AK101" i="5"/>
  <c r="AH460" i="5" s="1"/>
  <c r="X101" i="5"/>
  <c r="X460" i="5" s="1"/>
  <c r="W101" i="5"/>
  <c r="W460" i="5" s="1"/>
  <c r="AZ100" i="5"/>
  <c r="AY100" i="5"/>
  <c r="AL100" i="5"/>
  <c r="AK100" i="5"/>
  <c r="X100" i="5"/>
  <c r="W100" i="5"/>
  <c r="AZ99" i="5"/>
  <c r="AY99" i="5"/>
  <c r="AL99" i="5"/>
  <c r="AK99" i="5"/>
  <c r="X99" i="5"/>
  <c r="W99" i="5"/>
  <c r="AZ98" i="5"/>
  <c r="AY98" i="5"/>
  <c r="AL98" i="5"/>
  <c r="AK98" i="5"/>
  <c r="X98" i="5"/>
  <c r="W98" i="5"/>
  <c r="AZ97" i="5"/>
  <c r="AY97" i="5"/>
  <c r="AL97" i="5"/>
  <c r="AK97" i="5"/>
  <c r="X97" i="5"/>
  <c r="W97" i="5"/>
  <c r="AZ96" i="5"/>
  <c r="AY96" i="5"/>
  <c r="AL96" i="5"/>
  <c r="AK96" i="5"/>
  <c r="X96" i="5"/>
  <c r="W96" i="5"/>
  <c r="AZ95" i="5"/>
  <c r="AY95" i="5"/>
  <c r="AL95" i="5"/>
  <c r="AK95" i="5"/>
  <c r="X95" i="5"/>
  <c r="W95" i="5"/>
  <c r="AZ94" i="5"/>
  <c r="AY94" i="5"/>
  <c r="AL94" i="5"/>
  <c r="AK94" i="5"/>
  <c r="X94" i="5"/>
  <c r="W94" i="5"/>
  <c r="AZ93" i="5"/>
  <c r="AY93" i="5"/>
  <c r="AL93" i="5"/>
  <c r="AK93" i="5"/>
  <c r="X93" i="5"/>
  <c r="W93" i="5"/>
  <c r="AZ92" i="5"/>
  <c r="AY92" i="5"/>
  <c r="AL92" i="5"/>
  <c r="AK92" i="5"/>
  <c r="X92" i="5"/>
  <c r="W92" i="5"/>
  <c r="AZ91" i="5"/>
  <c r="AY91" i="5"/>
  <c r="AL91" i="5"/>
  <c r="AK91" i="5"/>
  <c r="X91" i="5"/>
  <c r="W91" i="5"/>
  <c r="AZ90" i="5"/>
  <c r="AY90" i="5"/>
  <c r="AL90" i="5"/>
  <c r="AK90" i="5"/>
  <c r="X90" i="5"/>
  <c r="W90" i="5"/>
  <c r="AZ89" i="5"/>
  <c r="AY89" i="5"/>
  <c r="AL89" i="5"/>
  <c r="AK89" i="5"/>
  <c r="X89" i="5"/>
  <c r="W89" i="5"/>
  <c r="AZ88" i="5"/>
  <c r="AY88" i="5"/>
  <c r="AL88" i="5"/>
  <c r="AK88" i="5"/>
  <c r="X88" i="5"/>
  <c r="W88" i="5"/>
  <c r="AZ87" i="5"/>
  <c r="AY87" i="5"/>
  <c r="AL87" i="5"/>
  <c r="AK87" i="5"/>
  <c r="X87" i="5"/>
  <c r="W87" i="5"/>
  <c r="AZ86" i="5"/>
  <c r="AY86" i="5"/>
  <c r="AL86" i="5"/>
  <c r="AK86" i="5"/>
  <c r="X86" i="5"/>
  <c r="W86" i="5"/>
  <c r="AZ85" i="5"/>
  <c r="AY85" i="5"/>
  <c r="AL85" i="5"/>
  <c r="AK85" i="5"/>
  <c r="X85" i="5"/>
  <c r="W85" i="5"/>
  <c r="AZ84" i="5"/>
  <c r="AY84" i="5"/>
  <c r="AL84" i="5"/>
  <c r="AK84" i="5"/>
  <c r="X84" i="5"/>
  <c r="W84" i="5"/>
  <c r="AZ83" i="5"/>
  <c r="AY83" i="5"/>
  <c r="AL83" i="5"/>
  <c r="AK83" i="5"/>
  <c r="X83" i="5"/>
  <c r="W83" i="5"/>
  <c r="AZ82" i="5"/>
  <c r="AY82" i="5"/>
  <c r="AL82" i="5"/>
  <c r="AK82" i="5"/>
  <c r="X82" i="5"/>
  <c r="W82" i="5"/>
  <c r="AZ81" i="5"/>
  <c r="AY81" i="5"/>
  <c r="AL81" i="5"/>
  <c r="AK81" i="5"/>
  <c r="X81" i="5"/>
  <c r="W81" i="5"/>
  <c r="AZ80" i="5"/>
  <c r="AY80" i="5"/>
  <c r="AL80" i="5"/>
  <c r="AK80" i="5"/>
  <c r="X80" i="5"/>
  <c r="W80" i="5"/>
  <c r="AZ79" i="5"/>
  <c r="AY79" i="5"/>
  <c r="AL79" i="5"/>
  <c r="AK79" i="5"/>
  <c r="X79" i="5"/>
  <c r="W79" i="5"/>
  <c r="AZ78" i="5"/>
  <c r="AY78" i="5"/>
  <c r="AL78" i="5"/>
  <c r="AK78" i="5"/>
  <c r="X78" i="5"/>
  <c r="W78" i="5"/>
  <c r="AZ77" i="5"/>
  <c r="AY77" i="5"/>
  <c r="AL77" i="5"/>
  <c r="AK77" i="5"/>
  <c r="X77" i="5"/>
  <c r="W77" i="5"/>
  <c r="AZ76" i="5"/>
  <c r="AY76" i="5"/>
  <c r="AL76" i="5"/>
  <c r="AK76" i="5"/>
  <c r="X76" i="5"/>
  <c r="W76" i="5"/>
  <c r="AZ75" i="5"/>
  <c r="AY75" i="5"/>
  <c r="AL75" i="5"/>
  <c r="AK75" i="5"/>
  <c r="X75" i="5"/>
  <c r="W75" i="5"/>
  <c r="AZ74" i="5"/>
  <c r="AY74" i="5"/>
  <c r="AL74" i="5"/>
  <c r="AK74" i="5"/>
  <c r="X74" i="5"/>
  <c r="W74" i="5"/>
  <c r="AZ73" i="5"/>
  <c r="AY73" i="5"/>
  <c r="AL73" i="5"/>
  <c r="AK73" i="5"/>
  <c r="X73" i="5"/>
  <c r="W73" i="5"/>
  <c r="AZ72" i="5"/>
  <c r="AY72" i="5"/>
  <c r="AL72" i="5"/>
  <c r="AK72" i="5"/>
  <c r="X72" i="5"/>
  <c r="W72" i="5"/>
  <c r="AZ71" i="5"/>
  <c r="AY71" i="5"/>
  <c r="AL71" i="5"/>
  <c r="AK71" i="5"/>
  <c r="X71" i="5"/>
  <c r="W71" i="5"/>
  <c r="AZ70" i="5"/>
  <c r="AY70" i="5"/>
  <c r="AL70" i="5"/>
  <c r="AK70" i="5"/>
  <c r="X70" i="5"/>
  <c r="W70" i="5"/>
  <c r="AZ69" i="5"/>
  <c r="AY69" i="5"/>
  <c r="AL69" i="5"/>
  <c r="AK69" i="5"/>
  <c r="X69" i="5"/>
  <c r="W69" i="5"/>
  <c r="AZ68" i="5"/>
  <c r="AY68" i="5"/>
  <c r="AL68" i="5"/>
  <c r="AK68" i="5"/>
  <c r="X68" i="5"/>
  <c r="W68" i="5"/>
  <c r="AZ67" i="5"/>
  <c r="AY67" i="5"/>
  <c r="AL67" i="5"/>
  <c r="AK67" i="5"/>
  <c r="X67" i="5"/>
  <c r="W67" i="5"/>
  <c r="AK452" i="5" l="1"/>
  <c r="X452" i="5"/>
  <c r="X471" i="5"/>
  <c r="AY452" i="5"/>
  <c r="AZ452" i="5"/>
  <c r="AT471" i="5"/>
  <c r="AH471" i="5"/>
  <c r="AL452" i="5"/>
  <c r="AI471" i="5"/>
  <c r="AS471" i="5"/>
  <c r="W452" i="5"/>
  <c r="W471" i="5"/>
  <c r="BF49" i="1"/>
  <c r="W13" i="5"/>
  <c r="X13" i="5" s="1"/>
  <c r="AR13" i="5"/>
  <c r="AR45" i="5" s="1"/>
  <c r="W14" i="5"/>
  <c r="Y14" i="5" s="1"/>
  <c r="W15" i="5"/>
  <c r="Y15" i="5" s="1"/>
  <c r="W16" i="5"/>
  <c r="Y16" i="5" s="1"/>
  <c r="W17" i="5"/>
  <c r="Y17" i="5" s="1"/>
  <c r="W18" i="5"/>
  <c r="Y18" i="5" s="1"/>
  <c r="W19" i="5"/>
  <c r="Y19" i="5" s="1"/>
  <c r="W20" i="5"/>
  <c r="Y20" i="5" s="1"/>
  <c r="W21" i="5"/>
  <c r="Y21" i="5" s="1"/>
  <c r="W22" i="5"/>
  <c r="Y22" i="5" s="1"/>
  <c r="W23" i="5"/>
  <c r="Y23" i="5" s="1"/>
  <c r="W24" i="5"/>
  <c r="Y24" i="5" s="1"/>
  <c r="W25" i="5"/>
  <c r="Y25" i="5" s="1"/>
  <c r="W26" i="5"/>
  <c r="X26" i="5" s="1"/>
  <c r="W27" i="5"/>
  <c r="Y27" i="5" s="1"/>
  <c r="W28" i="5"/>
  <c r="X28" i="5" s="1"/>
  <c r="W29" i="5"/>
  <c r="Y29" i="5" s="1"/>
  <c r="W30" i="5"/>
  <c r="X30" i="5" s="1"/>
  <c r="W31" i="5"/>
  <c r="Y31" i="5" s="1"/>
  <c r="W32" i="5"/>
  <c r="Y32" i="5" s="1"/>
  <c r="W33" i="5"/>
  <c r="X33" i="5" s="1"/>
  <c r="W34" i="5"/>
  <c r="W35" i="5"/>
  <c r="X35" i="5" s="1"/>
  <c r="W36" i="5"/>
  <c r="W37" i="5"/>
  <c r="X37" i="5" s="1"/>
  <c r="W38" i="5"/>
  <c r="W39" i="5"/>
  <c r="X39" i="5" s="1"/>
  <c r="W40" i="5"/>
  <c r="W41" i="5"/>
  <c r="X41" i="5" s="1"/>
  <c r="W42" i="5"/>
  <c r="W43" i="5"/>
  <c r="X43" i="5" s="1"/>
  <c r="W44" i="5"/>
  <c r="X44" i="5" s="1"/>
  <c r="W45" i="5"/>
  <c r="X45" i="5" s="1"/>
  <c r="W46" i="5"/>
  <c r="X46" i="5" s="1"/>
  <c r="W47" i="5"/>
  <c r="X47" i="5" s="1"/>
  <c r="L13" i="5"/>
  <c r="L14" i="5" s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BG11" i="1"/>
  <c r="AP453" i="5" l="1"/>
  <c r="AQ453" i="5"/>
  <c r="AQ472" i="5"/>
  <c r="AP472" i="5"/>
  <c r="X14" i="5"/>
  <c r="Y39" i="5"/>
  <c r="Y28" i="5"/>
  <c r="Y45" i="5"/>
  <c r="X18" i="5"/>
  <c r="Y47" i="5"/>
  <c r="Y41" i="5"/>
  <c r="X22" i="5"/>
  <c r="X16" i="5"/>
  <c r="Y33" i="5"/>
  <c r="Y30" i="5"/>
  <c r="AR26" i="5"/>
  <c r="X32" i="5"/>
  <c r="Y26" i="5"/>
  <c r="X24" i="5"/>
  <c r="X27" i="5"/>
  <c r="X20" i="5"/>
  <c r="Y35" i="5"/>
  <c r="X31" i="5"/>
  <c r="X25" i="5"/>
  <c r="X23" i="5"/>
  <c r="X21" i="5"/>
  <c r="X19" i="5"/>
  <c r="X17" i="5"/>
  <c r="X15" i="5"/>
  <c r="Y37" i="5"/>
  <c r="X29" i="5"/>
  <c r="L38" i="5"/>
  <c r="L44" i="5"/>
  <c r="L30" i="5"/>
  <c r="L46" i="5"/>
  <c r="L40" i="5"/>
  <c r="L32" i="5"/>
  <c r="L26" i="5"/>
  <c r="L42" i="5"/>
  <c r="L34" i="5"/>
  <c r="L22" i="5"/>
  <c r="L36" i="5"/>
  <c r="L28" i="5"/>
  <c r="L24" i="5"/>
  <c r="L20" i="5"/>
  <c r="L18" i="5"/>
  <c r="AR46" i="5"/>
  <c r="L15" i="5"/>
  <c r="AR47" i="5"/>
  <c r="AR44" i="5"/>
  <c r="AR32" i="5"/>
  <c r="L47" i="5"/>
  <c r="L45" i="5"/>
  <c r="L43" i="5"/>
  <c r="L41" i="5"/>
  <c r="L39" i="5"/>
  <c r="L37" i="5"/>
  <c r="L35" i="5"/>
  <c r="L33" i="5"/>
  <c r="L31" i="5"/>
  <c r="L29" i="5"/>
  <c r="L27" i="5"/>
  <c r="L25" i="5"/>
  <c r="L23" i="5"/>
  <c r="L21" i="5"/>
  <c r="L19" i="5"/>
  <c r="L17" i="5"/>
  <c r="L16" i="5"/>
  <c r="AR14" i="5"/>
  <c r="AR16" i="5"/>
  <c r="AR18" i="5"/>
  <c r="AR20" i="5"/>
  <c r="AR17" i="5"/>
  <c r="AR21" i="5"/>
  <c r="AR22" i="5"/>
  <c r="AR23" i="5"/>
  <c r="AR24" i="5"/>
  <c r="AR25" i="5"/>
  <c r="AR27" i="5"/>
  <c r="AR29" i="5"/>
  <c r="AR31" i="5"/>
  <c r="AR15" i="5"/>
  <c r="AR19" i="5"/>
  <c r="AR33" i="5"/>
  <c r="AR35" i="5"/>
  <c r="AR37" i="5"/>
  <c r="AR39" i="5"/>
  <c r="AR41" i="5"/>
  <c r="AR43" i="5"/>
  <c r="AR30" i="5"/>
  <c r="AR28" i="5"/>
  <c r="AR34" i="5"/>
  <c r="AR36" i="5"/>
  <c r="AR38" i="5"/>
  <c r="AR40" i="5"/>
  <c r="AR42" i="5"/>
  <c r="Y46" i="5"/>
  <c r="Y44" i="5"/>
  <c r="X42" i="5"/>
  <c r="Y42" i="5"/>
  <c r="X40" i="5"/>
  <c r="Y40" i="5"/>
  <c r="X38" i="5"/>
  <c r="Y38" i="5"/>
  <c r="X36" i="5"/>
  <c r="Y36" i="5"/>
  <c r="X34" i="5"/>
  <c r="Y34" i="5"/>
  <c r="Y43" i="5"/>
  <c r="Y13" i="5"/>
  <c r="BG14" i="1"/>
  <c r="Q14" i="1" s="1"/>
  <c r="AZ451" i="1"/>
  <c r="AT470" i="1" s="1"/>
  <c r="AY451" i="1"/>
  <c r="AS470" i="1" s="1"/>
  <c r="AZ450" i="1"/>
  <c r="AY450" i="1"/>
  <c r="AZ449" i="1"/>
  <c r="AY449" i="1"/>
  <c r="AZ448" i="1"/>
  <c r="AY448" i="1"/>
  <c r="AZ447" i="1"/>
  <c r="AY447" i="1"/>
  <c r="AZ446" i="1"/>
  <c r="AY446" i="1"/>
  <c r="AZ445" i="1"/>
  <c r="AY445" i="1"/>
  <c r="AZ444" i="1"/>
  <c r="AY444" i="1"/>
  <c r="AZ443" i="1"/>
  <c r="AY443" i="1"/>
  <c r="AZ442" i="1"/>
  <c r="AY442" i="1"/>
  <c r="AZ441" i="1"/>
  <c r="AY441" i="1"/>
  <c r="AZ440" i="1"/>
  <c r="AY440" i="1"/>
  <c r="AZ439" i="1"/>
  <c r="AY439" i="1"/>
  <c r="AZ438" i="1"/>
  <c r="AY438" i="1"/>
  <c r="AZ437" i="1"/>
  <c r="AY437" i="1"/>
  <c r="AZ436" i="1"/>
  <c r="AY436" i="1"/>
  <c r="AZ435" i="1"/>
  <c r="AY435" i="1"/>
  <c r="AZ434" i="1"/>
  <c r="AY434" i="1"/>
  <c r="AZ433" i="1"/>
  <c r="AY433" i="1"/>
  <c r="AZ432" i="1"/>
  <c r="AY432" i="1"/>
  <c r="AZ431" i="1"/>
  <c r="AY431" i="1"/>
  <c r="AZ430" i="1"/>
  <c r="AY430" i="1"/>
  <c r="AZ429" i="1"/>
  <c r="AY429" i="1"/>
  <c r="AZ428" i="1"/>
  <c r="AY428" i="1"/>
  <c r="AZ427" i="1"/>
  <c r="AY427" i="1"/>
  <c r="AZ426" i="1"/>
  <c r="AY426" i="1"/>
  <c r="AZ425" i="1"/>
  <c r="AY425" i="1"/>
  <c r="AZ424" i="1"/>
  <c r="AY424" i="1"/>
  <c r="AZ423" i="1"/>
  <c r="AY423" i="1"/>
  <c r="AZ422" i="1"/>
  <c r="AY422" i="1"/>
  <c r="AZ421" i="1"/>
  <c r="AY421" i="1"/>
  <c r="AZ420" i="1"/>
  <c r="AY420" i="1"/>
  <c r="AZ419" i="1"/>
  <c r="AY419" i="1"/>
  <c r="AZ418" i="1"/>
  <c r="AY418" i="1"/>
  <c r="AZ417" i="1"/>
  <c r="AY417" i="1"/>
  <c r="AZ416" i="1"/>
  <c r="AT469" i="1" s="1"/>
  <c r="AY416" i="1"/>
  <c r="AS469" i="1" s="1"/>
  <c r="AZ415" i="1"/>
  <c r="AY415" i="1"/>
  <c r="AZ414" i="1"/>
  <c r="AY414" i="1"/>
  <c r="AZ413" i="1"/>
  <c r="AY413" i="1"/>
  <c r="AZ412" i="1"/>
  <c r="AY412" i="1"/>
  <c r="AZ411" i="1"/>
  <c r="AY411" i="1"/>
  <c r="AZ410" i="1"/>
  <c r="AY410" i="1"/>
  <c r="AZ409" i="1"/>
  <c r="AY409" i="1"/>
  <c r="AZ408" i="1"/>
  <c r="AY408" i="1"/>
  <c r="AZ407" i="1"/>
  <c r="AY407" i="1"/>
  <c r="AZ406" i="1"/>
  <c r="AY406" i="1"/>
  <c r="AZ405" i="1"/>
  <c r="AY405" i="1"/>
  <c r="AZ404" i="1"/>
  <c r="AY404" i="1"/>
  <c r="AZ403" i="1"/>
  <c r="AY403" i="1"/>
  <c r="AZ402" i="1"/>
  <c r="AY402" i="1"/>
  <c r="AZ401" i="1"/>
  <c r="AY401" i="1"/>
  <c r="AZ400" i="1"/>
  <c r="AY400" i="1"/>
  <c r="AZ399" i="1"/>
  <c r="AY399" i="1"/>
  <c r="AZ398" i="1"/>
  <c r="AY398" i="1"/>
  <c r="AZ397" i="1"/>
  <c r="AY397" i="1"/>
  <c r="AZ396" i="1"/>
  <c r="AY396" i="1"/>
  <c r="AZ395" i="1"/>
  <c r="AY395" i="1"/>
  <c r="AZ394" i="1"/>
  <c r="AY394" i="1"/>
  <c r="AZ393" i="1"/>
  <c r="AY393" i="1"/>
  <c r="AZ392" i="1"/>
  <c r="AY392" i="1"/>
  <c r="AZ391" i="1"/>
  <c r="AY391" i="1"/>
  <c r="AZ390" i="1"/>
  <c r="AY390" i="1"/>
  <c r="AZ389" i="1"/>
  <c r="AY389" i="1"/>
  <c r="AZ388" i="1"/>
  <c r="AY388" i="1"/>
  <c r="AZ387" i="1"/>
  <c r="AY387" i="1"/>
  <c r="AZ386" i="1"/>
  <c r="AY386" i="1"/>
  <c r="AZ385" i="1"/>
  <c r="AY385" i="1"/>
  <c r="AZ384" i="1"/>
  <c r="AY384" i="1"/>
  <c r="AZ383" i="1"/>
  <c r="AY383" i="1"/>
  <c r="AZ382" i="1"/>
  <c r="AY382" i="1"/>
  <c r="AZ381" i="1"/>
  <c r="AT468" i="1" s="1"/>
  <c r="AY381" i="1"/>
  <c r="AS468" i="1" s="1"/>
  <c r="AZ380" i="1"/>
  <c r="AY380" i="1"/>
  <c r="AZ379" i="1"/>
  <c r="AY379" i="1"/>
  <c r="AZ378" i="1"/>
  <c r="AY378" i="1"/>
  <c r="AZ377" i="1"/>
  <c r="AY377" i="1"/>
  <c r="AZ376" i="1"/>
  <c r="AY376" i="1"/>
  <c r="AZ375" i="1"/>
  <c r="AY375" i="1"/>
  <c r="AZ374" i="1"/>
  <c r="AY374" i="1"/>
  <c r="AZ373" i="1"/>
  <c r="AY373" i="1"/>
  <c r="AZ372" i="1"/>
  <c r="AY372" i="1"/>
  <c r="AZ371" i="1"/>
  <c r="AY371" i="1"/>
  <c r="AZ370" i="1"/>
  <c r="AY370" i="1"/>
  <c r="AZ369" i="1"/>
  <c r="AY369" i="1"/>
  <c r="AZ368" i="1"/>
  <c r="AY368" i="1"/>
  <c r="AZ367" i="1"/>
  <c r="AY367" i="1"/>
  <c r="AZ366" i="1"/>
  <c r="AY366" i="1"/>
  <c r="AZ365" i="1"/>
  <c r="AY365" i="1"/>
  <c r="AZ364" i="1"/>
  <c r="AY364" i="1"/>
  <c r="AZ363" i="1"/>
  <c r="AY363" i="1"/>
  <c r="AZ362" i="1"/>
  <c r="AY362" i="1"/>
  <c r="AZ361" i="1"/>
  <c r="AY361" i="1"/>
  <c r="AZ360" i="1"/>
  <c r="AY360" i="1"/>
  <c r="AZ359" i="1"/>
  <c r="AY359" i="1"/>
  <c r="AZ358" i="1"/>
  <c r="AY358" i="1"/>
  <c r="AZ357" i="1"/>
  <c r="AY357" i="1"/>
  <c r="AZ356" i="1"/>
  <c r="AY356" i="1"/>
  <c r="AZ355" i="1"/>
  <c r="AY355" i="1"/>
  <c r="AZ354" i="1"/>
  <c r="AY354" i="1"/>
  <c r="AZ353" i="1"/>
  <c r="AY353" i="1"/>
  <c r="AZ352" i="1"/>
  <c r="AY352" i="1"/>
  <c r="AZ351" i="1"/>
  <c r="AY351" i="1"/>
  <c r="AZ350" i="1"/>
  <c r="AY350" i="1"/>
  <c r="AZ349" i="1"/>
  <c r="AY349" i="1"/>
  <c r="AZ348" i="1"/>
  <c r="AY348" i="1"/>
  <c r="AZ347" i="1"/>
  <c r="AY347" i="1"/>
  <c r="AZ346" i="1"/>
  <c r="AT467" i="1" s="1"/>
  <c r="AY346" i="1"/>
  <c r="AS467" i="1" s="1"/>
  <c r="AZ345" i="1"/>
  <c r="AY345" i="1"/>
  <c r="AZ344" i="1"/>
  <c r="AY344" i="1"/>
  <c r="AZ343" i="1"/>
  <c r="AY343" i="1"/>
  <c r="AZ342" i="1"/>
  <c r="AY342" i="1"/>
  <c r="AZ341" i="1"/>
  <c r="AY341" i="1"/>
  <c r="AZ340" i="1"/>
  <c r="AY340" i="1"/>
  <c r="AZ339" i="1"/>
  <c r="AY339" i="1"/>
  <c r="AZ338" i="1"/>
  <c r="AY338" i="1"/>
  <c r="AZ337" i="1"/>
  <c r="AY337" i="1"/>
  <c r="AZ336" i="1"/>
  <c r="AY336" i="1"/>
  <c r="AZ335" i="1"/>
  <c r="AY335" i="1"/>
  <c r="AZ334" i="1"/>
  <c r="AY334" i="1"/>
  <c r="AZ333" i="1"/>
  <c r="AY333" i="1"/>
  <c r="AZ332" i="1"/>
  <c r="AY332" i="1"/>
  <c r="AZ331" i="1"/>
  <c r="AY331" i="1"/>
  <c r="AZ330" i="1"/>
  <c r="AY330" i="1"/>
  <c r="AZ329" i="1"/>
  <c r="AY329" i="1"/>
  <c r="AZ328" i="1"/>
  <c r="AY328" i="1"/>
  <c r="AZ327" i="1"/>
  <c r="AY327" i="1"/>
  <c r="AZ326" i="1"/>
  <c r="AY326" i="1"/>
  <c r="AZ325" i="1"/>
  <c r="AY325" i="1"/>
  <c r="AZ324" i="1"/>
  <c r="AY324" i="1"/>
  <c r="AZ323" i="1"/>
  <c r="AY323" i="1"/>
  <c r="AZ322" i="1"/>
  <c r="AY322" i="1"/>
  <c r="AZ321" i="1"/>
  <c r="AY321" i="1"/>
  <c r="AZ320" i="1"/>
  <c r="AY320" i="1"/>
  <c r="AZ319" i="1"/>
  <c r="AY319" i="1"/>
  <c r="AZ318" i="1"/>
  <c r="AY318" i="1"/>
  <c r="AZ317" i="1"/>
  <c r="AY317" i="1"/>
  <c r="AZ316" i="1"/>
  <c r="AY316" i="1"/>
  <c r="AZ315" i="1"/>
  <c r="AY315" i="1"/>
  <c r="AZ314" i="1"/>
  <c r="AY314" i="1"/>
  <c r="AZ313" i="1"/>
  <c r="AY313" i="1"/>
  <c r="AZ312" i="1"/>
  <c r="AY312" i="1"/>
  <c r="AZ311" i="1"/>
  <c r="AT466" i="1" s="1"/>
  <c r="AY311" i="1"/>
  <c r="AS466" i="1" s="1"/>
  <c r="AZ310" i="1"/>
  <c r="AY310" i="1"/>
  <c r="AZ309" i="1"/>
  <c r="AY309" i="1"/>
  <c r="AZ308" i="1"/>
  <c r="AY308" i="1"/>
  <c r="AZ307" i="1"/>
  <c r="AY307" i="1"/>
  <c r="AZ306" i="1"/>
  <c r="AY306" i="1"/>
  <c r="AZ305" i="1"/>
  <c r="AY305" i="1"/>
  <c r="AZ304" i="1"/>
  <c r="AY304" i="1"/>
  <c r="AZ303" i="1"/>
  <c r="AY303" i="1"/>
  <c r="AZ302" i="1"/>
  <c r="AY302" i="1"/>
  <c r="AZ301" i="1"/>
  <c r="AY301" i="1"/>
  <c r="AZ300" i="1"/>
  <c r="AY300" i="1"/>
  <c r="AZ299" i="1"/>
  <c r="AY299" i="1"/>
  <c r="AZ298" i="1"/>
  <c r="AY298" i="1"/>
  <c r="AZ297" i="1"/>
  <c r="AY297" i="1"/>
  <c r="AZ296" i="1"/>
  <c r="AY296" i="1"/>
  <c r="AZ295" i="1"/>
  <c r="AY295" i="1"/>
  <c r="AZ294" i="1"/>
  <c r="AY294" i="1"/>
  <c r="AZ293" i="1"/>
  <c r="AY293" i="1"/>
  <c r="AZ292" i="1"/>
  <c r="AY292" i="1"/>
  <c r="AZ291" i="1"/>
  <c r="AY291" i="1"/>
  <c r="AZ290" i="1"/>
  <c r="AY290" i="1"/>
  <c r="AZ289" i="1"/>
  <c r="AY289" i="1"/>
  <c r="AZ288" i="1"/>
  <c r="AY288" i="1"/>
  <c r="AZ287" i="1"/>
  <c r="AY287" i="1"/>
  <c r="AZ286" i="1"/>
  <c r="AY286" i="1"/>
  <c r="AZ285" i="1"/>
  <c r="AY285" i="1"/>
  <c r="AZ284" i="1"/>
  <c r="AY284" i="1"/>
  <c r="AZ283" i="1"/>
  <c r="AY283" i="1"/>
  <c r="AZ282" i="1"/>
  <c r="AY282" i="1"/>
  <c r="AZ281" i="1"/>
  <c r="AY281" i="1"/>
  <c r="AZ280" i="1"/>
  <c r="AY280" i="1"/>
  <c r="AZ279" i="1"/>
  <c r="AY279" i="1"/>
  <c r="AZ278" i="1"/>
  <c r="AY278" i="1"/>
  <c r="AZ277" i="1"/>
  <c r="AY277" i="1"/>
  <c r="AZ276" i="1"/>
  <c r="AT465" i="1" s="1"/>
  <c r="AY276" i="1"/>
  <c r="AS465" i="1" s="1"/>
  <c r="AZ275" i="1"/>
  <c r="AY275" i="1"/>
  <c r="AZ274" i="1"/>
  <c r="AY274" i="1"/>
  <c r="AZ273" i="1"/>
  <c r="AY273" i="1"/>
  <c r="AZ272" i="1"/>
  <c r="AY272" i="1"/>
  <c r="AZ271" i="1"/>
  <c r="AY271" i="1"/>
  <c r="AZ270" i="1"/>
  <c r="AY270" i="1"/>
  <c r="AZ269" i="1"/>
  <c r="AY269" i="1"/>
  <c r="AZ268" i="1"/>
  <c r="AY268" i="1"/>
  <c r="AZ267" i="1"/>
  <c r="AY267" i="1"/>
  <c r="AZ266" i="1"/>
  <c r="AY266" i="1"/>
  <c r="AZ265" i="1"/>
  <c r="AY265" i="1"/>
  <c r="AZ264" i="1"/>
  <c r="AY264" i="1"/>
  <c r="AZ263" i="1"/>
  <c r="AY263" i="1"/>
  <c r="AZ262" i="1"/>
  <c r="AY262" i="1"/>
  <c r="AZ261" i="1"/>
  <c r="AY261" i="1"/>
  <c r="AZ260" i="1"/>
  <c r="AY260" i="1"/>
  <c r="AZ259" i="1"/>
  <c r="AY259" i="1"/>
  <c r="AZ258" i="1"/>
  <c r="AY258" i="1"/>
  <c r="AZ257" i="1"/>
  <c r="AY257" i="1"/>
  <c r="AZ256" i="1"/>
  <c r="AY256" i="1"/>
  <c r="AZ255" i="1"/>
  <c r="AY255" i="1"/>
  <c r="AZ254" i="1"/>
  <c r="AY254" i="1"/>
  <c r="AZ253" i="1"/>
  <c r="AY253" i="1"/>
  <c r="AZ252" i="1"/>
  <c r="AY252" i="1"/>
  <c r="AZ251" i="1"/>
  <c r="AY251" i="1"/>
  <c r="AZ250" i="1"/>
  <c r="AY250" i="1"/>
  <c r="AZ249" i="1"/>
  <c r="AY249" i="1"/>
  <c r="AZ248" i="1"/>
  <c r="AY248" i="1"/>
  <c r="AZ247" i="1"/>
  <c r="AY247" i="1"/>
  <c r="AZ246" i="1"/>
  <c r="AY246" i="1"/>
  <c r="AZ245" i="1"/>
  <c r="AY245" i="1"/>
  <c r="AZ244" i="1"/>
  <c r="AY244" i="1"/>
  <c r="AZ243" i="1"/>
  <c r="AY243" i="1"/>
  <c r="AZ242" i="1"/>
  <c r="AY242" i="1"/>
  <c r="AZ241" i="1"/>
  <c r="AY241" i="1"/>
  <c r="AS464" i="1" s="1"/>
  <c r="AZ240" i="1"/>
  <c r="AY240" i="1"/>
  <c r="AZ239" i="1"/>
  <c r="AY239" i="1"/>
  <c r="AZ238" i="1"/>
  <c r="AY238" i="1"/>
  <c r="AZ237" i="1"/>
  <c r="AY237" i="1"/>
  <c r="AZ236" i="1"/>
  <c r="AY236" i="1"/>
  <c r="AZ235" i="1"/>
  <c r="AY235" i="1"/>
  <c r="AZ234" i="1"/>
  <c r="AY234" i="1"/>
  <c r="AZ233" i="1"/>
  <c r="AY233" i="1"/>
  <c r="AZ232" i="1"/>
  <c r="AY232" i="1"/>
  <c r="AZ231" i="1"/>
  <c r="AY231" i="1"/>
  <c r="AZ230" i="1"/>
  <c r="AY230" i="1"/>
  <c r="AZ229" i="1"/>
  <c r="AY229" i="1"/>
  <c r="AZ228" i="1"/>
  <c r="AY228" i="1"/>
  <c r="AZ227" i="1"/>
  <c r="AY227" i="1"/>
  <c r="AZ226" i="1"/>
  <c r="AY226" i="1"/>
  <c r="AZ225" i="1"/>
  <c r="AY225" i="1"/>
  <c r="AZ224" i="1"/>
  <c r="AY224" i="1"/>
  <c r="AZ223" i="1"/>
  <c r="AY223" i="1"/>
  <c r="AZ222" i="1"/>
  <c r="AY222" i="1"/>
  <c r="AZ221" i="1"/>
  <c r="AY221" i="1"/>
  <c r="AZ220" i="1"/>
  <c r="AY220" i="1"/>
  <c r="AZ219" i="1"/>
  <c r="AY219" i="1"/>
  <c r="AZ218" i="1"/>
  <c r="AY218" i="1"/>
  <c r="AZ217" i="1"/>
  <c r="AY217" i="1"/>
  <c r="AZ216" i="1"/>
  <c r="AY216" i="1"/>
  <c r="AZ215" i="1"/>
  <c r="AY215" i="1"/>
  <c r="AZ214" i="1"/>
  <c r="AY214" i="1"/>
  <c r="AZ213" i="1"/>
  <c r="AY213" i="1"/>
  <c r="AZ212" i="1"/>
  <c r="AY212" i="1"/>
  <c r="AZ211" i="1"/>
  <c r="AY211" i="1"/>
  <c r="AZ210" i="1"/>
  <c r="AY210" i="1"/>
  <c r="AZ209" i="1"/>
  <c r="AY209" i="1"/>
  <c r="AZ208" i="1"/>
  <c r="AY208" i="1"/>
  <c r="AZ207" i="1"/>
  <c r="AY207" i="1"/>
  <c r="AZ206" i="1"/>
  <c r="AY206" i="1"/>
  <c r="AS463" i="1" s="1"/>
  <c r="AZ205" i="1"/>
  <c r="AY205" i="1"/>
  <c r="AZ204" i="1"/>
  <c r="AY204" i="1"/>
  <c r="AZ203" i="1"/>
  <c r="AY203" i="1"/>
  <c r="AZ202" i="1"/>
  <c r="AY202" i="1"/>
  <c r="AZ201" i="1"/>
  <c r="AY201" i="1"/>
  <c r="AZ200" i="1"/>
  <c r="AY200" i="1"/>
  <c r="AZ199" i="1"/>
  <c r="AY199" i="1"/>
  <c r="AZ198" i="1"/>
  <c r="AY198" i="1"/>
  <c r="AZ197" i="1"/>
  <c r="AY197" i="1"/>
  <c r="AZ196" i="1"/>
  <c r="AY196" i="1"/>
  <c r="AZ195" i="1"/>
  <c r="AY195" i="1"/>
  <c r="AZ194" i="1"/>
  <c r="AY194" i="1"/>
  <c r="AZ193" i="1"/>
  <c r="AY193" i="1"/>
  <c r="AZ192" i="1"/>
  <c r="AY192" i="1"/>
  <c r="AZ191" i="1"/>
  <c r="AY191" i="1"/>
  <c r="AZ190" i="1"/>
  <c r="AY190" i="1"/>
  <c r="AZ189" i="1"/>
  <c r="AY189" i="1"/>
  <c r="AZ188" i="1"/>
  <c r="AY188" i="1"/>
  <c r="AZ187" i="1"/>
  <c r="AY187" i="1"/>
  <c r="AZ186" i="1"/>
  <c r="AY186" i="1"/>
  <c r="AZ185" i="1"/>
  <c r="AY185" i="1"/>
  <c r="AZ184" i="1"/>
  <c r="AY184" i="1"/>
  <c r="AZ183" i="1"/>
  <c r="AY183" i="1"/>
  <c r="AZ182" i="1"/>
  <c r="AY182" i="1"/>
  <c r="AZ181" i="1"/>
  <c r="AY181" i="1"/>
  <c r="AZ180" i="1"/>
  <c r="AY180" i="1"/>
  <c r="AZ179" i="1"/>
  <c r="AY179" i="1"/>
  <c r="AZ178" i="1"/>
  <c r="AY178" i="1"/>
  <c r="AZ177" i="1"/>
  <c r="AY177" i="1"/>
  <c r="AZ176" i="1"/>
  <c r="AY176" i="1"/>
  <c r="AZ175" i="1"/>
  <c r="AY175" i="1"/>
  <c r="AZ174" i="1"/>
  <c r="AY174" i="1"/>
  <c r="AZ173" i="1"/>
  <c r="AY173" i="1"/>
  <c r="AZ172" i="1"/>
  <c r="AY172" i="1"/>
  <c r="AZ171" i="1"/>
  <c r="AT462" i="1" s="1"/>
  <c r="AY171" i="1"/>
  <c r="AS462" i="1" s="1"/>
  <c r="AZ170" i="1"/>
  <c r="AY170" i="1"/>
  <c r="AZ169" i="1"/>
  <c r="AY169" i="1"/>
  <c r="AZ168" i="1"/>
  <c r="AY168" i="1"/>
  <c r="AZ167" i="1"/>
  <c r="AY167" i="1"/>
  <c r="AZ166" i="1"/>
  <c r="AY166" i="1"/>
  <c r="AZ165" i="1"/>
  <c r="AY165" i="1"/>
  <c r="AZ164" i="1"/>
  <c r="AY164" i="1"/>
  <c r="AZ163" i="1"/>
  <c r="AY163" i="1"/>
  <c r="AZ162" i="1"/>
  <c r="AY162" i="1"/>
  <c r="AZ161" i="1"/>
  <c r="AY161" i="1"/>
  <c r="AZ160" i="1"/>
  <c r="AY160" i="1"/>
  <c r="AZ159" i="1"/>
  <c r="AY159" i="1"/>
  <c r="AZ158" i="1"/>
  <c r="AY158" i="1"/>
  <c r="AZ157" i="1"/>
  <c r="AY157" i="1"/>
  <c r="AZ156" i="1"/>
  <c r="AY156" i="1"/>
  <c r="AZ155" i="1"/>
  <c r="AY155" i="1"/>
  <c r="AZ154" i="1"/>
  <c r="AY154" i="1"/>
  <c r="AZ153" i="1"/>
  <c r="AY153" i="1"/>
  <c r="AZ152" i="1"/>
  <c r="AY152" i="1"/>
  <c r="AZ151" i="1"/>
  <c r="AY151" i="1"/>
  <c r="AZ150" i="1"/>
  <c r="AY150" i="1"/>
  <c r="AZ149" i="1"/>
  <c r="AY149" i="1"/>
  <c r="AZ148" i="1"/>
  <c r="AY148" i="1"/>
  <c r="AZ147" i="1"/>
  <c r="AY147" i="1"/>
  <c r="AZ146" i="1"/>
  <c r="AY146" i="1"/>
  <c r="AZ145" i="1"/>
  <c r="AY145" i="1"/>
  <c r="AZ144" i="1"/>
  <c r="AY144" i="1"/>
  <c r="AZ143" i="1"/>
  <c r="AY143" i="1"/>
  <c r="AZ142" i="1"/>
  <c r="AY142" i="1"/>
  <c r="AZ141" i="1"/>
  <c r="AY141" i="1"/>
  <c r="AZ140" i="1"/>
  <c r="AY140" i="1"/>
  <c r="AZ139" i="1"/>
  <c r="AY139" i="1"/>
  <c r="AZ138" i="1"/>
  <c r="AY138" i="1"/>
  <c r="AZ137" i="1"/>
  <c r="AY137" i="1"/>
  <c r="AZ136" i="1"/>
  <c r="AY136" i="1"/>
  <c r="AS461" i="1" s="1"/>
  <c r="AZ135" i="1"/>
  <c r="AY135" i="1"/>
  <c r="AZ134" i="1"/>
  <c r="AY134" i="1"/>
  <c r="AZ133" i="1"/>
  <c r="AY133" i="1"/>
  <c r="AZ132" i="1"/>
  <c r="AY132" i="1"/>
  <c r="AZ131" i="1"/>
  <c r="AY131" i="1"/>
  <c r="AZ130" i="1"/>
  <c r="AY130" i="1"/>
  <c r="AZ129" i="1"/>
  <c r="AY129" i="1"/>
  <c r="AZ128" i="1"/>
  <c r="AY128" i="1"/>
  <c r="AZ127" i="1"/>
  <c r="AY127" i="1"/>
  <c r="AZ126" i="1"/>
  <c r="AY126" i="1"/>
  <c r="AZ125" i="1"/>
  <c r="AY125" i="1"/>
  <c r="AZ124" i="1"/>
  <c r="AY124" i="1"/>
  <c r="AZ123" i="1"/>
  <c r="AY123" i="1"/>
  <c r="AZ122" i="1"/>
  <c r="AY122" i="1"/>
  <c r="AZ121" i="1"/>
  <c r="AY121" i="1"/>
  <c r="AZ120" i="1"/>
  <c r="AY120" i="1"/>
  <c r="AZ119" i="1"/>
  <c r="AY119" i="1"/>
  <c r="AZ118" i="1"/>
  <c r="AY118" i="1"/>
  <c r="AZ117" i="1"/>
  <c r="AY117" i="1"/>
  <c r="AZ116" i="1"/>
  <c r="AY116" i="1"/>
  <c r="AZ115" i="1"/>
  <c r="AY115" i="1"/>
  <c r="AZ114" i="1"/>
  <c r="AY114" i="1"/>
  <c r="AZ113" i="1"/>
  <c r="AY113" i="1"/>
  <c r="AZ112" i="1"/>
  <c r="AY112" i="1"/>
  <c r="AZ111" i="1"/>
  <c r="AY111" i="1"/>
  <c r="AZ110" i="1"/>
  <c r="AY110" i="1"/>
  <c r="AZ109" i="1"/>
  <c r="AY109" i="1"/>
  <c r="AZ108" i="1"/>
  <c r="AY108" i="1"/>
  <c r="AZ107" i="1"/>
  <c r="AY107" i="1"/>
  <c r="AZ106" i="1"/>
  <c r="AY106" i="1"/>
  <c r="AZ105" i="1"/>
  <c r="AY105" i="1"/>
  <c r="AZ104" i="1"/>
  <c r="AY104" i="1"/>
  <c r="AZ103" i="1"/>
  <c r="AY103" i="1"/>
  <c r="AZ102" i="1"/>
  <c r="AY102" i="1"/>
  <c r="AZ101" i="1"/>
  <c r="AT460" i="1" s="1"/>
  <c r="AY101" i="1"/>
  <c r="AS460" i="1" s="1"/>
  <c r="AZ100" i="1"/>
  <c r="AY100" i="1"/>
  <c r="AZ99" i="1"/>
  <c r="AY99" i="1"/>
  <c r="AZ98" i="1"/>
  <c r="AY98" i="1"/>
  <c r="AZ97" i="1"/>
  <c r="AY97" i="1"/>
  <c r="AZ96" i="1"/>
  <c r="AY96" i="1"/>
  <c r="AZ95" i="1"/>
  <c r="AY95" i="1"/>
  <c r="AZ94" i="1"/>
  <c r="AY94" i="1"/>
  <c r="AZ93" i="1"/>
  <c r="AY93" i="1"/>
  <c r="AZ92" i="1"/>
  <c r="AY92" i="1"/>
  <c r="AZ91" i="1"/>
  <c r="AY91" i="1"/>
  <c r="AZ90" i="1"/>
  <c r="AY90" i="1"/>
  <c r="AZ89" i="1"/>
  <c r="AY89" i="1"/>
  <c r="AZ88" i="1"/>
  <c r="AY88" i="1"/>
  <c r="AZ87" i="1"/>
  <c r="AY87" i="1"/>
  <c r="AZ86" i="1"/>
  <c r="AY86" i="1"/>
  <c r="AZ85" i="1"/>
  <c r="AY85" i="1"/>
  <c r="AZ84" i="1"/>
  <c r="AY84" i="1"/>
  <c r="AZ83" i="1"/>
  <c r="AY83" i="1"/>
  <c r="AZ82" i="1"/>
  <c r="AY82" i="1"/>
  <c r="AZ81" i="1"/>
  <c r="AY81" i="1"/>
  <c r="AZ80" i="1"/>
  <c r="AY80" i="1"/>
  <c r="AZ79" i="1"/>
  <c r="AY79" i="1"/>
  <c r="AZ78" i="1"/>
  <c r="AY78" i="1"/>
  <c r="AZ77" i="1"/>
  <c r="AY77" i="1"/>
  <c r="AZ76" i="1"/>
  <c r="AY76" i="1"/>
  <c r="AZ75" i="1"/>
  <c r="AY75" i="1"/>
  <c r="AZ74" i="1"/>
  <c r="AY74" i="1"/>
  <c r="AZ73" i="1"/>
  <c r="AY73" i="1"/>
  <c r="AZ72" i="1"/>
  <c r="AY72" i="1"/>
  <c r="AZ71" i="1"/>
  <c r="AY71" i="1"/>
  <c r="AZ70" i="1"/>
  <c r="AY70" i="1"/>
  <c r="AZ69" i="1"/>
  <c r="AY69" i="1"/>
  <c r="AZ68" i="1"/>
  <c r="AY68" i="1"/>
  <c r="AZ67" i="1"/>
  <c r="AY67" i="1"/>
  <c r="AL451" i="1"/>
  <c r="AI470" i="1" s="1"/>
  <c r="AK451" i="1"/>
  <c r="AH470" i="1" s="1"/>
  <c r="AL450" i="1"/>
  <c r="AK450" i="1"/>
  <c r="AL449" i="1"/>
  <c r="AK449" i="1"/>
  <c r="AL448" i="1"/>
  <c r="AK448" i="1"/>
  <c r="AL447" i="1"/>
  <c r="AK447" i="1"/>
  <c r="AL446" i="1"/>
  <c r="AK446" i="1"/>
  <c r="AL445" i="1"/>
  <c r="AK445" i="1"/>
  <c r="AL444" i="1"/>
  <c r="AK444" i="1"/>
  <c r="AL443" i="1"/>
  <c r="AK443" i="1"/>
  <c r="AL442" i="1"/>
  <c r="AK442" i="1"/>
  <c r="AL441" i="1"/>
  <c r="AK441" i="1"/>
  <c r="AL440" i="1"/>
  <c r="AK440" i="1"/>
  <c r="AL439" i="1"/>
  <c r="AK439" i="1"/>
  <c r="AL438" i="1"/>
  <c r="AK438" i="1"/>
  <c r="AL437" i="1"/>
  <c r="AK437" i="1"/>
  <c r="AL436" i="1"/>
  <c r="AK436" i="1"/>
  <c r="AL435" i="1"/>
  <c r="AK435" i="1"/>
  <c r="AL434" i="1"/>
  <c r="AK434" i="1"/>
  <c r="AL433" i="1"/>
  <c r="AK433" i="1"/>
  <c r="AL432" i="1"/>
  <c r="AK432" i="1"/>
  <c r="AL431" i="1"/>
  <c r="AK431" i="1"/>
  <c r="AL430" i="1"/>
  <c r="AK430" i="1"/>
  <c r="AL429" i="1"/>
  <c r="AK429" i="1"/>
  <c r="AL428" i="1"/>
  <c r="AK428" i="1"/>
  <c r="AL427" i="1"/>
  <c r="AK427" i="1"/>
  <c r="AL426" i="1"/>
  <c r="AK426" i="1"/>
  <c r="AL425" i="1"/>
  <c r="AK425" i="1"/>
  <c r="AL424" i="1"/>
  <c r="AK424" i="1"/>
  <c r="AL423" i="1"/>
  <c r="AK423" i="1"/>
  <c r="AL422" i="1"/>
  <c r="AK422" i="1"/>
  <c r="AL421" i="1"/>
  <c r="AK421" i="1"/>
  <c r="AL420" i="1"/>
  <c r="AK420" i="1"/>
  <c r="AL419" i="1"/>
  <c r="AK419" i="1"/>
  <c r="AL418" i="1"/>
  <c r="AK418" i="1"/>
  <c r="AL417" i="1"/>
  <c r="AK417" i="1"/>
  <c r="AL416" i="1"/>
  <c r="AI469" i="1" s="1"/>
  <c r="AK416" i="1"/>
  <c r="AH469" i="1" s="1"/>
  <c r="AL415" i="1"/>
  <c r="AK415" i="1"/>
  <c r="AL414" i="1"/>
  <c r="AK414" i="1"/>
  <c r="AL413" i="1"/>
  <c r="AK413" i="1"/>
  <c r="AL412" i="1"/>
  <c r="AK412" i="1"/>
  <c r="AL411" i="1"/>
  <c r="AK411" i="1"/>
  <c r="AL410" i="1"/>
  <c r="AK410" i="1"/>
  <c r="AL409" i="1"/>
  <c r="AK409" i="1"/>
  <c r="AL408" i="1"/>
  <c r="AK408" i="1"/>
  <c r="AL407" i="1"/>
  <c r="AK407" i="1"/>
  <c r="AL406" i="1"/>
  <c r="AK406" i="1"/>
  <c r="AL405" i="1"/>
  <c r="AK405" i="1"/>
  <c r="AL404" i="1"/>
  <c r="AK404" i="1"/>
  <c r="AL403" i="1"/>
  <c r="AK403" i="1"/>
  <c r="AL402" i="1"/>
  <c r="AK402" i="1"/>
  <c r="AL401" i="1"/>
  <c r="AK401" i="1"/>
  <c r="AL400" i="1"/>
  <c r="AK400" i="1"/>
  <c r="AL399" i="1"/>
  <c r="AK399" i="1"/>
  <c r="AL398" i="1"/>
  <c r="AK398" i="1"/>
  <c r="AL397" i="1"/>
  <c r="AK397" i="1"/>
  <c r="AL396" i="1"/>
  <c r="AK396" i="1"/>
  <c r="AL395" i="1"/>
  <c r="AK395" i="1"/>
  <c r="AL394" i="1"/>
  <c r="AK394" i="1"/>
  <c r="AL393" i="1"/>
  <c r="AK393" i="1"/>
  <c r="AL392" i="1"/>
  <c r="AK392" i="1"/>
  <c r="AL391" i="1"/>
  <c r="AK391" i="1"/>
  <c r="AL390" i="1"/>
  <c r="AK390" i="1"/>
  <c r="AL389" i="1"/>
  <c r="AK389" i="1"/>
  <c r="AL388" i="1"/>
  <c r="AK388" i="1"/>
  <c r="AL387" i="1"/>
  <c r="AK387" i="1"/>
  <c r="AL386" i="1"/>
  <c r="AK386" i="1"/>
  <c r="AL385" i="1"/>
  <c r="AK385" i="1"/>
  <c r="AL384" i="1"/>
  <c r="AK384" i="1"/>
  <c r="AL383" i="1"/>
  <c r="AK383" i="1"/>
  <c r="AL382" i="1"/>
  <c r="AK382" i="1"/>
  <c r="AL381" i="1"/>
  <c r="AI468" i="1" s="1"/>
  <c r="AK381" i="1"/>
  <c r="AH468" i="1" s="1"/>
  <c r="AL380" i="1"/>
  <c r="AK380" i="1"/>
  <c r="AL379" i="1"/>
  <c r="AK379" i="1"/>
  <c r="AL378" i="1"/>
  <c r="AK378" i="1"/>
  <c r="AL377" i="1"/>
  <c r="AK377" i="1"/>
  <c r="AL376" i="1"/>
  <c r="AK376" i="1"/>
  <c r="AL375" i="1"/>
  <c r="AK375" i="1"/>
  <c r="AL374" i="1"/>
  <c r="AK374" i="1"/>
  <c r="AL373" i="1"/>
  <c r="AK373" i="1"/>
  <c r="AL372" i="1"/>
  <c r="AK372" i="1"/>
  <c r="AL371" i="1"/>
  <c r="AK371" i="1"/>
  <c r="AL370" i="1"/>
  <c r="AK370" i="1"/>
  <c r="AL369" i="1"/>
  <c r="AK369" i="1"/>
  <c r="AL368" i="1"/>
  <c r="AK368" i="1"/>
  <c r="AL367" i="1"/>
  <c r="AK367" i="1"/>
  <c r="AL366" i="1"/>
  <c r="AK366" i="1"/>
  <c r="AL365" i="1"/>
  <c r="AK365" i="1"/>
  <c r="AL364" i="1"/>
  <c r="AK364" i="1"/>
  <c r="AL363" i="1"/>
  <c r="AK363" i="1"/>
  <c r="AL362" i="1"/>
  <c r="AK362" i="1"/>
  <c r="AL361" i="1"/>
  <c r="AK361" i="1"/>
  <c r="AL360" i="1"/>
  <c r="AK360" i="1"/>
  <c r="AL359" i="1"/>
  <c r="AK359" i="1"/>
  <c r="AL358" i="1"/>
  <c r="AK358" i="1"/>
  <c r="AL357" i="1"/>
  <c r="AK357" i="1"/>
  <c r="AL356" i="1"/>
  <c r="AK356" i="1"/>
  <c r="AL355" i="1"/>
  <c r="AK355" i="1"/>
  <c r="AL354" i="1"/>
  <c r="AK354" i="1"/>
  <c r="AL353" i="1"/>
  <c r="AK353" i="1"/>
  <c r="AL352" i="1"/>
  <c r="AK352" i="1"/>
  <c r="AL351" i="1"/>
  <c r="AK351" i="1"/>
  <c r="AL350" i="1"/>
  <c r="AK350" i="1"/>
  <c r="AL349" i="1"/>
  <c r="AK349" i="1"/>
  <c r="AL348" i="1"/>
  <c r="AK348" i="1"/>
  <c r="AL347" i="1"/>
  <c r="AK347" i="1"/>
  <c r="AL346" i="1"/>
  <c r="AI467" i="1" s="1"/>
  <c r="AK346" i="1"/>
  <c r="AH467" i="1" s="1"/>
  <c r="AL345" i="1"/>
  <c r="AK345" i="1"/>
  <c r="AL344" i="1"/>
  <c r="AK344" i="1"/>
  <c r="AL343" i="1"/>
  <c r="AK343" i="1"/>
  <c r="AL342" i="1"/>
  <c r="AK342" i="1"/>
  <c r="AL341" i="1"/>
  <c r="AK341" i="1"/>
  <c r="AL340" i="1"/>
  <c r="AK340" i="1"/>
  <c r="AL339" i="1"/>
  <c r="AK339" i="1"/>
  <c r="AL338" i="1"/>
  <c r="AK338" i="1"/>
  <c r="AL337" i="1"/>
  <c r="AK337" i="1"/>
  <c r="AL336" i="1"/>
  <c r="AK336" i="1"/>
  <c r="AL335" i="1"/>
  <c r="AK335" i="1"/>
  <c r="AL334" i="1"/>
  <c r="AK334" i="1"/>
  <c r="AL333" i="1"/>
  <c r="AK333" i="1"/>
  <c r="AL332" i="1"/>
  <c r="AK332" i="1"/>
  <c r="AL331" i="1"/>
  <c r="AK331" i="1"/>
  <c r="AL330" i="1"/>
  <c r="AK330" i="1"/>
  <c r="AL329" i="1"/>
  <c r="AK329" i="1"/>
  <c r="AL328" i="1"/>
  <c r="AK328" i="1"/>
  <c r="AL327" i="1"/>
  <c r="AK327" i="1"/>
  <c r="AL326" i="1"/>
  <c r="AK326" i="1"/>
  <c r="AL325" i="1"/>
  <c r="AK325" i="1"/>
  <c r="AL324" i="1"/>
  <c r="AK324" i="1"/>
  <c r="AL323" i="1"/>
  <c r="AK323" i="1"/>
  <c r="AL322" i="1"/>
  <c r="AK322" i="1"/>
  <c r="AL321" i="1"/>
  <c r="AK321" i="1"/>
  <c r="AL320" i="1"/>
  <c r="AK320" i="1"/>
  <c r="AL319" i="1"/>
  <c r="AK319" i="1"/>
  <c r="AL318" i="1"/>
  <c r="AK318" i="1"/>
  <c r="AL317" i="1"/>
  <c r="AK317" i="1"/>
  <c r="AL316" i="1"/>
  <c r="AK316" i="1"/>
  <c r="AL315" i="1"/>
  <c r="AK315" i="1"/>
  <c r="AL314" i="1"/>
  <c r="AK314" i="1"/>
  <c r="AL313" i="1"/>
  <c r="AK313" i="1"/>
  <c r="AL312" i="1"/>
  <c r="AK312" i="1"/>
  <c r="AL311" i="1"/>
  <c r="AI466" i="1" s="1"/>
  <c r="AK311" i="1"/>
  <c r="AH466" i="1" s="1"/>
  <c r="AL310" i="1"/>
  <c r="AK310" i="1"/>
  <c r="AL309" i="1"/>
  <c r="AK309" i="1"/>
  <c r="AL308" i="1"/>
  <c r="AK308" i="1"/>
  <c r="AL307" i="1"/>
  <c r="AK307" i="1"/>
  <c r="AL306" i="1"/>
  <c r="AK306" i="1"/>
  <c r="AL305" i="1"/>
  <c r="AK305" i="1"/>
  <c r="AL304" i="1"/>
  <c r="AK304" i="1"/>
  <c r="AL303" i="1"/>
  <c r="AK303" i="1"/>
  <c r="AL302" i="1"/>
  <c r="AK302" i="1"/>
  <c r="AL301" i="1"/>
  <c r="AK301" i="1"/>
  <c r="AL300" i="1"/>
  <c r="AK300" i="1"/>
  <c r="AL299" i="1"/>
  <c r="AK299" i="1"/>
  <c r="AL298" i="1"/>
  <c r="AK298" i="1"/>
  <c r="AL297" i="1"/>
  <c r="AK297" i="1"/>
  <c r="AL296" i="1"/>
  <c r="AK296" i="1"/>
  <c r="AL295" i="1"/>
  <c r="AK295" i="1"/>
  <c r="AL294" i="1"/>
  <c r="AK294" i="1"/>
  <c r="AL293" i="1"/>
  <c r="AK293" i="1"/>
  <c r="AL292" i="1"/>
  <c r="AK292" i="1"/>
  <c r="AL291" i="1"/>
  <c r="AK291" i="1"/>
  <c r="AL290" i="1"/>
  <c r="AK290" i="1"/>
  <c r="AL289" i="1"/>
  <c r="AK289" i="1"/>
  <c r="AL288" i="1"/>
  <c r="AK288" i="1"/>
  <c r="AL287" i="1"/>
  <c r="AK287" i="1"/>
  <c r="AL286" i="1"/>
  <c r="AK286" i="1"/>
  <c r="AL285" i="1"/>
  <c r="AK285" i="1"/>
  <c r="AL284" i="1"/>
  <c r="AK284" i="1"/>
  <c r="AL283" i="1"/>
  <c r="AK283" i="1"/>
  <c r="AL282" i="1"/>
  <c r="AK282" i="1"/>
  <c r="AL281" i="1"/>
  <c r="AK281" i="1"/>
  <c r="AL280" i="1"/>
  <c r="AK280" i="1"/>
  <c r="AL279" i="1"/>
  <c r="AK279" i="1"/>
  <c r="AL278" i="1"/>
  <c r="AK278" i="1"/>
  <c r="AL277" i="1"/>
  <c r="AK277" i="1"/>
  <c r="AL276" i="1"/>
  <c r="AI465" i="1" s="1"/>
  <c r="AK276" i="1"/>
  <c r="AH465" i="1" s="1"/>
  <c r="AL275" i="1"/>
  <c r="AK275" i="1"/>
  <c r="AL274" i="1"/>
  <c r="AK274" i="1"/>
  <c r="AL273" i="1"/>
  <c r="AK273" i="1"/>
  <c r="AL272" i="1"/>
  <c r="AK272" i="1"/>
  <c r="AL271" i="1"/>
  <c r="AK271" i="1"/>
  <c r="AL270" i="1"/>
  <c r="AK270" i="1"/>
  <c r="AL269" i="1"/>
  <c r="AK269" i="1"/>
  <c r="AL268" i="1"/>
  <c r="AK268" i="1"/>
  <c r="AL267" i="1"/>
  <c r="AK267" i="1"/>
  <c r="AL266" i="1"/>
  <c r="AK266" i="1"/>
  <c r="AL265" i="1"/>
  <c r="AK265" i="1"/>
  <c r="AL264" i="1"/>
  <c r="AK264" i="1"/>
  <c r="AL263" i="1"/>
  <c r="AK263" i="1"/>
  <c r="AL262" i="1"/>
  <c r="AK262" i="1"/>
  <c r="AL261" i="1"/>
  <c r="AK261" i="1"/>
  <c r="AL260" i="1"/>
  <c r="AK260" i="1"/>
  <c r="AL259" i="1"/>
  <c r="AK259" i="1"/>
  <c r="AL258" i="1"/>
  <c r="AK258" i="1"/>
  <c r="AL257" i="1"/>
  <c r="AK257" i="1"/>
  <c r="AL256" i="1"/>
  <c r="AK256" i="1"/>
  <c r="AL255" i="1"/>
  <c r="AK255" i="1"/>
  <c r="AL254" i="1"/>
  <c r="AK254" i="1"/>
  <c r="AL253" i="1"/>
  <c r="AK253" i="1"/>
  <c r="AL252" i="1"/>
  <c r="AK252" i="1"/>
  <c r="AL251" i="1"/>
  <c r="AK251" i="1"/>
  <c r="AL250" i="1"/>
  <c r="AK250" i="1"/>
  <c r="AL249" i="1"/>
  <c r="AK249" i="1"/>
  <c r="AL248" i="1"/>
  <c r="AK248" i="1"/>
  <c r="AL247" i="1"/>
  <c r="AK247" i="1"/>
  <c r="AL246" i="1"/>
  <c r="AK246" i="1"/>
  <c r="AL245" i="1"/>
  <c r="AK245" i="1"/>
  <c r="AL244" i="1"/>
  <c r="AK244" i="1"/>
  <c r="AL243" i="1"/>
  <c r="AK243" i="1"/>
  <c r="AL242" i="1"/>
  <c r="AK242" i="1"/>
  <c r="AL241" i="1"/>
  <c r="AI464" i="1" s="1"/>
  <c r="AK241" i="1"/>
  <c r="AH464" i="1" s="1"/>
  <c r="AL240" i="1"/>
  <c r="AK240" i="1"/>
  <c r="AL239" i="1"/>
  <c r="AK239" i="1"/>
  <c r="AL238" i="1"/>
  <c r="AK238" i="1"/>
  <c r="AL237" i="1"/>
  <c r="AK237" i="1"/>
  <c r="AL236" i="1"/>
  <c r="AK236" i="1"/>
  <c r="AL235" i="1"/>
  <c r="AK235" i="1"/>
  <c r="AL234" i="1"/>
  <c r="AK234" i="1"/>
  <c r="AL233" i="1"/>
  <c r="AK233" i="1"/>
  <c r="AL232" i="1"/>
  <c r="AK232" i="1"/>
  <c r="AL231" i="1"/>
  <c r="AK231" i="1"/>
  <c r="AL230" i="1"/>
  <c r="AK230" i="1"/>
  <c r="AL229" i="1"/>
  <c r="AK229" i="1"/>
  <c r="AL228" i="1"/>
  <c r="AK228" i="1"/>
  <c r="AL227" i="1"/>
  <c r="AK227" i="1"/>
  <c r="AL226" i="1"/>
  <c r="AK226" i="1"/>
  <c r="AL225" i="1"/>
  <c r="AK225" i="1"/>
  <c r="AL224" i="1"/>
  <c r="AK224" i="1"/>
  <c r="AL223" i="1"/>
  <c r="AK223" i="1"/>
  <c r="AL222" i="1"/>
  <c r="AK222" i="1"/>
  <c r="AL221" i="1"/>
  <c r="AK221" i="1"/>
  <c r="AL220" i="1"/>
  <c r="AK220" i="1"/>
  <c r="AL219" i="1"/>
  <c r="AK219" i="1"/>
  <c r="AL218" i="1"/>
  <c r="AK218" i="1"/>
  <c r="AL217" i="1"/>
  <c r="AK217" i="1"/>
  <c r="AL216" i="1"/>
  <c r="AK216" i="1"/>
  <c r="AL215" i="1"/>
  <c r="AK215" i="1"/>
  <c r="AL214" i="1"/>
  <c r="AK214" i="1"/>
  <c r="AL213" i="1"/>
  <c r="AK213" i="1"/>
  <c r="AL212" i="1"/>
  <c r="AK212" i="1"/>
  <c r="AL211" i="1"/>
  <c r="AK211" i="1"/>
  <c r="AL210" i="1"/>
  <c r="AK210" i="1"/>
  <c r="AL209" i="1"/>
  <c r="AK209" i="1"/>
  <c r="AL208" i="1"/>
  <c r="AK208" i="1"/>
  <c r="AL207" i="1"/>
  <c r="AK207" i="1"/>
  <c r="AL206" i="1"/>
  <c r="AI463" i="1" s="1"/>
  <c r="AK206" i="1"/>
  <c r="AH463" i="1" s="1"/>
  <c r="AL205" i="1"/>
  <c r="AK205" i="1"/>
  <c r="AL204" i="1"/>
  <c r="AK204" i="1"/>
  <c r="AL203" i="1"/>
  <c r="AK203" i="1"/>
  <c r="AL202" i="1"/>
  <c r="AK202" i="1"/>
  <c r="AL201" i="1"/>
  <c r="AK201" i="1"/>
  <c r="AL200" i="1"/>
  <c r="AK200" i="1"/>
  <c r="AL199" i="1"/>
  <c r="AK199" i="1"/>
  <c r="AL198" i="1"/>
  <c r="AK198" i="1"/>
  <c r="AL197" i="1"/>
  <c r="AK197" i="1"/>
  <c r="AL196" i="1"/>
  <c r="AK196" i="1"/>
  <c r="AL195" i="1"/>
  <c r="AK195" i="1"/>
  <c r="AL194" i="1"/>
  <c r="AK194" i="1"/>
  <c r="AL193" i="1"/>
  <c r="AK193" i="1"/>
  <c r="AL192" i="1"/>
  <c r="AK192" i="1"/>
  <c r="AL191" i="1"/>
  <c r="AK191" i="1"/>
  <c r="AL190" i="1"/>
  <c r="AK190" i="1"/>
  <c r="AL189" i="1"/>
  <c r="AK189" i="1"/>
  <c r="AL188" i="1"/>
  <c r="AK188" i="1"/>
  <c r="AL187" i="1"/>
  <c r="AK187" i="1"/>
  <c r="AL186" i="1"/>
  <c r="AK186" i="1"/>
  <c r="AL185" i="1"/>
  <c r="AK185" i="1"/>
  <c r="AL184" i="1"/>
  <c r="AK184" i="1"/>
  <c r="AL183" i="1"/>
  <c r="AK183" i="1"/>
  <c r="AL182" i="1"/>
  <c r="AK182" i="1"/>
  <c r="AL181" i="1"/>
  <c r="AK181" i="1"/>
  <c r="AL180" i="1"/>
  <c r="AK180" i="1"/>
  <c r="AL179" i="1"/>
  <c r="AK179" i="1"/>
  <c r="AL178" i="1"/>
  <c r="AK178" i="1"/>
  <c r="AL177" i="1"/>
  <c r="AK177" i="1"/>
  <c r="AL176" i="1"/>
  <c r="AK176" i="1"/>
  <c r="AL175" i="1"/>
  <c r="AK175" i="1"/>
  <c r="AL174" i="1"/>
  <c r="AK174" i="1"/>
  <c r="AL173" i="1"/>
  <c r="AK173" i="1"/>
  <c r="AL172" i="1"/>
  <c r="AK172" i="1"/>
  <c r="AL171" i="1"/>
  <c r="AI462" i="1" s="1"/>
  <c r="AK171" i="1"/>
  <c r="AH462" i="1" s="1"/>
  <c r="AL170" i="1"/>
  <c r="AK170" i="1"/>
  <c r="AL169" i="1"/>
  <c r="AK169" i="1"/>
  <c r="AL168" i="1"/>
  <c r="AK168" i="1"/>
  <c r="AL167" i="1"/>
  <c r="AK167" i="1"/>
  <c r="AL166" i="1"/>
  <c r="AK166" i="1"/>
  <c r="AL165" i="1"/>
  <c r="AK165" i="1"/>
  <c r="AL164" i="1"/>
  <c r="AK164" i="1"/>
  <c r="AL163" i="1"/>
  <c r="AK163" i="1"/>
  <c r="AL162" i="1"/>
  <c r="AK162" i="1"/>
  <c r="AL161" i="1"/>
  <c r="AK161" i="1"/>
  <c r="AL160" i="1"/>
  <c r="AK160" i="1"/>
  <c r="AL159" i="1"/>
  <c r="AK159" i="1"/>
  <c r="AL158" i="1"/>
  <c r="AK158" i="1"/>
  <c r="AL157" i="1"/>
  <c r="AK157" i="1"/>
  <c r="AL156" i="1"/>
  <c r="AK156" i="1"/>
  <c r="AL155" i="1"/>
  <c r="AK155" i="1"/>
  <c r="AL154" i="1"/>
  <c r="AK154" i="1"/>
  <c r="AL153" i="1"/>
  <c r="AK153" i="1"/>
  <c r="AL152" i="1"/>
  <c r="AK152" i="1"/>
  <c r="AL151" i="1"/>
  <c r="AK151" i="1"/>
  <c r="AL150" i="1"/>
  <c r="AK150" i="1"/>
  <c r="AL149" i="1"/>
  <c r="AK149" i="1"/>
  <c r="AL148" i="1"/>
  <c r="AK148" i="1"/>
  <c r="AL147" i="1"/>
  <c r="AK147" i="1"/>
  <c r="AL146" i="1"/>
  <c r="AK146" i="1"/>
  <c r="AL145" i="1"/>
  <c r="AK145" i="1"/>
  <c r="AL144" i="1"/>
  <c r="AK144" i="1"/>
  <c r="AL143" i="1"/>
  <c r="AK143" i="1"/>
  <c r="AL142" i="1"/>
  <c r="AK142" i="1"/>
  <c r="AL141" i="1"/>
  <c r="AK141" i="1"/>
  <c r="AL140" i="1"/>
  <c r="AK140" i="1"/>
  <c r="AL139" i="1"/>
  <c r="AK139" i="1"/>
  <c r="AL138" i="1"/>
  <c r="AK138" i="1"/>
  <c r="AL137" i="1"/>
  <c r="AK137" i="1"/>
  <c r="AL136" i="1"/>
  <c r="AI461" i="1" s="1"/>
  <c r="AK136" i="1"/>
  <c r="AH461" i="1" s="1"/>
  <c r="AL135" i="1"/>
  <c r="AK135" i="1"/>
  <c r="AL134" i="1"/>
  <c r="AK134" i="1"/>
  <c r="AL133" i="1"/>
  <c r="AK133" i="1"/>
  <c r="AL132" i="1"/>
  <c r="AK132" i="1"/>
  <c r="AL131" i="1"/>
  <c r="AK131" i="1"/>
  <c r="AL130" i="1"/>
  <c r="AK130" i="1"/>
  <c r="AL129" i="1"/>
  <c r="AK129" i="1"/>
  <c r="AL128" i="1"/>
  <c r="AK128" i="1"/>
  <c r="AL127" i="1"/>
  <c r="AK127" i="1"/>
  <c r="AL126" i="1"/>
  <c r="AK126" i="1"/>
  <c r="AL125" i="1"/>
  <c r="AK125" i="1"/>
  <c r="AL124" i="1"/>
  <c r="AK124" i="1"/>
  <c r="AL123" i="1"/>
  <c r="AK123" i="1"/>
  <c r="AL122" i="1"/>
  <c r="AK122" i="1"/>
  <c r="AL121" i="1"/>
  <c r="AK121" i="1"/>
  <c r="AL120" i="1"/>
  <c r="AK120" i="1"/>
  <c r="AL119" i="1"/>
  <c r="AK119" i="1"/>
  <c r="AL118" i="1"/>
  <c r="AK118" i="1"/>
  <c r="AL117" i="1"/>
  <c r="AK117" i="1"/>
  <c r="AL116" i="1"/>
  <c r="AK116" i="1"/>
  <c r="AL115" i="1"/>
  <c r="AK115" i="1"/>
  <c r="AL114" i="1"/>
  <c r="AK114" i="1"/>
  <c r="AL113" i="1"/>
  <c r="AK113" i="1"/>
  <c r="AL112" i="1"/>
  <c r="AK112" i="1"/>
  <c r="AL111" i="1"/>
  <c r="AK111" i="1"/>
  <c r="AL110" i="1"/>
  <c r="AK110" i="1"/>
  <c r="AL109" i="1"/>
  <c r="AK109" i="1"/>
  <c r="AL108" i="1"/>
  <c r="AK108" i="1"/>
  <c r="AL107" i="1"/>
  <c r="AK107" i="1"/>
  <c r="AL106" i="1"/>
  <c r="AK106" i="1"/>
  <c r="AL105" i="1"/>
  <c r="AK105" i="1"/>
  <c r="AL104" i="1"/>
  <c r="AK104" i="1"/>
  <c r="AL103" i="1"/>
  <c r="AK103" i="1"/>
  <c r="AL102" i="1"/>
  <c r="AK102" i="1"/>
  <c r="AL101" i="1"/>
  <c r="AI460" i="1" s="1"/>
  <c r="AK101" i="1"/>
  <c r="AH460" i="1" s="1"/>
  <c r="AL100" i="1"/>
  <c r="AK100" i="1"/>
  <c r="AL99" i="1"/>
  <c r="AK99" i="1"/>
  <c r="AL98" i="1"/>
  <c r="AK98" i="1"/>
  <c r="AL97" i="1"/>
  <c r="AK97" i="1"/>
  <c r="AL96" i="1"/>
  <c r="AK96" i="1"/>
  <c r="AL95" i="1"/>
  <c r="AK95" i="1"/>
  <c r="AL94" i="1"/>
  <c r="AK94" i="1"/>
  <c r="AL93" i="1"/>
  <c r="AK93" i="1"/>
  <c r="AL92" i="1"/>
  <c r="AK92" i="1"/>
  <c r="AL91" i="1"/>
  <c r="AK91" i="1"/>
  <c r="AL90" i="1"/>
  <c r="AK90" i="1"/>
  <c r="AL89" i="1"/>
  <c r="AK89" i="1"/>
  <c r="AL88" i="1"/>
  <c r="AK88" i="1"/>
  <c r="AL87" i="1"/>
  <c r="AK87" i="1"/>
  <c r="AL86" i="1"/>
  <c r="AK86" i="1"/>
  <c r="AL85" i="1"/>
  <c r="AK85" i="1"/>
  <c r="AL84" i="1"/>
  <c r="AK84" i="1"/>
  <c r="AL83" i="1"/>
  <c r="AK83" i="1"/>
  <c r="AL82" i="1"/>
  <c r="AK82" i="1"/>
  <c r="AL81" i="1"/>
  <c r="AK81" i="1"/>
  <c r="AL80" i="1"/>
  <c r="AK80" i="1"/>
  <c r="AL79" i="1"/>
  <c r="AK79" i="1"/>
  <c r="AL78" i="1"/>
  <c r="AK78" i="1"/>
  <c r="AL77" i="1"/>
  <c r="AK77" i="1"/>
  <c r="AL76" i="1"/>
  <c r="AK76" i="1"/>
  <c r="AL75" i="1"/>
  <c r="AK75" i="1"/>
  <c r="AL74" i="1"/>
  <c r="AK74" i="1"/>
  <c r="AL73" i="1"/>
  <c r="AK73" i="1"/>
  <c r="AL72" i="1"/>
  <c r="AK72" i="1"/>
  <c r="AL71" i="1"/>
  <c r="AK71" i="1"/>
  <c r="AL70" i="1"/>
  <c r="AK70" i="1"/>
  <c r="AL69" i="1"/>
  <c r="AK69" i="1"/>
  <c r="AL68" i="1"/>
  <c r="AK68" i="1"/>
  <c r="AL67" i="1"/>
  <c r="AK67" i="1"/>
  <c r="X451" i="1"/>
  <c r="X470" i="1" s="1"/>
  <c r="W451" i="1"/>
  <c r="W470" i="1" s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X469" i="1" s="1"/>
  <c r="W416" i="1"/>
  <c r="W469" i="1" s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X468" i="1" s="1"/>
  <c r="W381" i="1"/>
  <c r="W468" i="1" s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X467" i="1" s="1"/>
  <c r="W346" i="1"/>
  <c r="W467" i="1" s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X466" i="1" s="1"/>
  <c r="W311" i="1"/>
  <c r="W466" i="1" s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X465" i="1" s="1"/>
  <c r="W276" i="1"/>
  <c r="W465" i="1" s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464" i="1" s="1"/>
  <c r="W241" i="1"/>
  <c r="W464" i="1" s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X463" i="1" s="1"/>
  <c r="W206" i="1"/>
  <c r="W463" i="1" s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X462" i="1" s="1"/>
  <c r="W171" i="1"/>
  <c r="W462" i="1" s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AT461" i="1"/>
  <c r="AT463" i="1"/>
  <c r="AT464" i="1"/>
  <c r="AR470" i="1"/>
  <c r="AQ470" i="1"/>
  <c r="AP470" i="1"/>
  <c r="AO470" i="1"/>
  <c r="AR469" i="1"/>
  <c r="AQ469" i="1"/>
  <c r="AP469" i="1"/>
  <c r="AO469" i="1"/>
  <c r="AR468" i="1"/>
  <c r="AQ468" i="1"/>
  <c r="AP468" i="1"/>
  <c r="AO468" i="1"/>
  <c r="AR467" i="1"/>
  <c r="AQ467" i="1"/>
  <c r="AP467" i="1"/>
  <c r="AO467" i="1"/>
  <c r="AR466" i="1"/>
  <c r="AQ466" i="1"/>
  <c r="AP466" i="1"/>
  <c r="AO466" i="1"/>
  <c r="AR465" i="1"/>
  <c r="AQ465" i="1"/>
  <c r="AP465" i="1"/>
  <c r="AO465" i="1"/>
  <c r="AR464" i="1"/>
  <c r="AQ464" i="1"/>
  <c r="AP464" i="1"/>
  <c r="AO464" i="1"/>
  <c r="AR463" i="1"/>
  <c r="AQ463" i="1"/>
  <c r="AP463" i="1"/>
  <c r="AO463" i="1"/>
  <c r="AR462" i="1"/>
  <c r="AQ462" i="1"/>
  <c r="AP462" i="1"/>
  <c r="AO462" i="1"/>
  <c r="AR461" i="1"/>
  <c r="AQ461" i="1"/>
  <c r="AP461" i="1"/>
  <c r="AO461" i="1"/>
  <c r="AR460" i="1"/>
  <c r="AQ460" i="1"/>
  <c r="AP460" i="1"/>
  <c r="AO460" i="1"/>
  <c r="AG470" i="1"/>
  <c r="AF470" i="1"/>
  <c r="AE470" i="1"/>
  <c r="AD470" i="1"/>
  <c r="AG469" i="1"/>
  <c r="AF469" i="1"/>
  <c r="AE469" i="1"/>
  <c r="AD469" i="1"/>
  <c r="AG468" i="1"/>
  <c r="AF468" i="1"/>
  <c r="AE468" i="1"/>
  <c r="AD468" i="1"/>
  <c r="AG467" i="1"/>
  <c r="AF467" i="1"/>
  <c r="AE467" i="1"/>
  <c r="AD467" i="1"/>
  <c r="AG466" i="1"/>
  <c r="AF466" i="1"/>
  <c r="AE466" i="1"/>
  <c r="AD466" i="1"/>
  <c r="AG465" i="1"/>
  <c r="AF465" i="1"/>
  <c r="AE465" i="1"/>
  <c r="AD465" i="1"/>
  <c r="AG464" i="1"/>
  <c r="AF464" i="1"/>
  <c r="AE464" i="1"/>
  <c r="AD464" i="1"/>
  <c r="AG463" i="1"/>
  <c r="AF463" i="1"/>
  <c r="AE463" i="1"/>
  <c r="AD463" i="1"/>
  <c r="AG462" i="1"/>
  <c r="AF462" i="1"/>
  <c r="AE462" i="1"/>
  <c r="AD462" i="1"/>
  <c r="AG461" i="1"/>
  <c r="AF461" i="1"/>
  <c r="AE461" i="1"/>
  <c r="AD461" i="1"/>
  <c r="AG460" i="1"/>
  <c r="AF460" i="1"/>
  <c r="AE460" i="1"/>
  <c r="AD460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S466" i="1"/>
  <c r="S465" i="1"/>
  <c r="S464" i="1"/>
  <c r="S463" i="1"/>
  <c r="S462" i="1"/>
  <c r="S461" i="1"/>
  <c r="S460" i="1"/>
  <c r="S467" i="1"/>
  <c r="S468" i="1"/>
  <c r="S469" i="1"/>
  <c r="S470" i="1"/>
  <c r="AY452" i="1" l="1"/>
  <c r="BE49" i="1" l="1"/>
  <c r="BJ12" i="1" l="1"/>
  <c r="AX14" i="1" l="1"/>
  <c r="AY244" i="2" l="1"/>
  <c r="AZ14" i="1"/>
  <c r="R14" i="1"/>
  <c r="AY14" i="1"/>
  <c r="BD14" i="1" s="1"/>
  <c r="BA14" i="1" l="1"/>
  <c r="AH1258" i="2"/>
  <c r="AG1258" i="2"/>
  <c r="AF1258" i="2"/>
  <c r="AE1258" i="2"/>
  <c r="W1258" i="2"/>
  <c r="V1258" i="2"/>
  <c r="U1258" i="2"/>
  <c r="T1258" i="2"/>
  <c r="L1258" i="2"/>
  <c r="K1258" i="2"/>
  <c r="J1258" i="2"/>
  <c r="I1258" i="2"/>
  <c r="AH1257" i="2"/>
  <c r="AG1257" i="2"/>
  <c r="AF1257" i="2"/>
  <c r="AE1257" i="2"/>
  <c r="W1257" i="2"/>
  <c r="V1257" i="2"/>
  <c r="U1257" i="2"/>
  <c r="T1257" i="2"/>
  <c r="L1257" i="2"/>
  <c r="K1257" i="2"/>
  <c r="J1257" i="2"/>
  <c r="I1257" i="2"/>
  <c r="AH1256" i="2"/>
  <c r="AG1256" i="2"/>
  <c r="AF1256" i="2"/>
  <c r="AE1256" i="2"/>
  <c r="W1256" i="2"/>
  <c r="V1256" i="2"/>
  <c r="U1256" i="2"/>
  <c r="T1256" i="2"/>
  <c r="L1256" i="2"/>
  <c r="K1256" i="2"/>
  <c r="J1256" i="2"/>
  <c r="I1256" i="2"/>
  <c r="AH1255" i="2"/>
  <c r="AG1255" i="2"/>
  <c r="AF1255" i="2"/>
  <c r="AE1255" i="2"/>
  <c r="W1255" i="2"/>
  <c r="V1255" i="2"/>
  <c r="U1255" i="2"/>
  <c r="T1255" i="2"/>
  <c r="L1255" i="2"/>
  <c r="K1255" i="2"/>
  <c r="J1255" i="2"/>
  <c r="I1255" i="2"/>
  <c r="AH1254" i="2"/>
  <c r="AG1254" i="2"/>
  <c r="AF1254" i="2"/>
  <c r="AE1254" i="2"/>
  <c r="W1254" i="2"/>
  <c r="V1254" i="2"/>
  <c r="U1254" i="2"/>
  <c r="T1254" i="2"/>
  <c r="L1254" i="2"/>
  <c r="K1254" i="2"/>
  <c r="J1254" i="2"/>
  <c r="I1254" i="2"/>
  <c r="AH1253" i="2"/>
  <c r="AG1253" i="2"/>
  <c r="AF1253" i="2"/>
  <c r="AE1253" i="2"/>
  <c r="W1253" i="2"/>
  <c r="V1253" i="2"/>
  <c r="U1253" i="2"/>
  <c r="T1253" i="2"/>
  <c r="L1253" i="2"/>
  <c r="K1253" i="2"/>
  <c r="J1253" i="2"/>
  <c r="I1253" i="2"/>
  <c r="AH1252" i="2"/>
  <c r="AG1252" i="2"/>
  <c r="AF1252" i="2"/>
  <c r="AE1252" i="2"/>
  <c r="W1252" i="2"/>
  <c r="V1252" i="2"/>
  <c r="U1252" i="2"/>
  <c r="T1252" i="2"/>
  <c r="L1252" i="2"/>
  <c r="K1252" i="2"/>
  <c r="J1252" i="2"/>
  <c r="I1252" i="2"/>
  <c r="AH1251" i="2"/>
  <c r="AG1251" i="2"/>
  <c r="AF1251" i="2"/>
  <c r="AE1251" i="2"/>
  <c r="W1251" i="2"/>
  <c r="V1251" i="2"/>
  <c r="U1251" i="2"/>
  <c r="T1251" i="2"/>
  <c r="L1251" i="2"/>
  <c r="K1251" i="2"/>
  <c r="J1251" i="2"/>
  <c r="I1251" i="2"/>
  <c r="AH1250" i="2"/>
  <c r="AG1250" i="2"/>
  <c r="AF1250" i="2"/>
  <c r="AE1250" i="2"/>
  <c r="W1250" i="2"/>
  <c r="V1250" i="2"/>
  <c r="U1250" i="2"/>
  <c r="T1250" i="2"/>
  <c r="L1250" i="2"/>
  <c r="K1250" i="2"/>
  <c r="J1250" i="2"/>
  <c r="I1250" i="2"/>
  <c r="AH1249" i="2"/>
  <c r="AG1249" i="2"/>
  <c r="AF1249" i="2"/>
  <c r="AE1249" i="2"/>
  <c r="W1249" i="2"/>
  <c r="V1249" i="2"/>
  <c r="U1249" i="2"/>
  <c r="T1249" i="2"/>
  <c r="L1249" i="2"/>
  <c r="K1249" i="2"/>
  <c r="J1249" i="2"/>
  <c r="I1249" i="2"/>
  <c r="AH1248" i="2"/>
  <c r="AG1248" i="2"/>
  <c r="AF1248" i="2"/>
  <c r="AE1248" i="2"/>
  <c r="W1248" i="2"/>
  <c r="V1248" i="2"/>
  <c r="U1248" i="2"/>
  <c r="T1248" i="2"/>
  <c r="L1248" i="2"/>
  <c r="K1248" i="2"/>
  <c r="J1248" i="2"/>
  <c r="I1248" i="2"/>
  <c r="AJ1258" i="2"/>
  <c r="AI1258" i="2"/>
  <c r="Y1258" i="2"/>
  <c r="X1258" i="2"/>
  <c r="N1258" i="2"/>
  <c r="M1258" i="2"/>
  <c r="AJ1257" i="2"/>
  <c r="AI1257" i="2"/>
  <c r="Y1257" i="2"/>
  <c r="X1257" i="2"/>
  <c r="N1257" i="2"/>
  <c r="M1257" i="2"/>
  <c r="BA330" i="2"/>
  <c r="BB330" i="2" s="1"/>
  <c r="AY330" i="2"/>
  <c r="BA329" i="2"/>
  <c r="BB329" i="2" s="1"/>
  <c r="AY329" i="2"/>
  <c r="BA328" i="2"/>
  <c r="BB328" i="2" s="1"/>
  <c r="AY328" i="2"/>
  <c r="BA327" i="2"/>
  <c r="BB327" i="2" s="1"/>
  <c r="AY327" i="2"/>
  <c r="BA326" i="2"/>
  <c r="BB326" i="2" s="1"/>
  <c r="AY326" i="2"/>
  <c r="BA325" i="2"/>
  <c r="BB325" i="2" s="1"/>
  <c r="AY325" i="2"/>
  <c r="AJ1256" i="2"/>
  <c r="AI1256" i="2"/>
  <c r="Y1256" i="2"/>
  <c r="X1256" i="2"/>
  <c r="N1256" i="2"/>
  <c r="M1256" i="2"/>
  <c r="BV310" i="2"/>
  <c r="AJ1255" i="2"/>
  <c r="AI1255" i="2"/>
  <c r="Y1255" i="2"/>
  <c r="X1255" i="2"/>
  <c r="N846" i="2"/>
  <c r="N1255" i="2" s="1"/>
  <c r="M846" i="2"/>
  <c r="M1255" i="2" s="1"/>
  <c r="BV309" i="2"/>
  <c r="N845" i="2"/>
  <c r="M845" i="2"/>
  <c r="BV308" i="2"/>
  <c r="N844" i="2"/>
  <c r="M844" i="2"/>
  <c r="BV307" i="2"/>
  <c r="N843" i="2"/>
  <c r="M843" i="2"/>
  <c r="N842" i="2"/>
  <c r="M842" i="2"/>
  <c r="N841" i="2"/>
  <c r="M841" i="2"/>
  <c r="N840" i="2"/>
  <c r="M840" i="2"/>
  <c r="BV306" i="2"/>
  <c r="BW303" i="2"/>
  <c r="BV303" i="2"/>
  <c r="N839" i="2"/>
  <c r="M839" i="2"/>
  <c r="BZ302" i="2"/>
  <c r="BU303" i="2"/>
  <c r="N838" i="2"/>
  <c r="M838" i="2"/>
  <c r="BZ301" i="2"/>
  <c r="N837" i="2"/>
  <c r="M837" i="2"/>
  <c r="BZ300" i="2"/>
  <c r="N836" i="2"/>
  <c r="M836" i="2"/>
  <c r="BZ299" i="2"/>
  <c r="AJ1254" i="2"/>
  <c r="AI1254" i="2"/>
  <c r="Y1254" i="2"/>
  <c r="X1254" i="2"/>
  <c r="N745" i="2"/>
  <c r="N1254" i="2" s="1"/>
  <c r="M745" i="2"/>
  <c r="M1254" i="2" s="1"/>
  <c r="BZ298" i="2"/>
  <c r="N744" i="2"/>
  <c r="M744" i="2"/>
  <c r="BW297" i="2"/>
  <c r="BV297" i="2"/>
  <c r="N743" i="2"/>
  <c r="M743" i="2"/>
  <c r="BZ296" i="2"/>
  <c r="BU297" i="2"/>
  <c r="N742" i="2"/>
  <c r="M742" i="2"/>
  <c r="BZ295" i="2"/>
  <c r="N741" i="2"/>
  <c r="M741" i="2"/>
  <c r="BZ294" i="2"/>
  <c r="N740" i="2"/>
  <c r="M740" i="2"/>
  <c r="BZ293" i="2"/>
  <c r="N739" i="2"/>
  <c r="M739" i="2"/>
  <c r="BZ292" i="2"/>
  <c r="N738" i="2"/>
  <c r="M738" i="2"/>
  <c r="BW291" i="2"/>
  <c r="BV291" i="2"/>
  <c r="N737" i="2"/>
  <c r="M737" i="2"/>
  <c r="BZ290" i="2"/>
  <c r="BU291" i="2"/>
  <c r="N736" i="2"/>
  <c r="M736" i="2"/>
  <c r="BZ289" i="2"/>
  <c r="N735" i="2"/>
  <c r="M735" i="2"/>
  <c r="BZ288" i="2"/>
  <c r="AJ1253" i="2"/>
  <c r="AI1253" i="2"/>
  <c r="Y1253" i="2"/>
  <c r="X1253" i="2"/>
  <c r="N1253" i="2"/>
  <c r="M1253" i="2"/>
  <c r="BZ287" i="2"/>
  <c r="BZ286" i="2"/>
  <c r="BW285" i="2"/>
  <c r="BV285" i="2"/>
  <c r="BU285" i="2"/>
  <c r="BZ282" i="2"/>
  <c r="BZ281" i="2"/>
  <c r="BZ280" i="2"/>
  <c r="BW279" i="2"/>
  <c r="BV279" i="2"/>
  <c r="BZ278" i="2"/>
  <c r="BU279" i="2"/>
  <c r="BZ277" i="2"/>
  <c r="AP543" i="2"/>
  <c r="AJ1252" i="2" s="1"/>
  <c r="AO543" i="2"/>
  <c r="AI1252" i="2" s="1"/>
  <c r="AB543" i="2"/>
  <c r="Y1252" i="2" s="1"/>
  <c r="AA543" i="2"/>
  <c r="X1252" i="2" s="1"/>
  <c r="N1252" i="2"/>
  <c r="M1252" i="2"/>
  <c r="BZ276" i="2"/>
  <c r="AP542" i="2"/>
  <c r="AO542" i="2"/>
  <c r="AB542" i="2"/>
  <c r="AA542" i="2"/>
  <c r="N542" i="2"/>
  <c r="M542" i="2"/>
  <c r="BZ275" i="2"/>
  <c r="AP541" i="2"/>
  <c r="AO541" i="2"/>
  <c r="AB541" i="2"/>
  <c r="AA541" i="2"/>
  <c r="N541" i="2"/>
  <c r="M541" i="2"/>
  <c r="AP540" i="2"/>
  <c r="AO540" i="2"/>
  <c r="AB540" i="2"/>
  <c r="AA540" i="2"/>
  <c r="N540" i="2"/>
  <c r="M540" i="2"/>
  <c r="AP539" i="2"/>
  <c r="AO539" i="2"/>
  <c r="AB539" i="2"/>
  <c r="AA539" i="2"/>
  <c r="N539" i="2"/>
  <c r="M539" i="2"/>
  <c r="AP538" i="2"/>
  <c r="AO538" i="2"/>
  <c r="AB538" i="2"/>
  <c r="AA538" i="2"/>
  <c r="N538" i="2"/>
  <c r="M538" i="2"/>
  <c r="AP537" i="2"/>
  <c r="AO537" i="2"/>
  <c r="AB537" i="2"/>
  <c r="AA537" i="2"/>
  <c r="N537" i="2"/>
  <c r="M537" i="2"/>
  <c r="AP536" i="2"/>
  <c r="AO536" i="2"/>
  <c r="AB536" i="2"/>
  <c r="AA536" i="2"/>
  <c r="N536" i="2"/>
  <c r="M536" i="2"/>
  <c r="AP535" i="2"/>
  <c r="AO535" i="2"/>
  <c r="AB535" i="2"/>
  <c r="AA535" i="2"/>
  <c r="N535" i="2"/>
  <c r="M535" i="2"/>
  <c r="AP534" i="2"/>
  <c r="AO534" i="2"/>
  <c r="AB534" i="2"/>
  <c r="AA534" i="2"/>
  <c r="N534" i="2"/>
  <c r="M534" i="2"/>
  <c r="AP533" i="2"/>
  <c r="AO533" i="2"/>
  <c r="AB533" i="2"/>
  <c r="AA533" i="2"/>
  <c r="N533" i="2"/>
  <c r="M533" i="2"/>
  <c r="AP442" i="2"/>
  <c r="AJ1251" i="2" s="1"/>
  <c r="AO442" i="2"/>
  <c r="AI1251" i="2" s="1"/>
  <c r="Y1251" i="2"/>
  <c r="X1251" i="2"/>
  <c r="N442" i="2"/>
  <c r="N1251" i="2" s="1"/>
  <c r="M442" i="2"/>
  <c r="M1251" i="2" s="1"/>
  <c r="AP441" i="2"/>
  <c r="AO441" i="2"/>
  <c r="N441" i="2"/>
  <c r="M441" i="2"/>
  <c r="AP440" i="2"/>
  <c r="AO440" i="2"/>
  <c r="N440" i="2"/>
  <c r="M440" i="2"/>
  <c r="AP439" i="2"/>
  <c r="AO439" i="2"/>
  <c r="N439" i="2"/>
  <c r="M439" i="2"/>
  <c r="AP438" i="2"/>
  <c r="AO438" i="2"/>
  <c r="N438" i="2"/>
  <c r="M438" i="2"/>
  <c r="AP437" i="2"/>
  <c r="AO437" i="2"/>
  <c r="N437" i="2"/>
  <c r="M437" i="2"/>
  <c r="AP436" i="2"/>
  <c r="AO436" i="2"/>
  <c r="N436" i="2"/>
  <c r="M436" i="2"/>
  <c r="AP435" i="2"/>
  <c r="AO435" i="2"/>
  <c r="N435" i="2"/>
  <c r="M435" i="2"/>
  <c r="AP434" i="2"/>
  <c r="AO434" i="2"/>
  <c r="N434" i="2"/>
  <c r="M434" i="2"/>
  <c r="AP433" i="2"/>
  <c r="AO433" i="2"/>
  <c r="N433" i="2"/>
  <c r="M433" i="2"/>
  <c r="AP432" i="2"/>
  <c r="AO432" i="2"/>
  <c r="N432" i="2"/>
  <c r="M432" i="2"/>
  <c r="AJ1250" i="2"/>
  <c r="AI1250" i="2"/>
  <c r="Y1250" i="2"/>
  <c r="X1250" i="2"/>
  <c r="N341" i="2"/>
  <c r="N1250" i="2" s="1"/>
  <c r="M341" i="2"/>
  <c r="M1250" i="2" s="1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BA244" i="2"/>
  <c r="AJ1249" i="2"/>
  <c r="AI1249" i="2"/>
  <c r="Y1249" i="2"/>
  <c r="X1249" i="2"/>
  <c r="N240" i="2"/>
  <c r="N1249" i="2" s="1"/>
  <c r="M240" i="2"/>
  <c r="M1249" i="2" s="1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AY139" i="2"/>
  <c r="N231" i="2"/>
  <c r="M231" i="2"/>
  <c r="N230" i="2"/>
  <c r="M230" i="2"/>
  <c r="AP139" i="2"/>
  <c r="AJ1248" i="2" s="1"/>
  <c r="AO139" i="2"/>
  <c r="AI1248" i="2" s="1"/>
  <c r="Y1248" i="2"/>
  <c r="X1248" i="2"/>
  <c r="N139" i="2"/>
  <c r="N1248" i="2" s="1"/>
  <c r="M139" i="2"/>
  <c r="M1248" i="2" s="1"/>
  <c r="AP138" i="2"/>
  <c r="AO138" i="2"/>
  <c r="AB138" i="2"/>
  <c r="AA138" i="2"/>
  <c r="N138" i="2"/>
  <c r="M138" i="2"/>
  <c r="AP137" i="2"/>
  <c r="AO137" i="2"/>
  <c r="AB137" i="2"/>
  <c r="AA137" i="2"/>
  <c r="N137" i="2"/>
  <c r="M137" i="2"/>
  <c r="AP136" i="2"/>
  <c r="AO136" i="2"/>
  <c r="AB136" i="2"/>
  <c r="AA136" i="2"/>
  <c r="N136" i="2"/>
  <c r="M136" i="2"/>
  <c r="AP135" i="2"/>
  <c r="AO135" i="2"/>
  <c r="AB135" i="2"/>
  <c r="AA135" i="2"/>
  <c r="N135" i="2"/>
  <c r="M135" i="2"/>
  <c r="AP134" i="2"/>
  <c r="AO134" i="2"/>
  <c r="AB134" i="2"/>
  <c r="AA134" i="2"/>
  <c r="N134" i="2"/>
  <c r="M134" i="2"/>
  <c r="BL136" i="2"/>
  <c r="BJ136" i="2"/>
  <c r="AP133" i="2"/>
  <c r="AO133" i="2"/>
  <c r="AB133" i="2"/>
  <c r="AA133" i="2"/>
  <c r="N133" i="2"/>
  <c r="M133" i="2"/>
  <c r="AP132" i="2"/>
  <c r="AO132" i="2"/>
  <c r="AB132" i="2"/>
  <c r="AA132" i="2"/>
  <c r="N132" i="2"/>
  <c r="M132" i="2"/>
  <c r="AP131" i="2"/>
  <c r="AO131" i="2"/>
  <c r="AB131" i="2"/>
  <c r="AA131" i="2"/>
  <c r="N131" i="2"/>
  <c r="M131" i="2"/>
  <c r="AW133" i="2"/>
  <c r="AP130" i="2"/>
  <c r="AO130" i="2"/>
  <c r="AB130" i="2"/>
  <c r="AA130" i="2"/>
  <c r="N130" i="2"/>
  <c r="M130" i="2"/>
  <c r="BN132" i="2"/>
  <c r="BC132" i="2"/>
  <c r="BD132" i="2" s="1"/>
  <c r="BE132" i="2" s="1"/>
  <c r="AX132" i="2"/>
  <c r="AP129" i="2"/>
  <c r="AO129" i="2"/>
  <c r="AB129" i="2"/>
  <c r="AA129" i="2"/>
  <c r="N129" i="2"/>
  <c r="M129" i="2"/>
  <c r="BN131" i="2"/>
  <c r="BC131" i="2"/>
  <c r="BD131" i="2" s="1"/>
  <c r="BE131" i="2" s="1"/>
  <c r="AX131" i="2"/>
  <c r="BN130" i="2"/>
  <c r="BC130" i="2"/>
  <c r="BD130" i="2" s="1"/>
  <c r="BE130" i="2" s="1"/>
  <c r="AX130" i="2"/>
  <c r="BN129" i="2"/>
  <c r="BC129" i="2"/>
  <c r="BD129" i="2" s="1"/>
  <c r="BE129" i="2" s="1"/>
  <c r="AX129" i="2"/>
  <c r="BN128" i="2"/>
  <c r="BC128" i="2"/>
  <c r="BD128" i="2" s="1"/>
  <c r="BE128" i="2" s="1"/>
  <c r="AX128" i="2"/>
  <c r="BN127" i="2"/>
  <c r="BC127" i="2"/>
  <c r="BD127" i="2" s="1"/>
  <c r="BE127" i="2" s="1"/>
  <c r="AX127" i="2"/>
  <c r="AZ127" i="2" s="1"/>
  <c r="BN126" i="2"/>
  <c r="BC126" i="2"/>
  <c r="BD126" i="2" s="1"/>
  <c r="BE126" i="2" s="1"/>
  <c r="AX126" i="2"/>
  <c r="BR125" i="2"/>
  <c r="BN125" i="2"/>
  <c r="BC125" i="2"/>
  <c r="BD125" i="2" s="1"/>
  <c r="BE125" i="2" s="1"/>
  <c r="AX125" i="2"/>
  <c r="BR124" i="2"/>
  <c r="BN124" i="2"/>
  <c r="BC124" i="2"/>
  <c r="BD124" i="2" s="1"/>
  <c r="BE124" i="2" s="1"/>
  <c r="AX124" i="2"/>
  <c r="BR123" i="2"/>
  <c r="BN123" i="2"/>
  <c r="BC123" i="2"/>
  <c r="BD123" i="2" s="1"/>
  <c r="BE123" i="2" s="1"/>
  <c r="AX123" i="2"/>
  <c r="BN122" i="2"/>
  <c r="BC122" i="2"/>
  <c r="BD122" i="2" s="1"/>
  <c r="BE122" i="2" s="1"/>
  <c r="AX122" i="2"/>
  <c r="AS24" i="2"/>
  <c r="AR24" i="2"/>
  <c r="AE24" i="2"/>
  <c r="X24" i="2"/>
  <c r="U24" i="2"/>
  <c r="V24" i="2" s="1"/>
  <c r="AH24" i="2" s="1"/>
  <c r="Q24" i="2"/>
  <c r="R24" i="2" s="1"/>
  <c r="S24" i="2" s="1"/>
  <c r="T24" i="2" s="1"/>
  <c r="AS23" i="2"/>
  <c r="AR23" i="2"/>
  <c r="AE23" i="2"/>
  <c r="X23" i="2"/>
  <c r="U23" i="2"/>
  <c r="V23" i="2" s="1"/>
  <c r="AH23" i="2" s="1"/>
  <c r="Q23" i="2"/>
  <c r="R23" i="2" s="1"/>
  <c r="S23" i="2" s="1"/>
  <c r="T23" i="2" s="1"/>
  <c r="AS22" i="2"/>
  <c r="AR22" i="2"/>
  <c r="AE22" i="2"/>
  <c r="X22" i="2"/>
  <c r="U22" i="2"/>
  <c r="V22" i="2" s="1"/>
  <c r="AH22" i="2" s="1"/>
  <c r="Q22" i="2"/>
  <c r="R22" i="2" s="1"/>
  <c r="S22" i="2" s="1"/>
  <c r="T22" i="2" s="1"/>
  <c r="AS21" i="2"/>
  <c r="AR21" i="2"/>
  <c r="AE21" i="2"/>
  <c r="X21" i="2"/>
  <c r="U21" i="2"/>
  <c r="V21" i="2" s="1"/>
  <c r="AH21" i="2" s="1"/>
  <c r="Q21" i="2"/>
  <c r="R21" i="2" s="1"/>
  <c r="S21" i="2" s="1"/>
  <c r="T21" i="2" s="1"/>
  <c r="AS20" i="2"/>
  <c r="AR20" i="2"/>
  <c r="AE20" i="2"/>
  <c r="X20" i="2"/>
  <c r="U20" i="2"/>
  <c r="V20" i="2" s="1"/>
  <c r="AH20" i="2" s="1"/>
  <c r="Q20" i="2"/>
  <c r="R20" i="2" s="1"/>
  <c r="S20" i="2" s="1"/>
  <c r="T20" i="2" s="1"/>
  <c r="AS19" i="2"/>
  <c r="AR19" i="2"/>
  <c r="AE19" i="2"/>
  <c r="X19" i="2"/>
  <c r="U19" i="2"/>
  <c r="V19" i="2" s="1"/>
  <c r="AH19" i="2" s="1"/>
  <c r="Q19" i="2"/>
  <c r="R19" i="2" s="1"/>
  <c r="S19" i="2" s="1"/>
  <c r="T19" i="2" s="1"/>
  <c r="AS18" i="2"/>
  <c r="AR18" i="2"/>
  <c r="AE18" i="2"/>
  <c r="X18" i="2"/>
  <c r="U18" i="2"/>
  <c r="V18" i="2" s="1"/>
  <c r="AH18" i="2" s="1"/>
  <c r="Q18" i="2"/>
  <c r="R18" i="2" s="1"/>
  <c r="S18" i="2" s="1"/>
  <c r="T18" i="2" s="1"/>
  <c r="AS17" i="2"/>
  <c r="AR17" i="2"/>
  <c r="AE17" i="2"/>
  <c r="X17" i="2"/>
  <c r="U17" i="2"/>
  <c r="W17" i="2" s="1"/>
  <c r="Q17" i="2"/>
  <c r="R17" i="2" s="1"/>
  <c r="S17" i="2" s="1"/>
  <c r="T17" i="2" s="1"/>
  <c r="AS16" i="2"/>
  <c r="AR16" i="2"/>
  <c r="AE16" i="2"/>
  <c r="X16" i="2"/>
  <c r="U16" i="2"/>
  <c r="W16" i="2" s="1"/>
  <c r="Q16" i="2"/>
  <c r="R16" i="2" s="1"/>
  <c r="S16" i="2" s="1"/>
  <c r="T16" i="2" s="1"/>
  <c r="AS15" i="2"/>
  <c r="AR15" i="2"/>
  <c r="AE15" i="2"/>
  <c r="X15" i="2"/>
  <c r="U15" i="2"/>
  <c r="W15" i="2" s="1"/>
  <c r="Q15" i="2"/>
  <c r="R15" i="2" s="1"/>
  <c r="S15" i="2" s="1"/>
  <c r="T15" i="2" s="1"/>
  <c r="AS14" i="2"/>
  <c r="AR14" i="2"/>
  <c r="W14" i="2"/>
  <c r="V14" i="2"/>
  <c r="AH14" i="2" s="1"/>
  <c r="AK14" i="2" s="1"/>
  <c r="R14" i="2"/>
  <c r="S14" i="2" s="1"/>
  <c r="E11" i="2"/>
  <c r="C14" i="2" s="1"/>
  <c r="D11" i="2"/>
  <c r="C11" i="2"/>
  <c r="X136" i="1"/>
  <c r="X461" i="1" s="1"/>
  <c r="W136" i="1"/>
  <c r="W461" i="1" s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AS471" i="1"/>
  <c r="AI471" i="1"/>
  <c r="X101" i="1"/>
  <c r="X460" i="1" s="1"/>
  <c r="W101" i="1"/>
  <c r="W460" i="1" s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W48" i="1"/>
  <c r="Y48" i="1" s="1"/>
  <c r="O48" i="1"/>
  <c r="W47" i="1"/>
  <c r="Y47" i="1" s="1"/>
  <c r="O47" i="1"/>
  <c r="W46" i="1"/>
  <c r="Y46" i="1" s="1"/>
  <c r="O46" i="1"/>
  <c r="W45" i="1"/>
  <c r="Y45" i="1" s="1"/>
  <c r="O45" i="1"/>
  <c r="W44" i="1"/>
  <c r="Y44" i="1" s="1"/>
  <c r="O44" i="1"/>
  <c r="W43" i="1"/>
  <c r="Y43" i="1" s="1"/>
  <c r="O43" i="1"/>
  <c r="W42" i="1"/>
  <c r="Y42" i="1" s="1"/>
  <c r="O42" i="1"/>
  <c r="W41" i="1"/>
  <c r="Y41" i="1" s="1"/>
  <c r="O41" i="1"/>
  <c r="W40" i="1"/>
  <c r="Y40" i="1" s="1"/>
  <c r="O40" i="1"/>
  <c r="W39" i="1"/>
  <c r="Y39" i="1" s="1"/>
  <c r="O39" i="1"/>
  <c r="W38" i="1"/>
  <c r="Y38" i="1" s="1"/>
  <c r="O38" i="1"/>
  <c r="W37" i="1"/>
  <c r="Y37" i="1" s="1"/>
  <c r="O37" i="1"/>
  <c r="W36" i="1"/>
  <c r="Y36" i="1" s="1"/>
  <c r="O36" i="1"/>
  <c r="W35" i="1"/>
  <c r="Y35" i="1" s="1"/>
  <c r="O35" i="1"/>
  <c r="W34" i="1"/>
  <c r="Y34" i="1" s="1"/>
  <c r="O34" i="1"/>
  <c r="W33" i="1"/>
  <c r="Y33" i="1" s="1"/>
  <c r="O33" i="1"/>
  <c r="W32" i="1"/>
  <c r="Y32" i="1" s="1"/>
  <c r="O32" i="1"/>
  <c r="W31" i="1"/>
  <c r="Y31" i="1" s="1"/>
  <c r="O31" i="1"/>
  <c r="W30" i="1"/>
  <c r="Y30" i="1" s="1"/>
  <c r="O30" i="1"/>
  <c r="W29" i="1"/>
  <c r="Y29" i="1" s="1"/>
  <c r="O29" i="1"/>
  <c r="W28" i="1"/>
  <c r="Y28" i="1" s="1"/>
  <c r="O28" i="1"/>
  <c r="W27" i="1"/>
  <c r="Y27" i="1" s="1"/>
  <c r="O27" i="1"/>
  <c r="W26" i="1"/>
  <c r="Y26" i="1" s="1"/>
  <c r="O26" i="1"/>
  <c r="W25" i="1"/>
  <c r="Y25" i="1" s="1"/>
  <c r="O25" i="1"/>
  <c r="W24" i="1"/>
  <c r="Y24" i="1" s="1"/>
  <c r="O24" i="1"/>
  <c r="W23" i="1"/>
  <c r="Y23" i="1" s="1"/>
  <c r="O23" i="1"/>
  <c r="W22" i="1"/>
  <c r="Y22" i="1" s="1"/>
  <c r="O22" i="1"/>
  <c r="W21" i="1"/>
  <c r="Y21" i="1" s="1"/>
  <c r="O21" i="1"/>
  <c r="W20" i="1"/>
  <c r="Y20" i="1" s="1"/>
  <c r="O20" i="1"/>
  <c r="W19" i="1"/>
  <c r="Y19" i="1" s="1"/>
  <c r="O19" i="1"/>
  <c r="W18" i="1"/>
  <c r="Y18" i="1" s="1"/>
  <c r="O18" i="1"/>
  <c r="W17" i="1"/>
  <c r="Y17" i="1" s="1"/>
  <c r="O17" i="1"/>
  <c r="W16" i="1"/>
  <c r="Y16" i="1" s="1"/>
  <c r="O16" i="1"/>
  <c r="W15" i="1"/>
  <c r="Y15" i="1" s="1"/>
  <c r="O15" i="1"/>
  <c r="BH14" i="1"/>
  <c r="BI14" i="1" s="1"/>
  <c r="AR14" i="1"/>
  <c r="BJ14" i="1" s="1"/>
  <c r="W14" i="1"/>
  <c r="X14" i="1" s="1"/>
  <c r="O14" i="1"/>
  <c r="M14" i="1"/>
  <c r="M48" i="1" s="1"/>
  <c r="N48" i="1" s="1"/>
  <c r="C31" i="2" l="1"/>
  <c r="C33" i="2"/>
  <c r="C38" i="2"/>
  <c r="BC38" i="2" s="1"/>
  <c r="BD38" i="2" s="1"/>
  <c r="C42" i="2"/>
  <c r="BC42" i="2" s="1"/>
  <c r="BD42" i="2" s="1"/>
  <c r="C63" i="2"/>
  <c r="BC63" i="2" s="1"/>
  <c r="BD63" i="2" s="1"/>
  <c r="C64" i="2"/>
  <c r="BC64" i="2" s="1"/>
  <c r="BD64" i="2" s="1"/>
  <c r="C70" i="2"/>
  <c r="BC70" i="2" s="1"/>
  <c r="BD70" i="2" s="1"/>
  <c r="C78" i="2"/>
  <c r="BC78" i="2" s="1"/>
  <c r="BD78" i="2" s="1"/>
  <c r="C80" i="2"/>
  <c r="BC80" i="2" s="1"/>
  <c r="BD80" i="2" s="1"/>
  <c r="C82" i="2"/>
  <c r="BC82" i="2" s="1"/>
  <c r="BD82" i="2" s="1"/>
  <c r="C92" i="2"/>
  <c r="BC92" i="2" s="1"/>
  <c r="BD92" i="2" s="1"/>
  <c r="C95" i="2"/>
  <c r="BC95" i="2" s="1"/>
  <c r="BD95" i="2" s="1"/>
  <c r="C103" i="2"/>
  <c r="BC103" i="2" s="1"/>
  <c r="BD103" i="2" s="1"/>
  <c r="C112" i="2"/>
  <c r="BC112" i="2" s="1"/>
  <c r="BD112" i="2" s="1"/>
  <c r="C40" i="2"/>
  <c r="BC40" i="2" s="1"/>
  <c r="BD40" i="2" s="1"/>
  <c r="C44" i="2"/>
  <c r="BC44" i="2" s="1"/>
  <c r="BD44" i="2" s="1"/>
  <c r="C47" i="2"/>
  <c r="BC47" i="2" s="1"/>
  <c r="BD47" i="2" s="1"/>
  <c r="C59" i="2"/>
  <c r="BC59" i="2" s="1"/>
  <c r="BD59" i="2" s="1"/>
  <c r="C65" i="2"/>
  <c r="BC65" i="2" s="1"/>
  <c r="BD65" i="2" s="1"/>
  <c r="C76" i="2"/>
  <c r="BC76" i="2" s="1"/>
  <c r="BD76" i="2" s="1"/>
  <c r="C90" i="2"/>
  <c r="BC90" i="2" s="1"/>
  <c r="BD90" i="2" s="1"/>
  <c r="C93" i="2"/>
  <c r="BC93" i="2" s="1"/>
  <c r="BD93" i="2" s="1"/>
  <c r="C104" i="2"/>
  <c r="BC104" i="2" s="1"/>
  <c r="BD104" i="2" s="1"/>
  <c r="C26" i="2"/>
  <c r="C29" i="2"/>
  <c r="C86" i="2"/>
  <c r="BC86" i="2" s="1"/>
  <c r="BD86" i="2" s="1"/>
  <c r="C35" i="2"/>
  <c r="C51" i="2"/>
  <c r="BC51" i="2" s="1"/>
  <c r="BD51" i="2" s="1"/>
  <c r="C66" i="2"/>
  <c r="BC66" i="2" s="1"/>
  <c r="BD66" i="2" s="1"/>
  <c r="C71" i="2"/>
  <c r="BC71" i="2" s="1"/>
  <c r="BD71" i="2" s="1"/>
  <c r="C74" i="2"/>
  <c r="BC74" i="2" s="1"/>
  <c r="BD74" i="2" s="1"/>
  <c r="C84" i="2"/>
  <c r="BC84" i="2" s="1"/>
  <c r="BD84" i="2" s="1"/>
  <c r="C87" i="2"/>
  <c r="BC87" i="2" s="1"/>
  <c r="BD87" i="2" s="1"/>
  <c r="C96" i="2"/>
  <c r="BC96" i="2" s="1"/>
  <c r="BD96" i="2" s="1"/>
  <c r="C97" i="2"/>
  <c r="BC97" i="2" s="1"/>
  <c r="BD97" i="2" s="1"/>
  <c r="C113" i="2"/>
  <c r="BC113" i="2" s="1"/>
  <c r="BD113" i="2" s="1"/>
  <c r="C25" i="2"/>
  <c r="C73" i="2"/>
  <c r="BC73" i="2" s="1"/>
  <c r="BD73" i="2" s="1"/>
  <c r="C32" i="2"/>
  <c r="C37" i="2"/>
  <c r="C48" i="2"/>
  <c r="BC48" i="2" s="1"/>
  <c r="BD48" i="2" s="1"/>
  <c r="C54" i="2"/>
  <c r="BC54" i="2" s="1"/>
  <c r="BD54" i="2" s="1"/>
  <c r="C56" i="2"/>
  <c r="BC56" i="2" s="1"/>
  <c r="BD56" i="2" s="1"/>
  <c r="C57" i="2"/>
  <c r="BC57" i="2" s="1"/>
  <c r="BD57" i="2" s="1"/>
  <c r="C72" i="2"/>
  <c r="BC72" i="2" s="1"/>
  <c r="BD72" i="2" s="1"/>
  <c r="C85" i="2"/>
  <c r="BC85" i="2" s="1"/>
  <c r="BD85" i="2" s="1"/>
  <c r="C98" i="2"/>
  <c r="BC98" i="2" s="1"/>
  <c r="BD98" i="2" s="1"/>
  <c r="C105" i="2"/>
  <c r="BC105" i="2" s="1"/>
  <c r="BD105" i="2" s="1"/>
  <c r="C107" i="2"/>
  <c r="BC107" i="2" s="1"/>
  <c r="BD107" i="2" s="1"/>
  <c r="C109" i="2"/>
  <c r="BC109" i="2" s="1"/>
  <c r="BD109" i="2" s="1"/>
  <c r="C27" i="2"/>
  <c r="C53" i="2"/>
  <c r="BC53" i="2" s="1"/>
  <c r="BD53" i="2" s="1"/>
  <c r="C62" i="2"/>
  <c r="BC62" i="2" s="1"/>
  <c r="BD62" i="2" s="1"/>
  <c r="C43" i="2"/>
  <c r="BC43" i="2" s="1"/>
  <c r="BD43" i="2" s="1"/>
  <c r="C45" i="2"/>
  <c r="BC45" i="2" s="1"/>
  <c r="BD45" i="2" s="1"/>
  <c r="C49" i="2"/>
  <c r="BC49" i="2" s="1"/>
  <c r="BD49" i="2" s="1"/>
  <c r="C60" i="2"/>
  <c r="BC60" i="2" s="1"/>
  <c r="BD60" i="2" s="1"/>
  <c r="C67" i="2"/>
  <c r="BC67" i="2" s="1"/>
  <c r="BD67" i="2" s="1"/>
  <c r="C79" i="2"/>
  <c r="BC79" i="2" s="1"/>
  <c r="BD79" i="2" s="1"/>
  <c r="C81" i="2"/>
  <c r="BC81" i="2" s="1"/>
  <c r="BD81" i="2" s="1"/>
  <c r="C88" i="2"/>
  <c r="BC88" i="2" s="1"/>
  <c r="BD88" i="2" s="1"/>
  <c r="C91" i="2"/>
  <c r="BC91" i="2" s="1"/>
  <c r="BD91" i="2" s="1"/>
  <c r="C99" i="2"/>
  <c r="BC99" i="2" s="1"/>
  <c r="BD99" i="2" s="1"/>
  <c r="C100" i="2"/>
  <c r="BC100" i="2" s="1"/>
  <c r="BD100" i="2" s="1"/>
  <c r="C111" i="2"/>
  <c r="BC111" i="2" s="1"/>
  <c r="BD111" i="2" s="1"/>
  <c r="C30" i="2"/>
  <c r="C50" i="2"/>
  <c r="BC50" i="2" s="1"/>
  <c r="BD50" i="2" s="1"/>
  <c r="C58" i="2"/>
  <c r="BC58" i="2" s="1"/>
  <c r="BD58" i="2" s="1"/>
  <c r="C69" i="2"/>
  <c r="BC69" i="2" s="1"/>
  <c r="BD69" i="2" s="1"/>
  <c r="C34" i="2"/>
  <c r="C39" i="2"/>
  <c r="BC39" i="2" s="1"/>
  <c r="BD39" i="2" s="1"/>
  <c r="C41" i="2"/>
  <c r="BC41" i="2" s="1"/>
  <c r="BD41" i="2" s="1"/>
  <c r="C52" i="2"/>
  <c r="BC52" i="2" s="1"/>
  <c r="BD52" i="2" s="1"/>
  <c r="C55" i="2"/>
  <c r="BC55" i="2" s="1"/>
  <c r="BD55" i="2" s="1"/>
  <c r="C68" i="2"/>
  <c r="BC68" i="2" s="1"/>
  <c r="BD68" i="2" s="1"/>
  <c r="C77" i="2"/>
  <c r="BC77" i="2" s="1"/>
  <c r="BD77" i="2" s="1"/>
  <c r="C89" i="2"/>
  <c r="BC89" i="2" s="1"/>
  <c r="BD89" i="2" s="1"/>
  <c r="C94" i="2"/>
  <c r="BC94" i="2" s="1"/>
  <c r="BD94" i="2" s="1"/>
  <c r="C46" i="2"/>
  <c r="BC46" i="2" s="1"/>
  <c r="BD46" i="2" s="1"/>
  <c r="C36" i="2"/>
  <c r="C61" i="2"/>
  <c r="BC61" i="2" s="1"/>
  <c r="BD61" i="2" s="1"/>
  <c r="C75" i="2"/>
  <c r="BC75" i="2" s="1"/>
  <c r="BD75" i="2" s="1"/>
  <c r="C83" i="2"/>
  <c r="BC83" i="2" s="1"/>
  <c r="BD83" i="2" s="1"/>
  <c r="C101" i="2"/>
  <c r="BC101" i="2" s="1"/>
  <c r="BD101" i="2" s="1"/>
  <c r="C106" i="2"/>
  <c r="BC106" i="2" s="1"/>
  <c r="BD106" i="2" s="1"/>
  <c r="C108" i="2"/>
  <c r="BC108" i="2" s="1"/>
  <c r="BD108" i="2" s="1"/>
  <c r="C110" i="2"/>
  <c r="BC110" i="2" s="1"/>
  <c r="BD110" i="2" s="1"/>
  <c r="C114" i="2"/>
  <c r="BC114" i="2" s="1"/>
  <c r="BD114" i="2" s="1"/>
  <c r="C28" i="2"/>
  <c r="C102" i="2"/>
  <c r="BC102" i="2" s="1"/>
  <c r="BD102" i="2" s="1"/>
  <c r="W18" i="2"/>
  <c r="AB1240" i="2"/>
  <c r="BG129" i="2"/>
  <c r="AK20" i="2"/>
  <c r="W24" i="2"/>
  <c r="W22" i="2"/>
  <c r="AK24" i="2"/>
  <c r="BG128" i="2"/>
  <c r="N1259" i="2"/>
  <c r="AJ1259" i="2"/>
  <c r="BG122" i="2"/>
  <c r="BG130" i="2"/>
  <c r="V15" i="2"/>
  <c r="AH15" i="2" s="1"/>
  <c r="AK15" i="2" s="1"/>
  <c r="W20" i="2"/>
  <c r="AK22" i="2"/>
  <c r="BH122" i="2"/>
  <c r="AK19" i="2"/>
  <c r="AK18" i="2"/>
  <c r="BG124" i="2"/>
  <c r="BG131" i="2"/>
  <c r="AK21" i="2"/>
  <c r="BF131" i="2"/>
  <c r="V16" i="2"/>
  <c r="AH16" i="2" s="1"/>
  <c r="AK16" i="2" s="1"/>
  <c r="V17" i="2"/>
  <c r="AH17" i="2" s="1"/>
  <c r="AK17" i="2" s="1"/>
  <c r="AK23" i="2"/>
  <c r="BF122" i="2"/>
  <c r="BF129" i="2"/>
  <c r="AZ131" i="2"/>
  <c r="BH131" i="2"/>
  <c r="AZ122" i="2"/>
  <c r="BG126" i="2"/>
  <c r="BG127" i="2"/>
  <c r="BF127" i="2"/>
  <c r="AZ129" i="2"/>
  <c r="BH129" i="2"/>
  <c r="BH127" i="2"/>
  <c r="AO1240" i="2"/>
  <c r="AA1240" i="2"/>
  <c r="C21" i="2"/>
  <c r="BC21" i="2" s="1"/>
  <c r="BD21" i="2" s="1"/>
  <c r="M1240" i="2"/>
  <c r="C24" i="2"/>
  <c r="C18" i="2"/>
  <c r="W19" i="2"/>
  <c r="C22" i="2"/>
  <c r="W23" i="2"/>
  <c r="X1259" i="2"/>
  <c r="BH125" i="2"/>
  <c r="BF125" i="2"/>
  <c r="AZ125" i="2"/>
  <c r="X8" i="2"/>
  <c r="BC14" i="2"/>
  <c r="BD244" i="2" s="1"/>
  <c r="BA252" i="2" s="1"/>
  <c r="C19" i="2"/>
  <c r="C23" i="2"/>
  <c r="BF124" i="2"/>
  <c r="AZ124" i="2"/>
  <c r="BH124" i="2"/>
  <c r="BF126" i="2"/>
  <c r="AZ126" i="2"/>
  <c r="BH126" i="2"/>
  <c r="BH128" i="2"/>
  <c r="BF128" i="2"/>
  <c r="AZ128" i="2"/>
  <c r="BF130" i="2"/>
  <c r="AZ130" i="2"/>
  <c r="BH130" i="2"/>
  <c r="Y1259" i="2"/>
  <c r="BH123" i="2"/>
  <c r="BF123" i="2"/>
  <c r="AZ123" i="2"/>
  <c r="BF132" i="2"/>
  <c r="AZ132" i="2"/>
  <c r="BH132" i="2"/>
  <c r="AX133" i="2"/>
  <c r="C15" i="2"/>
  <c r="C16" i="2"/>
  <c r="C17" i="2"/>
  <c r="C20" i="2"/>
  <c r="W21" i="2"/>
  <c r="BG123" i="2"/>
  <c r="BG125" i="2"/>
  <c r="N1240" i="2"/>
  <c r="AP1240" i="2"/>
  <c r="BG132" i="2"/>
  <c r="M1259" i="2"/>
  <c r="AI1259" i="2"/>
  <c r="AK452" i="1"/>
  <c r="X452" i="1"/>
  <c r="AZ452" i="1"/>
  <c r="AL452" i="1"/>
  <c r="AH471" i="1"/>
  <c r="Y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AT471" i="1"/>
  <c r="W452" i="1"/>
  <c r="X471" i="1"/>
  <c r="W471" i="1"/>
  <c r="M29" i="1"/>
  <c r="N29" i="1" s="1"/>
  <c r="M37" i="1"/>
  <c r="N37" i="1" s="1"/>
  <c r="M45" i="1"/>
  <c r="N45" i="1" s="1"/>
  <c r="M21" i="1"/>
  <c r="N21" i="1" s="1"/>
  <c r="M15" i="1"/>
  <c r="N15" i="1" s="1"/>
  <c r="M23" i="1"/>
  <c r="N23" i="1" s="1"/>
  <c r="M31" i="1"/>
  <c r="N31" i="1" s="1"/>
  <c r="M39" i="1"/>
  <c r="N39" i="1" s="1"/>
  <c r="M47" i="1"/>
  <c r="N47" i="1" s="1"/>
  <c r="M17" i="1"/>
  <c r="N17" i="1" s="1"/>
  <c r="M25" i="1"/>
  <c r="N25" i="1" s="1"/>
  <c r="M33" i="1"/>
  <c r="N33" i="1" s="1"/>
  <c r="M41" i="1"/>
  <c r="N41" i="1" s="1"/>
  <c r="M19" i="1"/>
  <c r="N19" i="1" s="1"/>
  <c r="M27" i="1"/>
  <c r="N27" i="1" s="1"/>
  <c r="M35" i="1"/>
  <c r="N35" i="1" s="1"/>
  <c r="M43" i="1"/>
  <c r="N43" i="1" s="1"/>
  <c r="N14" i="1"/>
  <c r="M16" i="1"/>
  <c r="N16" i="1" s="1"/>
  <c r="M18" i="1"/>
  <c r="N18" i="1" s="1"/>
  <c r="M20" i="1"/>
  <c r="N20" i="1" s="1"/>
  <c r="M22" i="1"/>
  <c r="N22" i="1" s="1"/>
  <c r="M24" i="1"/>
  <c r="N24" i="1" s="1"/>
  <c r="M26" i="1"/>
  <c r="N26" i="1" s="1"/>
  <c r="M28" i="1"/>
  <c r="N28" i="1" s="1"/>
  <c r="M30" i="1"/>
  <c r="N30" i="1" s="1"/>
  <c r="M32" i="1"/>
  <c r="N32" i="1" s="1"/>
  <c r="M34" i="1"/>
  <c r="N34" i="1" s="1"/>
  <c r="M36" i="1"/>
  <c r="N36" i="1" s="1"/>
  <c r="M38" i="1"/>
  <c r="N38" i="1" s="1"/>
  <c r="M40" i="1"/>
  <c r="N40" i="1" s="1"/>
  <c r="M42" i="1"/>
  <c r="N42" i="1" s="1"/>
  <c r="M44" i="1"/>
  <c r="N44" i="1" s="1"/>
  <c r="M46" i="1"/>
  <c r="N46" i="1" s="1"/>
  <c r="L14" i="1"/>
  <c r="P14" i="1" s="1"/>
  <c r="K14" i="1" s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T14" i="1"/>
  <c r="AT14" i="1"/>
  <c r="T14" i="2"/>
  <c r="BC28" i="2" l="1"/>
  <c r="BD28" i="2" s="1"/>
  <c r="BC29" i="2"/>
  <c r="BD29" i="2" s="1"/>
  <c r="BC31" i="2"/>
  <c r="BD31" i="2" s="1"/>
  <c r="BC36" i="2"/>
  <c r="BD36" i="2" s="1"/>
  <c r="BC37" i="2"/>
  <c r="BD37" i="2" s="1"/>
  <c r="BC26" i="2"/>
  <c r="BD26" i="2" s="1"/>
  <c r="BC32" i="2"/>
  <c r="BD32" i="2" s="1"/>
  <c r="BC34" i="2"/>
  <c r="BD34" i="2" s="1"/>
  <c r="BC25" i="2"/>
  <c r="BD25" i="2" s="1"/>
  <c r="BC27" i="2"/>
  <c r="BD27" i="2" s="1"/>
  <c r="BC35" i="2"/>
  <c r="BD35" i="2" s="1"/>
  <c r="BC30" i="2"/>
  <c r="BD30" i="2" s="1"/>
  <c r="BC33" i="2"/>
  <c r="BD33" i="2" s="1"/>
  <c r="BD252" i="2"/>
  <c r="D7" i="7"/>
  <c r="G7" i="7" s="1"/>
  <c r="AG1241" i="2"/>
  <c r="BK136" i="2"/>
  <c r="AG1260" i="2"/>
  <c r="AZ133" i="2"/>
  <c r="AV136" i="2" s="1"/>
  <c r="AV137" i="2" s="1"/>
  <c r="BG133" i="2"/>
  <c r="BH133" i="2"/>
  <c r="AV139" i="2" s="1"/>
  <c r="AY136" i="2" s="1"/>
  <c r="BF133" i="2"/>
  <c r="AV138" i="2" s="1"/>
  <c r="AY135" i="2" s="1"/>
  <c r="AF1241" i="2"/>
  <c r="BD14" i="2"/>
  <c r="BC17" i="2"/>
  <c r="BD17" i="2" s="1"/>
  <c r="BC23" i="2"/>
  <c r="BD23" i="2" s="1"/>
  <c r="BC22" i="2"/>
  <c r="BD22" i="2" s="1"/>
  <c r="BC24" i="2"/>
  <c r="BC16" i="2"/>
  <c r="BD16" i="2" s="1"/>
  <c r="BC19" i="2"/>
  <c r="BD19" i="2" s="1"/>
  <c r="BC20" i="2"/>
  <c r="BD20" i="2" s="1"/>
  <c r="BC15" i="2"/>
  <c r="BD15" i="2" s="1"/>
  <c r="BC18" i="2"/>
  <c r="BD18" i="2" s="1"/>
  <c r="AF1260" i="2"/>
  <c r="AP472" i="1"/>
  <c r="AQ453" i="1"/>
  <c r="AP453" i="1"/>
  <c r="AQ472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S14" i="1"/>
  <c r="AO14" i="1" s="1"/>
  <c r="BM244" i="2" l="1"/>
  <c r="BD24" i="2"/>
  <c r="V14" i="1"/>
  <c r="BB14" i="1"/>
  <c r="U14" i="1"/>
  <c r="AB14" i="1" l="1"/>
  <c r="AA14" i="1"/>
  <c r="Z14" i="1"/>
  <c r="AC14" i="1"/>
  <c r="AG14" i="1"/>
  <c r="AF14" i="1"/>
  <c r="AH14" i="1"/>
  <c r="AQ14" i="1"/>
  <c r="BC14" i="1" l="1"/>
  <c r="BE14" i="1" s="1"/>
  <c r="BF15" i="1" s="1"/>
  <c r="AD14" i="1"/>
  <c r="AI14" i="1"/>
  <c r="AE14" i="1" s="1"/>
  <c r="BG15" i="1" l="1"/>
  <c r="AK14" i="1"/>
  <c r="AL14" i="1" s="1"/>
  <c r="AJ14" i="1" s="1"/>
  <c r="AP14" i="1" s="1"/>
  <c r="AS14" i="1" s="1"/>
  <c r="AU14" i="1" s="1"/>
  <c r="AV14" i="1" s="1"/>
  <c r="AW14" i="1" s="1"/>
  <c r="AX15" i="1" s="1"/>
  <c r="Q15" i="1" l="1"/>
  <c r="AT15" i="1" s="1"/>
  <c r="AZ15" i="1"/>
  <c r="BJ15" i="1" s="1"/>
  <c r="AY15" i="1"/>
  <c r="BD15" i="1" s="1"/>
  <c r="BH15" i="1"/>
  <c r="BI15" i="1" s="1"/>
  <c r="R15" i="1"/>
  <c r="T15" i="1" l="1"/>
  <c r="P15" i="1"/>
  <c r="K15" i="1" s="1"/>
  <c r="BA15" i="1"/>
  <c r="S15" i="1" l="1"/>
  <c r="U15" i="1" s="1"/>
  <c r="AO15" i="1" l="1"/>
  <c r="BB15" i="1" s="1"/>
  <c r="V15" i="1"/>
  <c r="AA15" i="1" s="1"/>
  <c r="AQ15" i="1" l="1"/>
  <c r="AG15" i="1"/>
  <c r="Z15" i="1"/>
  <c r="AH15" i="1"/>
  <c r="AF15" i="1"/>
  <c r="AB15" i="1"/>
  <c r="AC15" i="1"/>
  <c r="BC15" i="1"/>
  <c r="BE15" i="1" s="1"/>
  <c r="BF16" i="1" l="1"/>
  <c r="AI15" i="1"/>
  <c r="AE15" i="1" s="1"/>
  <c r="AD15" i="1"/>
  <c r="BG16" i="1" l="1"/>
  <c r="AK15" i="1"/>
  <c r="AL15" i="1" s="1"/>
  <c r="AJ15" i="1" s="1"/>
  <c r="AP15" i="1" s="1"/>
  <c r="AS15" i="1" s="1"/>
  <c r="AU15" i="1" s="1"/>
  <c r="AV15" i="1" s="1"/>
  <c r="AW15" i="1" s="1"/>
  <c r="BH16" i="1" l="1"/>
  <c r="BI16" i="1" s="1"/>
  <c r="AX16" i="1"/>
  <c r="Q16" i="1" s="1"/>
  <c r="AZ16" i="1" l="1"/>
  <c r="BJ16" i="1" s="1"/>
  <c r="T16" i="1"/>
  <c r="AY16" i="1"/>
  <c r="BD16" i="1" s="1"/>
  <c r="R16" i="1"/>
  <c r="BA16" i="1" l="1"/>
  <c r="AT16" i="1"/>
  <c r="P16" i="1"/>
  <c r="K16" i="1" l="1"/>
  <c r="S16" i="1"/>
  <c r="U16" i="1" l="1"/>
  <c r="V16" i="1"/>
  <c r="AO16" i="1"/>
  <c r="BB16" i="1" s="1"/>
  <c r="AQ16" i="1" l="1"/>
  <c r="BC16" i="1"/>
  <c r="BE16" i="1" s="1"/>
  <c r="BF17" i="1" s="1"/>
  <c r="AB16" i="1"/>
  <c r="AA16" i="1"/>
  <c r="AC16" i="1"/>
  <c r="Z16" i="1"/>
  <c r="AH16" i="1"/>
  <c r="AG16" i="1"/>
  <c r="AF16" i="1"/>
  <c r="BG17" i="1" l="1"/>
  <c r="AI16" i="1"/>
  <c r="AE16" i="1" s="1"/>
  <c r="AD16" i="1"/>
  <c r="AK16" i="1" l="1"/>
  <c r="AL16" i="1" s="1"/>
  <c r="AJ16" i="1" s="1"/>
  <c r="AP16" i="1" s="1"/>
  <c r="AS16" i="1" s="1"/>
  <c r="AU16" i="1" s="1"/>
  <c r="AV16" i="1" s="1"/>
  <c r="AW16" i="1" s="1"/>
  <c r="BH17" i="1" l="1"/>
  <c r="T17" i="1" s="1"/>
  <c r="AX17" i="1"/>
  <c r="Q17" i="1" s="1"/>
  <c r="AZ17" i="1" l="1"/>
  <c r="BJ17" i="1" s="1"/>
  <c r="AY17" i="1"/>
  <c r="BD17" i="1" s="1"/>
  <c r="BI17" i="1"/>
  <c r="R17" i="1"/>
  <c r="BA17" i="1" l="1"/>
  <c r="AT17" i="1"/>
  <c r="P17" i="1"/>
  <c r="K17" i="1" l="1"/>
  <c r="S17" i="1"/>
  <c r="U17" i="1" l="1"/>
  <c r="V17" i="1"/>
  <c r="AO17" i="1"/>
  <c r="BB17" i="1" s="1"/>
  <c r="BC17" i="1" l="1"/>
  <c r="BE17" i="1" s="1"/>
  <c r="BF18" i="1" s="1"/>
  <c r="AQ17" i="1"/>
  <c r="AA17" i="1"/>
  <c r="AB17" i="1"/>
  <c r="AC17" i="1"/>
  <c r="Z17" i="1"/>
  <c r="AH17" i="1"/>
  <c r="AG17" i="1"/>
  <c r="AF17" i="1"/>
  <c r="BG18" i="1" l="1"/>
  <c r="AI17" i="1"/>
  <c r="AE17" i="1" s="1"/>
  <c r="AD17" i="1"/>
  <c r="AK17" i="1" l="1"/>
  <c r="AL17" i="1" s="1"/>
  <c r="AJ17" i="1" s="1"/>
  <c r="AP17" i="1" s="1"/>
  <c r="AS17" i="1" s="1"/>
  <c r="AU17" i="1" s="1"/>
  <c r="AV17" i="1" s="1"/>
  <c r="AW17" i="1" s="1"/>
  <c r="BH18" i="1" l="1"/>
  <c r="BI18" i="1" s="1"/>
  <c r="AX18" i="1"/>
  <c r="Q18" i="1" s="1"/>
  <c r="AZ18" i="1" l="1"/>
  <c r="BJ18" i="1" s="1"/>
  <c r="AY18" i="1"/>
  <c r="BD18" i="1" s="1"/>
  <c r="T18" i="1"/>
  <c r="R18" i="1"/>
  <c r="BA18" i="1" l="1"/>
  <c r="AT18" i="1"/>
  <c r="P18" i="1"/>
  <c r="K18" i="1" l="1"/>
  <c r="S18" i="1"/>
  <c r="U18" i="1" l="1"/>
  <c r="V18" i="1"/>
  <c r="AO18" i="1"/>
  <c r="BB18" i="1" s="1"/>
  <c r="AQ18" i="1" l="1"/>
  <c r="BC18" i="1"/>
  <c r="BE18" i="1" s="1"/>
  <c r="BF19" i="1" s="1"/>
  <c r="AC18" i="1"/>
  <c r="AB18" i="1"/>
  <c r="AA18" i="1"/>
  <c r="Z18" i="1"/>
  <c r="AG18" i="1"/>
  <c r="AH18" i="1"/>
  <c r="AF18" i="1"/>
  <c r="BG19" i="1" l="1"/>
  <c r="AI18" i="1"/>
  <c r="AE18" i="1" s="1"/>
  <c r="AD18" i="1"/>
  <c r="AK18" i="1" l="1"/>
  <c r="AL18" i="1" s="1"/>
  <c r="AJ18" i="1" s="1"/>
  <c r="AP18" i="1" s="1"/>
  <c r="AS18" i="1" s="1"/>
  <c r="AU18" i="1" s="1"/>
  <c r="BH19" i="1" l="1"/>
  <c r="BI19" i="1" s="1"/>
  <c r="AV18" i="1"/>
  <c r="AW18" i="1" s="1"/>
  <c r="T19" i="1" l="1"/>
  <c r="AX19" i="1"/>
  <c r="Q19" i="1" s="1"/>
  <c r="AZ19" i="1" l="1"/>
  <c r="BJ19" i="1" s="1"/>
  <c r="AY19" i="1"/>
  <c r="BD19" i="1" s="1"/>
  <c r="R19" i="1"/>
  <c r="BA19" i="1" l="1"/>
  <c r="AT19" i="1"/>
  <c r="P19" i="1"/>
  <c r="K19" i="1" l="1"/>
  <c r="S19" i="1"/>
  <c r="U19" i="1" l="1"/>
  <c r="V19" i="1"/>
  <c r="AO19" i="1"/>
  <c r="BB19" i="1" s="1"/>
  <c r="AG19" i="1" l="1"/>
  <c r="AF19" i="1"/>
  <c r="AH19" i="1"/>
  <c r="AC19" i="1"/>
  <c r="AB19" i="1"/>
  <c r="AA19" i="1"/>
  <c r="Z19" i="1"/>
  <c r="AQ19" i="1"/>
  <c r="BC19" i="1"/>
  <c r="BE19" i="1" s="1"/>
  <c r="BF20" i="1" s="1"/>
  <c r="BG20" i="1" l="1"/>
  <c r="AI19" i="1"/>
  <c r="AE19" i="1" s="1"/>
  <c r="AD19" i="1"/>
  <c r="AK19" i="1" l="1"/>
  <c r="AL19" i="1" s="1"/>
  <c r="AJ19" i="1" s="1"/>
  <c r="AP19" i="1" s="1"/>
  <c r="AS19" i="1" s="1"/>
  <c r="AU19" i="1" s="1"/>
  <c r="BH20" i="1" l="1"/>
  <c r="T20" i="1" s="1"/>
  <c r="AV19" i="1"/>
  <c r="AW19" i="1" s="1"/>
  <c r="BI20" i="1" l="1"/>
  <c r="AX20" i="1"/>
  <c r="Q20" i="1" s="1"/>
  <c r="AZ20" i="1" l="1"/>
  <c r="BJ20" i="1" s="1"/>
  <c r="AY20" i="1"/>
  <c r="BD20" i="1" s="1"/>
  <c r="R20" i="1"/>
  <c r="BA20" i="1" l="1"/>
  <c r="AT20" i="1"/>
  <c r="P20" i="1"/>
  <c r="K20" i="1" l="1"/>
  <c r="S20" i="1"/>
  <c r="U20" i="1" l="1"/>
  <c r="V20" i="1"/>
  <c r="AO20" i="1"/>
  <c r="BB20" i="1" s="1"/>
  <c r="AH20" i="1" l="1"/>
  <c r="AG20" i="1"/>
  <c r="AF20" i="1"/>
  <c r="AQ20" i="1"/>
  <c r="BC20" i="1"/>
  <c r="BE20" i="1" s="1"/>
  <c r="BF21" i="1" s="1"/>
  <c r="AA20" i="1"/>
  <c r="AB20" i="1"/>
  <c r="AC20" i="1"/>
  <c r="Z20" i="1"/>
  <c r="BG21" i="1" l="1"/>
  <c r="AD20" i="1"/>
  <c r="AI20" i="1"/>
  <c r="AE20" i="1" s="1"/>
  <c r="AK20" i="1" l="1"/>
  <c r="AL20" i="1" s="1"/>
  <c r="AJ20" i="1" s="1"/>
  <c r="AP20" i="1" s="1"/>
  <c r="AS20" i="1" s="1"/>
  <c r="AU20" i="1" s="1"/>
  <c r="AV20" i="1" s="1"/>
  <c r="AW20" i="1" s="1"/>
  <c r="AX21" i="1" s="1"/>
  <c r="AZ21" i="1" s="1"/>
  <c r="BJ21" i="1" s="1"/>
  <c r="Q21" i="1" l="1"/>
  <c r="AY21" i="1"/>
  <c r="BD21" i="1" s="1"/>
  <c r="BH21" i="1"/>
  <c r="T21" i="1" s="1"/>
  <c r="R21" i="1"/>
  <c r="BI21" i="1" l="1"/>
  <c r="BA21" i="1"/>
  <c r="AT21" i="1"/>
  <c r="P21" i="1"/>
  <c r="K21" i="1" l="1"/>
  <c r="S21" i="1"/>
  <c r="U21" i="1" l="1"/>
  <c r="V21" i="1"/>
  <c r="AO21" i="1"/>
  <c r="BB21" i="1" s="1"/>
  <c r="AQ21" i="1" l="1"/>
  <c r="BC21" i="1"/>
  <c r="BE21" i="1" s="1"/>
  <c r="BF22" i="1" s="1"/>
  <c r="AA21" i="1"/>
  <c r="AC21" i="1"/>
  <c r="AB21" i="1"/>
  <c r="Z21" i="1"/>
  <c r="AG21" i="1"/>
  <c r="AF21" i="1"/>
  <c r="AH21" i="1"/>
  <c r="BG22" i="1" l="1"/>
  <c r="AI21" i="1"/>
  <c r="AE21" i="1" s="1"/>
  <c r="AD21" i="1"/>
  <c r="AK21" i="1" l="1"/>
  <c r="AL21" i="1" s="1"/>
  <c r="AJ21" i="1" s="1"/>
  <c r="AP21" i="1" s="1"/>
  <c r="AS21" i="1" s="1"/>
  <c r="AU21" i="1" s="1"/>
  <c r="AV21" i="1" s="1"/>
  <c r="AW21" i="1" s="1"/>
  <c r="AX22" i="1" s="1"/>
  <c r="AZ22" i="1" s="1"/>
  <c r="BJ22" i="1" s="1"/>
  <c r="Q22" i="1" l="1"/>
  <c r="AY22" i="1"/>
  <c r="BD22" i="1" s="1"/>
  <c r="BH22" i="1"/>
  <c r="BI22" i="1" s="1"/>
  <c r="R22" i="1"/>
  <c r="T22" i="1" l="1"/>
  <c r="BA22" i="1"/>
  <c r="AT22" i="1"/>
  <c r="P22" i="1"/>
  <c r="K22" i="1" l="1"/>
  <c r="S22" i="1"/>
  <c r="U22" i="1" l="1"/>
  <c r="V22" i="1"/>
  <c r="AO22" i="1"/>
  <c r="BB22" i="1" s="1"/>
  <c r="AQ22" i="1" l="1"/>
  <c r="BC22" i="1"/>
  <c r="BE22" i="1" s="1"/>
  <c r="BF23" i="1" s="1"/>
  <c r="AC22" i="1"/>
  <c r="AA22" i="1"/>
  <c r="AB22" i="1"/>
  <c r="Z22" i="1"/>
  <c r="AG22" i="1"/>
  <c r="AH22" i="1"/>
  <c r="AF22" i="1"/>
  <c r="BG23" i="1" l="1"/>
  <c r="AI22" i="1"/>
  <c r="AE22" i="1" s="1"/>
  <c r="AD22" i="1"/>
  <c r="AK22" i="1" l="1"/>
  <c r="AL22" i="1" s="1"/>
  <c r="AJ22" i="1" s="1"/>
  <c r="AP22" i="1" s="1"/>
  <c r="AS22" i="1" s="1"/>
  <c r="AU22" i="1" s="1"/>
  <c r="AV22" i="1" s="1"/>
  <c r="AW22" i="1" s="1"/>
  <c r="AX23" i="1" s="1"/>
  <c r="AZ23" i="1" s="1"/>
  <c r="BJ23" i="1" s="1"/>
  <c r="Q23" i="1" l="1"/>
  <c r="AY23" i="1"/>
  <c r="BD23" i="1" s="1"/>
  <c r="BH23" i="1"/>
  <c r="T23" i="1" s="1"/>
  <c r="R23" i="1"/>
  <c r="BI23" i="1" l="1"/>
  <c r="BA23" i="1"/>
  <c r="AT23" i="1"/>
  <c r="P23" i="1"/>
  <c r="K23" i="1" l="1"/>
  <c r="S23" i="1"/>
  <c r="U23" i="1" l="1"/>
  <c r="V23" i="1"/>
  <c r="AO23" i="1"/>
  <c r="BB23" i="1" s="1"/>
  <c r="AQ23" i="1" l="1"/>
  <c r="BC23" i="1"/>
  <c r="BE23" i="1" s="1"/>
  <c r="BF24" i="1" s="1"/>
  <c r="AC23" i="1"/>
  <c r="AA23" i="1"/>
  <c r="AB23" i="1"/>
  <c r="Z23" i="1"/>
  <c r="AF23" i="1"/>
  <c r="AH23" i="1"/>
  <c r="AG23" i="1"/>
  <c r="BG24" i="1" l="1"/>
  <c r="AI23" i="1"/>
  <c r="AE23" i="1" s="1"/>
  <c r="AD23" i="1"/>
  <c r="AK23" i="1" l="1"/>
  <c r="AL23" i="1" s="1"/>
  <c r="AJ23" i="1" s="1"/>
  <c r="AP23" i="1" s="1"/>
  <c r="AS23" i="1" s="1"/>
  <c r="AU23" i="1" s="1"/>
  <c r="AV23" i="1" s="1"/>
  <c r="AW23" i="1" s="1"/>
  <c r="AX24" i="1" s="1"/>
  <c r="AZ24" i="1" s="1"/>
  <c r="BJ24" i="1" s="1"/>
  <c r="Q24" i="1" l="1"/>
  <c r="AT24" i="1" s="1"/>
  <c r="AY24" i="1"/>
  <c r="BD24" i="1" s="1"/>
  <c r="BH24" i="1"/>
  <c r="BI24" i="1" s="1"/>
  <c r="R24" i="1"/>
  <c r="T24" i="1" l="1"/>
  <c r="P24" i="1"/>
  <c r="S24" i="1" s="1"/>
  <c r="BA24" i="1"/>
  <c r="U24" i="1" l="1"/>
  <c r="K24" i="1"/>
  <c r="AO24" i="1"/>
  <c r="BB24" i="1" s="1"/>
  <c r="V24" i="1"/>
  <c r="AB24" i="1" s="1"/>
  <c r="BC24" i="1" l="1"/>
  <c r="BE24" i="1" s="1"/>
  <c r="BF25" i="1" s="1"/>
  <c r="BG25" i="1" s="1"/>
  <c r="AF24" i="1"/>
  <c r="AA24" i="1"/>
  <c r="AG24" i="1"/>
  <c r="AQ24" i="1"/>
  <c r="Z24" i="1"/>
  <c r="AH24" i="1"/>
  <c r="AC24" i="1"/>
  <c r="AD24" i="1" l="1"/>
  <c r="AI24" i="1"/>
  <c r="AE24" i="1" s="1"/>
  <c r="AK24" i="1" l="1"/>
  <c r="AL24" i="1" s="1"/>
  <c r="AJ24" i="1" s="1"/>
  <c r="AP24" i="1" s="1"/>
  <c r="AS24" i="1" s="1"/>
  <c r="AU24" i="1" s="1"/>
  <c r="AV24" i="1" s="1"/>
  <c r="AW24" i="1" s="1"/>
  <c r="AX25" i="1" s="1"/>
  <c r="Q25" i="1" s="1"/>
  <c r="BH25" i="1"/>
  <c r="T25" i="1" s="1"/>
  <c r="AZ25" i="1" l="1"/>
  <c r="BJ25" i="1" s="1"/>
  <c r="P25" i="1"/>
  <c r="AY25" i="1"/>
  <c r="BD25" i="1" s="1"/>
  <c r="R25" i="1"/>
  <c r="BI25" i="1"/>
  <c r="AT25" i="1" l="1"/>
  <c r="BA25" i="1"/>
  <c r="K25" i="1"/>
  <c r="S25" i="1"/>
  <c r="U25" i="1" l="1"/>
  <c r="V25" i="1"/>
  <c r="AO25" i="1"/>
  <c r="BB25" i="1" s="1"/>
  <c r="AQ25" i="1" l="1"/>
  <c r="BC25" i="1"/>
  <c r="BE25" i="1" s="1"/>
  <c r="BF26" i="1" s="1"/>
  <c r="AA25" i="1"/>
  <c r="AB25" i="1"/>
  <c r="AC25" i="1"/>
  <c r="Z25" i="1"/>
  <c r="AF25" i="1"/>
  <c r="AH25" i="1"/>
  <c r="AG25" i="1"/>
  <c r="BG26" i="1" l="1"/>
  <c r="AI25" i="1"/>
  <c r="AE25" i="1" s="1"/>
  <c r="AD25" i="1"/>
  <c r="AK25" i="1" l="1"/>
  <c r="AL25" i="1" s="1"/>
  <c r="AJ25" i="1" s="1"/>
  <c r="AP25" i="1" s="1"/>
  <c r="AS25" i="1" s="1"/>
  <c r="AU25" i="1" s="1"/>
  <c r="AV25" i="1" s="1"/>
  <c r="AW25" i="1" s="1"/>
  <c r="AX26" i="1" s="1"/>
  <c r="AZ26" i="1" s="1"/>
  <c r="BJ26" i="1" s="1"/>
  <c r="Q26" i="1" l="1"/>
  <c r="AT26" i="1" s="1"/>
  <c r="AY26" i="1"/>
  <c r="BD26" i="1" s="1"/>
  <c r="BH26" i="1"/>
  <c r="BI26" i="1" s="1"/>
  <c r="R26" i="1"/>
  <c r="T26" i="1" l="1"/>
  <c r="BA26" i="1"/>
  <c r="P26" i="1"/>
  <c r="K26" i="1" s="1"/>
  <c r="S26" i="1" l="1"/>
  <c r="V26" i="1" s="1"/>
  <c r="AO26" i="1" l="1"/>
  <c r="BB26" i="1" s="1"/>
  <c r="U26" i="1"/>
  <c r="AF26" i="1" s="1"/>
  <c r="AA26" i="1"/>
  <c r="AB26" i="1"/>
  <c r="AC26" i="1"/>
  <c r="Z26" i="1"/>
  <c r="BC26" i="1" l="1"/>
  <c r="BE26" i="1" s="1"/>
  <c r="BF27" i="1" s="1"/>
  <c r="BG27" i="1" s="1"/>
  <c r="AQ26" i="1"/>
  <c r="AH26" i="1"/>
  <c r="AG26" i="1"/>
  <c r="AI26" i="1"/>
  <c r="AE26" i="1" s="1"/>
  <c r="AD26" i="1"/>
  <c r="AK26" i="1" l="1"/>
  <c r="AL26" i="1" s="1"/>
  <c r="AJ26" i="1" s="1"/>
  <c r="AP26" i="1" s="1"/>
  <c r="AS26" i="1" s="1"/>
  <c r="AU26" i="1" s="1"/>
  <c r="AV26" i="1" s="1"/>
  <c r="AW26" i="1" s="1"/>
  <c r="AX27" i="1" s="1"/>
  <c r="AZ27" i="1" s="1"/>
  <c r="BJ27" i="1" s="1"/>
  <c r="Q27" i="1" l="1"/>
  <c r="P27" i="1" s="1"/>
  <c r="AY27" i="1"/>
  <c r="BD27" i="1" s="1"/>
  <c r="BH27" i="1"/>
  <c r="BI27" i="1" s="1"/>
  <c r="R27" i="1"/>
  <c r="T27" i="1" l="1"/>
  <c r="BA27" i="1"/>
  <c r="AT27" i="1"/>
  <c r="K27" i="1"/>
  <c r="S27" i="1"/>
  <c r="U27" i="1" l="1"/>
  <c r="V27" i="1"/>
  <c r="AO27" i="1"/>
  <c r="BB27" i="1" s="1"/>
  <c r="BC27" i="1" l="1"/>
  <c r="BE27" i="1" s="1"/>
  <c r="BF28" i="1" s="1"/>
  <c r="AQ27" i="1"/>
  <c r="AB27" i="1"/>
  <c r="AA27" i="1"/>
  <c r="AC27" i="1"/>
  <c r="Z27" i="1"/>
  <c r="AF27" i="1"/>
  <c r="AG27" i="1"/>
  <c r="AH27" i="1"/>
  <c r="BG28" i="1" l="1"/>
  <c r="AI27" i="1"/>
  <c r="AE27" i="1" s="1"/>
  <c r="AD27" i="1"/>
  <c r="AK27" i="1" l="1"/>
  <c r="AL27" i="1" s="1"/>
  <c r="AJ27" i="1" s="1"/>
  <c r="AP27" i="1" s="1"/>
  <c r="AS27" i="1" s="1"/>
  <c r="AU27" i="1" s="1"/>
  <c r="AV27" i="1" s="1"/>
  <c r="AW27" i="1" s="1"/>
  <c r="AX28" i="1" s="1"/>
  <c r="AZ28" i="1" s="1"/>
  <c r="BJ28" i="1" s="1"/>
  <c r="Q28" i="1" l="1"/>
  <c r="AY28" i="1"/>
  <c r="BD28" i="1" s="1"/>
  <c r="BH28" i="1"/>
  <c r="BI28" i="1" s="1"/>
  <c r="R28" i="1"/>
  <c r="T28" i="1" l="1"/>
  <c r="BA28" i="1"/>
  <c r="AT28" i="1"/>
  <c r="P28" i="1"/>
  <c r="K28" i="1" l="1"/>
  <c r="S28" i="1"/>
  <c r="V28" i="1" l="1"/>
  <c r="U28" i="1"/>
  <c r="AO28" i="1"/>
  <c r="BB28" i="1" s="1"/>
  <c r="BC28" i="1" l="1"/>
  <c r="BE28" i="1" s="1"/>
  <c r="BF29" i="1" s="1"/>
  <c r="AQ28" i="1"/>
  <c r="AG28" i="1"/>
  <c r="AF28" i="1"/>
  <c r="AH28" i="1"/>
  <c r="AA28" i="1"/>
  <c r="AB28" i="1"/>
  <c r="AC28" i="1"/>
  <c r="Z28" i="1"/>
  <c r="BG29" i="1" l="1"/>
  <c r="AI28" i="1"/>
  <c r="AE28" i="1" s="1"/>
  <c r="AD28" i="1"/>
  <c r="AK28" i="1" l="1"/>
  <c r="AL28" i="1" s="1"/>
  <c r="AJ28" i="1" s="1"/>
  <c r="AP28" i="1" s="1"/>
  <c r="AS28" i="1" s="1"/>
  <c r="AU28" i="1" s="1"/>
  <c r="AV28" i="1" s="1"/>
  <c r="AW28" i="1" s="1"/>
  <c r="AX29" i="1" s="1"/>
  <c r="AZ29" i="1" s="1"/>
  <c r="BJ29" i="1" s="1"/>
  <c r="Q29" i="1" l="1"/>
  <c r="AY29" i="1"/>
  <c r="BD29" i="1" s="1"/>
  <c r="BH29" i="1"/>
  <c r="BI29" i="1" s="1"/>
  <c r="R29" i="1"/>
  <c r="T29" i="1" l="1"/>
  <c r="BA29" i="1"/>
  <c r="AT29" i="1"/>
  <c r="P29" i="1"/>
  <c r="K29" i="1" l="1"/>
  <c r="S29" i="1"/>
  <c r="U29" i="1" l="1"/>
  <c r="V29" i="1"/>
  <c r="AO29" i="1"/>
  <c r="BB29" i="1" s="1"/>
  <c r="AF29" i="1" l="1"/>
  <c r="AG29" i="1"/>
  <c r="AH29" i="1"/>
  <c r="AQ29" i="1"/>
  <c r="BC29" i="1"/>
  <c r="BE29" i="1" s="1"/>
  <c r="BF30" i="1" s="1"/>
  <c r="AA29" i="1"/>
  <c r="AC29" i="1"/>
  <c r="AB29" i="1"/>
  <c r="Z29" i="1"/>
  <c r="BG30" i="1" l="1"/>
  <c r="AI29" i="1"/>
  <c r="AE29" i="1" s="1"/>
  <c r="AD29" i="1"/>
  <c r="AK29" i="1" l="1"/>
  <c r="AL29" i="1" s="1"/>
  <c r="AJ29" i="1" s="1"/>
  <c r="AP29" i="1" s="1"/>
  <c r="AS29" i="1" s="1"/>
  <c r="AU29" i="1" s="1"/>
  <c r="AV29" i="1" s="1"/>
  <c r="AW29" i="1" s="1"/>
  <c r="AX30" i="1" s="1"/>
  <c r="AZ30" i="1" s="1"/>
  <c r="BJ30" i="1" s="1"/>
  <c r="Q30" i="1" l="1"/>
  <c r="AY30" i="1"/>
  <c r="BD30" i="1" s="1"/>
  <c r="BH30" i="1"/>
  <c r="T30" i="1" s="1"/>
  <c r="R30" i="1"/>
  <c r="BI30" i="1" l="1"/>
  <c r="BA30" i="1"/>
  <c r="AT30" i="1"/>
  <c r="P30" i="1"/>
  <c r="K30" i="1" l="1"/>
  <c r="S30" i="1"/>
  <c r="U30" i="1" l="1"/>
  <c r="V30" i="1"/>
  <c r="AO30" i="1"/>
  <c r="BB30" i="1" s="1"/>
  <c r="AQ30" i="1" l="1"/>
  <c r="BC30" i="1"/>
  <c r="BE30" i="1" s="1"/>
  <c r="BF31" i="1" s="1"/>
  <c r="AB30" i="1"/>
  <c r="AA30" i="1"/>
  <c r="AC30" i="1"/>
  <c r="Z30" i="1"/>
  <c r="AF30" i="1"/>
  <c r="AH30" i="1"/>
  <c r="AG30" i="1"/>
  <c r="BG31" i="1" l="1"/>
  <c r="AI30" i="1"/>
  <c r="AE30" i="1" s="1"/>
  <c r="AD30" i="1"/>
  <c r="AK30" i="1" l="1"/>
  <c r="AL30" i="1" s="1"/>
  <c r="AJ30" i="1" s="1"/>
  <c r="AP30" i="1" s="1"/>
  <c r="AS30" i="1" s="1"/>
  <c r="AU30" i="1" s="1"/>
  <c r="AV30" i="1" s="1"/>
  <c r="AW30" i="1" s="1"/>
  <c r="AX31" i="1" s="1"/>
  <c r="AZ31" i="1" s="1"/>
  <c r="BJ31" i="1" s="1"/>
  <c r="Q31" i="1" l="1"/>
  <c r="AY31" i="1"/>
  <c r="BD31" i="1" s="1"/>
  <c r="BH31" i="1"/>
  <c r="BI31" i="1" s="1"/>
  <c r="R31" i="1"/>
  <c r="T31" i="1" l="1"/>
  <c r="BA31" i="1"/>
  <c r="P31" i="1"/>
  <c r="AT31" i="1"/>
  <c r="K31" i="1" l="1"/>
  <c r="S31" i="1"/>
  <c r="U31" i="1" l="1"/>
  <c r="V31" i="1"/>
  <c r="AO31" i="1"/>
  <c r="BB31" i="1" s="1"/>
  <c r="AQ31" i="1" l="1"/>
  <c r="BC31" i="1"/>
  <c r="BE31" i="1" s="1"/>
  <c r="BF32" i="1" s="1"/>
  <c r="AC31" i="1"/>
  <c r="AA31" i="1"/>
  <c r="AB31" i="1"/>
  <c r="Z31" i="1"/>
  <c r="AH31" i="1"/>
  <c r="AF31" i="1"/>
  <c r="AG31" i="1"/>
  <c r="BG32" i="1" l="1"/>
  <c r="AI31" i="1"/>
  <c r="AE31" i="1" s="1"/>
  <c r="AD31" i="1"/>
  <c r="AK31" i="1" l="1"/>
  <c r="AL31" i="1" s="1"/>
  <c r="AJ31" i="1" s="1"/>
  <c r="AP31" i="1" s="1"/>
  <c r="AS31" i="1" s="1"/>
  <c r="AU31" i="1" s="1"/>
  <c r="AV31" i="1" s="1"/>
  <c r="AW31" i="1" s="1"/>
  <c r="AX32" i="1" s="1"/>
  <c r="AZ32" i="1" s="1"/>
  <c r="BJ32" i="1" s="1"/>
  <c r="Q32" i="1" l="1"/>
  <c r="AY32" i="1"/>
  <c r="BD32" i="1" s="1"/>
  <c r="BH32" i="1"/>
  <c r="T32" i="1" s="1"/>
  <c r="R32" i="1"/>
  <c r="BI32" i="1" l="1"/>
  <c r="BA32" i="1"/>
  <c r="AT32" i="1"/>
  <c r="P32" i="1"/>
  <c r="K32" i="1" l="1"/>
  <c r="S32" i="1"/>
  <c r="U32" i="1" l="1"/>
  <c r="V32" i="1"/>
  <c r="AO32" i="1"/>
  <c r="BB32" i="1" s="1"/>
  <c r="AQ32" i="1" l="1"/>
  <c r="BC32" i="1"/>
  <c r="BE32" i="1" s="1"/>
  <c r="BF33" i="1" s="1"/>
  <c r="AC32" i="1"/>
  <c r="AB32" i="1"/>
  <c r="AA32" i="1"/>
  <c r="Z32" i="1"/>
  <c r="AH32" i="1"/>
  <c r="AG32" i="1"/>
  <c r="AF32" i="1"/>
  <c r="BG33" i="1" l="1"/>
  <c r="AI32" i="1"/>
  <c r="AE32" i="1" s="1"/>
  <c r="AD32" i="1"/>
  <c r="AK32" i="1" l="1"/>
  <c r="AL32" i="1" s="1"/>
  <c r="AJ32" i="1" s="1"/>
  <c r="AP32" i="1" s="1"/>
  <c r="AS32" i="1" s="1"/>
  <c r="AU32" i="1" s="1"/>
  <c r="AV32" i="1" s="1"/>
  <c r="AW32" i="1" s="1"/>
  <c r="AX33" i="1" s="1"/>
  <c r="AZ33" i="1" s="1"/>
  <c r="BJ33" i="1" s="1"/>
  <c r="Q33" i="1" l="1"/>
  <c r="AY33" i="1"/>
  <c r="BD33" i="1" s="1"/>
  <c r="BH33" i="1"/>
  <c r="T33" i="1" s="1"/>
  <c r="R33" i="1"/>
  <c r="BI33" i="1" l="1"/>
  <c r="BA33" i="1"/>
  <c r="P33" i="1"/>
  <c r="AT33" i="1"/>
  <c r="K33" i="1" l="1"/>
  <c r="S33" i="1"/>
  <c r="U33" i="1" l="1"/>
  <c r="V33" i="1"/>
  <c r="AO33" i="1"/>
  <c r="BB33" i="1" s="1"/>
  <c r="AF33" i="1" l="1"/>
  <c r="AG33" i="1"/>
  <c r="AH33" i="1"/>
  <c r="BC33" i="1"/>
  <c r="BE33" i="1" s="1"/>
  <c r="BF34" i="1" s="1"/>
  <c r="AQ33" i="1"/>
  <c r="AA33" i="1"/>
  <c r="AB33" i="1"/>
  <c r="Z33" i="1"/>
  <c r="AC33" i="1"/>
  <c r="BG34" i="1" l="1"/>
  <c r="AI33" i="1"/>
  <c r="AE33" i="1" s="1"/>
  <c r="AD33" i="1"/>
  <c r="AK33" i="1" l="1"/>
  <c r="AL33" i="1" s="1"/>
  <c r="AJ33" i="1" s="1"/>
  <c r="AP33" i="1" s="1"/>
  <c r="AS33" i="1" s="1"/>
  <c r="AU33" i="1" s="1"/>
  <c r="AV33" i="1" s="1"/>
  <c r="AW33" i="1" s="1"/>
  <c r="AX34" i="1" s="1"/>
  <c r="AZ34" i="1" s="1"/>
  <c r="BJ34" i="1" s="1"/>
  <c r="Q34" i="1" l="1"/>
  <c r="AY34" i="1"/>
  <c r="BD34" i="1" s="1"/>
  <c r="BH34" i="1"/>
  <c r="BI34" i="1" s="1"/>
  <c r="R34" i="1"/>
  <c r="T34" i="1" l="1"/>
  <c r="BA34" i="1"/>
  <c r="AT34" i="1"/>
  <c r="P34" i="1"/>
  <c r="K34" i="1" l="1"/>
  <c r="S34" i="1"/>
  <c r="U34" i="1" l="1"/>
  <c r="V34" i="1"/>
  <c r="AO34" i="1"/>
  <c r="BB34" i="1" s="1"/>
  <c r="AQ34" i="1" l="1"/>
  <c r="BC34" i="1"/>
  <c r="BE34" i="1" s="1"/>
  <c r="BF35" i="1" s="1"/>
  <c r="AA34" i="1"/>
  <c r="AB34" i="1"/>
  <c r="AC34" i="1"/>
  <c r="Z34" i="1"/>
  <c r="AF34" i="1"/>
  <c r="AH34" i="1"/>
  <c r="AG34" i="1"/>
  <c r="BG35" i="1" l="1"/>
  <c r="AI34" i="1"/>
  <c r="AE34" i="1" s="1"/>
  <c r="AD34" i="1"/>
  <c r="AK34" i="1" l="1"/>
  <c r="AL34" i="1" s="1"/>
  <c r="AJ34" i="1" s="1"/>
  <c r="AP34" i="1" s="1"/>
  <c r="AS34" i="1" s="1"/>
  <c r="AU34" i="1" s="1"/>
  <c r="AV34" i="1" s="1"/>
  <c r="AW34" i="1" s="1"/>
  <c r="AX35" i="1" s="1"/>
  <c r="AZ35" i="1" s="1"/>
  <c r="BJ35" i="1" s="1"/>
  <c r="Q35" i="1" l="1"/>
  <c r="AY35" i="1"/>
  <c r="BD35" i="1" s="1"/>
  <c r="BH35" i="1"/>
  <c r="BI35" i="1" s="1"/>
  <c r="R35" i="1"/>
  <c r="T35" i="1" l="1"/>
  <c r="BA35" i="1"/>
  <c r="AT35" i="1"/>
  <c r="P35" i="1"/>
  <c r="K35" i="1" l="1"/>
  <c r="S35" i="1"/>
  <c r="U35" i="1" l="1"/>
  <c r="V35" i="1"/>
  <c r="AO35" i="1"/>
  <c r="BB35" i="1" s="1"/>
  <c r="AQ35" i="1" l="1"/>
  <c r="BC35" i="1"/>
  <c r="BE35" i="1" s="1"/>
  <c r="BF36" i="1" s="1"/>
  <c r="AA35" i="1"/>
  <c r="AB35" i="1"/>
  <c r="AC35" i="1"/>
  <c r="Z35" i="1"/>
  <c r="AH35" i="1"/>
  <c r="AF35" i="1"/>
  <c r="AG35" i="1"/>
  <c r="BG36" i="1" l="1"/>
  <c r="AI35" i="1"/>
  <c r="AE35" i="1" s="1"/>
  <c r="AD35" i="1"/>
  <c r="AK35" i="1" l="1"/>
  <c r="AL35" i="1" s="1"/>
  <c r="AJ35" i="1" s="1"/>
  <c r="AP35" i="1" s="1"/>
  <c r="AS35" i="1" s="1"/>
  <c r="AU35" i="1" s="1"/>
  <c r="AV35" i="1" s="1"/>
  <c r="AW35" i="1" s="1"/>
  <c r="AX36" i="1" s="1"/>
  <c r="AZ36" i="1" s="1"/>
  <c r="BJ36" i="1" s="1"/>
  <c r="Q36" i="1" l="1"/>
  <c r="AY36" i="1"/>
  <c r="BD36" i="1" s="1"/>
  <c r="BH36" i="1"/>
  <c r="T36" i="1" s="1"/>
  <c r="R36" i="1"/>
  <c r="BI36" i="1" l="1"/>
  <c r="BA36" i="1"/>
  <c r="AT36" i="1"/>
  <c r="P36" i="1"/>
  <c r="K36" i="1" l="1"/>
  <c r="S36" i="1"/>
  <c r="U36" i="1" l="1"/>
  <c r="V36" i="1"/>
  <c r="AO36" i="1"/>
  <c r="BB36" i="1" s="1"/>
  <c r="BC36" i="1" l="1"/>
  <c r="BE36" i="1" s="1"/>
  <c r="BF37" i="1" s="1"/>
  <c r="AQ36" i="1"/>
  <c r="AB36" i="1"/>
  <c r="AA36" i="1"/>
  <c r="AC36" i="1"/>
  <c r="Z36" i="1"/>
  <c r="AG36" i="1"/>
  <c r="AH36" i="1"/>
  <c r="AF36" i="1"/>
  <c r="BG37" i="1" l="1"/>
  <c r="AI36" i="1"/>
  <c r="AE36" i="1" s="1"/>
  <c r="AD36" i="1"/>
  <c r="AK36" i="1" l="1"/>
  <c r="AL36" i="1" s="1"/>
  <c r="AJ36" i="1" s="1"/>
  <c r="AP36" i="1" s="1"/>
  <c r="AS36" i="1" s="1"/>
  <c r="AU36" i="1" s="1"/>
  <c r="AV36" i="1" s="1"/>
  <c r="AW36" i="1" s="1"/>
  <c r="AX37" i="1" s="1"/>
  <c r="AZ37" i="1" s="1"/>
  <c r="BJ37" i="1" s="1"/>
  <c r="Q37" i="1" l="1"/>
  <c r="AY37" i="1"/>
  <c r="BD37" i="1" s="1"/>
  <c r="BH37" i="1"/>
  <c r="BI37" i="1" s="1"/>
  <c r="R37" i="1"/>
  <c r="T37" i="1" l="1"/>
  <c r="BA37" i="1"/>
  <c r="AT37" i="1"/>
  <c r="P37" i="1"/>
  <c r="K37" i="1" l="1"/>
  <c r="S37" i="1"/>
  <c r="U37" i="1" l="1"/>
  <c r="V37" i="1"/>
  <c r="AO37" i="1"/>
  <c r="BB37" i="1" s="1"/>
  <c r="AQ37" i="1" l="1"/>
  <c r="BC37" i="1"/>
  <c r="BE37" i="1" s="1"/>
  <c r="BF38" i="1" s="1"/>
  <c r="AA37" i="1"/>
  <c r="AB37" i="1"/>
  <c r="AC37" i="1"/>
  <c r="Z37" i="1"/>
  <c r="AH37" i="1"/>
  <c r="AF37" i="1"/>
  <c r="AG37" i="1"/>
  <c r="BG38" i="1" l="1"/>
  <c r="AI37" i="1"/>
  <c r="AE37" i="1" s="1"/>
  <c r="AD37" i="1"/>
  <c r="AK37" i="1" l="1"/>
  <c r="AL37" i="1" s="1"/>
  <c r="AJ37" i="1" s="1"/>
  <c r="AP37" i="1" s="1"/>
  <c r="AS37" i="1" s="1"/>
  <c r="AU37" i="1" s="1"/>
  <c r="AV37" i="1" s="1"/>
  <c r="AW37" i="1" s="1"/>
  <c r="AX38" i="1" s="1"/>
  <c r="AZ38" i="1" s="1"/>
  <c r="BJ38" i="1" s="1"/>
  <c r="Q38" i="1" l="1"/>
  <c r="AY38" i="1"/>
  <c r="BD38" i="1" s="1"/>
  <c r="BH38" i="1"/>
  <c r="T38" i="1" s="1"/>
  <c r="R38" i="1"/>
  <c r="BI38" i="1" l="1"/>
  <c r="BA38" i="1"/>
  <c r="AT38" i="1"/>
  <c r="P38" i="1"/>
  <c r="K38" i="1" l="1"/>
  <c r="S38" i="1"/>
  <c r="U38" i="1" l="1"/>
  <c r="V38" i="1"/>
  <c r="AO38" i="1"/>
  <c r="BB38" i="1" s="1"/>
  <c r="AQ38" i="1" l="1"/>
  <c r="BC38" i="1"/>
  <c r="BE38" i="1" s="1"/>
  <c r="BF39" i="1" s="1"/>
  <c r="AA38" i="1"/>
  <c r="AC38" i="1"/>
  <c r="AB38" i="1"/>
  <c r="Z38" i="1"/>
  <c r="AF38" i="1"/>
  <c r="AH38" i="1"/>
  <c r="AG38" i="1"/>
  <c r="BG39" i="1" l="1"/>
  <c r="AI38" i="1"/>
  <c r="AE38" i="1" s="1"/>
  <c r="AD38" i="1"/>
  <c r="AK38" i="1" l="1"/>
  <c r="AL38" i="1" s="1"/>
  <c r="AJ38" i="1" s="1"/>
  <c r="AP38" i="1" s="1"/>
  <c r="AS38" i="1" s="1"/>
  <c r="AU38" i="1" s="1"/>
  <c r="AV38" i="1" s="1"/>
  <c r="AW38" i="1" s="1"/>
  <c r="AX39" i="1" s="1"/>
  <c r="AZ39" i="1" s="1"/>
  <c r="BJ39" i="1" s="1"/>
  <c r="Q39" i="1" l="1"/>
  <c r="AY39" i="1"/>
  <c r="BD39" i="1" s="1"/>
  <c r="BH39" i="1"/>
  <c r="T39" i="1" s="1"/>
  <c r="R39" i="1"/>
  <c r="BI39" i="1" l="1"/>
  <c r="BA39" i="1"/>
  <c r="AT39" i="1"/>
  <c r="P39" i="1"/>
  <c r="K39" i="1" l="1"/>
  <c r="S39" i="1"/>
  <c r="U39" i="1" l="1"/>
  <c r="V39" i="1"/>
  <c r="AO39" i="1"/>
  <c r="BB39" i="1" s="1"/>
  <c r="AQ39" i="1" l="1"/>
  <c r="BC39" i="1"/>
  <c r="BE39" i="1" s="1"/>
  <c r="BF40" i="1" s="1"/>
  <c r="AA39" i="1"/>
  <c r="AC39" i="1"/>
  <c r="AB39" i="1"/>
  <c r="Z39" i="1"/>
  <c r="AG39" i="1"/>
  <c r="AH39" i="1"/>
  <c r="AF39" i="1"/>
  <c r="BG40" i="1" l="1"/>
  <c r="AI39" i="1"/>
  <c r="AE39" i="1" s="1"/>
  <c r="AD39" i="1"/>
  <c r="AK39" i="1" l="1"/>
  <c r="AL39" i="1" s="1"/>
  <c r="AJ39" i="1" s="1"/>
  <c r="AP39" i="1" s="1"/>
  <c r="AS39" i="1" s="1"/>
  <c r="AU39" i="1" s="1"/>
  <c r="AV39" i="1" s="1"/>
  <c r="AW39" i="1" s="1"/>
  <c r="AX40" i="1" s="1"/>
  <c r="AZ40" i="1" s="1"/>
  <c r="BJ40" i="1" s="1"/>
  <c r="Q40" i="1" l="1"/>
  <c r="P40" i="1" s="1"/>
  <c r="AY40" i="1"/>
  <c r="BD40" i="1" s="1"/>
  <c r="BH40" i="1"/>
  <c r="T40" i="1" s="1"/>
  <c r="R40" i="1"/>
  <c r="BI40" i="1" l="1"/>
  <c r="BA40" i="1"/>
  <c r="AT40" i="1"/>
  <c r="K40" i="1"/>
  <c r="S40" i="1"/>
  <c r="U40" i="1" l="1"/>
  <c r="V40" i="1"/>
  <c r="AO40" i="1"/>
  <c r="BB40" i="1" s="1"/>
  <c r="BC40" i="1" l="1"/>
  <c r="BE40" i="1" s="1"/>
  <c r="BF41" i="1" s="1"/>
  <c r="AQ40" i="1"/>
  <c r="AB40" i="1"/>
  <c r="AA40" i="1"/>
  <c r="AC40" i="1"/>
  <c r="Z40" i="1"/>
  <c r="AG40" i="1"/>
  <c r="AH40" i="1"/>
  <c r="AF40" i="1"/>
  <c r="BG41" i="1" l="1"/>
  <c r="AD40" i="1"/>
  <c r="AI40" i="1"/>
  <c r="AE40" i="1" s="1"/>
  <c r="AK40" i="1" l="1"/>
  <c r="AL40" i="1" s="1"/>
  <c r="AJ40" i="1" s="1"/>
  <c r="AP40" i="1" s="1"/>
  <c r="AS40" i="1" s="1"/>
  <c r="AU40" i="1" s="1"/>
  <c r="AV40" i="1" s="1"/>
  <c r="AW40" i="1" s="1"/>
  <c r="AX41" i="1" s="1"/>
  <c r="AZ41" i="1" s="1"/>
  <c r="BJ41" i="1" s="1"/>
  <c r="Q41" i="1" l="1"/>
  <c r="AY41" i="1"/>
  <c r="BD41" i="1" s="1"/>
  <c r="BH41" i="1"/>
  <c r="T41" i="1" s="1"/>
  <c r="R41" i="1"/>
  <c r="BI41" i="1" l="1"/>
  <c r="BA41" i="1"/>
  <c r="AT41" i="1"/>
  <c r="P41" i="1"/>
  <c r="K41" i="1" l="1"/>
  <c r="S41" i="1"/>
  <c r="U41" i="1" l="1"/>
  <c r="V41" i="1"/>
  <c r="AO41" i="1"/>
  <c r="BB41" i="1" s="1"/>
  <c r="AQ41" i="1" l="1"/>
  <c r="BC41" i="1"/>
  <c r="BE41" i="1" s="1"/>
  <c r="BF42" i="1" s="1"/>
  <c r="AA41" i="1"/>
  <c r="AC41" i="1"/>
  <c r="AB41" i="1"/>
  <c r="Z41" i="1"/>
  <c r="AF41" i="1"/>
  <c r="AG41" i="1"/>
  <c r="AH41" i="1"/>
  <c r="BG42" i="1" l="1"/>
  <c r="AD41" i="1"/>
  <c r="AI41" i="1"/>
  <c r="AE41" i="1" s="1"/>
  <c r="AK41" i="1" l="1"/>
  <c r="AL41" i="1" s="1"/>
  <c r="AJ41" i="1" s="1"/>
  <c r="AP41" i="1" s="1"/>
  <c r="AS41" i="1" s="1"/>
  <c r="AU41" i="1" s="1"/>
  <c r="AV41" i="1" s="1"/>
  <c r="AW41" i="1" s="1"/>
  <c r="AX42" i="1" s="1"/>
  <c r="AZ42" i="1" s="1"/>
  <c r="BJ42" i="1" s="1"/>
  <c r="Q42" i="1" l="1"/>
  <c r="AY42" i="1"/>
  <c r="BD42" i="1" s="1"/>
  <c r="BH42" i="1"/>
  <c r="BI42" i="1" s="1"/>
  <c r="R42" i="1"/>
  <c r="T42" i="1" l="1"/>
  <c r="BA42" i="1"/>
  <c r="AT42" i="1"/>
  <c r="P42" i="1"/>
  <c r="S42" i="1" l="1"/>
  <c r="K42" i="1"/>
  <c r="U42" i="1" l="1"/>
  <c r="V42" i="1"/>
  <c r="AO42" i="1"/>
  <c r="BB42" i="1" s="1"/>
  <c r="AQ42" i="1" l="1"/>
  <c r="BC42" i="1"/>
  <c r="BE42" i="1" s="1"/>
  <c r="BF43" i="1" s="1"/>
  <c r="AF42" i="1"/>
  <c r="AG42" i="1"/>
  <c r="AH42" i="1"/>
  <c r="AB42" i="1"/>
  <c r="AC42" i="1"/>
  <c r="AA42" i="1"/>
  <c r="Z42" i="1"/>
  <c r="BG43" i="1" l="1"/>
  <c r="AD42" i="1"/>
  <c r="AI42" i="1"/>
  <c r="AE42" i="1" s="1"/>
  <c r="AK42" i="1" l="1"/>
  <c r="AL42" i="1" s="1"/>
  <c r="AJ42" i="1" s="1"/>
  <c r="AP42" i="1" s="1"/>
  <c r="AS42" i="1" s="1"/>
  <c r="AU42" i="1" s="1"/>
  <c r="AV42" i="1" s="1"/>
  <c r="AW42" i="1" s="1"/>
  <c r="AX43" i="1" s="1"/>
  <c r="AZ43" i="1" s="1"/>
  <c r="BJ43" i="1" s="1"/>
  <c r="Q43" i="1" l="1"/>
  <c r="AY43" i="1"/>
  <c r="BD43" i="1" s="1"/>
  <c r="BH43" i="1"/>
  <c r="BI43" i="1" s="1"/>
  <c r="R43" i="1"/>
  <c r="T43" i="1" l="1"/>
  <c r="BA43" i="1"/>
  <c r="AT43" i="1"/>
  <c r="P43" i="1"/>
  <c r="K43" i="1" l="1"/>
  <c r="S43" i="1"/>
  <c r="U43" i="1" l="1"/>
  <c r="V43" i="1"/>
  <c r="AO43" i="1"/>
  <c r="BB43" i="1" s="1"/>
  <c r="AF43" i="1" l="1"/>
  <c r="AH43" i="1"/>
  <c r="AG43" i="1"/>
  <c r="BC43" i="1"/>
  <c r="BE43" i="1" s="1"/>
  <c r="BF44" i="1" s="1"/>
  <c r="AQ43" i="1"/>
  <c r="AA43" i="1"/>
  <c r="AB43" i="1"/>
  <c r="AC43" i="1"/>
  <c r="Z43" i="1"/>
  <c r="BG44" i="1" l="1"/>
  <c r="AD43" i="1"/>
  <c r="AI43" i="1"/>
  <c r="AE43" i="1" s="1"/>
  <c r="AK43" i="1" l="1"/>
  <c r="AL43" i="1" s="1"/>
  <c r="AJ43" i="1" s="1"/>
  <c r="AP43" i="1" s="1"/>
  <c r="AS43" i="1" s="1"/>
  <c r="AU43" i="1" s="1"/>
  <c r="AV43" i="1" s="1"/>
  <c r="AW43" i="1" s="1"/>
  <c r="AX44" i="1" s="1"/>
  <c r="AZ44" i="1" s="1"/>
  <c r="BJ44" i="1" s="1"/>
  <c r="Q44" i="1" l="1"/>
  <c r="AY44" i="1"/>
  <c r="BD44" i="1" s="1"/>
  <c r="BH44" i="1"/>
  <c r="T44" i="1" s="1"/>
  <c r="R44" i="1"/>
  <c r="BI44" i="1" l="1"/>
  <c r="BA44" i="1"/>
  <c r="AT44" i="1"/>
  <c r="P44" i="1"/>
  <c r="K44" i="1" l="1"/>
  <c r="S44" i="1"/>
  <c r="U44" i="1" l="1"/>
  <c r="V44" i="1"/>
  <c r="AO44" i="1"/>
  <c r="BB44" i="1" s="1"/>
  <c r="AQ44" i="1" l="1"/>
  <c r="BC44" i="1"/>
  <c r="BE44" i="1" s="1"/>
  <c r="BF45" i="1" s="1"/>
  <c r="AA44" i="1"/>
  <c r="AC44" i="1"/>
  <c r="AB44" i="1"/>
  <c r="Z44" i="1"/>
  <c r="AH44" i="1"/>
  <c r="AF44" i="1"/>
  <c r="AG44" i="1"/>
  <c r="BG45" i="1" l="1"/>
  <c r="AI44" i="1"/>
  <c r="AE44" i="1" s="1"/>
  <c r="AD44" i="1"/>
  <c r="AK44" i="1" l="1"/>
  <c r="AL44" i="1" s="1"/>
  <c r="AJ44" i="1" s="1"/>
  <c r="AP44" i="1" s="1"/>
  <c r="AS44" i="1" s="1"/>
  <c r="AU44" i="1" s="1"/>
  <c r="AV44" i="1" s="1"/>
  <c r="AW44" i="1" s="1"/>
  <c r="AX45" i="1" s="1"/>
  <c r="AZ45" i="1" s="1"/>
  <c r="BJ45" i="1" s="1"/>
  <c r="Q45" i="1" l="1"/>
  <c r="AY45" i="1"/>
  <c r="BD45" i="1" s="1"/>
  <c r="BH45" i="1"/>
  <c r="T45" i="1" s="1"/>
  <c r="R45" i="1"/>
  <c r="BI45" i="1" l="1"/>
  <c r="BA45" i="1"/>
  <c r="AT45" i="1"/>
  <c r="P45" i="1"/>
  <c r="K45" i="1" l="1"/>
  <c r="S45" i="1"/>
  <c r="V45" i="1" l="1"/>
  <c r="U45" i="1"/>
  <c r="AO45" i="1"/>
  <c r="BB45" i="1" s="1"/>
  <c r="AQ45" i="1" l="1"/>
  <c r="BC45" i="1"/>
  <c r="BE45" i="1" s="1"/>
  <c r="BF46" i="1" s="1"/>
  <c r="AF45" i="1"/>
  <c r="AG45" i="1"/>
  <c r="AH45" i="1"/>
  <c r="AC45" i="1"/>
  <c r="AB45" i="1"/>
  <c r="AA45" i="1"/>
  <c r="Z45" i="1"/>
  <c r="BG46" i="1" l="1"/>
  <c r="AI45" i="1"/>
  <c r="AE45" i="1" s="1"/>
  <c r="AD45" i="1"/>
  <c r="AK45" i="1" l="1"/>
  <c r="AL45" i="1" s="1"/>
  <c r="AJ45" i="1" s="1"/>
  <c r="AP45" i="1" s="1"/>
  <c r="AS45" i="1" s="1"/>
  <c r="AU45" i="1" s="1"/>
  <c r="AV45" i="1" s="1"/>
  <c r="AW45" i="1" s="1"/>
  <c r="AX46" i="1" s="1"/>
  <c r="AZ46" i="1" s="1"/>
  <c r="BJ46" i="1" s="1"/>
  <c r="Q46" i="1" l="1"/>
  <c r="AT46" i="1" s="1"/>
  <c r="AY46" i="1"/>
  <c r="BD46" i="1" s="1"/>
  <c r="BH46" i="1"/>
  <c r="BI46" i="1" s="1"/>
  <c r="R46" i="1"/>
  <c r="T46" i="1" l="1"/>
  <c r="BA46" i="1"/>
  <c r="P46" i="1"/>
  <c r="K46" i="1" s="1"/>
  <c r="S46" i="1" l="1"/>
  <c r="U46" i="1" s="1"/>
  <c r="AO46" i="1" l="1"/>
  <c r="BB46" i="1" s="1"/>
  <c r="V46" i="1"/>
  <c r="AB46" i="1" s="1"/>
  <c r="BC46" i="1" l="1"/>
  <c r="BE46" i="1" s="1"/>
  <c r="BF47" i="1" s="1"/>
  <c r="BG47" i="1" s="1"/>
  <c r="Z46" i="1"/>
  <c r="AG46" i="1"/>
  <c r="AA46" i="1"/>
  <c r="AF46" i="1"/>
  <c r="AC46" i="1"/>
  <c r="AH46" i="1"/>
  <c r="AQ46" i="1"/>
  <c r="AD46" i="1" l="1"/>
  <c r="AI46" i="1"/>
  <c r="AE46" i="1" s="1"/>
  <c r="AK46" i="1" l="1"/>
  <c r="AL46" i="1" s="1"/>
  <c r="AJ46" i="1" s="1"/>
  <c r="AP46" i="1" s="1"/>
  <c r="AS46" i="1" s="1"/>
  <c r="AU46" i="1" s="1"/>
  <c r="AV46" i="1" s="1"/>
  <c r="AW46" i="1" s="1"/>
  <c r="AX47" i="1" s="1"/>
  <c r="Q47" i="1" s="1"/>
  <c r="BH47" i="1"/>
  <c r="T47" i="1" s="1"/>
  <c r="AZ47" i="1" l="1"/>
  <c r="BJ47" i="1" s="1"/>
  <c r="AT47" i="1"/>
  <c r="AY47" i="1"/>
  <c r="BD47" i="1" s="1"/>
  <c r="BI47" i="1"/>
  <c r="R47" i="1"/>
  <c r="BA47" i="1" l="1"/>
  <c r="P47" i="1"/>
  <c r="K47" i="1" s="1"/>
  <c r="S47" i="1" l="1"/>
  <c r="V47" i="1" s="1"/>
  <c r="AC47" i="1" s="1"/>
  <c r="AO47" i="1" l="1"/>
  <c r="BB47" i="1" s="1"/>
  <c r="AB47" i="1"/>
  <c r="AA47" i="1"/>
  <c r="U47" i="1"/>
  <c r="AF47" i="1" s="1"/>
  <c r="Z47" i="1"/>
  <c r="AQ47" i="1" l="1"/>
  <c r="AD47" i="1"/>
  <c r="AG47" i="1"/>
  <c r="AH47" i="1"/>
  <c r="BC47" i="1"/>
  <c r="BE47" i="1" s="1"/>
  <c r="BF48" i="1" s="1"/>
  <c r="BF50" i="1" s="1"/>
  <c r="AI47" i="1"/>
  <c r="AE47" i="1" s="1"/>
  <c r="AK47" i="1" l="1"/>
  <c r="AL47" i="1" s="1"/>
  <c r="AJ47" i="1" s="1"/>
  <c r="AP47" i="1" s="1"/>
  <c r="AS47" i="1" s="1"/>
  <c r="AU47" i="1" s="1"/>
  <c r="AV47" i="1" s="1"/>
  <c r="AW47" i="1" s="1"/>
  <c r="AX48" i="1" s="1"/>
  <c r="D14" i="2" s="1"/>
  <c r="H10" i="2" s="1"/>
  <c r="BG48" i="1"/>
  <c r="BW14" i="2" l="1"/>
  <c r="Q48" i="1"/>
  <c r="P48" i="1" s="1"/>
  <c r="K48" i="1" s="1"/>
  <c r="AZ48" i="1"/>
  <c r="BJ48" i="1" s="1"/>
  <c r="H14" i="2"/>
  <c r="AY48" i="1"/>
  <c r="BD48" i="1" s="1"/>
  <c r="R48" i="1"/>
  <c r="BH48" i="1"/>
  <c r="T48" i="1" s="1"/>
  <c r="I10" i="2" l="1"/>
  <c r="BX14" i="2"/>
  <c r="AA14" i="2"/>
  <c r="AB14" i="2"/>
  <c r="BA48" i="1"/>
  <c r="BI48" i="1"/>
  <c r="AT48" i="1"/>
  <c r="S48" i="1"/>
  <c r="AO48" i="1" s="1"/>
  <c r="BB48" i="1" l="1"/>
  <c r="BC48" i="1" s="1"/>
  <c r="BE48" i="1" s="1"/>
  <c r="AQ48" i="1"/>
  <c r="U48" i="1"/>
  <c r="V48" i="1"/>
  <c r="AA48" i="1" l="1"/>
  <c r="AB48" i="1"/>
  <c r="AC48" i="1"/>
  <c r="Z48" i="1"/>
  <c r="AG48" i="1"/>
  <c r="AF48" i="1"/>
  <c r="AH48" i="1"/>
  <c r="AI48" i="1" l="1"/>
  <c r="AE48" i="1" s="1"/>
  <c r="AD48" i="1"/>
  <c r="G14" i="2"/>
  <c r="AK48" i="1" l="1"/>
  <c r="AL48" i="1" s="1"/>
  <c r="AJ48" i="1" s="1"/>
  <c r="AP48" i="1" s="1"/>
  <c r="AS48" i="1" s="1"/>
  <c r="AU48" i="1" s="1"/>
  <c r="AV48" i="1" s="1"/>
  <c r="AW48" i="1" s="1"/>
  <c r="I14" i="2"/>
  <c r="BI49" i="1"/>
  <c r="BH49" i="1"/>
  <c r="AX50" i="1" l="1"/>
  <c r="AX51" i="1" s="1"/>
  <c r="AD14" i="2" l="1"/>
  <c r="F14" i="2"/>
  <c r="AN14" i="2" s="1"/>
  <c r="L14" i="2"/>
  <c r="K14" i="2"/>
  <c r="AC14" i="2"/>
  <c r="M14" i="2"/>
  <c r="E14" i="2"/>
  <c r="J14" i="2"/>
  <c r="N14" i="2" s="1"/>
  <c r="O14" i="2" s="1"/>
  <c r="J10" i="2" s="1"/>
  <c r="Z14" i="2" l="1"/>
  <c r="D15" i="2" s="1"/>
  <c r="AT14" i="2"/>
  <c r="AU14" i="2" s="1"/>
  <c r="AV14" i="2" s="1"/>
  <c r="AF14" i="2"/>
  <c r="Y14" i="2"/>
  <c r="M10" i="2"/>
  <c r="M11" i="2" s="1"/>
  <c r="AZ14" i="2"/>
  <c r="BQ124" i="2" s="1"/>
  <c r="E15" i="2" l="1"/>
  <c r="BW15" i="2"/>
  <c r="AG14" i="2"/>
  <c r="AI14" i="2" s="1"/>
  <c r="AJ14" i="2" s="1"/>
  <c r="AL14" i="2" s="1"/>
  <c r="AW14" i="2"/>
  <c r="AX14" i="2" s="1"/>
  <c r="F15" i="2"/>
  <c r="AY14" i="2" l="1"/>
  <c r="AW10" i="2"/>
  <c r="AM14" i="2"/>
  <c r="H15" i="2" s="1"/>
  <c r="BX15" i="2" s="1"/>
  <c r="BA14" i="2"/>
  <c r="BA11" i="2" s="1"/>
  <c r="BF14" i="2"/>
  <c r="BJ14" i="2"/>
  <c r="BH14" i="2"/>
  <c r="K15" i="2" l="1"/>
  <c r="AC15" i="2"/>
  <c r="BK14" i="2"/>
  <c r="L15" i="2"/>
  <c r="AD15" i="2"/>
  <c r="G15" i="2"/>
  <c r="AA15" i="2"/>
  <c r="I15" i="2"/>
  <c r="AN15" i="2" s="1"/>
  <c r="J15" i="2"/>
  <c r="N15" i="2" s="1"/>
  <c r="O15" i="2" s="1"/>
  <c r="AZ15" i="2" s="1"/>
  <c r="AB15" i="2"/>
  <c r="M15" i="2"/>
  <c r="BQ125" i="2"/>
  <c r="BN14" i="2"/>
  <c r="BO14" i="2" s="1"/>
  <c r="BP14" i="2" s="1"/>
  <c r="BE14" i="2"/>
  <c r="BI14" i="2"/>
  <c r="BG244" i="2" s="1"/>
  <c r="BB14" i="2"/>
  <c r="BG14" i="2"/>
  <c r="BE244" i="2" s="1"/>
  <c r="BE50" i="1"/>
  <c r="BO244" i="2" l="1"/>
  <c r="BO264" i="2" s="1"/>
  <c r="BP264" i="2" s="1"/>
  <c r="BL14" i="2"/>
  <c r="BA253" i="2" s="1"/>
  <c r="BH244" i="2"/>
  <c r="BA251" i="2" s="1"/>
  <c r="Z15" i="2"/>
  <c r="BF244" i="2"/>
  <c r="BA250" i="2" s="1"/>
  <c r="D10" i="7" s="1"/>
  <c r="G10" i="7" s="1"/>
  <c r="BE246" i="2"/>
  <c r="AT15" i="2"/>
  <c r="AU15" i="2" s="1"/>
  <c r="AV15" i="2" s="1"/>
  <c r="AW15" i="2" s="1"/>
  <c r="AX15" i="2" s="1"/>
  <c r="BF15" i="2" s="1"/>
  <c r="BN244" i="2"/>
  <c r="Y15" i="2"/>
  <c r="AF15" i="2"/>
  <c r="BQ14" i="2"/>
  <c r="BS14" i="2" s="1"/>
  <c r="BO266" i="2" l="1"/>
  <c r="BP266" i="2" s="1"/>
  <c r="BO265" i="2"/>
  <c r="BP265" i="2" s="1"/>
  <c r="BD251" i="2"/>
  <c r="D6" i="7"/>
  <c r="G6" i="7" s="1"/>
  <c r="H6" i="7" s="1"/>
  <c r="H7" i="7" s="1"/>
  <c r="BD250" i="2"/>
  <c r="D16" i="2"/>
  <c r="E16" i="2" s="1"/>
  <c r="BD253" i="2"/>
  <c r="D9" i="7"/>
  <c r="G9" i="7" s="1"/>
  <c r="BO254" i="2"/>
  <c r="BP254" i="2" s="1"/>
  <c r="BP244" i="2"/>
  <c r="BO250" i="2"/>
  <c r="BP250" i="2" s="1"/>
  <c r="AY15" i="2"/>
  <c r="BH15" i="2"/>
  <c r="BO253" i="2"/>
  <c r="BP253" i="2" s="1"/>
  <c r="BO260" i="2"/>
  <c r="BP260" i="2" s="1"/>
  <c r="BO251" i="2"/>
  <c r="BP251" i="2" s="1"/>
  <c r="BO259" i="2"/>
  <c r="BP259" i="2" s="1"/>
  <c r="BO261" i="2"/>
  <c r="BP261" i="2" s="1"/>
  <c r="BO249" i="2"/>
  <c r="BP249" i="2" s="1"/>
  <c r="BU247" i="2" s="1"/>
  <c r="BO256" i="2"/>
  <c r="BP256" i="2" s="1"/>
  <c r="BO257" i="2"/>
  <c r="BP257" i="2" s="1"/>
  <c r="BJ15" i="2"/>
  <c r="BO258" i="2"/>
  <c r="BP258" i="2" s="1"/>
  <c r="BO263" i="2"/>
  <c r="BP263" i="2" s="1"/>
  <c r="BO255" i="2"/>
  <c r="BP255" i="2" s="1"/>
  <c r="BA15" i="2"/>
  <c r="BB15" i="2" s="1"/>
  <c r="AG15" i="2"/>
  <c r="AI15" i="2" s="1"/>
  <c r="AJ15" i="2" s="1"/>
  <c r="AL15" i="2" s="1"/>
  <c r="AM15" i="2" s="1"/>
  <c r="H16" i="2" s="1"/>
  <c r="BX16" i="2" s="1"/>
  <c r="BO262" i="2"/>
  <c r="BP262" i="2" s="1"/>
  <c r="BO252" i="2"/>
  <c r="BP252" i="2" s="1"/>
  <c r="BR14" i="2"/>
  <c r="AW49" i="1"/>
  <c r="AU49" i="1"/>
  <c r="AV49" i="1" s="1"/>
  <c r="BW16" i="2" l="1"/>
  <c r="F16" i="2"/>
  <c r="BK15" i="2"/>
  <c r="BL15" i="2" s="1"/>
  <c r="BE15" i="2"/>
  <c r="BI15" i="2"/>
  <c r="BN15" i="2"/>
  <c r="BO15" i="2" s="1"/>
  <c r="BQ15" i="2" s="1"/>
  <c r="BG15" i="2"/>
  <c r="AC16" i="2"/>
  <c r="AD16" i="2"/>
  <c r="I16" i="2"/>
  <c r="AA16" i="2"/>
  <c r="K16" i="2"/>
  <c r="L16" i="2"/>
  <c r="J16" i="2"/>
  <c r="N16" i="2" s="1"/>
  <c r="O16" i="2" s="1"/>
  <c r="AZ16" i="2" s="1"/>
  <c r="G16" i="2"/>
  <c r="M16" i="2"/>
  <c r="AB16" i="2"/>
  <c r="AN16" i="2" l="1"/>
  <c r="Z16" i="2"/>
  <c r="BP15" i="2"/>
  <c r="BR15" i="2" s="1"/>
  <c r="AF16" i="2"/>
  <c r="AT16" i="2"/>
  <c r="AU16" i="2" s="1"/>
  <c r="AV16" i="2" s="1"/>
  <c r="AW16" i="2" s="1"/>
  <c r="AX16" i="2" s="1"/>
  <c r="Y16" i="2"/>
  <c r="D17" i="2" l="1"/>
  <c r="F17" i="2" s="1"/>
  <c r="BS15" i="2"/>
  <c r="AG16" i="2"/>
  <c r="AI16" i="2" s="1"/>
  <c r="AJ16" i="2" s="1"/>
  <c r="AL16" i="2" s="1"/>
  <c r="AM16" i="2" s="1"/>
  <c r="H17" i="2" s="1"/>
  <c r="BA16" i="2"/>
  <c r="BB16" i="2" s="1"/>
  <c r="BJ16" i="2"/>
  <c r="AY16" i="2"/>
  <c r="BF16" i="2"/>
  <c r="BH16" i="2"/>
  <c r="E17" i="2" l="1"/>
  <c r="BW17" i="2"/>
  <c r="AD17" i="2"/>
  <c r="BX17" i="2"/>
  <c r="BI16" i="2"/>
  <c r="BG16" i="2"/>
  <c r="BE16" i="2"/>
  <c r="BK16" i="2"/>
  <c r="BL16" i="2" s="1"/>
  <c r="BN16" i="2"/>
  <c r="BO16" i="2" s="1"/>
  <c r="BP16" i="2" s="1"/>
  <c r="M17" i="2"/>
  <c r="G17" i="2"/>
  <c r="AA17" i="2"/>
  <c r="AB17" i="2"/>
  <c r="K17" i="2"/>
  <c r="I17" i="2"/>
  <c r="AN17" i="2" s="1"/>
  <c r="J17" i="2"/>
  <c r="N17" i="2" s="1"/>
  <c r="O17" i="2" s="1"/>
  <c r="AZ17" i="2" s="1"/>
  <c r="AC17" i="2"/>
  <c r="L17" i="2"/>
  <c r="Z17" i="2" l="1"/>
  <c r="AT17" i="2"/>
  <c r="AU17" i="2" s="1"/>
  <c r="AV17" i="2" s="1"/>
  <c r="AW17" i="2" s="1"/>
  <c r="AX17" i="2" s="1"/>
  <c r="BJ17" i="2" s="1"/>
  <c r="BQ16" i="2"/>
  <c r="BR16" i="2" s="1"/>
  <c r="AF17" i="2"/>
  <c r="Y17" i="2"/>
  <c r="D18" i="2" l="1"/>
  <c r="E18" i="2" s="1"/>
  <c r="BA17" i="2"/>
  <c r="BB17" i="2" s="1"/>
  <c r="BH17" i="2"/>
  <c r="BF17" i="2"/>
  <c r="AY17" i="2"/>
  <c r="BS16" i="2"/>
  <c r="AG17" i="2"/>
  <c r="AI17" i="2" s="1"/>
  <c r="AJ17" i="2" s="1"/>
  <c r="AL17" i="2" s="1"/>
  <c r="F18" i="2" l="1"/>
  <c r="BW18" i="2"/>
  <c r="BE17" i="2"/>
  <c r="BI17" i="2"/>
  <c r="BG17" i="2"/>
  <c r="BK17" i="2"/>
  <c r="BL17" i="2" s="1"/>
  <c r="BN17" i="2"/>
  <c r="BO17" i="2" s="1"/>
  <c r="BP17" i="2" s="1"/>
  <c r="AM17" i="2"/>
  <c r="H18" i="2" s="1"/>
  <c r="BQ17" i="2" l="1"/>
  <c r="BR17" i="2" s="1"/>
  <c r="AC18" i="2"/>
  <c r="BX18" i="2"/>
  <c r="J18" i="2"/>
  <c r="N18" i="2" s="1"/>
  <c r="O18" i="2" s="1"/>
  <c r="AZ18" i="2" s="1"/>
  <c r="AA18" i="2"/>
  <c r="AD18" i="2"/>
  <c r="K18" i="2"/>
  <c r="L18" i="2"/>
  <c r="G18" i="2"/>
  <c r="I18" i="2"/>
  <c r="AN18" i="2" s="1"/>
  <c r="M18" i="2"/>
  <c r="AB18" i="2"/>
  <c r="Z18" i="2" l="1"/>
  <c r="D19" i="2" s="1"/>
  <c r="BS17" i="2"/>
  <c r="AT18" i="2"/>
  <c r="AU18" i="2" s="1"/>
  <c r="AV18" i="2" s="1"/>
  <c r="AW18" i="2" s="1"/>
  <c r="BA18" i="2" s="1"/>
  <c r="BB18" i="2" s="1"/>
  <c r="AF18" i="2"/>
  <c r="Y18" i="2"/>
  <c r="F19" i="2" l="1"/>
  <c r="BW19" i="2"/>
  <c r="E19" i="2"/>
  <c r="AG18" i="2"/>
  <c r="AI18" i="2" s="1"/>
  <c r="AJ18" i="2" s="1"/>
  <c r="AL18" i="2" s="1"/>
  <c r="AM18" i="2" s="1"/>
  <c r="H19" i="2" s="1"/>
  <c r="BX19" i="2" s="1"/>
  <c r="AX18" i="2"/>
  <c r="BH18" i="2" s="1"/>
  <c r="BI18" i="2" s="1"/>
  <c r="BN18" i="2"/>
  <c r="BO18" i="2" s="1"/>
  <c r="BJ18" i="2" l="1"/>
  <c r="BK18" i="2" s="1"/>
  <c r="BL18" i="2" s="1"/>
  <c r="BE18" i="2"/>
  <c r="BF18" i="2"/>
  <c r="BG18" i="2" s="1"/>
  <c r="AY18" i="2"/>
  <c r="G19" i="2"/>
  <c r="I19" i="2"/>
  <c r="AN19" i="2" s="1"/>
  <c r="AC19" i="2"/>
  <c r="AD19" i="2"/>
  <c r="AB19" i="2"/>
  <c r="L19" i="2"/>
  <c r="J19" i="2"/>
  <c r="K19" i="2"/>
  <c r="M19" i="2"/>
  <c r="AA19" i="2"/>
  <c r="BP18" i="2"/>
  <c r="BQ18" i="2"/>
  <c r="AT19" i="2" l="1"/>
  <c r="AU19" i="2" s="1"/>
  <c r="AV19" i="2" s="1"/>
  <c r="AW19" i="2" s="1"/>
  <c r="AX19" i="2" s="1"/>
  <c r="BF19" i="2" s="1"/>
  <c r="AF19" i="2"/>
  <c r="BR18" i="2"/>
  <c r="BS18" i="2"/>
  <c r="N19" i="2"/>
  <c r="O19" i="2" s="1"/>
  <c r="AZ19" i="2" s="1"/>
  <c r="Z19" i="2" l="1"/>
  <c r="D20" i="2" s="1"/>
  <c r="Y19" i="2"/>
  <c r="AG19" i="2" s="1"/>
  <c r="AI19" i="2" s="1"/>
  <c r="AJ19" i="2" s="1"/>
  <c r="AL19" i="2" s="1"/>
  <c r="AM19" i="2" s="1"/>
  <c r="H20" i="2" s="1"/>
  <c r="BX20" i="2" s="1"/>
  <c r="BA19" i="2"/>
  <c r="BB19" i="2" s="1"/>
  <c r="BH19" i="2"/>
  <c r="AY19" i="2"/>
  <c r="BJ19" i="2"/>
  <c r="E20" i="2" l="1"/>
  <c r="BW20" i="2"/>
  <c r="F20" i="2"/>
  <c r="BK19" i="2"/>
  <c r="BL19" i="2" s="1"/>
  <c r="BI19" i="2"/>
  <c r="BG19" i="2"/>
  <c r="I20" i="2"/>
  <c r="M20" i="2"/>
  <c r="K20" i="2"/>
  <c r="AB20" i="2"/>
  <c r="BE19" i="2"/>
  <c r="G20" i="2"/>
  <c r="BN19" i="2"/>
  <c r="BO19" i="2" s="1"/>
  <c r="BQ19" i="2" s="1"/>
  <c r="AA20" i="2"/>
  <c r="AC20" i="2"/>
  <c r="J20" i="2"/>
  <c r="N20" i="2" s="1"/>
  <c r="O20" i="2" s="1"/>
  <c r="AZ20" i="2" s="1"/>
  <c r="AD20" i="2"/>
  <c r="L20" i="2"/>
  <c r="Z20" i="2" l="1"/>
  <c r="D21" i="2" s="1"/>
  <c r="BW21" i="2" s="1"/>
  <c r="AN20" i="2"/>
  <c r="BP19" i="2"/>
  <c r="BR19" i="2" s="1"/>
  <c r="AT20" i="2"/>
  <c r="AU20" i="2" s="1"/>
  <c r="AV20" i="2" s="1"/>
  <c r="AW20" i="2" s="1"/>
  <c r="AX20" i="2" s="1"/>
  <c r="BF20" i="2" s="1"/>
  <c r="Y20" i="2"/>
  <c r="AF20" i="2"/>
  <c r="BS19" i="2" l="1"/>
  <c r="AG20" i="2"/>
  <c r="AI20" i="2" s="1"/>
  <c r="AJ20" i="2" s="1"/>
  <c r="AL20" i="2" s="1"/>
  <c r="AM20" i="2" s="1"/>
  <c r="H21" i="2" s="1"/>
  <c r="BX21" i="2" s="1"/>
  <c r="BH20" i="2"/>
  <c r="BA20" i="2"/>
  <c r="BB20" i="2" s="1"/>
  <c r="BJ20" i="2"/>
  <c r="AY20" i="2"/>
  <c r="E21" i="2"/>
  <c r="F21" i="2"/>
  <c r="BN20" i="2" l="1"/>
  <c r="BO20" i="2" s="1"/>
  <c r="BP20" i="2" s="1"/>
  <c r="BI20" i="2"/>
  <c r="BK20" i="2"/>
  <c r="BL20" i="2" s="1"/>
  <c r="BE20" i="2"/>
  <c r="BG20" i="2"/>
  <c r="L21" i="2"/>
  <c r="AB21" i="2"/>
  <c r="K21" i="2"/>
  <c r="AD21" i="2"/>
  <c r="I21" i="2"/>
  <c r="AN21" i="2" s="1"/>
  <c r="J21" i="2"/>
  <c r="N21" i="2" s="1"/>
  <c r="O21" i="2" s="1"/>
  <c r="AZ21" i="2" s="1"/>
  <c r="G21" i="2"/>
  <c r="AC21" i="2"/>
  <c r="M21" i="2"/>
  <c r="AA21" i="2"/>
  <c r="Z21" i="2" l="1"/>
  <c r="D22" i="2" s="1"/>
  <c r="BW22" i="2" s="1"/>
  <c r="AT21" i="2"/>
  <c r="AU21" i="2" s="1"/>
  <c r="AV21" i="2" s="1"/>
  <c r="AW21" i="2" s="1"/>
  <c r="AX21" i="2" s="1"/>
  <c r="AY21" i="2" s="1"/>
  <c r="BQ20" i="2"/>
  <c r="BS20" i="2" s="1"/>
  <c r="AF21" i="2"/>
  <c r="Y21" i="2"/>
  <c r="BF21" i="2" l="1"/>
  <c r="BA21" i="2"/>
  <c r="BB21" i="2" s="1"/>
  <c r="BH21" i="2"/>
  <c r="BJ21" i="2"/>
  <c r="BR20" i="2"/>
  <c r="AG21" i="2"/>
  <c r="AI21" i="2" s="1"/>
  <c r="AJ21" i="2" s="1"/>
  <c r="AL21" i="2" s="1"/>
  <c r="AM21" i="2" s="1"/>
  <c r="H22" i="2" s="1"/>
  <c r="BX22" i="2" s="1"/>
  <c r="E22" i="2"/>
  <c r="F22" i="2"/>
  <c r="BN21" i="2" l="1"/>
  <c r="BO21" i="2" s="1"/>
  <c r="BQ21" i="2" s="1"/>
  <c r="BE21" i="2"/>
  <c r="BI21" i="2"/>
  <c r="BK21" i="2"/>
  <c r="BL21" i="2" s="1"/>
  <c r="BG21" i="2"/>
  <c r="AB22" i="2"/>
  <c r="M22" i="2"/>
  <c r="J22" i="2"/>
  <c r="N22" i="2" s="1"/>
  <c r="O22" i="2" s="1"/>
  <c r="AZ22" i="2" s="1"/>
  <c r="G22" i="2"/>
  <c r="AC22" i="2"/>
  <c r="K22" i="2"/>
  <c r="I22" i="2"/>
  <c r="AN22" i="2" s="1"/>
  <c r="AD22" i="2"/>
  <c r="AA22" i="2"/>
  <c r="L22" i="2"/>
  <c r="Z22" i="2" l="1"/>
  <c r="D23" i="2" s="1"/>
  <c r="BP21" i="2"/>
  <c r="BR21" i="2" s="1"/>
  <c r="AT22" i="2"/>
  <c r="AU22" i="2" s="1"/>
  <c r="AV22" i="2" s="1"/>
  <c r="AW22" i="2" s="1"/>
  <c r="AX22" i="2" s="1"/>
  <c r="BH22" i="2" s="1"/>
  <c r="AF22" i="2"/>
  <c r="Y22" i="2"/>
  <c r="BS21" i="2" l="1"/>
  <c r="E23" i="2"/>
  <c r="BW23" i="2"/>
  <c r="AG22" i="2"/>
  <c r="AI22" i="2" s="1"/>
  <c r="AJ22" i="2" s="1"/>
  <c r="AL22" i="2" s="1"/>
  <c r="AM22" i="2" s="1"/>
  <c r="H23" i="2" s="1"/>
  <c r="BX23" i="2" s="1"/>
  <c r="BA22" i="2"/>
  <c r="BB22" i="2" s="1"/>
  <c r="BJ22" i="2"/>
  <c r="BF22" i="2"/>
  <c r="AY22" i="2"/>
  <c r="F23" i="2"/>
  <c r="BE22" i="2" l="1"/>
  <c r="BG22" i="2"/>
  <c r="BK22" i="2"/>
  <c r="BL22" i="2" s="1"/>
  <c r="BN22" i="2"/>
  <c r="BO22" i="2" s="1"/>
  <c r="BP22" i="2" s="1"/>
  <c r="BI22" i="2"/>
  <c r="J23" i="2"/>
  <c r="N23" i="2" s="1"/>
  <c r="O23" i="2" s="1"/>
  <c r="AZ23" i="2" s="1"/>
  <c r="I23" i="2"/>
  <c r="AN23" i="2" s="1"/>
  <c r="AC23" i="2"/>
  <c r="L23" i="2"/>
  <c r="AD23" i="2"/>
  <c r="M23" i="2"/>
  <c r="AA23" i="2"/>
  <c r="G23" i="2"/>
  <c r="AB23" i="2"/>
  <c r="K23" i="2"/>
  <c r="Z23" i="2" l="1"/>
  <c r="D24" i="2" s="1"/>
  <c r="BQ22" i="2"/>
  <c r="BS22" i="2" s="1"/>
  <c r="Y23" i="2"/>
  <c r="AF23" i="2"/>
  <c r="AT23" i="2"/>
  <c r="AU23" i="2" s="1"/>
  <c r="AV23" i="2" s="1"/>
  <c r="AW23" i="2" s="1"/>
  <c r="AX13" i="5" l="1"/>
  <c r="BI252" i="2" s="1"/>
  <c r="BW24" i="2"/>
  <c r="BR22" i="2"/>
  <c r="AG23" i="2"/>
  <c r="AI23" i="2" s="1"/>
  <c r="AJ23" i="2" s="1"/>
  <c r="AL23" i="2" s="1"/>
  <c r="AM23" i="2" s="1"/>
  <c r="H24" i="2" s="1"/>
  <c r="F24" i="2"/>
  <c r="BA23" i="2"/>
  <c r="BB23" i="2" s="1"/>
  <c r="AX23" i="2"/>
  <c r="E24" i="2"/>
  <c r="BX24" i="2" l="1"/>
  <c r="M13" i="5"/>
  <c r="N13" i="5" s="1"/>
  <c r="G24" i="2"/>
  <c r="M24" i="2"/>
  <c r="AB24" i="2"/>
  <c r="BG13" i="5"/>
  <c r="K24" i="2"/>
  <c r="J24" i="2"/>
  <c r="N24" i="2" s="1"/>
  <c r="O24" i="2" s="1"/>
  <c r="AZ24" i="2" s="1"/>
  <c r="AY23" i="2"/>
  <c r="BF23" i="2"/>
  <c r="BG23" i="2" s="1"/>
  <c r="BE23" i="2"/>
  <c r="BH23" i="2"/>
  <c r="BI23" i="2" s="1"/>
  <c r="BJ23" i="2"/>
  <c r="BK23" i="2" s="1"/>
  <c r="BL23" i="2" s="1"/>
  <c r="AC24" i="2"/>
  <c r="BN23" i="2"/>
  <c r="BO23" i="2" s="1"/>
  <c r="L24" i="2"/>
  <c r="AA24" i="2"/>
  <c r="I24" i="2"/>
  <c r="AN24" i="2" s="1"/>
  <c r="AD24" i="2"/>
  <c r="Z24" i="2" l="1"/>
  <c r="D25" i="2" s="1"/>
  <c r="Q13" i="5"/>
  <c r="AZ13" i="5"/>
  <c r="BJ13" i="5" s="1"/>
  <c r="AY13" i="5"/>
  <c r="BD13" i="5" s="1"/>
  <c r="Y24" i="2"/>
  <c r="AF24" i="2"/>
  <c r="R13" i="5"/>
  <c r="BH13" i="5"/>
  <c r="BP23" i="2"/>
  <c r="BQ23" i="2"/>
  <c r="AT24" i="2"/>
  <c r="AU24" i="2" s="1"/>
  <c r="AV24" i="2" s="1"/>
  <c r="AW24" i="2" s="1"/>
  <c r="AT13" i="5" l="1"/>
  <c r="E25" i="2"/>
  <c r="F25" i="2"/>
  <c r="P13" i="5"/>
  <c r="S13" i="5" s="1"/>
  <c r="V13" i="5" s="1"/>
  <c r="AC13" i="5" s="1"/>
  <c r="AG24" i="2"/>
  <c r="AI24" i="2" s="1"/>
  <c r="AJ24" i="2" s="1"/>
  <c r="AL24" i="2" s="1"/>
  <c r="AM24" i="2" s="1"/>
  <c r="H25" i="2" s="1"/>
  <c r="BI13" i="5"/>
  <c r="T13" i="5"/>
  <c r="BS23" i="2"/>
  <c r="BR23" i="2"/>
  <c r="BA24" i="2"/>
  <c r="BB24" i="2" s="1"/>
  <c r="AX24" i="2"/>
  <c r="AO13" i="5" l="1"/>
  <c r="K25" i="2"/>
  <c r="AA25" i="2"/>
  <c r="I25" i="2"/>
  <c r="AN25" i="2" s="1"/>
  <c r="J25" i="2"/>
  <c r="AC25" i="2"/>
  <c r="L25" i="2"/>
  <c r="G25" i="2"/>
  <c r="AB25" i="2"/>
  <c r="AD25" i="2"/>
  <c r="M25" i="2"/>
  <c r="AA13" i="5"/>
  <c r="AB13" i="5"/>
  <c r="K13" i="5"/>
  <c r="Z13" i="5"/>
  <c r="AQ13" i="5"/>
  <c r="U13" i="5"/>
  <c r="AH13" i="5" s="1"/>
  <c r="BJ24" i="2"/>
  <c r="BK24" i="2" s="1"/>
  <c r="BL24" i="2" s="1"/>
  <c r="BH24" i="2"/>
  <c r="BI24" i="2" s="1"/>
  <c r="BF24" i="2"/>
  <c r="BG24" i="2" s="1"/>
  <c r="BE24" i="2"/>
  <c r="AY24" i="2"/>
  <c r="BN24" i="2"/>
  <c r="BO24" i="2" s="1"/>
  <c r="AF25" i="2" l="1"/>
  <c r="N25" i="2"/>
  <c r="O25" i="2" s="1"/>
  <c r="AZ25" i="2" s="1"/>
  <c r="AT25" i="2"/>
  <c r="AU25" i="2" s="1"/>
  <c r="AV25" i="2" s="1"/>
  <c r="AW25" i="2" s="1"/>
  <c r="AD13" i="5"/>
  <c r="AF13" i="5"/>
  <c r="AI13" i="5" s="1"/>
  <c r="AE13" i="5" s="1"/>
  <c r="AG13" i="5"/>
  <c r="BP24" i="2"/>
  <c r="BQ24" i="2"/>
  <c r="Z25" i="2" l="1"/>
  <c r="D26" i="2" s="1"/>
  <c r="F26" i="2" s="1"/>
  <c r="AX25" i="2"/>
  <c r="BA25" i="2"/>
  <c r="BB25" i="2" s="1"/>
  <c r="Y25" i="2"/>
  <c r="AG25" i="2" s="1"/>
  <c r="AI25" i="2" s="1"/>
  <c r="AJ25" i="2" s="1"/>
  <c r="AL25" i="2" s="1"/>
  <c r="AM25" i="2" s="1"/>
  <c r="H26" i="2" s="1"/>
  <c r="AK13" i="5"/>
  <c r="AL13" i="5" s="1"/>
  <c r="AJ13" i="5" s="1"/>
  <c r="AP13" i="5" s="1"/>
  <c r="AS13" i="5" s="1"/>
  <c r="AU13" i="5" s="1"/>
  <c r="AV13" i="5" s="1"/>
  <c r="AW13" i="5" s="1"/>
  <c r="AX14" i="5" s="1"/>
  <c r="M14" i="5" s="1"/>
  <c r="N14" i="5" s="1"/>
  <c r="BR24" i="2"/>
  <c r="BS24" i="2"/>
  <c r="E26" i="2" l="1"/>
  <c r="BN25" i="2"/>
  <c r="BO25" i="2" s="1"/>
  <c r="BP25" i="2" s="1"/>
  <c r="L26" i="2"/>
  <c r="J26" i="2"/>
  <c r="AA26" i="2"/>
  <c r="AC26" i="2"/>
  <c r="AD26" i="2"/>
  <c r="I26" i="2"/>
  <c r="AN26" i="2" s="1"/>
  <c r="M26" i="2"/>
  <c r="G26" i="2"/>
  <c r="AB26" i="2"/>
  <c r="K26" i="2"/>
  <c r="BF25" i="2"/>
  <c r="BG25" i="2" s="1"/>
  <c r="BJ25" i="2"/>
  <c r="BK25" i="2" s="1"/>
  <c r="BL25" i="2" s="1"/>
  <c r="AY25" i="2"/>
  <c r="BH25" i="2"/>
  <c r="BI25" i="2" s="1"/>
  <c r="BE25" i="2"/>
  <c r="BW121" i="2"/>
  <c r="BQ123" i="2" s="1"/>
  <c r="S9" i="5"/>
  <c r="S10" i="5" s="1"/>
  <c r="BQ25" i="2" l="1"/>
  <c r="BS25" i="2" s="1"/>
  <c r="N26" i="2"/>
  <c r="O26" i="2" s="1"/>
  <c r="AZ26" i="2" s="1"/>
  <c r="AF26" i="2"/>
  <c r="AT26" i="2"/>
  <c r="AU26" i="2" s="1"/>
  <c r="AV26" i="2" s="1"/>
  <c r="AW26" i="2" s="1"/>
  <c r="BA13" i="5"/>
  <c r="BB13" i="5" s="1"/>
  <c r="BC13" i="5" s="1"/>
  <c r="BE13" i="5" s="1"/>
  <c r="BF14" i="5" s="1"/>
  <c r="BR25" i="2" l="1"/>
  <c r="BA26" i="2"/>
  <c r="BB26" i="2" s="1"/>
  <c r="AX26" i="2"/>
  <c r="Z26" i="2"/>
  <c r="D27" i="2" s="1"/>
  <c r="Y26" i="2"/>
  <c r="AG26" i="2" s="1"/>
  <c r="AI26" i="2" s="1"/>
  <c r="AJ26" i="2" s="1"/>
  <c r="AL26" i="2" s="1"/>
  <c r="AM26" i="2" s="1"/>
  <c r="H27" i="2" s="1"/>
  <c r="BG14" i="5"/>
  <c r="AY14" i="5" s="1"/>
  <c r="BN26" i="2" l="1"/>
  <c r="BO26" i="2" s="1"/>
  <c r="BP26" i="2" s="1"/>
  <c r="I27" i="2"/>
  <c r="G27" i="2"/>
  <c r="M27" i="2"/>
  <c r="L27" i="2"/>
  <c r="J27" i="2"/>
  <c r="AA27" i="2"/>
  <c r="AB27" i="2"/>
  <c r="AD27" i="2"/>
  <c r="AC27" i="2"/>
  <c r="K27" i="2"/>
  <c r="E27" i="2"/>
  <c r="F27" i="2"/>
  <c r="BJ26" i="2"/>
  <c r="BK26" i="2" s="1"/>
  <c r="BL26" i="2" s="1"/>
  <c r="BF26" i="2"/>
  <c r="BG26" i="2" s="1"/>
  <c r="AY26" i="2"/>
  <c r="BH26" i="2"/>
  <c r="BI26" i="2" s="1"/>
  <c r="BE26" i="2"/>
  <c r="AZ14" i="5"/>
  <c r="BJ14" i="5" s="1"/>
  <c r="BH14" i="5"/>
  <c r="BD14" i="5"/>
  <c r="R14" i="5"/>
  <c r="Q14" i="5"/>
  <c r="BQ26" i="2" l="1"/>
  <c r="BR26" i="2" s="1"/>
  <c r="AN27" i="2"/>
  <c r="N27" i="2"/>
  <c r="O27" i="2" s="1"/>
  <c r="AZ27" i="2" s="1"/>
  <c r="AT27" i="2"/>
  <c r="AU27" i="2" s="1"/>
  <c r="AV27" i="2" s="1"/>
  <c r="AW27" i="2" s="1"/>
  <c r="AF27" i="2"/>
  <c r="BA14" i="5"/>
  <c r="AT14" i="5"/>
  <c r="P14" i="5"/>
  <c r="T14" i="5"/>
  <c r="BI14" i="5"/>
  <c r="Z27" i="2" l="1"/>
  <c r="D28" i="2" s="1"/>
  <c r="F28" i="2" s="1"/>
  <c r="BS26" i="2"/>
  <c r="BA27" i="2"/>
  <c r="BB27" i="2" s="1"/>
  <c r="AX27" i="2"/>
  <c r="Y27" i="2"/>
  <c r="AG27" i="2" s="1"/>
  <c r="AI27" i="2" s="1"/>
  <c r="AJ27" i="2" s="1"/>
  <c r="AL27" i="2" s="1"/>
  <c r="AM27" i="2" s="1"/>
  <c r="H28" i="2" s="1"/>
  <c r="K14" i="5"/>
  <c r="S14" i="5"/>
  <c r="E28" i="2" l="1"/>
  <c r="BN27" i="2"/>
  <c r="BO27" i="2" s="1"/>
  <c r="BQ27" i="2" s="1"/>
  <c r="AB28" i="2"/>
  <c r="AA28" i="2"/>
  <c r="J28" i="2"/>
  <c r="L28" i="2"/>
  <c r="M28" i="2"/>
  <c r="AC28" i="2"/>
  <c r="I28" i="2"/>
  <c r="AN28" i="2" s="1"/>
  <c r="K28" i="2"/>
  <c r="AD28" i="2"/>
  <c r="G28" i="2"/>
  <c r="BH27" i="2"/>
  <c r="BI27" i="2" s="1"/>
  <c r="BE27" i="2"/>
  <c r="BJ27" i="2"/>
  <c r="BK27" i="2" s="1"/>
  <c r="BL27" i="2" s="1"/>
  <c r="BF27" i="2"/>
  <c r="BG27" i="2" s="1"/>
  <c r="AY27" i="2"/>
  <c r="V14" i="5"/>
  <c r="U14" i="5"/>
  <c r="AO14" i="5"/>
  <c r="BP27" i="2" l="1"/>
  <c r="BR27" i="2" s="1"/>
  <c r="AT28" i="2"/>
  <c r="AU28" i="2" s="1"/>
  <c r="AV28" i="2" s="1"/>
  <c r="AW28" i="2" s="1"/>
  <c r="BA28" i="2" s="1"/>
  <c r="BB28" i="2" s="1"/>
  <c r="N28" i="2"/>
  <c r="O28" i="2" s="1"/>
  <c r="AZ28" i="2" s="1"/>
  <c r="AF28" i="2"/>
  <c r="AQ14" i="5"/>
  <c r="BB14" i="5"/>
  <c r="BC14" i="5" s="1"/>
  <c r="BE14" i="5" s="1"/>
  <c r="BF15" i="5" s="1"/>
  <c r="AF14" i="5"/>
  <c r="AH14" i="5"/>
  <c r="AG14" i="5"/>
  <c r="AA14" i="5"/>
  <c r="AB14" i="5"/>
  <c r="AC14" i="5"/>
  <c r="Z14" i="5"/>
  <c r="BS27" i="2" l="1"/>
  <c r="Z28" i="2"/>
  <c r="D29" i="2" s="1"/>
  <c r="F29" i="2" s="1"/>
  <c r="AX28" i="2"/>
  <c r="BJ28" i="2" s="1"/>
  <c r="BK28" i="2" s="1"/>
  <c r="BL28" i="2" s="1"/>
  <c r="Y28" i="2"/>
  <c r="AG28" i="2" s="1"/>
  <c r="AI28" i="2" s="1"/>
  <c r="AJ28" i="2" s="1"/>
  <c r="AL28" i="2" s="1"/>
  <c r="AM28" i="2" s="1"/>
  <c r="H29" i="2" s="1"/>
  <c r="BN28" i="2"/>
  <c r="BO28" i="2" s="1"/>
  <c r="AI14" i="5"/>
  <c r="AE14" i="5" s="1"/>
  <c r="AD14" i="5"/>
  <c r="BF28" i="2" l="1"/>
  <c r="BG28" i="2" s="1"/>
  <c r="AY28" i="2"/>
  <c r="BE28" i="2"/>
  <c r="BH28" i="2"/>
  <c r="BI28" i="2" s="1"/>
  <c r="E29" i="2"/>
  <c r="AB29" i="2"/>
  <c r="I29" i="2"/>
  <c r="AN29" i="2" s="1"/>
  <c r="G29" i="2"/>
  <c r="AA29" i="2"/>
  <c r="L29" i="2"/>
  <c r="AC29" i="2"/>
  <c r="M29" i="2"/>
  <c r="AD29" i="2"/>
  <c r="J29" i="2"/>
  <c r="K29" i="2"/>
  <c r="BQ28" i="2"/>
  <c r="BP28" i="2"/>
  <c r="AK14" i="5"/>
  <c r="AL14" i="5" s="1"/>
  <c r="AJ14" i="5" s="1"/>
  <c r="AP14" i="5" s="1"/>
  <c r="AS14" i="5" s="1"/>
  <c r="AU14" i="5" s="1"/>
  <c r="AV14" i="5" s="1"/>
  <c r="AW14" i="5" s="1"/>
  <c r="AX15" i="5" s="1"/>
  <c r="BG15" i="5"/>
  <c r="BR28" i="2" l="1"/>
  <c r="AT29" i="2"/>
  <c r="AU29" i="2" s="1"/>
  <c r="AV29" i="2" s="1"/>
  <c r="AW29" i="2" s="1"/>
  <c r="AX29" i="2" s="1"/>
  <c r="BS28" i="2"/>
  <c r="N29" i="2"/>
  <c r="O29" i="2" s="1"/>
  <c r="AZ29" i="2" s="1"/>
  <c r="AF29" i="2"/>
  <c r="AY15" i="5"/>
  <c r="BD15" i="5" s="1"/>
  <c r="AZ15" i="5"/>
  <c r="BJ15" i="5" s="1"/>
  <c r="Q15" i="5"/>
  <c r="BH15" i="5"/>
  <c r="R15" i="5"/>
  <c r="BA29" i="2" l="1"/>
  <c r="BE29" i="2" s="1"/>
  <c r="Y29" i="2"/>
  <c r="AG29" i="2" s="1"/>
  <c r="AI29" i="2" s="1"/>
  <c r="AJ29" i="2" s="1"/>
  <c r="AL29" i="2" s="1"/>
  <c r="AM29" i="2" s="1"/>
  <c r="H30" i="2" s="1"/>
  <c r="Z29" i="2"/>
  <c r="D30" i="2" s="1"/>
  <c r="BJ29" i="2"/>
  <c r="BF29" i="2"/>
  <c r="BH29" i="2"/>
  <c r="AY29" i="2"/>
  <c r="BA15" i="5"/>
  <c r="AT15" i="5"/>
  <c r="P15" i="5"/>
  <c r="M15" i="5"/>
  <c r="N15" i="5" s="1"/>
  <c r="T15" i="5"/>
  <c r="BI15" i="5"/>
  <c r="BK29" i="2" l="1"/>
  <c r="BL29" i="2" s="1"/>
  <c r="BI29" i="2"/>
  <c r="BG29" i="2"/>
  <c r="BB29" i="2"/>
  <c r="BN29" i="2"/>
  <c r="BO29" i="2" s="1"/>
  <c r="AB30" i="2"/>
  <c r="I30" i="2"/>
  <c r="J30" i="2"/>
  <c r="L30" i="2"/>
  <c r="AC30" i="2"/>
  <c r="M30" i="2"/>
  <c r="AD30" i="2"/>
  <c r="AA30" i="2"/>
  <c r="G30" i="2"/>
  <c r="K30" i="2"/>
  <c r="E30" i="2"/>
  <c r="F30" i="2"/>
  <c r="K15" i="5"/>
  <c r="S15" i="5"/>
  <c r="AN30" i="2" l="1"/>
  <c r="AT30" i="2"/>
  <c r="AU30" i="2" s="1"/>
  <c r="AV30" i="2" s="1"/>
  <c r="AW30" i="2" s="1"/>
  <c r="BA30" i="2" s="1"/>
  <c r="BB30" i="2" s="1"/>
  <c r="BP29" i="2"/>
  <c r="BQ29" i="2"/>
  <c r="N30" i="2"/>
  <c r="O30" i="2" s="1"/>
  <c r="AZ30" i="2" s="1"/>
  <c r="AF30" i="2"/>
  <c r="U15" i="5"/>
  <c r="V15" i="5"/>
  <c r="AO15" i="5"/>
  <c r="BS29" i="2" l="1"/>
  <c r="AX30" i="2"/>
  <c r="BF30" i="2" s="1"/>
  <c r="BG30" i="2" s="1"/>
  <c r="BN30" i="2"/>
  <c r="BO30" i="2" s="1"/>
  <c r="BP30" i="2" s="1"/>
  <c r="BR29" i="2"/>
  <c r="Z30" i="2"/>
  <c r="D31" i="2" s="1"/>
  <c r="Y30" i="2"/>
  <c r="AG30" i="2" s="1"/>
  <c r="AI30" i="2" s="1"/>
  <c r="AJ30" i="2" s="1"/>
  <c r="AL30" i="2" s="1"/>
  <c r="AM30" i="2" s="1"/>
  <c r="H31" i="2" s="1"/>
  <c r="AQ15" i="5"/>
  <c r="BB15" i="5"/>
  <c r="BC15" i="5" s="1"/>
  <c r="BE15" i="5" s="1"/>
  <c r="BF16" i="5" s="1"/>
  <c r="AB15" i="5"/>
  <c r="Z15" i="5"/>
  <c r="AC15" i="5"/>
  <c r="AA15" i="5"/>
  <c r="AG15" i="5"/>
  <c r="AF15" i="5"/>
  <c r="AH15" i="5"/>
  <c r="BJ30" i="2" l="1"/>
  <c r="BK30" i="2" s="1"/>
  <c r="BL30" i="2" s="1"/>
  <c r="AY30" i="2"/>
  <c r="BE30" i="2"/>
  <c r="BQ30" i="2"/>
  <c r="BS30" i="2" s="1"/>
  <c r="BH30" i="2"/>
  <c r="BI30" i="2" s="1"/>
  <c r="M31" i="2"/>
  <c r="AA31" i="2"/>
  <c r="AB31" i="2"/>
  <c r="G31" i="2"/>
  <c r="AC31" i="2"/>
  <c r="AD31" i="2"/>
  <c r="I31" i="2"/>
  <c r="L31" i="2"/>
  <c r="J31" i="2"/>
  <c r="K31" i="2"/>
  <c r="E31" i="2"/>
  <c r="F31" i="2"/>
  <c r="AI15" i="5"/>
  <c r="AE15" i="5" s="1"/>
  <c r="AD15" i="5"/>
  <c r="BR30" i="2" l="1"/>
  <c r="AF31" i="2"/>
  <c r="AN31" i="2"/>
  <c r="N31" i="2"/>
  <c r="O31" i="2" s="1"/>
  <c r="AZ31" i="2" s="1"/>
  <c r="AT31" i="2"/>
  <c r="AU31" i="2" s="1"/>
  <c r="AV31" i="2" s="1"/>
  <c r="AW31" i="2" s="1"/>
  <c r="BG16" i="5"/>
  <c r="AK15" i="5"/>
  <c r="AL15" i="5" s="1"/>
  <c r="AJ15" i="5" s="1"/>
  <c r="AP15" i="5" s="1"/>
  <c r="AS15" i="5" s="1"/>
  <c r="AU15" i="5" s="1"/>
  <c r="AV15" i="5" s="1"/>
  <c r="AW15" i="5" s="1"/>
  <c r="AX16" i="5" s="1"/>
  <c r="AX31" i="2" l="1"/>
  <c r="BA31" i="2"/>
  <c r="BB31" i="2" s="1"/>
  <c r="Y31" i="2"/>
  <c r="AG31" i="2" s="1"/>
  <c r="AI31" i="2" s="1"/>
  <c r="AJ31" i="2" s="1"/>
  <c r="AL31" i="2" s="1"/>
  <c r="AM31" i="2" s="1"/>
  <c r="H32" i="2" s="1"/>
  <c r="Z31" i="2"/>
  <c r="D32" i="2" s="1"/>
  <c r="AY16" i="5"/>
  <c r="BD16" i="5" s="1"/>
  <c r="AZ16" i="5"/>
  <c r="BJ16" i="5" s="1"/>
  <c r="Q16" i="5"/>
  <c r="R16" i="5"/>
  <c r="BH16" i="5"/>
  <c r="L32" i="2" l="1"/>
  <c r="AB32" i="2"/>
  <c r="AC32" i="2"/>
  <c r="J32" i="2"/>
  <c r="G32" i="2"/>
  <c r="AA32" i="2"/>
  <c r="M32" i="2"/>
  <c r="AD32" i="2"/>
  <c r="I32" i="2"/>
  <c r="K32" i="2"/>
  <c r="F32" i="2"/>
  <c r="E32" i="2"/>
  <c r="BE31" i="2"/>
  <c r="AY31" i="2"/>
  <c r="BF31" i="2"/>
  <c r="BG31" i="2" s="1"/>
  <c r="BJ31" i="2"/>
  <c r="BK31" i="2" s="1"/>
  <c r="BL31" i="2" s="1"/>
  <c r="BH31" i="2"/>
  <c r="BI31" i="2" s="1"/>
  <c r="BN31" i="2"/>
  <c r="BO31" i="2" s="1"/>
  <c r="BA16" i="5"/>
  <c r="BI16" i="5"/>
  <c r="T16" i="5"/>
  <c r="AT16" i="5"/>
  <c r="P16" i="5"/>
  <c r="M16" i="5"/>
  <c r="N16" i="5" s="1"/>
  <c r="AT32" i="2" l="1"/>
  <c r="AU32" i="2" s="1"/>
  <c r="AV32" i="2" s="1"/>
  <c r="AW32" i="2" s="1"/>
  <c r="AX32" i="2" s="1"/>
  <c r="AN32" i="2"/>
  <c r="N32" i="2"/>
  <c r="O32" i="2" s="1"/>
  <c r="AZ32" i="2" s="1"/>
  <c r="BQ31" i="2"/>
  <c r="BP31" i="2"/>
  <c r="AF32" i="2"/>
  <c r="S16" i="5"/>
  <c r="K16" i="5"/>
  <c r="BA32" i="2" l="1"/>
  <c r="BB32" i="2" s="1"/>
  <c r="BR31" i="2"/>
  <c r="BS31" i="2"/>
  <c r="BF32" i="2"/>
  <c r="BJ32" i="2"/>
  <c r="BH32" i="2"/>
  <c r="AY32" i="2"/>
  <c r="Z32" i="2"/>
  <c r="D33" i="2" s="1"/>
  <c r="Y32" i="2"/>
  <c r="AG32" i="2" s="1"/>
  <c r="AI32" i="2" s="1"/>
  <c r="AJ32" i="2" s="1"/>
  <c r="AL32" i="2" s="1"/>
  <c r="AM32" i="2" s="1"/>
  <c r="H33" i="2" s="1"/>
  <c r="U16" i="5"/>
  <c r="V16" i="5"/>
  <c r="AO16" i="5"/>
  <c r="BN32" i="2" l="1"/>
  <c r="BO32" i="2" s="1"/>
  <c r="BQ32" i="2" s="1"/>
  <c r="BI32" i="2"/>
  <c r="BG32" i="2"/>
  <c r="BK32" i="2"/>
  <c r="BL32" i="2" s="1"/>
  <c r="BE32" i="2"/>
  <c r="E33" i="2"/>
  <c r="F33" i="2"/>
  <c r="L33" i="2"/>
  <c r="G33" i="2"/>
  <c r="AC33" i="2"/>
  <c r="AA33" i="2"/>
  <c r="AB33" i="2"/>
  <c r="M33" i="2"/>
  <c r="AD33" i="2"/>
  <c r="K33" i="2"/>
  <c r="I33" i="2"/>
  <c r="J33" i="2"/>
  <c r="AH16" i="5"/>
  <c r="AF16" i="5"/>
  <c r="AG16" i="5"/>
  <c r="AQ16" i="5"/>
  <c r="BB16" i="5"/>
  <c r="BC16" i="5" s="1"/>
  <c r="BE16" i="5" s="1"/>
  <c r="BF17" i="5" s="1"/>
  <c r="AA16" i="5"/>
  <c r="Z16" i="5"/>
  <c r="AC16" i="5"/>
  <c r="AB16" i="5"/>
  <c r="BP32" i="2" l="1"/>
  <c r="BS32" i="2" s="1"/>
  <c r="AN33" i="2"/>
  <c r="N33" i="2"/>
  <c r="O33" i="2" s="1"/>
  <c r="AZ33" i="2" s="1"/>
  <c r="AT33" i="2"/>
  <c r="AU33" i="2" s="1"/>
  <c r="AV33" i="2" s="1"/>
  <c r="AW33" i="2" s="1"/>
  <c r="AF33" i="2"/>
  <c r="AD16" i="5"/>
  <c r="AI16" i="5"/>
  <c r="AE16" i="5" s="1"/>
  <c r="BR32" i="2" l="1"/>
  <c r="BA33" i="2"/>
  <c r="BB33" i="2" s="1"/>
  <c r="AX33" i="2"/>
  <c r="Y33" i="2"/>
  <c r="AG33" i="2" s="1"/>
  <c r="AI33" i="2" s="1"/>
  <c r="AJ33" i="2" s="1"/>
  <c r="AL33" i="2" s="1"/>
  <c r="AM33" i="2" s="1"/>
  <c r="H34" i="2" s="1"/>
  <c r="Z33" i="2"/>
  <c r="D34" i="2" s="1"/>
  <c r="AK16" i="5"/>
  <c r="AL16" i="5" s="1"/>
  <c r="AJ16" i="5" s="1"/>
  <c r="AP16" i="5" s="1"/>
  <c r="AS16" i="5" s="1"/>
  <c r="AU16" i="5" s="1"/>
  <c r="AV16" i="5" s="1"/>
  <c r="AW16" i="5" s="1"/>
  <c r="AX17" i="5" s="1"/>
  <c r="BG17" i="5"/>
  <c r="BN33" i="2" l="1"/>
  <c r="BO33" i="2" s="1"/>
  <c r="BQ33" i="2" s="1"/>
  <c r="E34" i="2"/>
  <c r="F34" i="2"/>
  <c r="AB34" i="2"/>
  <c r="I34" i="2"/>
  <c r="J34" i="2"/>
  <c r="M34" i="2"/>
  <c r="L34" i="2"/>
  <c r="AC34" i="2"/>
  <c r="G34" i="2"/>
  <c r="AA34" i="2"/>
  <c r="AD34" i="2"/>
  <c r="K34" i="2"/>
  <c r="BE33" i="2"/>
  <c r="BH33" i="2"/>
  <c r="BI33" i="2" s="1"/>
  <c r="BF33" i="2"/>
  <c r="BG33" i="2" s="1"/>
  <c r="AY33" i="2"/>
  <c r="BJ33" i="2"/>
  <c r="BK33" i="2" s="1"/>
  <c r="BL33" i="2" s="1"/>
  <c r="AY17" i="5"/>
  <c r="AZ17" i="5"/>
  <c r="BJ17" i="5" s="1"/>
  <c r="BH17" i="5"/>
  <c r="BP33" i="2" l="1"/>
  <c r="BS33" i="2" s="1"/>
  <c r="AN34" i="2"/>
  <c r="AT34" i="2"/>
  <c r="AU34" i="2" s="1"/>
  <c r="AV34" i="2" s="1"/>
  <c r="AW34" i="2" s="1"/>
  <c r="N34" i="2"/>
  <c r="O34" i="2" s="1"/>
  <c r="AZ34" i="2" s="1"/>
  <c r="AF34" i="2"/>
  <c r="M17" i="5"/>
  <c r="N17" i="5" s="1"/>
  <c r="BD17" i="5"/>
  <c r="T17" i="5"/>
  <c r="BI17" i="5"/>
  <c r="Q17" i="5"/>
  <c r="R17" i="5"/>
  <c r="BA17" i="5" s="1"/>
  <c r="BR33" i="2" l="1"/>
  <c r="Y34" i="2"/>
  <c r="AG34" i="2" s="1"/>
  <c r="AI34" i="2" s="1"/>
  <c r="AJ34" i="2" s="1"/>
  <c r="AL34" i="2" s="1"/>
  <c r="AM34" i="2" s="1"/>
  <c r="H35" i="2" s="1"/>
  <c r="Z34" i="2"/>
  <c r="D35" i="2" s="1"/>
  <c r="AX34" i="2"/>
  <c r="BA34" i="2"/>
  <c r="BB34" i="2" s="1"/>
  <c r="P17" i="5"/>
  <c r="AT17" i="5"/>
  <c r="BN34" i="2" l="1"/>
  <c r="BO34" i="2" s="1"/>
  <c r="AY34" i="2"/>
  <c r="BJ34" i="2"/>
  <c r="BK34" i="2" s="1"/>
  <c r="BL34" i="2" s="1"/>
  <c r="BH34" i="2"/>
  <c r="BI34" i="2" s="1"/>
  <c r="BE34" i="2"/>
  <c r="BF34" i="2"/>
  <c r="BG34" i="2" s="1"/>
  <c r="E35" i="2"/>
  <c r="F35" i="2"/>
  <c r="L35" i="2"/>
  <c r="AA35" i="2"/>
  <c r="AC35" i="2"/>
  <c r="J35" i="2"/>
  <c r="M35" i="2"/>
  <c r="AD35" i="2"/>
  <c r="AB35" i="2"/>
  <c r="K35" i="2"/>
  <c r="G35" i="2"/>
  <c r="I35" i="2"/>
  <c r="S17" i="5"/>
  <c r="K17" i="5"/>
  <c r="AN35" i="2" l="1"/>
  <c r="AF35" i="2"/>
  <c r="BQ34" i="2"/>
  <c r="BP34" i="2"/>
  <c r="N35" i="2"/>
  <c r="O35" i="2" s="1"/>
  <c r="AZ35" i="2" s="1"/>
  <c r="AT35" i="2"/>
  <c r="AU35" i="2" s="1"/>
  <c r="AV35" i="2" s="1"/>
  <c r="AW35" i="2" s="1"/>
  <c r="U17" i="5"/>
  <c r="V17" i="5"/>
  <c r="AO17" i="5"/>
  <c r="BS34" i="2" l="1"/>
  <c r="Z35" i="2"/>
  <c r="D36" i="2" s="1"/>
  <c r="AX35" i="2"/>
  <c r="BA35" i="2"/>
  <c r="BB35" i="2" s="1"/>
  <c r="Y35" i="2"/>
  <c r="AG35" i="2" s="1"/>
  <c r="AI35" i="2" s="1"/>
  <c r="AJ35" i="2" s="1"/>
  <c r="AL35" i="2" s="1"/>
  <c r="AM35" i="2" s="1"/>
  <c r="H36" i="2" s="1"/>
  <c r="BR34" i="2"/>
  <c r="AF17" i="5"/>
  <c r="AG17" i="5"/>
  <c r="AH17" i="5"/>
  <c r="BB17" i="5"/>
  <c r="BC17" i="5" s="1"/>
  <c r="BE17" i="5" s="1"/>
  <c r="BF18" i="5" s="1"/>
  <c r="AQ17" i="5"/>
  <c r="AA17" i="5"/>
  <c r="AB17" i="5"/>
  <c r="AC17" i="5"/>
  <c r="Z17" i="5"/>
  <c r="L36" i="2" l="1"/>
  <c r="AA36" i="2"/>
  <c r="G36" i="2"/>
  <c r="M36" i="2"/>
  <c r="I36" i="2"/>
  <c r="AC36" i="2"/>
  <c r="AB36" i="2"/>
  <c r="AD36" i="2"/>
  <c r="J36" i="2"/>
  <c r="K36" i="2"/>
  <c r="BN35" i="2"/>
  <c r="BO35" i="2" s="1"/>
  <c r="BE35" i="2"/>
  <c r="BF35" i="2"/>
  <c r="BG35" i="2" s="1"/>
  <c r="BH35" i="2"/>
  <c r="BI35" i="2" s="1"/>
  <c r="AY35" i="2"/>
  <c r="BJ35" i="2"/>
  <c r="BK35" i="2" s="1"/>
  <c r="BL35" i="2" s="1"/>
  <c r="E36" i="2"/>
  <c r="F36" i="2"/>
  <c r="AD17" i="5"/>
  <c r="AI17" i="5"/>
  <c r="AE17" i="5" s="1"/>
  <c r="BG18" i="5"/>
  <c r="AN36" i="2" l="1"/>
  <c r="AF36" i="2"/>
  <c r="N36" i="2"/>
  <c r="O36" i="2" s="1"/>
  <c r="AZ36" i="2" s="1"/>
  <c r="AT36" i="2"/>
  <c r="AU36" i="2" s="1"/>
  <c r="AV36" i="2" s="1"/>
  <c r="AW36" i="2" s="1"/>
  <c r="BQ35" i="2"/>
  <c r="BP35" i="2"/>
  <c r="AK17" i="5"/>
  <c r="AL17" i="5" s="1"/>
  <c r="AJ17" i="5" s="1"/>
  <c r="AP17" i="5" s="1"/>
  <c r="AS17" i="5" s="1"/>
  <c r="AU17" i="5" s="1"/>
  <c r="AV17" i="5" s="1"/>
  <c r="AW17" i="5" s="1"/>
  <c r="AX18" i="5" s="1"/>
  <c r="AZ18" i="5" s="1"/>
  <c r="BJ18" i="5" s="1"/>
  <c r="BH18" i="5"/>
  <c r="Z36" i="2" l="1"/>
  <c r="D37" i="2" s="1"/>
  <c r="E37" i="2" s="1"/>
  <c r="BR35" i="2"/>
  <c r="BS35" i="2"/>
  <c r="Y36" i="2"/>
  <c r="AG36" i="2" s="1"/>
  <c r="AI36" i="2" s="1"/>
  <c r="AJ36" i="2" s="1"/>
  <c r="AL36" i="2" s="1"/>
  <c r="AM36" i="2" s="1"/>
  <c r="H37" i="2" s="1"/>
  <c r="AX36" i="2"/>
  <c r="BA36" i="2"/>
  <c r="BB36" i="2" s="1"/>
  <c r="AY18" i="5"/>
  <c r="BI18" i="5"/>
  <c r="T18" i="5"/>
  <c r="F37" i="2" l="1"/>
  <c r="BN36" i="2"/>
  <c r="BO36" i="2" s="1"/>
  <c r="BQ36" i="2" s="1"/>
  <c r="BF36" i="2"/>
  <c r="BG36" i="2" s="1"/>
  <c r="BH36" i="2"/>
  <c r="BI36" i="2" s="1"/>
  <c r="AY36" i="2"/>
  <c r="BJ36" i="2"/>
  <c r="BK36" i="2" s="1"/>
  <c r="BL36" i="2" s="1"/>
  <c r="BE36" i="2"/>
  <c r="K37" i="2"/>
  <c r="AB37" i="2"/>
  <c r="L37" i="2"/>
  <c r="J37" i="2"/>
  <c r="AC37" i="2"/>
  <c r="AA37" i="2"/>
  <c r="M37" i="2"/>
  <c r="AD37" i="2"/>
  <c r="G37" i="2"/>
  <c r="I37" i="2"/>
  <c r="AN37" i="2" s="1"/>
  <c r="M18" i="5"/>
  <c r="N18" i="5" s="1"/>
  <c r="BD18" i="5"/>
  <c r="R18" i="5"/>
  <c r="Q18" i="5"/>
  <c r="AT37" i="2" l="1"/>
  <c r="AU37" i="2" s="1"/>
  <c r="AV37" i="2" s="1"/>
  <c r="AW37" i="2" s="1"/>
  <c r="AX37" i="2" s="1"/>
  <c r="BP36" i="2"/>
  <c r="BR36" i="2" s="1"/>
  <c r="N37" i="2"/>
  <c r="O37" i="2" s="1"/>
  <c r="AZ37" i="2" s="1"/>
  <c r="AF37" i="2"/>
  <c r="BA18" i="5"/>
  <c r="P18" i="5"/>
  <c r="AT18" i="5"/>
  <c r="BA37" i="2" l="1"/>
  <c r="BB37" i="2" s="1"/>
  <c r="BS36" i="2"/>
  <c r="Z37" i="2"/>
  <c r="D38" i="2" s="1"/>
  <c r="E38" i="2" s="1"/>
  <c r="AY37" i="2"/>
  <c r="BJ37" i="2"/>
  <c r="BF37" i="2"/>
  <c r="BH37" i="2"/>
  <c r="Y37" i="2"/>
  <c r="AG37" i="2" s="1"/>
  <c r="AI37" i="2" s="1"/>
  <c r="AJ37" i="2" s="1"/>
  <c r="AL37" i="2" s="1"/>
  <c r="AM37" i="2" s="1"/>
  <c r="H38" i="2" s="1"/>
  <c r="S18" i="5"/>
  <c r="K18" i="5"/>
  <c r="BG37" i="2" l="1"/>
  <c r="BE37" i="2"/>
  <c r="BI37" i="2"/>
  <c r="BK37" i="2"/>
  <c r="BL37" i="2" s="1"/>
  <c r="BN37" i="2"/>
  <c r="BO37" i="2" s="1"/>
  <c r="BQ37" i="2" s="1"/>
  <c r="F38" i="2"/>
  <c r="AC38" i="2"/>
  <c r="I38" i="2"/>
  <c r="G38" i="2"/>
  <c r="L38" i="2"/>
  <c r="M38" i="2"/>
  <c r="AA38" i="2"/>
  <c r="J38" i="2"/>
  <c r="AD38" i="2"/>
  <c r="AB38" i="2"/>
  <c r="K38" i="2"/>
  <c r="U18" i="5"/>
  <c r="V18" i="5"/>
  <c r="AO18" i="5"/>
  <c r="BP37" i="2" l="1"/>
  <c r="BR37" i="2" s="1"/>
  <c r="AN38" i="2"/>
  <c r="AT38" i="2"/>
  <c r="AU38" i="2" s="1"/>
  <c r="AV38" i="2" s="1"/>
  <c r="AW38" i="2" s="1"/>
  <c r="BA38" i="2" s="1"/>
  <c r="BB38" i="2" s="1"/>
  <c r="N38" i="2"/>
  <c r="O38" i="2" s="1"/>
  <c r="AZ38" i="2" s="1"/>
  <c r="AF38" i="2"/>
  <c r="AF18" i="5"/>
  <c r="AH18" i="5"/>
  <c r="AG18" i="5"/>
  <c r="AQ18" i="5"/>
  <c r="BB18" i="5"/>
  <c r="BC18" i="5" s="1"/>
  <c r="BE18" i="5" s="1"/>
  <c r="BF19" i="5" s="1"/>
  <c r="AA18" i="5"/>
  <c r="AC18" i="5"/>
  <c r="Z18" i="5"/>
  <c r="AB18" i="5"/>
  <c r="BS37" i="2" l="1"/>
  <c r="Y38" i="2"/>
  <c r="AG38" i="2" s="1"/>
  <c r="AI38" i="2" s="1"/>
  <c r="AJ38" i="2" s="1"/>
  <c r="AL38" i="2" s="1"/>
  <c r="AM38" i="2" s="1"/>
  <c r="H39" i="2" s="1"/>
  <c r="G39" i="2" s="1"/>
  <c r="AX38" i="2"/>
  <c r="BF38" i="2" s="1"/>
  <c r="BG38" i="2" s="1"/>
  <c r="BN38" i="2"/>
  <c r="BO38" i="2" s="1"/>
  <c r="BQ38" i="2" s="1"/>
  <c r="Z38" i="2"/>
  <c r="D39" i="2" s="1"/>
  <c r="BG19" i="5"/>
  <c r="BH19" i="5" s="1"/>
  <c r="AI18" i="5"/>
  <c r="AE18" i="5" s="1"/>
  <c r="AD18" i="5"/>
  <c r="BP38" i="2" l="1"/>
  <c r="BR38" i="2" s="1"/>
  <c r="BE38" i="2"/>
  <c r="AY38" i="2"/>
  <c r="BJ38" i="2"/>
  <c r="BK38" i="2" s="1"/>
  <c r="BL38" i="2" s="1"/>
  <c r="BH38" i="2"/>
  <c r="BI38" i="2" s="1"/>
  <c r="AB39" i="2"/>
  <c r="J39" i="2"/>
  <c r="N39" i="2" s="1"/>
  <c r="O39" i="2" s="1"/>
  <c r="AZ39" i="2" s="1"/>
  <c r="AC39" i="2"/>
  <c r="AA39" i="2"/>
  <c r="I39" i="2"/>
  <c r="L39" i="2"/>
  <c r="K39" i="2"/>
  <c r="E39" i="2"/>
  <c r="F39" i="2"/>
  <c r="M39" i="2"/>
  <c r="AD39" i="2"/>
  <c r="AK18" i="5"/>
  <c r="AL18" i="5" s="1"/>
  <c r="AJ18" i="5" s="1"/>
  <c r="AP18" i="5" s="1"/>
  <c r="AS18" i="5" s="1"/>
  <c r="AU18" i="5" s="1"/>
  <c r="AV18" i="5" s="1"/>
  <c r="AW18" i="5" s="1"/>
  <c r="AX19" i="5" s="1"/>
  <c r="AY19" i="5" s="1"/>
  <c r="T19" i="5"/>
  <c r="BI19" i="5"/>
  <c r="BS38" i="2" l="1"/>
  <c r="Z39" i="2"/>
  <c r="D40" i="2" s="1"/>
  <c r="E40" i="2" s="1"/>
  <c r="AN39" i="2"/>
  <c r="Y39" i="2"/>
  <c r="AT39" i="2"/>
  <c r="AU39" i="2" s="1"/>
  <c r="AV39" i="2" s="1"/>
  <c r="AW39" i="2" s="1"/>
  <c r="AF39" i="2"/>
  <c r="AZ19" i="5"/>
  <c r="BJ19" i="5" s="1"/>
  <c r="M19" i="5"/>
  <c r="N19" i="5" s="1"/>
  <c r="Q19" i="5"/>
  <c r="R19" i="5"/>
  <c r="BD19" i="5"/>
  <c r="F40" i="2" l="1"/>
  <c r="AX39" i="2"/>
  <c r="BA39" i="2"/>
  <c r="BB39" i="2" s="1"/>
  <c r="AG39" i="2"/>
  <c r="AI39" i="2" s="1"/>
  <c r="AJ39" i="2" s="1"/>
  <c r="AL39" i="2" s="1"/>
  <c r="AM39" i="2" s="1"/>
  <c r="H40" i="2" s="1"/>
  <c r="BA19" i="5"/>
  <c r="P19" i="5"/>
  <c r="AT19" i="5"/>
  <c r="BN39" i="2" l="1"/>
  <c r="BO39" i="2" s="1"/>
  <c r="BQ39" i="2" s="1"/>
  <c r="AC40" i="2"/>
  <c r="AA40" i="2"/>
  <c r="G40" i="2"/>
  <c r="M40" i="2"/>
  <c r="AB40" i="2"/>
  <c r="I40" i="2"/>
  <c r="AN40" i="2" s="1"/>
  <c r="J40" i="2"/>
  <c r="K40" i="2"/>
  <c r="L40" i="2"/>
  <c r="AD40" i="2"/>
  <c r="BF39" i="2"/>
  <c r="BG39" i="2" s="1"/>
  <c r="BH39" i="2"/>
  <c r="BI39" i="2" s="1"/>
  <c r="AY39" i="2"/>
  <c r="BE39" i="2"/>
  <c r="BJ39" i="2"/>
  <c r="BK39" i="2" s="1"/>
  <c r="BL39" i="2" s="1"/>
  <c r="K19" i="5"/>
  <c r="S19" i="5"/>
  <c r="AT40" i="2" l="1"/>
  <c r="AU40" i="2" s="1"/>
  <c r="AV40" i="2" s="1"/>
  <c r="AW40" i="2" s="1"/>
  <c r="AX40" i="2" s="1"/>
  <c r="AF40" i="2"/>
  <c r="BP39" i="2"/>
  <c r="BR39" i="2" s="1"/>
  <c r="N40" i="2"/>
  <c r="O40" i="2" s="1"/>
  <c r="AZ40" i="2" s="1"/>
  <c r="U19" i="5"/>
  <c r="V19" i="5"/>
  <c r="AO19" i="5"/>
  <c r="Z40" i="2" l="1"/>
  <c r="D41" i="2" s="1"/>
  <c r="E41" i="2" s="1"/>
  <c r="BS39" i="2"/>
  <c r="BA40" i="2"/>
  <c r="BB40" i="2" s="1"/>
  <c r="Y40" i="2"/>
  <c r="AG40" i="2" s="1"/>
  <c r="AI40" i="2" s="1"/>
  <c r="AJ40" i="2" s="1"/>
  <c r="AL40" i="2" s="1"/>
  <c r="AM40" i="2" s="1"/>
  <c r="H41" i="2" s="1"/>
  <c r="G41" i="2" s="1"/>
  <c r="BF40" i="2"/>
  <c r="BH40" i="2"/>
  <c r="AY40" i="2"/>
  <c r="BJ40" i="2"/>
  <c r="AG19" i="5"/>
  <c r="AH19" i="5"/>
  <c r="AF19" i="5"/>
  <c r="BB19" i="5"/>
  <c r="BC19" i="5" s="1"/>
  <c r="BE19" i="5" s="1"/>
  <c r="BF20" i="5" s="1"/>
  <c r="AQ19" i="5"/>
  <c r="AB19" i="5"/>
  <c r="AA19" i="5"/>
  <c r="AC19" i="5"/>
  <c r="Z19" i="5"/>
  <c r="BE40" i="2" l="1"/>
  <c r="BN40" i="2"/>
  <c r="BO40" i="2" s="1"/>
  <c r="BP40" i="2" s="1"/>
  <c r="BK40" i="2"/>
  <c r="BL40" i="2" s="1"/>
  <c r="F41" i="2"/>
  <c r="BG40" i="2"/>
  <c r="BI40" i="2"/>
  <c r="K41" i="2"/>
  <c r="I41" i="2"/>
  <c r="AB41" i="2"/>
  <c r="J41" i="2"/>
  <c r="N41" i="2" s="1"/>
  <c r="O41" i="2" s="1"/>
  <c r="AZ41" i="2" s="1"/>
  <c r="M41" i="2"/>
  <c r="AA41" i="2"/>
  <c r="AC41" i="2"/>
  <c r="L41" i="2"/>
  <c r="AD41" i="2"/>
  <c r="BQ40" i="2"/>
  <c r="BG20" i="5"/>
  <c r="BH20" i="5" s="1"/>
  <c r="AI19" i="5"/>
  <c r="AE19" i="5" s="1"/>
  <c r="AD19" i="5"/>
  <c r="AN41" i="2" l="1"/>
  <c r="AT41" i="2"/>
  <c r="AU41" i="2" s="1"/>
  <c r="AV41" i="2" s="1"/>
  <c r="AW41" i="2" s="1"/>
  <c r="BA41" i="2" s="1"/>
  <c r="BB41" i="2" s="1"/>
  <c r="AF41" i="2"/>
  <c r="Y41" i="2"/>
  <c r="Z41" i="2"/>
  <c r="D42" i="2" s="1"/>
  <c r="BR40" i="2"/>
  <c r="BS40" i="2"/>
  <c r="BI20" i="5"/>
  <c r="T20" i="5"/>
  <c r="AK19" i="5"/>
  <c r="AL19" i="5" s="1"/>
  <c r="AJ19" i="5" s="1"/>
  <c r="AP19" i="5" s="1"/>
  <c r="AS19" i="5" s="1"/>
  <c r="AU19" i="5" s="1"/>
  <c r="AV19" i="5" s="1"/>
  <c r="AW19" i="5" s="1"/>
  <c r="AX20" i="5" s="1"/>
  <c r="AY20" i="5" s="1"/>
  <c r="AG41" i="2" l="1"/>
  <c r="AI41" i="2" s="1"/>
  <c r="AJ41" i="2" s="1"/>
  <c r="AL41" i="2" s="1"/>
  <c r="AM41" i="2" s="1"/>
  <c r="H42" i="2" s="1"/>
  <c r="L42" i="2" s="1"/>
  <c r="AX41" i="2"/>
  <c r="BE41" i="2" s="1"/>
  <c r="E42" i="2"/>
  <c r="F42" i="2"/>
  <c r="BN41" i="2"/>
  <c r="BO41" i="2" s="1"/>
  <c r="BQ41" i="2" s="1"/>
  <c r="AZ20" i="5"/>
  <c r="BJ20" i="5" s="1"/>
  <c r="M20" i="5"/>
  <c r="N20" i="5" s="1"/>
  <c r="BD20" i="5"/>
  <c r="R20" i="5"/>
  <c r="Q20" i="5"/>
  <c r="G42" i="2" l="1"/>
  <c r="I42" i="2"/>
  <c r="AN42" i="2" s="1"/>
  <c r="AC42" i="2"/>
  <c r="AD42" i="2"/>
  <c r="AA42" i="2"/>
  <c r="AB42" i="2"/>
  <c r="K42" i="2"/>
  <c r="J42" i="2"/>
  <c r="N42" i="2" s="1"/>
  <c r="O42" i="2" s="1"/>
  <c r="AZ42" i="2" s="1"/>
  <c r="M42" i="2"/>
  <c r="AT42" i="2" s="1"/>
  <c r="AU42" i="2" s="1"/>
  <c r="AV42" i="2" s="1"/>
  <c r="AW42" i="2" s="1"/>
  <c r="AX42" i="2" s="1"/>
  <c r="BJ42" i="2" s="1"/>
  <c r="AY41" i="2"/>
  <c r="BJ41" i="2"/>
  <c r="BK41" i="2" s="1"/>
  <c r="BL41" i="2" s="1"/>
  <c r="BF41" i="2"/>
  <c r="BG41" i="2" s="1"/>
  <c r="BH41" i="2"/>
  <c r="BI41" i="2" s="1"/>
  <c r="BP41" i="2"/>
  <c r="BR41" i="2" s="1"/>
  <c r="BA20" i="5"/>
  <c r="AT20" i="5"/>
  <c r="P20" i="5"/>
  <c r="AF42" i="2" l="1"/>
  <c r="Z42" i="2"/>
  <c r="D43" i="2" s="1"/>
  <c r="F43" i="2" s="1"/>
  <c r="Y42" i="2"/>
  <c r="BS41" i="2"/>
  <c r="BH42" i="2"/>
  <c r="AY42" i="2"/>
  <c r="BA42" i="2"/>
  <c r="BB42" i="2" s="1"/>
  <c r="BF42" i="2"/>
  <c r="S20" i="5"/>
  <c r="K20" i="5"/>
  <c r="AG42" i="2" l="1"/>
  <c r="AI42" i="2" s="1"/>
  <c r="AJ42" i="2" s="1"/>
  <c r="AL42" i="2" s="1"/>
  <c r="AM42" i="2" s="1"/>
  <c r="H43" i="2" s="1"/>
  <c r="L43" i="2" s="1"/>
  <c r="BG42" i="2"/>
  <c r="E43" i="2"/>
  <c r="BE42" i="2"/>
  <c r="BI42" i="2"/>
  <c r="BK42" i="2"/>
  <c r="BL42" i="2" s="1"/>
  <c r="I43" i="2"/>
  <c r="AN43" i="2" s="1"/>
  <c r="AD43" i="2"/>
  <c r="AA43" i="2"/>
  <c r="BN42" i="2"/>
  <c r="BO42" i="2" s="1"/>
  <c r="BQ42" i="2" s="1"/>
  <c r="J43" i="2"/>
  <c r="N43" i="2" s="1"/>
  <c r="O43" i="2" s="1"/>
  <c r="AZ43" i="2" s="1"/>
  <c r="K43" i="2"/>
  <c r="V20" i="5"/>
  <c r="U20" i="5"/>
  <c r="AO20" i="5"/>
  <c r="G43" i="2" l="1"/>
  <c r="AB43" i="2"/>
  <c r="AC43" i="2"/>
  <c r="M43" i="2"/>
  <c r="AT43" i="2" s="1"/>
  <c r="AU43" i="2" s="1"/>
  <c r="AV43" i="2" s="1"/>
  <c r="AW43" i="2" s="1"/>
  <c r="AX43" i="2" s="1"/>
  <c r="AY43" i="2" s="1"/>
  <c r="Z43" i="2"/>
  <c r="D44" i="2" s="1"/>
  <c r="E44" i="2" s="1"/>
  <c r="AF43" i="2"/>
  <c r="Y43" i="2"/>
  <c r="BP42" i="2"/>
  <c r="BS42" i="2" s="1"/>
  <c r="AA20" i="5"/>
  <c r="AC20" i="5"/>
  <c r="Z20" i="5"/>
  <c r="AB20" i="5"/>
  <c r="AQ20" i="5"/>
  <c r="BB20" i="5"/>
  <c r="BC20" i="5" s="1"/>
  <c r="BE20" i="5" s="1"/>
  <c r="BF21" i="5" s="1"/>
  <c r="AG20" i="5"/>
  <c r="AF20" i="5"/>
  <c r="AH20" i="5"/>
  <c r="BA43" i="2" l="1"/>
  <c r="BB43" i="2" s="1"/>
  <c r="BH43" i="2"/>
  <c r="BJ43" i="2"/>
  <c r="BK43" i="2" s="1"/>
  <c r="BL43" i="2" s="1"/>
  <c r="BF43" i="2"/>
  <c r="AG43" i="2"/>
  <c r="AI43" i="2" s="1"/>
  <c r="AJ43" i="2" s="1"/>
  <c r="AL43" i="2" s="1"/>
  <c r="AM43" i="2" s="1"/>
  <c r="H44" i="2" s="1"/>
  <c r="J44" i="2" s="1"/>
  <c r="N44" i="2" s="1"/>
  <c r="O44" i="2" s="1"/>
  <c r="AZ44" i="2" s="1"/>
  <c r="F44" i="2"/>
  <c r="BG43" i="2"/>
  <c r="BN43" i="2"/>
  <c r="BO43" i="2" s="1"/>
  <c r="BQ43" i="2" s="1"/>
  <c r="BR42" i="2"/>
  <c r="BE43" i="2"/>
  <c r="BI43" i="2"/>
  <c r="BG21" i="5"/>
  <c r="BH21" i="5" s="1"/>
  <c r="AI20" i="5"/>
  <c r="AE20" i="5" s="1"/>
  <c r="AD20" i="5"/>
  <c r="AB44" i="2" l="1"/>
  <c r="G44" i="2"/>
  <c r="K44" i="2"/>
  <c r="AD44" i="2"/>
  <c r="AC44" i="2"/>
  <c r="M44" i="2"/>
  <c r="AA44" i="2"/>
  <c r="I44" i="2"/>
  <c r="AN44" i="2" s="1"/>
  <c r="L44" i="2"/>
  <c r="Y44" i="2" s="1"/>
  <c r="BP43" i="2"/>
  <c r="BS43" i="2" s="1"/>
  <c r="BI21" i="5"/>
  <c r="T21" i="5"/>
  <c r="AK20" i="5"/>
  <c r="AL20" i="5" s="1"/>
  <c r="AJ20" i="5" s="1"/>
  <c r="AP20" i="5" s="1"/>
  <c r="AS20" i="5" s="1"/>
  <c r="AU20" i="5" s="1"/>
  <c r="AV20" i="5" s="1"/>
  <c r="AW20" i="5" s="1"/>
  <c r="AX21" i="5" s="1"/>
  <c r="AY21" i="5" s="1"/>
  <c r="AT44" i="2" l="1"/>
  <c r="AU44" i="2" s="1"/>
  <c r="AV44" i="2" s="1"/>
  <c r="AW44" i="2" s="1"/>
  <c r="AX44" i="2" s="1"/>
  <c r="BH44" i="2" s="1"/>
  <c r="BR43" i="2"/>
  <c r="AF44" i="2"/>
  <c r="AG44" i="2" s="1"/>
  <c r="AI44" i="2" s="1"/>
  <c r="AJ44" i="2" s="1"/>
  <c r="AL44" i="2" s="1"/>
  <c r="AM44" i="2" s="1"/>
  <c r="H45" i="2" s="1"/>
  <c r="Z44" i="2"/>
  <c r="D45" i="2" s="1"/>
  <c r="E45" i="2" s="1"/>
  <c r="AZ21" i="5"/>
  <c r="BJ21" i="5" s="1"/>
  <c r="M21" i="5"/>
  <c r="N21" i="5" s="1"/>
  <c r="R21" i="5"/>
  <c r="Q21" i="5"/>
  <c r="BD21" i="5"/>
  <c r="AY44" i="2" l="1"/>
  <c r="BF44" i="2"/>
  <c r="BA44" i="2"/>
  <c r="BB44" i="2" s="1"/>
  <c r="BJ44" i="2"/>
  <c r="I45" i="2"/>
  <c r="G45" i="2"/>
  <c r="F45" i="2"/>
  <c r="AA45" i="2"/>
  <c r="AB45" i="2"/>
  <c r="L45" i="2"/>
  <c r="K45" i="2"/>
  <c r="AC45" i="2"/>
  <c r="M45" i="2"/>
  <c r="AD45" i="2"/>
  <c r="J45" i="2"/>
  <c r="N45" i="2" s="1"/>
  <c r="O45" i="2" s="1"/>
  <c r="AZ45" i="2" s="1"/>
  <c r="BG44" i="2"/>
  <c r="AT21" i="5"/>
  <c r="P21" i="5"/>
  <c r="BA21" i="5"/>
  <c r="AN45" i="2" l="1"/>
  <c r="BK44" i="2"/>
  <c r="BL44" i="2" s="1"/>
  <c r="BN44" i="2"/>
  <c r="BO44" i="2" s="1"/>
  <c r="BP44" i="2" s="1"/>
  <c r="BE44" i="2"/>
  <c r="BI44" i="2"/>
  <c r="Z45" i="2"/>
  <c r="D46" i="2" s="1"/>
  <c r="E46" i="2" s="1"/>
  <c r="AF45" i="2"/>
  <c r="Y45" i="2"/>
  <c r="AT45" i="2"/>
  <c r="AU45" i="2" s="1"/>
  <c r="AV45" i="2" s="1"/>
  <c r="AW45" i="2" s="1"/>
  <c r="AX45" i="2" s="1"/>
  <c r="BF45" i="2" s="1"/>
  <c r="S21" i="5"/>
  <c r="K21" i="5"/>
  <c r="BQ44" i="2" l="1"/>
  <c r="BR44" i="2" s="1"/>
  <c r="AG45" i="2"/>
  <c r="AI45" i="2" s="1"/>
  <c r="AJ45" i="2" s="1"/>
  <c r="AL45" i="2" s="1"/>
  <c r="AM45" i="2" s="1"/>
  <c r="H46" i="2" s="1"/>
  <c r="K46" i="2" s="1"/>
  <c r="F46" i="2"/>
  <c r="BH45" i="2"/>
  <c r="BA45" i="2"/>
  <c r="BN45" i="2" s="1"/>
  <c r="BO45" i="2" s="1"/>
  <c r="BQ45" i="2" s="1"/>
  <c r="BJ45" i="2"/>
  <c r="AY45" i="2"/>
  <c r="V21" i="5"/>
  <c r="U21" i="5"/>
  <c r="AO21" i="5"/>
  <c r="BS44" i="2" l="1"/>
  <c r="M46" i="2"/>
  <c r="AA46" i="2"/>
  <c r="G46" i="2"/>
  <c r="AB46" i="2"/>
  <c r="J46" i="2"/>
  <c r="N46" i="2" s="1"/>
  <c r="O46" i="2" s="1"/>
  <c r="AZ46" i="2" s="1"/>
  <c r="L46" i="2"/>
  <c r="AC46" i="2"/>
  <c r="I46" i="2"/>
  <c r="AN46" i="2" s="1"/>
  <c r="AD46" i="2"/>
  <c r="BB45" i="2"/>
  <c r="BG45" i="2"/>
  <c r="BK45" i="2"/>
  <c r="BL45" i="2" s="1"/>
  <c r="BE45" i="2"/>
  <c r="BI45" i="2"/>
  <c r="BP45" i="2"/>
  <c r="BR45" i="2" s="1"/>
  <c r="AA21" i="5"/>
  <c r="AC21" i="5"/>
  <c r="AB21" i="5"/>
  <c r="Z21" i="5"/>
  <c r="AQ21" i="5"/>
  <c r="BB21" i="5"/>
  <c r="BC21" i="5" s="1"/>
  <c r="BE21" i="5" s="1"/>
  <c r="BF22" i="5" s="1"/>
  <c r="AF21" i="5"/>
  <c r="AG21" i="5"/>
  <c r="AH21" i="5"/>
  <c r="AT46" i="2" l="1"/>
  <c r="AU46" i="2" s="1"/>
  <c r="AV46" i="2" s="1"/>
  <c r="AW46" i="2" s="1"/>
  <c r="BA46" i="2" s="1"/>
  <c r="BB46" i="2" s="1"/>
  <c r="Z46" i="2"/>
  <c r="D47" i="2" s="1"/>
  <c r="E47" i="2" s="1"/>
  <c r="Y46" i="2"/>
  <c r="AF46" i="2"/>
  <c r="BS45" i="2"/>
  <c r="BG22" i="5"/>
  <c r="BH22" i="5" s="1"/>
  <c r="AI21" i="5"/>
  <c r="AE21" i="5" s="1"/>
  <c r="AD21" i="5"/>
  <c r="AG46" i="2" l="1"/>
  <c r="AI46" i="2" s="1"/>
  <c r="AJ46" i="2" s="1"/>
  <c r="AL46" i="2" s="1"/>
  <c r="AM46" i="2" s="1"/>
  <c r="H47" i="2" s="1"/>
  <c r="I47" i="2" s="1"/>
  <c r="BN46" i="2"/>
  <c r="BO46" i="2" s="1"/>
  <c r="BP46" i="2" s="1"/>
  <c r="F47" i="2"/>
  <c r="AX46" i="2"/>
  <c r="BH46" i="2" s="1"/>
  <c r="BI46" i="2" s="1"/>
  <c r="T22" i="5"/>
  <c r="BI22" i="5"/>
  <c r="AK21" i="5"/>
  <c r="AL21" i="5" s="1"/>
  <c r="AJ21" i="5" s="1"/>
  <c r="AP21" i="5" s="1"/>
  <c r="AS21" i="5" s="1"/>
  <c r="AU21" i="5" s="1"/>
  <c r="AV21" i="5" s="1"/>
  <c r="AW21" i="5" s="1"/>
  <c r="AX22" i="5" s="1"/>
  <c r="AY22" i="5" s="1"/>
  <c r="AD47" i="2" l="1"/>
  <c r="L47" i="2"/>
  <c r="AC47" i="2"/>
  <c r="AB47" i="2"/>
  <c r="J47" i="2"/>
  <c r="N47" i="2" s="1"/>
  <c r="O47" i="2" s="1"/>
  <c r="AZ47" i="2" s="1"/>
  <c r="AA47" i="2"/>
  <c r="K47" i="2"/>
  <c r="M47" i="2"/>
  <c r="AT47" i="2" s="1"/>
  <c r="AU47" i="2" s="1"/>
  <c r="AV47" i="2" s="1"/>
  <c r="AW47" i="2" s="1"/>
  <c r="AX47" i="2" s="1"/>
  <c r="BF47" i="2" s="1"/>
  <c r="G47" i="2"/>
  <c r="AN47" i="2"/>
  <c r="BQ46" i="2"/>
  <c r="BJ46" i="2"/>
  <c r="BK46" i="2" s="1"/>
  <c r="BL46" i="2" s="1"/>
  <c r="BE46" i="2"/>
  <c r="BF46" i="2"/>
  <c r="BG46" i="2" s="1"/>
  <c r="AY46" i="2"/>
  <c r="AZ22" i="5"/>
  <c r="BJ22" i="5" s="1"/>
  <c r="M22" i="5"/>
  <c r="N22" i="5" s="1"/>
  <c r="R22" i="5"/>
  <c r="Q22" i="5"/>
  <c r="BD22" i="5"/>
  <c r="Z47" i="2" l="1"/>
  <c r="D48" i="2" s="1"/>
  <c r="E48" i="2" s="1"/>
  <c r="Y47" i="2"/>
  <c r="AF47" i="2"/>
  <c r="BS46" i="2"/>
  <c r="BR46" i="2"/>
  <c r="AG47" i="2"/>
  <c r="AI47" i="2" s="1"/>
  <c r="AJ47" i="2" s="1"/>
  <c r="AL47" i="2" s="1"/>
  <c r="AM47" i="2" s="1"/>
  <c r="H48" i="2" s="1"/>
  <c r="AA48" i="2" s="1"/>
  <c r="F48" i="2"/>
  <c r="BA47" i="2"/>
  <c r="BN47" i="2" s="1"/>
  <c r="BO47" i="2" s="1"/>
  <c r="BQ47" i="2" s="1"/>
  <c r="BH47" i="2"/>
  <c r="AY47" i="2"/>
  <c r="BJ47" i="2"/>
  <c r="BA22" i="5"/>
  <c r="AT22" i="5"/>
  <c r="P22" i="5"/>
  <c r="BK47" i="2" l="1"/>
  <c r="BL47" i="2" s="1"/>
  <c r="L48" i="2"/>
  <c r="K48" i="2"/>
  <c r="J48" i="2"/>
  <c r="N48" i="2" s="1"/>
  <c r="O48" i="2" s="1"/>
  <c r="AZ48" i="2" s="1"/>
  <c r="AD48" i="2"/>
  <c r="BE47" i="2"/>
  <c r="I48" i="2"/>
  <c r="AN48" i="2" s="1"/>
  <c r="AB48" i="2"/>
  <c r="AF48" i="2" s="1"/>
  <c r="AC48" i="2"/>
  <c r="BB47" i="2"/>
  <c r="M48" i="2"/>
  <c r="G48" i="2"/>
  <c r="BP47" i="2"/>
  <c r="BR47" i="2" s="1"/>
  <c r="BI47" i="2"/>
  <c r="BG47" i="2"/>
  <c r="AT48" i="2"/>
  <c r="AU48" i="2" s="1"/>
  <c r="AV48" i="2" s="1"/>
  <c r="AW48" i="2" s="1"/>
  <c r="AX48" i="2" s="1"/>
  <c r="BH48" i="2" s="1"/>
  <c r="K22" i="5"/>
  <c r="S22" i="5"/>
  <c r="Y48" i="2" l="1"/>
  <c r="AG48" i="2" s="1"/>
  <c r="AI48" i="2" s="1"/>
  <c r="AJ48" i="2" s="1"/>
  <c r="AL48" i="2" s="1"/>
  <c r="AM48" i="2" s="1"/>
  <c r="H49" i="2" s="1"/>
  <c r="BS47" i="2"/>
  <c r="Z48" i="2"/>
  <c r="D49" i="2" s="1"/>
  <c r="E49" i="2" s="1"/>
  <c r="BA48" i="2"/>
  <c r="BB48" i="2" s="1"/>
  <c r="BF48" i="2"/>
  <c r="BJ48" i="2"/>
  <c r="AY48" i="2"/>
  <c r="V22" i="5"/>
  <c r="U22" i="5"/>
  <c r="AO22" i="5"/>
  <c r="F49" i="2" l="1"/>
  <c r="L49" i="2"/>
  <c r="BN48" i="2"/>
  <c r="BO48" i="2" s="1"/>
  <c r="BQ48" i="2" s="1"/>
  <c r="BK48" i="2"/>
  <c r="BL48" i="2" s="1"/>
  <c r="BI48" i="2"/>
  <c r="BE48" i="2"/>
  <c r="BG48" i="2"/>
  <c r="J49" i="2"/>
  <c r="N49" i="2" s="1"/>
  <c r="O49" i="2" s="1"/>
  <c r="AZ49" i="2" s="1"/>
  <c r="AB49" i="2"/>
  <c r="M49" i="2"/>
  <c r="AT49" i="2" s="1"/>
  <c r="AU49" i="2" s="1"/>
  <c r="AV49" i="2" s="1"/>
  <c r="AW49" i="2" s="1"/>
  <c r="K49" i="2"/>
  <c r="AA49" i="2"/>
  <c r="AC49" i="2"/>
  <c r="AD49" i="2"/>
  <c r="G49" i="2"/>
  <c r="I49" i="2"/>
  <c r="AN49" i="2" s="1"/>
  <c r="AB22" i="5"/>
  <c r="AC22" i="5"/>
  <c r="AA22" i="5"/>
  <c r="Z22" i="5"/>
  <c r="BB22" i="5"/>
  <c r="BC22" i="5" s="1"/>
  <c r="BE22" i="5" s="1"/>
  <c r="BF23" i="5" s="1"/>
  <c r="AQ22" i="5"/>
  <c r="AH22" i="5"/>
  <c r="AF22" i="5"/>
  <c r="AG22" i="5"/>
  <c r="BP48" i="2" l="1"/>
  <c r="BS48" i="2" s="1"/>
  <c r="AF49" i="2"/>
  <c r="Y49" i="2"/>
  <c r="Z49" i="2"/>
  <c r="D50" i="2" s="1"/>
  <c r="AX49" i="2"/>
  <c r="BA49" i="2"/>
  <c r="BB49" i="2" s="1"/>
  <c r="BG23" i="5"/>
  <c r="BH23" i="5" s="1"/>
  <c r="AD22" i="5"/>
  <c r="AI22" i="5"/>
  <c r="AE22" i="5" s="1"/>
  <c r="BR48" i="2" l="1"/>
  <c r="AG49" i="2"/>
  <c r="AI49" i="2" s="1"/>
  <c r="AJ49" i="2" s="1"/>
  <c r="AL49" i="2" s="1"/>
  <c r="AM49" i="2" s="1"/>
  <c r="H50" i="2" s="1"/>
  <c r="K50" i="2" s="1"/>
  <c r="BN49" i="2"/>
  <c r="BO49" i="2" s="1"/>
  <c r="BQ49" i="2" s="1"/>
  <c r="BF49" i="2"/>
  <c r="BG49" i="2" s="1"/>
  <c r="BJ49" i="2"/>
  <c r="BK49" i="2" s="1"/>
  <c r="BL49" i="2" s="1"/>
  <c r="BH49" i="2"/>
  <c r="BI49" i="2" s="1"/>
  <c r="AY49" i="2"/>
  <c r="BE49" i="2"/>
  <c r="E50" i="2"/>
  <c r="F50" i="2"/>
  <c r="BI23" i="5"/>
  <c r="T23" i="5"/>
  <c r="AK22" i="5"/>
  <c r="AL22" i="5" s="1"/>
  <c r="AJ22" i="5" s="1"/>
  <c r="AP22" i="5" s="1"/>
  <c r="AS22" i="5" s="1"/>
  <c r="AU22" i="5" s="1"/>
  <c r="AV22" i="5" s="1"/>
  <c r="AW22" i="5" s="1"/>
  <c r="AX23" i="5" s="1"/>
  <c r="AY23" i="5" s="1"/>
  <c r="G50" i="2" l="1"/>
  <c r="L50" i="2"/>
  <c r="I50" i="2"/>
  <c r="AN50" i="2" s="1"/>
  <c r="J50" i="2"/>
  <c r="N50" i="2" s="1"/>
  <c r="O50" i="2" s="1"/>
  <c r="AZ50" i="2" s="1"/>
  <c r="M50" i="2"/>
  <c r="AT50" i="2" s="1"/>
  <c r="AU50" i="2" s="1"/>
  <c r="AV50" i="2" s="1"/>
  <c r="AW50" i="2" s="1"/>
  <c r="AD50" i="2"/>
  <c r="AC50" i="2"/>
  <c r="AB50" i="2"/>
  <c r="AA50" i="2"/>
  <c r="BP49" i="2"/>
  <c r="BS49" i="2" s="1"/>
  <c r="AZ23" i="5"/>
  <c r="BJ23" i="5" s="1"/>
  <c r="M23" i="5"/>
  <c r="N23" i="5" s="1"/>
  <c r="Q23" i="5"/>
  <c r="BD23" i="5"/>
  <c r="R23" i="5"/>
  <c r="AF50" i="2" l="1"/>
  <c r="Y50" i="2"/>
  <c r="Z50" i="2"/>
  <c r="D51" i="2" s="1"/>
  <c r="E51" i="2" s="1"/>
  <c r="BR49" i="2"/>
  <c r="BA50" i="2"/>
  <c r="BB50" i="2" s="1"/>
  <c r="AX50" i="2"/>
  <c r="BA23" i="5"/>
  <c r="P23" i="5"/>
  <c r="AT23" i="5"/>
  <c r="AG50" i="2" l="1"/>
  <c r="AI50" i="2" s="1"/>
  <c r="AJ50" i="2" s="1"/>
  <c r="AL50" i="2" s="1"/>
  <c r="AM50" i="2" s="1"/>
  <c r="H51" i="2" s="1"/>
  <c r="K51" i="2" s="1"/>
  <c r="F51" i="2"/>
  <c r="BN50" i="2"/>
  <c r="BO50" i="2" s="1"/>
  <c r="BQ50" i="2" s="1"/>
  <c r="BH50" i="2"/>
  <c r="BI50" i="2" s="1"/>
  <c r="AY50" i="2"/>
  <c r="BE50" i="2"/>
  <c r="BF50" i="2"/>
  <c r="BG50" i="2" s="1"/>
  <c r="BJ50" i="2"/>
  <c r="BK50" i="2" s="1"/>
  <c r="BL50" i="2" s="1"/>
  <c r="K23" i="5"/>
  <c r="S23" i="5"/>
  <c r="AB51" i="2" l="1"/>
  <c r="AA51" i="2"/>
  <c r="L51" i="2"/>
  <c r="AD51" i="2"/>
  <c r="AC51" i="2"/>
  <c r="M51" i="2"/>
  <c r="AT51" i="2" s="1"/>
  <c r="AU51" i="2" s="1"/>
  <c r="AV51" i="2" s="1"/>
  <c r="AW51" i="2" s="1"/>
  <c r="AX51" i="2" s="1"/>
  <c r="I51" i="2"/>
  <c r="AN51" i="2" s="1"/>
  <c r="G51" i="2"/>
  <c r="J51" i="2"/>
  <c r="N51" i="2" s="1"/>
  <c r="O51" i="2" s="1"/>
  <c r="AZ51" i="2" s="1"/>
  <c r="BP50" i="2"/>
  <c r="BR50" i="2" s="1"/>
  <c r="U23" i="5"/>
  <c r="V23" i="5"/>
  <c r="AO23" i="5"/>
  <c r="AF51" i="2" l="1"/>
  <c r="Y51" i="2"/>
  <c r="Z51" i="2"/>
  <c r="D52" i="2" s="1"/>
  <c r="F52" i="2" s="1"/>
  <c r="BJ51" i="2"/>
  <c r="BH51" i="2"/>
  <c r="BF51" i="2"/>
  <c r="AY51" i="2"/>
  <c r="BA51" i="2"/>
  <c r="BB51" i="2" s="1"/>
  <c r="BS50" i="2"/>
  <c r="AF23" i="5"/>
  <c r="AG23" i="5"/>
  <c r="AH23" i="5"/>
  <c r="BB23" i="5"/>
  <c r="BC23" i="5" s="1"/>
  <c r="BE23" i="5" s="1"/>
  <c r="BF24" i="5" s="1"/>
  <c r="AQ23" i="5"/>
  <c r="AB23" i="5"/>
  <c r="Z23" i="5"/>
  <c r="AA23" i="5"/>
  <c r="AC23" i="5"/>
  <c r="AG51" i="2" l="1"/>
  <c r="AI51" i="2" s="1"/>
  <c r="AJ51" i="2" s="1"/>
  <c r="AL51" i="2" s="1"/>
  <c r="AM51" i="2" s="1"/>
  <c r="H52" i="2" s="1"/>
  <c r="I52" i="2" s="1"/>
  <c r="AN52" i="2" s="1"/>
  <c r="E52" i="2"/>
  <c r="BG51" i="2"/>
  <c r="BI51" i="2"/>
  <c r="BK51" i="2"/>
  <c r="BL51" i="2" s="1"/>
  <c r="BN51" i="2"/>
  <c r="BO51" i="2" s="1"/>
  <c r="BE51" i="2"/>
  <c r="BG24" i="5"/>
  <c r="BH24" i="5" s="1"/>
  <c r="AI23" i="5"/>
  <c r="AE23" i="5" s="1"/>
  <c r="AD23" i="5"/>
  <c r="M52" i="2" l="1"/>
  <c r="K52" i="2"/>
  <c r="AA52" i="2"/>
  <c r="J52" i="2"/>
  <c r="N52" i="2" s="1"/>
  <c r="O52" i="2" s="1"/>
  <c r="AZ52" i="2" s="1"/>
  <c r="AB52" i="2"/>
  <c r="AC52" i="2"/>
  <c r="G52" i="2"/>
  <c r="L52" i="2"/>
  <c r="AT52" i="2" s="1"/>
  <c r="AU52" i="2" s="1"/>
  <c r="AV52" i="2" s="1"/>
  <c r="AW52" i="2" s="1"/>
  <c r="AX52" i="2" s="1"/>
  <c r="AY52" i="2" s="1"/>
  <c r="AD52" i="2"/>
  <c r="BP51" i="2"/>
  <c r="BQ51" i="2"/>
  <c r="AK23" i="5"/>
  <c r="AL23" i="5" s="1"/>
  <c r="AJ23" i="5" s="1"/>
  <c r="AP23" i="5" s="1"/>
  <c r="AS23" i="5" s="1"/>
  <c r="AU23" i="5" s="1"/>
  <c r="AV23" i="5" s="1"/>
  <c r="AW23" i="5" s="1"/>
  <c r="AX24" i="5" s="1"/>
  <c r="AY24" i="5" s="1"/>
  <c r="T24" i="5"/>
  <c r="BI24" i="5"/>
  <c r="Z52" i="2" l="1"/>
  <c r="D53" i="2" s="1"/>
  <c r="F53" i="2" s="1"/>
  <c r="AF52" i="2"/>
  <c r="Y52" i="2"/>
  <c r="AG52" i="2" s="1"/>
  <c r="AI52" i="2" s="1"/>
  <c r="AJ52" i="2" s="1"/>
  <c r="AL52" i="2" s="1"/>
  <c r="AM52" i="2" s="1"/>
  <c r="H53" i="2" s="1"/>
  <c r="I53" i="2" s="1"/>
  <c r="BF52" i="2"/>
  <c r="BH52" i="2"/>
  <c r="BJ52" i="2"/>
  <c r="BA52" i="2"/>
  <c r="BB52" i="2" s="1"/>
  <c r="BR51" i="2"/>
  <c r="BS51" i="2"/>
  <c r="AZ24" i="5"/>
  <c r="BJ24" i="5" s="1"/>
  <c r="M24" i="5"/>
  <c r="N24" i="5" s="1"/>
  <c r="R24" i="5"/>
  <c r="BD24" i="5"/>
  <c r="Q24" i="5"/>
  <c r="E53" i="2" l="1"/>
  <c r="AN53" i="2"/>
  <c r="J53" i="2"/>
  <c r="N53" i="2" s="1"/>
  <c r="O53" i="2" s="1"/>
  <c r="AZ53" i="2" s="1"/>
  <c r="K53" i="2"/>
  <c r="AB53" i="2"/>
  <c r="AC53" i="2"/>
  <c r="M53" i="2"/>
  <c r="AA53" i="2"/>
  <c r="L53" i="2"/>
  <c r="G53" i="2"/>
  <c r="AD53" i="2"/>
  <c r="BI52" i="2"/>
  <c r="BG52" i="2"/>
  <c r="BN52" i="2"/>
  <c r="BO52" i="2" s="1"/>
  <c r="BP52" i="2" s="1"/>
  <c r="BK52" i="2"/>
  <c r="BL52" i="2" s="1"/>
  <c r="BE52" i="2"/>
  <c r="BA24" i="5"/>
  <c r="AT24" i="5"/>
  <c r="P24" i="5"/>
  <c r="AT53" i="2" l="1"/>
  <c r="AU53" i="2" s="1"/>
  <c r="AV53" i="2" s="1"/>
  <c r="AW53" i="2" s="1"/>
  <c r="AX53" i="2" s="1"/>
  <c r="BH53" i="2" s="1"/>
  <c r="AF53" i="2"/>
  <c r="Z53" i="2"/>
  <c r="D54" i="2" s="1"/>
  <c r="E54" i="2" s="1"/>
  <c r="Y53" i="2"/>
  <c r="BQ52" i="2"/>
  <c r="BS52" i="2" s="1"/>
  <c r="K24" i="5"/>
  <c r="S24" i="5"/>
  <c r="AG53" i="2" l="1"/>
  <c r="AI53" i="2" s="1"/>
  <c r="AJ53" i="2" s="1"/>
  <c r="AL53" i="2" s="1"/>
  <c r="AM53" i="2" s="1"/>
  <c r="H54" i="2" s="1"/>
  <c r="AA54" i="2" s="1"/>
  <c r="BA53" i="2"/>
  <c r="BI53" i="2" s="1"/>
  <c r="BJ53" i="2"/>
  <c r="AY53" i="2"/>
  <c r="BF53" i="2"/>
  <c r="BG53" i="2" s="1"/>
  <c r="F54" i="2"/>
  <c r="BR52" i="2"/>
  <c r="U24" i="5"/>
  <c r="V24" i="5"/>
  <c r="AO24" i="5"/>
  <c r="G54" i="2" l="1"/>
  <c r="L54" i="2"/>
  <c r="BN53" i="2"/>
  <c r="BO53" i="2" s="1"/>
  <c r="BQ53" i="2" s="1"/>
  <c r="M54" i="2"/>
  <c r="AT54" i="2" s="1"/>
  <c r="AU54" i="2" s="1"/>
  <c r="AV54" i="2" s="1"/>
  <c r="AW54" i="2" s="1"/>
  <c r="BA54" i="2" s="1"/>
  <c r="BB54" i="2" s="1"/>
  <c r="AC54" i="2"/>
  <c r="I54" i="2"/>
  <c r="AN54" i="2" s="1"/>
  <c r="BE53" i="2"/>
  <c r="K54" i="2"/>
  <c r="AB54" i="2"/>
  <c r="J54" i="2"/>
  <c r="N54" i="2" s="1"/>
  <c r="O54" i="2" s="1"/>
  <c r="AZ54" i="2" s="1"/>
  <c r="AD54" i="2"/>
  <c r="BB53" i="2"/>
  <c r="BK53" i="2"/>
  <c r="BL53" i="2" s="1"/>
  <c r="BP53" i="2"/>
  <c r="BS53" i="2" s="1"/>
  <c r="AG24" i="5"/>
  <c r="AH24" i="5"/>
  <c r="AF24" i="5"/>
  <c r="AQ24" i="5"/>
  <c r="BB24" i="5"/>
  <c r="BC24" i="5" s="1"/>
  <c r="BE24" i="5" s="1"/>
  <c r="BF25" i="5" s="1"/>
  <c r="AC24" i="5"/>
  <c r="AB24" i="5"/>
  <c r="Z24" i="5"/>
  <c r="AA24" i="5"/>
  <c r="AF54" i="2" l="1"/>
  <c r="Y54" i="2"/>
  <c r="Z54" i="2"/>
  <c r="D55" i="2" s="1"/>
  <c r="F55" i="2" s="1"/>
  <c r="AX54" i="2"/>
  <c r="BF54" i="2" s="1"/>
  <c r="BG54" i="2" s="1"/>
  <c r="BN54" i="2"/>
  <c r="BO54" i="2" s="1"/>
  <c r="BQ54" i="2" s="1"/>
  <c r="BR53" i="2"/>
  <c r="BG25" i="5"/>
  <c r="BH25" i="5" s="1"/>
  <c r="AI24" i="5"/>
  <c r="AE24" i="5" s="1"/>
  <c r="AD24" i="5"/>
  <c r="AG54" i="2" l="1"/>
  <c r="AI54" i="2" s="1"/>
  <c r="AJ54" i="2" s="1"/>
  <c r="AL54" i="2" s="1"/>
  <c r="AM54" i="2" s="1"/>
  <c r="H55" i="2" s="1"/>
  <c r="I55" i="2" s="1"/>
  <c r="AN55" i="2" s="1"/>
  <c r="AY54" i="2"/>
  <c r="BJ54" i="2"/>
  <c r="BK54" i="2" s="1"/>
  <c r="BL54" i="2" s="1"/>
  <c r="BH54" i="2"/>
  <c r="BI54" i="2" s="1"/>
  <c r="BE54" i="2"/>
  <c r="E55" i="2"/>
  <c r="BP54" i="2"/>
  <c r="BS54" i="2" s="1"/>
  <c r="BI25" i="5"/>
  <c r="T25" i="5"/>
  <c r="AK24" i="5"/>
  <c r="AL24" i="5" s="1"/>
  <c r="AJ24" i="5" s="1"/>
  <c r="AP24" i="5" s="1"/>
  <c r="AS24" i="5" s="1"/>
  <c r="AU24" i="5" s="1"/>
  <c r="AV24" i="5" s="1"/>
  <c r="AW24" i="5" s="1"/>
  <c r="AX25" i="5" s="1"/>
  <c r="AY25" i="5" s="1"/>
  <c r="AD55" i="2" l="1"/>
  <c r="AC55" i="2"/>
  <c r="J55" i="2"/>
  <c r="N55" i="2" s="1"/>
  <c r="O55" i="2" s="1"/>
  <c r="AZ55" i="2" s="1"/>
  <c r="L55" i="2"/>
  <c r="M55" i="2"/>
  <c r="AT55" i="2" s="1"/>
  <c r="AU55" i="2" s="1"/>
  <c r="AV55" i="2" s="1"/>
  <c r="AW55" i="2" s="1"/>
  <c r="AX55" i="2" s="1"/>
  <c r="BF55" i="2" s="1"/>
  <c r="G55" i="2"/>
  <c r="K55" i="2"/>
  <c r="AB55" i="2"/>
  <c r="AF55" i="2" s="1"/>
  <c r="AA55" i="2"/>
  <c r="BR54" i="2"/>
  <c r="AZ25" i="5"/>
  <c r="BJ25" i="5" s="1"/>
  <c r="M25" i="5"/>
  <c r="N25" i="5" s="1"/>
  <c r="Q25" i="5"/>
  <c r="BD25" i="5"/>
  <c r="R25" i="5"/>
  <c r="Z55" i="2" l="1"/>
  <c r="D56" i="2" s="1"/>
  <c r="Y55" i="2"/>
  <c r="F56" i="2"/>
  <c r="E56" i="2"/>
  <c r="AG55" i="2"/>
  <c r="AI55" i="2" s="1"/>
  <c r="AJ55" i="2" s="1"/>
  <c r="AL55" i="2" s="1"/>
  <c r="AM55" i="2" s="1"/>
  <c r="H56" i="2" s="1"/>
  <c r="K56" i="2" s="1"/>
  <c r="BH55" i="2"/>
  <c r="BJ55" i="2"/>
  <c r="AY55" i="2"/>
  <c r="BA55" i="2"/>
  <c r="BN55" i="2" s="1"/>
  <c r="BO55" i="2" s="1"/>
  <c r="BP55" i="2" s="1"/>
  <c r="BA25" i="5"/>
  <c r="P25" i="5"/>
  <c r="AT25" i="5"/>
  <c r="AA56" i="2" l="1"/>
  <c r="I56" i="2"/>
  <c r="AN56" i="2" s="1"/>
  <c r="J56" i="2"/>
  <c r="N56" i="2" s="1"/>
  <c r="O56" i="2" s="1"/>
  <c r="AZ56" i="2" s="1"/>
  <c r="AB56" i="2"/>
  <c r="L56" i="2"/>
  <c r="Z56" i="2" s="1"/>
  <c r="D57" i="2" s="1"/>
  <c r="AC56" i="2"/>
  <c r="AD56" i="2"/>
  <c r="BI55" i="2"/>
  <c r="M56" i="2"/>
  <c r="G56" i="2"/>
  <c r="BG55" i="2"/>
  <c r="BK55" i="2"/>
  <c r="BL55" i="2" s="1"/>
  <c r="BB55" i="2"/>
  <c r="BE55" i="2"/>
  <c r="BQ55" i="2"/>
  <c r="BS55" i="2" s="1"/>
  <c r="K25" i="5"/>
  <c r="S25" i="5"/>
  <c r="AF56" i="2" l="1"/>
  <c r="Y56" i="2"/>
  <c r="AT56" i="2"/>
  <c r="AU56" i="2" s="1"/>
  <c r="AV56" i="2" s="1"/>
  <c r="AW56" i="2" s="1"/>
  <c r="AX56" i="2" s="1"/>
  <c r="AY56" i="2" s="1"/>
  <c r="BR55" i="2"/>
  <c r="E57" i="2"/>
  <c r="F57" i="2"/>
  <c r="U25" i="5"/>
  <c r="V25" i="5"/>
  <c r="AO25" i="5"/>
  <c r="AG56" i="2" l="1"/>
  <c r="AI56" i="2" s="1"/>
  <c r="AJ56" i="2" s="1"/>
  <c r="AL56" i="2" s="1"/>
  <c r="AM56" i="2" s="1"/>
  <c r="H57" i="2" s="1"/>
  <c r="AA57" i="2" s="1"/>
  <c r="BA56" i="2"/>
  <c r="BB56" i="2" s="1"/>
  <c r="AC57" i="2"/>
  <c r="K57" i="2"/>
  <c r="BF56" i="2"/>
  <c r="BJ56" i="2"/>
  <c r="BH56" i="2"/>
  <c r="AG25" i="5"/>
  <c r="AF25" i="5"/>
  <c r="AH25" i="5"/>
  <c r="BB25" i="5"/>
  <c r="BC25" i="5" s="1"/>
  <c r="BE25" i="5" s="1"/>
  <c r="BF26" i="5" s="1"/>
  <c r="AQ25" i="5"/>
  <c r="AC25" i="5"/>
  <c r="AA25" i="5"/>
  <c r="AB25" i="5"/>
  <c r="Z25" i="5"/>
  <c r="AD57" i="2" l="1"/>
  <c r="AB57" i="2"/>
  <c r="G57" i="2"/>
  <c r="L57" i="2"/>
  <c r="J57" i="2"/>
  <c r="N57" i="2" s="1"/>
  <c r="O57" i="2" s="1"/>
  <c r="AZ57" i="2" s="1"/>
  <c r="I57" i="2"/>
  <c r="AN57" i="2" s="1"/>
  <c r="AF57" i="2"/>
  <c r="M57" i="2"/>
  <c r="AT57" i="2" s="1"/>
  <c r="AU57" i="2" s="1"/>
  <c r="AV57" i="2" s="1"/>
  <c r="AW57" i="2" s="1"/>
  <c r="AX57" i="2" s="1"/>
  <c r="BJ57" i="2" s="1"/>
  <c r="BI56" i="2"/>
  <c r="BG56" i="2"/>
  <c r="BE56" i="2"/>
  <c r="BK56" i="2"/>
  <c r="BL56" i="2" s="1"/>
  <c r="BN56" i="2"/>
  <c r="BO56" i="2" s="1"/>
  <c r="BG26" i="5"/>
  <c r="BH26" i="5" s="1"/>
  <c r="AI25" i="5"/>
  <c r="AE25" i="5" s="1"/>
  <c r="AD25" i="5"/>
  <c r="Y57" i="2" l="1"/>
  <c r="Z57" i="2"/>
  <c r="D58" i="2" s="1"/>
  <c r="F58" i="2" s="1"/>
  <c r="AG57" i="2"/>
  <c r="AI57" i="2" s="1"/>
  <c r="AJ57" i="2" s="1"/>
  <c r="AL57" i="2" s="1"/>
  <c r="AM57" i="2" s="1"/>
  <c r="H58" i="2" s="1"/>
  <c r="G58" i="2" s="1"/>
  <c r="BP56" i="2"/>
  <c r="BQ56" i="2"/>
  <c r="BH57" i="2"/>
  <c r="AY57" i="2"/>
  <c r="BF57" i="2"/>
  <c r="BA57" i="2"/>
  <c r="BB57" i="2" s="1"/>
  <c r="E58" i="2"/>
  <c r="BI26" i="5"/>
  <c r="T26" i="5"/>
  <c r="AK25" i="5"/>
  <c r="AL25" i="5" s="1"/>
  <c r="AJ25" i="5" s="1"/>
  <c r="AP25" i="5" s="1"/>
  <c r="AS25" i="5" s="1"/>
  <c r="AU25" i="5" s="1"/>
  <c r="AV25" i="5" s="1"/>
  <c r="AW25" i="5" s="1"/>
  <c r="AX26" i="5" s="1"/>
  <c r="AY26" i="5" s="1"/>
  <c r="AA58" i="2" l="1"/>
  <c r="J58" i="2"/>
  <c r="N58" i="2" s="1"/>
  <c r="K58" i="2"/>
  <c r="AC58" i="2"/>
  <c r="M58" i="2"/>
  <c r="I58" i="2"/>
  <c r="AN58" i="2" s="1"/>
  <c r="AB58" i="2"/>
  <c r="AD58" i="2"/>
  <c r="BS56" i="2"/>
  <c r="L58" i="2"/>
  <c r="BE57" i="2"/>
  <c r="BG57" i="2"/>
  <c r="BI57" i="2"/>
  <c r="BR56" i="2"/>
  <c r="BN57" i="2"/>
  <c r="BO57" i="2" s="1"/>
  <c r="BP57" i="2" s="1"/>
  <c r="BK57" i="2"/>
  <c r="BL57" i="2" s="1"/>
  <c r="AZ26" i="5"/>
  <c r="BJ26" i="5" s="1"/>
  <c r="M26" i="5"/>
  <c r="N26" i="5" s="1"/>
  <c r="BD26" i="5"/>
  <c r="R26" i="5"/>
  <c r="Q26" i="5"/>
  <c r="AF58" i="2" l="1"/>
  <c r="AT58" i="2"/>
  <c r="AU58" i="2" s="1"/>
  <c r="AV58" i="2" s="1"/>
  <c r="AW58" i="2" s="1"/>
  <c r="AX58" i="2" s="1"/>
  <c r="BH58" i="2" s="1"/>
  <c r="BQ57" i="2"/>
  <c r="BR57" i="2" s="1"/>
  <c r="O58" i="2"/>
  <c r="Z58" i="2"/>
  <c r="D59" i="2" s="1"/>
  <c r="BA26" i="5"/>
  <c r="AT26" i="5"/>
  <c r="P26" i="5"/>
  <c r="BF58" i="2" l="1"/>
  <c r="BJ58" i="2"/>
  <c r="BA58" i="2"/>
  <c r="BB58" i="2" s="1"/>
  <c r="AY58" i="2"/>
  <c r="BS57" i="2"/>
  <c r="BI58" i="2"/>
  <c r="BE58" i="2"/>
  <c r="BG58" i="2"/>
  <c r="F59" i="2"/>
  <c r="E59" i="2"/>
  <c r="AZ58" i="2"/>
  <c r="Y58" i="2"/>
  <c r="AG58" i="2" s="1"/>
  <c r="AI58" i="2" s="1"/>
  <c r="AJ58" i="2" s="1"/>
  <c r="AL58" i="2" s="1"/>
  <c r="AM58" i="2" s="1"/>
  <c r="H59" i="2" s="1"/>
  <c r="S26" i="5"/>
  <c r="K26" i="5"/>
  <c r="BK58" i="2" l="1"/>
  <c r="BL58" i="2" s="1"/>
  <c r="BN58" i="2"/>
  <c r="BO58" i="2" s="1"/>
  <c r="BQ58" i="2" s="1"/>
  <c r="BP58" i="2"/>
  <c r="BR58" i="2" s="1"/>
  <c r="M59" i="2"/>
  <c r="AB59" i="2"/>
  <c r="AD59" i="2"/>
  <c r="G59" i="2"/>
  <c r="AA59" i="2"/>
  <c r="I59" i="2"/>
  <c r="AN59" i="2" s="1"/>
  <c r="K59" i="2"/>
  <c r="AC59" i="2"/>
  <c r="L59" i="2"/>
  <c r="J59" i="2"/>
  <c r="U26" i="5"/>
  <c r="V26" i="5"/>
  <c r="AO26" i="5"/>
  <c r="BS58" i="2" l="1"/>
  <c r="N59" i="2"/>
  <c r="O59" i="2" s="1"/>
  <c r="AZ59" i="2" s="1"/>
  <c r="AF59" i="2"/>
  <c r="AT59" i="2"/>
  <c r="AU59" i="2" s="1"/>
  <c r="AV59" i="2" s="1"/>
  <c r="AW59" i="2" s="1"/>
  <c r="AG26" i="5"/>
  <c r="AH26" i="5"/>
  <c r="AF26" i="5"/>
  <c r="BB26" i="5"/>
  <c r="BC26" i="5" s="1"/>
  <c r="BE26" i="5" s="1"/>
  <c r="BF27" i="5" s="1"/>
  <c r="AQ26" i="5"/>
  <c r="AB26" i="5"/>
  <c r="AC26" i="5"/>
  <c r="AA26" i="5"/>
  <c r="Z26" i="5"/>
  <c r="Z59" i="2" l="1"/>
  <c r="D60" i="2" s="1"/>
  <c r="F60" i="2" s="1"/>
  <c r="Y59" i="2"/>
  <c r="AG59" i="2" s="1"/>
  <c r="AI59" i="2" s="1"/>
  <c r="AJ59" i="2" s="1"/>
  <c r="AL59" i="2" s="1"/>
  <c r="AM59" i="2" s="1"/>
  <c r="H60" i="2" s="1"/>
  <c r="BA59" i="2"/>
  <c r="BB59" i="2" s="1"/>
  <c r="AX59" i="2"/>
  <c r="BG27" i="5"/>
  <c r="BH27" i="5" s="1"/>
  <c r="AD26" i="5"/>
  <c r="AI26" i="5"/>
  <c r="AE26" i="5" s="1"/>
  <c r="E60" i="2" l="1"/>
  <c r="BN59" i="2"/>
  <c r="BO59" i="2" s="1"/>
  <c r="BP59" i="2" s="1"/>
  <c r="AY59" i="2"/>
  <c r="BH59" i="2"/>
  <c r="BI59" i="2" s="1"/>
  <c r="BF59" i="2"/>
  <c r="BG59" i="2" s="1"/>
  <c r="BJ59" i="2"/>
  <c r="BK59" i="2" s="1"/>
  <c r="BL59" i="2" s="1"/>
  <c r="BE59" i="2"/>
  <c r="J60" i="2"/>
  <c r="L60" i="2"/>
  <c r="AA60" i="2"/>
  <c r="AC60" i="2"/>
  <c r="AD60" i="2"/>
  <c r="G60" i="2"/>
  <c r="I60" i="2"/>
  <c r="AN60" i="2" s="1"/>
  <c r="K60" i="2"/>
  <c r="M60" i="2"/>
  <c r="AB60" i="2"/>
  <c r="AK26" i="5"/>
  <c r="AL26" i="5" s="1"/>
  <c r="AJ26" i="5" s="1"/>
  <c r="AP26" i="5" s="1"/>
  <c r="AS26" i="5" s="1"/>
  <c r="AU26" i="5" s="1"/>
  <c r="AV26" i="5" s="1"/>
  <c r="AW26" i="5" s="1"/>
  <c r="AX27" i="5" s="1"/>
  <c r="AY27" i="5" s="1"/>
  <c r="T27" i="5"/>
  <c r="BI27" i="5"/>
  <c r="BQ59" i="2" l="1"/>
  <c r="BS59" i="2" s="1"/>
  <c r="AT60" i="2"/>
  <c r="AU60" i="2" s="1"/>
  <c r="AV60" i="2" s="1"/>
  <c r="AW60" i="2" s="1"/>
  <c r="BA60" i="2" s="1"/>
  <c r="BB60" i="2" s="1"/>
  <c r="N60" i="2"/>
  <c r="O60" i="2" s="1"/>
  <c r="AZ60" i="2" s="1"/>
  <c r="AF60" i="2"/>
  <c r="AZ27" i="5"/>
  <c r="BJ27" i="5" s="1"/>
  <c r="M27" i="5"/>
  <c r="N27" i="5" s="1"/>
  <c r="R27" i="5"/>
  <c r="BD27" i="5"/>
  <c r="Q27" i="5"/>
  <c r="BR59" i="2" l="1"/>
  <c r="AX60" i="2"/>
  <c r="BJ60" i="2" s="1"/>
  <c r="BK60" i="2" s="1"/>
  <c r="BL60" i="2" s="1"/>
  <c r="BN60" i="2"/>
  <c r="BO60" i="2" s="1"/>
  <c r="BP60" i="2" s="1"/>
  <c r="Z60" i="2"/>
  <c r="D61" i="2" s="1"/>
  <c r="Y60" i="2"/>
  <c r="AG60" i="2" s="1"/>
  <c r="AI60" i="2" s="1"/>
  <c r="AJ60" i="2" s="1"/>
  <c r="AL60" i="2" s="1"/>
  <c r="AM60" i="2" s="1"/>
  <c r="H61" i="2" s="1"/>
  <c r="BA27" i="5"/>
  <c r="AT27" i="5"/>
  <c r="P27" i="5"/>
  <c r="AY60" i="2" l="1"/>
  <c r="BQ60" i="2"/>
  <c r="BE60" i="2"/>
  <c r="BH60" i="2"/>
  <c r="BI60" i="2" s="1"/>
  <c r="BF60" i="2"/>
  <c r="BG60" i="2" s="1"/>
  <c r="BS60" i="2"/>
  <c r="L61" i="2"/>
  <c r="G61" i="2"/>
  <c r="I61" i="2"/>
  <c r="AB61" i="2"/>
  <c r="J61" i="2"/>
  <c r="AC61" i="2"/>
  <c r="AA61" i="2"/>
  <c r="M61" i="2"/>
  <c r="AD61" i="2"/>
  <c r="K61" i="2"/>
  <c r="E61" i="2"/>
  <c r="F61" i="2"/>
  <c r="BR60" i="2"/>
  <c r="K27" i="5"/>
  <c r="S27" i="5"/>
  <c r="AF61" i="2" l="1"/>
  <c r="AN61" i="2"/>
  <c r="AT61" i="2"/>
  <c r="AU61" i="2" s="1"/>
  <c r="AV61" i="2" s="1"/>
  <c r="AW61" i="2" s="1"/>
  <c r="BA61" i="2" s="1"/>
  <c r="N61" i="2"/>
  <c r="O61" i="2" s="1"/>
  <c r="AZ61" i="2" s="1"/>
  <c r="U27" i="5"/>
  <c r="V27" i="5"/>
  <c r="AO27" i="5"/>
  <c r="Z61" i="2" l="1"/>
  <c r="D62" i="2" s="1"/>
  <c r="E62" i="2" s="1"/>
  <c r="AX61" i="2"/>
  <c r="AY61" i="2" s="1"/>
  <c r="BB61" i="2"/>
  <c r="BN61" i="2"/>
  <c r="BO61" i="2" s="1"/>
  <c r="BP61" i="2" s="1"/>
  <c r="Y61" i="2"/>
  <c r="AG61" i="2" s="1"/>
  <c r="AI61" i="2" s="1"/>
  <c r="AJ61" i="2" s="1"/>
  <c r="AL61" i="2" s="1"/>
  <c r="AM61" i="2" s="1"/>
  <c r="H62" i="2" s="1"/>
  <c r="BE61" i="2"/>
  <c r="BB27" i="5"/>
  <c r="BC27" i="5" s="1"/>
  <c r="BE27" i="5" s="1"/>
  <c r="BF28" i="5" s="1"/>
  <c r="AQ27" i="5"/>
  <c r="AB27" i="5"/>
  <c r="AA27" i="5"/>
  <c r="AC27" i="5"/>
  <c r="Z27" i="5"/>
  <c r="AG27" i="5"/>
  <c r="AF27" i="5"/>
  <c r="AH27" i="5"/>
  <c r="L62" i="2" l="1"/>
  <c r="BQ61" i="2"/>
  <c r="BR61" i="2" s="1"/>
  <c r="BJ61" i="2"/>
  <c r="BK61" i="2" s="1"/>
  <c r="BL61" i="2" s="1"/>
  <c r="F62" i="2"/>
  <c r="BF61" i="2"/>
  <c r="BG61" i="2" s="1"/>
  <c r="BH61" i="2"/>
  <c r="BI61" i="2" s="1"/>
  <c r="G62" i="2"/>
  <c r="J62" i="2"/>
  <c r="N62" i="2" s="1"/>
  <c r="O62" i="2" s="1"/>
  <c r="AZ62" i="2" s="1"/>
  <c r="K62" i="2"/>
  <c r="AB62" i="2"/>
  <c r="I62" i="2"/>
  <c r="AA62" i="2"/>
  <c r="AC62" i="2"/>
  <c r="AD62" i="2"/>
  <c r="M62" i="2"/>
  <c r="BG28" i="5"/>
  <c r="BH28" i="5" s="1"/>
  <c r="AI27" i="5"/>
  <c r="AE27" i="5" s="1"/>
  <c r="AD27" i="5"/>
  <c r="AT62" i="2" l="1"/>
  <c r="AU62" i="2" s="1"/>
  <c r="AV62" i="2" s="1"/>
  <c r="AW62" i="2" s="1"/>
  <c r="BA62" i="2" s="1"/>
  <c r="BB62" i="2" s="1"/>
  <c r="AN62" i="2"/>
  <c r="BS61" i="2"/>
  <c r="AF62" i="2"/>
  <c r="Z62" i="2"/>
  <c r="D63" i="2" s="1"/>
  <c r="E63" i="2" s="1"/>
  <c r="Y62" i="2"/>
  <c r="T28" i="5"/>
  <c r="BI28" i="5"/>
  <c r="AK27" i="5"/>
  <c r="AL27" i="5" s="1"/>
  <c r="AJ27" i="5" s="1"/>
  <c r="AP27" i="5" s="1"/>
  <c r="AS27" i="5" s="1"/>
  <c r="AU27" i="5" s="1"/>
  <c r="AV27" i="5" s="1"/>
  <c r="AW27" i="5" s="1"/>
  <c r="AX28" i="5" s="1"/>
  <c r="AY28" i="5" s="1"/>
  <c r="AX62" i="2" l="1"/>
  <c r="BE62" i="2" s="1"/>
  <c r="BN62" i="2"/>
  <c r="BO62" i="2" s="1"/>
  <c r="BP62" i="2" s="1"/>
  <c r="AG62" i="2"/>
  <c r="AI62" i="2" s="1"/>
  <c r="AJ62" i="2" s="1"/>
  <c r="AL62" i="2" s="1"/>
  <c r="AM62" i="2" s="1"/>
  <c r="H63" i="2" s="1"/>
  <c r="M63" i="2" s="1"/>
  <c r="F63" i="2"/>
  <c r="AZ28" i="5"/>
  <c r="BJ28" i="5" s="1"/>
  <c r="M28" i="5"/>
  <c r="N28" i="5" s="1"/>
  <c r="BD28" i="5"/>
  <c r="R28" i="5"/>
  <c r="Q28" i="5"/>
  <c r="BF62" i="2" l="1"/>
  <c r="BG62" i="2" s="1"/>
  <c r="BJ62" i="2"/>
  <c r="BK62" i="2" s="1"/>
  <c r="BL62" i="2" s="1"/>
  <c r="AY62" i="2"/>
  <c r="BH62" i="2"/>
  <c r="BI62" i="2" s="1"/>
  <c r="BQ62" i="2"/>
  <c r="BR62" i="2" s="1"/>
  <c r="AA63" i="2"/>
  <c r="AB63" i="2"/>
  <c r="L63" i="2"/>
  <c r="AT63" i="2" s="1"/>
  <c r="AU63" i="2" s="1"/>
  <c r="AV63" i="2" s="1"/>
  <c r="AW63" i="2" s="1"/>
  <c r="J63" i="2"/>
  <c r="N63" i="2" s="1"/>
  <c r="O63" i="2" s="1"/>
  <c r="AZ63" i="2" s="1"/>
  <c r="I63" i="2"/>
  <c r="AN63" i="2" s="1"/>
  <c r="K63" i="2"/>
  <c r="AC63" i="2"/>
  <c r="G63" i="2"/>
  <c r="AD63" i="2"/>
  <c r="BA28" i="5"/>
  <c r="AT28" i="5"/>
  <c r="P28" i="5"/>
  <c r="BS62" i="2" l="1"/>
  <c r="AF63" i="2"/>
  <c r="Z63" i="2"/>
  <c r="D64" i="2" s="1"/>
  <c r="F64" i="2" s="1"/>
  <c r="Y63" i="2"/>
  <c r="AX63" i="2"/>
  <c r="BA63" i="2"/>
  <c r="BB63" i="2" s="1"/>
  <c r="K28" i="5"/>
  <c r="S28" i="5"/>
  <c r="AG63" i="2" l="1"/>
  <c r="AI63" i="2" s="1"/>
  <c r="AJ63" i="2" s="1"/>
  <c r="AL63" i="2" s="1"/>
  <c r="AM63" i="2" s="1"/>
  <c r="H64" i="2" s="1"/>
  <c r="L64" i="2" s="1"/>
  <c r="E64" i="2"/>
  <c r="BJ63" i="2"/>
  <c r="BK63" i="2" s="1"/>
  <c r="BL63" i="2" s="1"/>
  <c r="BE63" i="2"/>
  <c r="BH63" i="2"/>
  <c r="BI63" i="2" s="1"/>
  <c r="BF63" i="2"/>
  <c r="BG63" i="2" s="1"/>
  <c r="AY63" i="2"/>
  <c r="BN63" i="2"/>
  <c r="BO63" i="2" s="1"/>
  <c r="U28" i="5"/>
  <c r="V28" i="5"/>
  <c r="AO28" i="5"/>
  <c r="I64" i="2" l="1"/>
  <c r="AN64" i="2" s="1"/>
  <c r="M64" i="2"/>
  <c r="AT64" i="2" s="1"/>
  <c r="AU64" i="2" s="1"/>
  <c r="AV64" i="2" s="1"/>
  <c r="AW64" i="2" s="1"/>
  <c r="BA64" i="2" s="1"/>
  <c r="BB64" i="2" s="1"/>
  <c r="AC64" i="2"/>
  <c r="AD64" i="2"/>
  <c r="G64" i="2"/>
  <c r="AA64" i="2"/>
  <c r="K64" i="2"/>
  <c r="J64" i="2"/>
  <c r="N64" i="2" s="1"/>
  <c r="O64" i="2" s="1"/>
  <c r="AZ64" i="2" s="1"/>
  <c r="AB64" i="2"/>
  <c r="BP63" i="2"/>
  <c r="BQ63" i="2"/>
  <c r="AG28" i="5"/>
  <c r="AF28" i="5"/>
  <c r="AH28" i="5"/>
  <c r="AQ28" i="5"/>
  <c r="BB28" i="5"/>
  <c r="BC28" i="5" s="1"/>
  <c r="BE28" i="5" s="1"/>
  <c r="BF29" i="5" s="1"/>
  <c r="AA28" i="5"/>
  <c r="AC28" i="5"/>
  <c r="AB28" i="5"/>
  <c r="Z28" i="5"/>
  <c r="AF64" i="2" l="1"/>
  <c r="Z64" i="2"/>
  <c r="D65" i="2" s="1"/>
  <c r="F65" i="2" s="1"/>
  <c r="Y64" i="2"/>
  <c r="AX64" i="2"/>
  <c r="BF64" i="2" s="1"/>
  <c r="BG64" i="2" s="1"/>
  <c r="BN64" i="2"/>
  <c r="BO64" i="2" s="1"/>
  <c r="BQ64" i="2" s="1"/>
  <c r="BS63" i="2"/>
  <c r="BR63" i="2"/>
  <c r="BG29" i="5"/>
  <c r="BH29" i="5" s="1"/>
  <c r="AD28" i="5"/>
  <c r="AI28" i="5"/>
  <c r="AE28" i="5" s="1"/>
  <c r="AG64" i="2" l="1"/>
  <c r="AI64" i="2" s="1"/>
  <c r="AJ64" i="2" s="1"/>
  <c r="AL64" i="2" s="1"/>
  <c r="AM64" i="2" s="1"/>
  <c r="H65" i="2" s="1"/>
  <c r="AD65" i="2" s="1"/>
  <c r="BP64" i="2"/>
  <c r="BR64" i="2" s="1"/>
  <c r="E65" i="2"/>
  <c r="BH64" i="2"/>
  <c r="BI64" i="2" s="1"/>
  <c r="BE64" i="2"/>
  <c r="AY64" i="2"/>
  <c r="BJ64" i="2"/>
  <c r="BK64" i="2" s="1"/>
  <c r="BL64" i="2" s="1"/>
  <c r="AK28" i="5"/>
  <c r="AL28" i="5" s="1"/>
  <c r="AJ28" i="5" s="1"/>
  <c r="AP28" i="5" s="1"/>
  <c r="AS28" i="5" s="1"/>
  <c r="AU28" i="5" s="1"/>
  <c r="AV28" i="5" s="1"/>
  <c r="AW28" i="5" s="1"/>
  <c r="AX29" i="5" s="1"/>
  <c r="AY29" i="5" s="1"/>
  <c r="T29" i="5"/>
  <c r="BI29" i="5"/>
  <c r="J65" i="2" l="1"/>
  <c r="N65" i="2" s="1"/>
  <c r="O65" i="2" s="1"/>
  <c r="AZ65" i="2" s="1"/>
  <c r="BS64" i="2"/>
  <c r="G65" i="2"/>
  <c r="AA65" i="2"/>
  <c r="L65" i="2"/>
  <c r="M65" i="2"/>
  <c r="K65" i="2"/>
  <c r="AB65" i="2"/>
  <c r="I65" i="2"/>
  <c r="AN65" i="2" s="1"/>
  <c r="AC65" i="2"/>
  <c r="AZ29" i="5"/>
  <c r="BJ29" i="5" s="1"/>
  <c r="M29" i="5"/>
  <c r="N29" i="5" s="1"/>
  <c r="R29" i="5"/>
  <c r="BD29" i="5"/>
  <c r="Q29" i="5"/>
  <c r="AF65" i="2" l="1"/>
  <c r="Z65" i="2"/>
  <c r="D66" i="2" s="1"/>
  <c r="E66" i="2" s="1"/>
  <c r="AT65" i="2"/>
  <c r="AU65" i="2" s="1"/>
  <c r="AV65" i="2" s="1"/>
  <c r="AW65" i="2" s="1"/>
  <c r="BA65" i="2" s="1"/>
  <c r="BB65" i="2" s="1"/>
  <c r="Y65" i="2"/>
  <c r="BA29" i="5"/>
  <c r="AT29" i="5"/>
  <c r="P29" i="5"/>
  <c r="AG65" i="2" l="1"/>
  <c r="AI65" i="2" s="1"/>
  <c r="AJ65" i="2" s="1"/>
  <c r="AL65" i="2" s="1"/>
  <c r="AM65" i="2" s="1"/>
  <c r="H66" i="2" s="1"/>
  <c r="K66" i="2" s="1"/>
  <c r="F66" i="2"/>
  <c r="AX65" i="2"/>
  <c r="BE65" i="2" s="1"/>
  <c r="BN65" i="2"/>
  <c r="BO65" i="2" s="1"/>
  <c r="BQ65" i="2" s="1"/>
  <c r="K29" i="5"/>
  <c r="S29" i="5"/>
  <c r="AA66" i="2" l="1"/>
  <c r="AC66" i="2"/>
  <c r="J66" i="2"/>
  <c r="N66" i="2" s="1"/>
  <c r="O66" i="2" s="1"/>
  <c r="AZ66" i="2" s="1"/>
  <c r="I66" i="2"/>
  <c r="AN66" i="2" s="1"/>
  <c r="M66" i="2"/>
  <c r="AD66" i="2"/>
  <c r="AB66" i="2"/>
  <c r="G66" i="2"/>
  <c r="L66" i="2"/>
  <c r="BF65" i="2"/>
  <c r="BG65" i="2" s="1"/>
  <c r="BJ65" i="2"/>
  <c r="BK65" i="2" s="1"/>
  <c r="BL65" i="2" s="1"/>
  <c r="AY65" i="2"/>
  <c r="BP65" i="2"/>
  <c r="BS65" i="2" s="1"/>
  <c r="BH65" i="2"/>
  <c r="BI65" i="2" s="1"/>
  <c r="U29" i="5"/>
  <c r="V29" i="5"/>
  <c r="AO29" i="5"/>
  <c r="Z66" i="2" l="1"/>
  <c r="D67" i="2" s="1"/>
  <c r="E67" i="2" s="1"/>
  <c r="AT66" i="2"/>
  <c r="AU66" i="2" s="1"/>
  <c r="AV66" i="2" s="1"/>
  <c r="AW66" i="2" s="1"/>
  <c r="AX66" i="2" s="1"/>
  <c r="AY66" i="2" s="1"/>
  <c r="AF66" i="2"/>
  <c r="Y66" i="2"/>
  <c r="BR65" i="2"/>
  <c r="AF29" i="5"/>
  <c r="AH29" i="5"/>
  <c r="AG29" i="5"/>
  <c r="AQ29" i="5"/>
  <c r="BB29" i="5"/>
  <c r="BC29" i="5" s="1"/>
  <c r="BE29" i="5" s="1"/>
  <c r="BF30" i="5" s="1"/>
  <c r="AA29" i="5"/>
  <c r="AC29" i="5"/>
  <c r="AB29" i="5"/>
  <c r="Z29" i="5"/>
  <c r="F67" i="2" l="1"/>
  <c r="AG66" i="2"/>
  <c r="AI66" i="2" s="1"/>
  <c r="AJ66" i="2" s="1"/>
  <c r="AL66" i="2" s="1"/>
  <c r="AM66" i="2" s="1"/>
  <c r="H67" i="2" s="1"/>
  <c r="G67" i="2" s="1"/>
  <c r="BA66" i="2"/>
  <c r="BB66" i="2" s="1"/>
  <c r="BJ66" i="2"/>
  <c r="BH66" i="2"/>
  <c r="BF66" i="2"/>
  <c r="BG30" i="5"/>
  <c r="BH30" i="5" s="1"/>
  <c r="AI29" i="5"/>
  <c r="AE29" i="5" s="1"/>
  <c r="AD29" i="5"/>
  <c r="AC67" i="2" l="1"/>
  <c r="L67" i="2"/>
  <c r="K67" i="2"/>
  <c r="AA67" i="2"/>
  <c r="AD67" i="2"/>
  <c r="J67" i="2"/>
  <c r="N67" i="2" s="1"/>
  <c r="O67" i="2" s="1"/>
  <c r="AZ67" i="2" s="1"/>
  <c r="BN66" i="2"/>
  <c r="BO66" i="2" s="1"/>
  <c r="BQ66" i="2" s="1"/>
  <c r="M67" i="2"/>
  <c r="BE66" i="2"/>
  <c r="BK66" i="2"/>
  <c r="BL66" i="2" s="1"/>
  <c r="BG66" i="2"/>
  <c r="I67" i="2"/>
  <c r="AN67" i="2" s="1"/>
  <c r="BI66" i="2"/>
  <c r="AB67" i="2"/>
  <c r="AK29" i="5"/>
  <c r="AL29" i="5" s="1"/>
  <c r="AJ29" i="5" s="1"/>
  <c r="AP29" i="5" s="1"/>
  <c r="AS29" i="5" s="1"/>
  <c r="AU29" i="5" s="1"/>
  <c r="AV29" i="5" s="1"/>
  <c r="AW29" i="5" s="1"/>
  <c r="AX30" i="5" s="1"/>
  <c r="AY30" i="5" s="1"/>
  <c r="BI30" i="5"/>
  <c r="T30" i="5"/>
  <c r="AT67" i="2" l="1"/>
  <c r="AU67" i="2" s="1"/>
  <c r="AV67" i="2" s="1"/>
  <c r="AW67" i="2" s="1"/>
  <c r="AX67" i="2" s="1"/>
  <c r="BH67" i="2" s="1"/>
  <c r="AF67" i="2"/>
  <c r="Y67" i="2"/>
  <c r="AG67" i="2" s="1"/>
  <c r="AI67" i="2" s="1"/>
  <c r="AJ67" i="2" s="1"/>
  <c r="AL67" i="2" s="1"/>
  <c r="AM67" i="2" s="1"/>
  <c r="H68" i="2" s="1"/>
  <c r="G68" i="2" s="1"/>
  <c r="Z67" i="2"/>
  <c r="D68" i="2" s="1"/>
  <c r="F68" i="2" s="1"/>
  <c r="BP66" i="2"/>
  <c r="BS66" i="2" s="1"/>
  <c r="AZ30" i="5"/>
  <c r="BJ30" i="5" s="1"/>
  <c r="M30" i="5"/>
  <c r="N30" i="5" s="1"/>
  <c r="Q30" i="5"/>
  <c r="R30" i="5"/>
  <c r="BD30" i="5"/>
  <c r="AY67" i="2" l="1"/>
  <c r="BR66" i="2"/>
  <c r="BF67" i="2"/>
  <c r="BJ67" i="2"/>
  <c r="BA67" i="2"/>
  <c r="BB67" i="2" s="1"/>
  <c r="E68" i="2"/>
  <c r="M68" i="2"/>
  <c r="L68" i="2"/>
  <c r="AC68" i="2"/>
  <c r="AD68" i="2"/>
  <c r="J68" i="2"/>
  <c r="N68" i="2" s="1"/>
  <c r="O68" i="2" s="1"/>
  <c r="AZ68" i="2" s="1"/>
  <c r="AA68" i="2"/>
  <c r="K68" i="2"/>
  <c r="I68" i="2"/>
  <c r="AN68" i="2" s="1"/>
  <c r="AB68" i="2"/>
  <c r="BA30" i="5"/>
  <c r="AT30" i="5"/>
  <c r="P30" i="5"/>
  <c r="BK67" i="2" l="1"/>
  <c r="BL67" i="2" s="1"/>
  <c r="BE67" i="2"/>
  <c r="BI67" i="2"/>
  <c r="BN67" i="2"/>
  <c r="BO67" i="2" s="1"/>
  <c r="BG67" i="2"/>
  <c r="AT68" i="2"/>
  <c r="AU68" i="2" s="1"/>
  <c r="AV68" i="2" s="1"/>
  <c r="AW68" i="2" s="1"/>
  <c r="AX68" i="2" s="1"/>
  <c r="AY68" i="2" s="1"/>
  <c r="AF68" i="2"/>
  <c r="Y68" i="2"/>
  <c r="Z68" i="2"/>
  <c r="D69" i="2" s="1"/>
  <c r="F69" i="2" s="1"/>
  <c r="K30" i="5"/>
  <c r="S30" i="5"/>
  <c r="BP67" i="2" l="1"/>
  <c r="BQ67" i="2"/>
  <c r="AG68" i="2"/>
  <c r="AI68" i="2" s="1"/>
  <c r="AJ68" i="2" s="1"/>
  <c r="AL68" i="2" s="1"/>
  <c r="AM68" i="2" s="1"/>
  <c r="H69" i="2" s="1"/>
  <c r="J69" i="2" s="1"/>
  <c r="N69" i="2" s="1"/>
  <c r="O69" i="2" s="1"/>
  <c r="AZ69" i="2" s="1"/>
  <c r="BA68" i="2"/>
  <c r="BB68" i="2" s="1"/>
  <c r="BJ68" i="2"/>
  <c r="BH68" i="2"/>
  <c r="BF68" i="2"/>
  <c r="E69" i="2"/>
  <c r="U30" i="5"/>
  <c r="V30" i="5"/>
  <c r="AO30" i="5"/>
  <c r="BR67" i="2" l="1"/>
  <c r="BE68" i="2"/>
  <c r="BS67" i="2"/>
  <c r="AB69" i="2"/>
  <c r="K69" i="2"/>
  <c r="AA69" i="2"/>
  <c r="L69" i="2"/>
  <c r="Y69" i="2" s="1"/>
  <c r="M69" i="2"/>
  <c r="G69" i="2"/>
  <c r="AC69" i="2"/>
  <c r="I69" i="2"/>
  <c r="AN69" i="2" s="1"/>
  <c r="AD69" i="2"/>
  <c r="BN68" i="2"/>
  <c r="BO68" i="2" s="1"/>
  <c r="BP68" i="2" s="1"/>
  <c r="BK68" i="2"/>
  <c r="BL68" i="2" s="1"/>
  <c r="BG68" i="2"/>
  <c r="BI68" i="2"/>
  <c r="AG30" i="5"/>
  <c r="AH30" i="5"/>
  <c r="AF30" i="5"/>
  <c r="AQ30" i="5"/>
  <c r="BB30" i="5"/>
  <c r="BC30" i="5" s="1"/>
  <c r="BE30" i="5" s="1"/>
  <c r="BF31" i="5" s="1"/>
  <c r="AB30" i="5"/>
  <c r="AC30" i="5"/>
  <c r="AA30" i="5"/>
  <c r="Z30" i="5"/>
  <c r="AF69" i="2" l="1"/>
  <c r="AT69" i="2"/>
  <c r="AU69" i="2" s="1"/>
  <c r="AV69" i="2" s="1"/>
  <c r="AW69" i="2" s="1"/>
  <c r="BA69" i="2" s="1"/>
  <c r="BB69" i="2" s="1"/>
  <c r="Z69" i="2"/>
  <c r="D70" i="2" s="1"/>
  <c r="F70" i="2" s="1"/>
  <c r="BQ68" i="2"/>
  <c r="BS68" i="2" s="1"/>
  <c r="AG69" i="2"/>
  <c r="AI69" i="2" s="1"/>
  <c r="AJ69" i="2" s="1"/>
  <c r="AL69" i="2" s="1"/>
  <c r="AM69" i="2" s="1"/>
  <c r="H70" i="2" s="1"/>
  <c r="BG31" i="5"/>
  <c r="BH31" i="5" s="1"/>
  <c r="AI30" i="5"/>
  <c r="AE30" i="5" s="1"/>
  <c r="AD30" i="5"/>
  <c r="E70" i="2" l="1"/>
  <c r="K70" i="2"/>
  <c r="BN69" i="2"/>
  <c r="BO69" i="2" s="1"/>
  <c r="BQ69" i="2" s="1"/>
  <c r="AX69" i="2"/>
  <c r="AY69" i="2" s="1"/>
  <c r="BR68" i="2"/>
  <c r="L70" i="2"/>
  <c r="G70" i="2"/>
  <c r="AB70" i="2"/>
  <c r="AC70" i="2"/>
  <c r="J70" i="2"/>
  <c r="N70" i="2" s="1"/>
  <c r="O70" i="2" s="1"/>
  <c r="AZ70" i="2" s="1"/>
  <c r="AD70" i="2"/>
  <c r="I70" i="2"/>
  <c r="AN70" i="2" s="1"/>
  <c r="AA70" i="2"/>
  <c r="M70" i="2"/>
  <c r="AK30" i="5"/>
  <c r="AL30" i="5" s="1"/>
  <c r="AJ30" i="5" s="1"/>
  <c r="AP30" i="5" s="1"/>
  <c r="AS30" i="5" s="1"/>
  <c r="AU30" i="5" s="1"/>
  <c r="AV30" i="5" s="1"/>
  <c r="AW30" i="5" s="1"/>
  <c r="AX31" i="5" s="1"/>
  <c r="AY31" i="5" s="1"/>
  <c r="BI31" i="5"/>
  <c r="T31" i="5"/>
  <c r="BJ69" i="2" l="1"/>
  <c r="BK69" i="2" s="1"/>
  <c r="BL69" i="2" s="1"/>
  <c r="BF69" i="2"/>
  <c r="BG69" i="2" s="1"/>
  <c r="BP69" i="2"/>
  <c r="BS69" i="2" s="1"/>
  <c r="BH69" i="2"/>
  <c r="BI69" i="2" s="1"/>
  <c r="BE69" i="2"/>
  <c r="AT70" i="2"/>
  <c r="AU70" i="2" s="1"/>
  <c r="AV70" i="2" s="1"/>
  <c r="AW70" i="2" s="1"/>
  <c r="AX70" i="2" s="1"/>
  <c r="BH70" i="2" s="1"/>
  <c r="AF70" i="2"/>
  <c r="Y70" i="2"/>
  <c r="Z70" i="2"/>
  <c r="D71" i="2" s="1"/>
  <c r="E71" i="2" s="1"/>
  <c r="AZ31" i="5"/>
  <c r="BJ31" i="5" s="1"/>
  <c r="M31" i="5"/>
  <c r="N31" i="5" s="1"/>
  <c r="R31" i="5"/>
  <c r="BD31" i="5"/>
  <c r="Q31" i="5"/>
  <c r="AG70" i="2" l="1"/>
  <c r="AI70" i="2" s="1"/>
  <c r="AJ70" i="2" s="1"/>
  <c r="AL70" i="2" s="1"/>
  <c r="AM70" i="2" s="1"/>
  <c r="H71" i="2" s="1"/>
  <c r="AD71" i="2" s="1"/>
  <c r="BR69" i="2"/>
  <c r="F71" i="2"/>
  <c r="AY70" i="2"/>
  <c r="BF70" i="2"/>
  <c r="BA70" i="2"/>
  <c r="BB70" i="2" s="1"/>
  <c r="BJ70" i="2"/>
  <c r="BA31" i="5"/>
  <c r="AT31" i="5"/>
  <c r="P31" i="5"/>
  <c r="AB71" i="2" l="1"/>
  <c r="J71" i="2"/>
  <c r="N71" i="2" s="1"/>
  <c r="O71" i="2" s="1"/>
  <c r="AZ71" i="2" s="1"/>
  <c r="G71" i="2"/>
  <c r="L71" i="2"/>
  <c r="Z71" i="2" s="1"/>
  <c r="D72" i="2" s="1"/>
  <c r="I71" i="2"/>
  <c r="AN71" i="2" s="1"/>
  <c r="AA71" i="2"/>
  <c r="BG70" i="2"/>
  <c r="K71" i="2"/>
  <c r="M71" i="2"/>
  <c r="AC71" i="2"/>
  <c r="BN70" i="2"/>
  <c r="BO70" i="2" s="1"/>
  <c r="BP70" i="2" s="1"/>
  <c r="BK70" i="2"/>
  <c r="BL70" i="2" s="1"/>
  <c r="BE70" i="2"/>
  <c r="BI70" i="2"/>
  <c r="AF71" i="2"/>
  <c r="Y71" i="2"/>
  <c r="K31" i="5"/>
  <c r="S31" i="5"/>
  <c r="AT71" i="2" l="1"/>
  <c r="AU71" i="2" s="1"/>
  <c r="AV71" i="2" s="1"/>
  <c r="AW71" i="2" s="1"/>
  <c r="AX71" i="2" s="1"/>
  <c r="BH71" i="2" s="1"/>
  <c r="BQ70" i="2"/>
  <c r="AG71" i="2"/>
  <c r="AI71" i="2" s="1"/>
  <c r="AJ71" i="2" s="1"/>
  <c r="AL71" i="2" s="1"/>
  <c r="AM71" i="2" s="1"/>
  <c r="H72" i="2" s="1"/>
  <c r="I72" i="2" s="1"/>
  <c r="F72" i="2"/>
  <c r="E72" i="2"/>
  <c r="U31" i="5"/>
  <c r="V31" i="5"/>
  <c r="AO31" i="5"/>
  <c r="BJ71" i="2" l="1"/>
  <c r="BA71" i="2"/>
  <c r="BB71" i="2" s="1"/>
  <c r="BF71" i="2"/>
  <c r="BG71" i="2" s="1"/>
  <c r="AY71" i="2"/>
  <c r="BR70" i="2"/>
  <c r="BS70" i="2"/>
  <c r="BI71" i="2"/>
  <c r="AA72" i="2"/>
  <c r="K72" i="2"/>
  <c r="L72" i="2"/>
  <c r="M72" i="2"/>
  <c r="AB72" i="2"/>
  <c r="AN72" i="2"/>
  <c r="AD72" i="2"/>
  <c r="AC72" i="2"/>
  <c r="G72" i="2"/>
  <c r="J72" i="2"/>
  <c r="N72" i="2" s="1"/>
  <c r="O72" i="2" s="1"/>
  <c r="AZ72" i="2" s="1"/>
  <c r="BK71" i="2"/>
  <c r="BL71" i="2" s="1"/>
  <c r="BN71" i="2"/>
  <c r="BO71" i="2" s="1"/>
  <c r="BP71" i="2" s="1"/>
  <c r="BE71" i="2"/>
  <c r="AG31" i="5"/>
  <c r="AH31" i="5"/>
  <c r="AF31" i="5"/>
  <c r="BB31" i="5"/>
  <c r="BC31" i="5" s="1"/>
  <c r="BE31" i="5" s="1"/>
  <c r="BF32" i="5" s="1"/>
  <c r="AQ31" i="5"/>
  <c r="AC31" i="5"/>
  <c r="AA31" i="5"/>
  <c r="AB31" i="5"/>
  <c r="Z31" i="5"/>
  <c r="AT72" i="2" l="1"/>
  <c r="AU72" i="2" s="1"/>
  <c r="AV72" i="2" s="1"/>
  <c r="AW72" i="2" s="1"/>
  <c r="AX72" i="2" s="1"/>
  <c r="AF72" i="2"/>
  <c r="BQ71" i="2"/>
  <c r="BS71" i="2" s="1"/>
  <c r="Y72" i="2"/>
  <c r="Z72" i="2"/>
  <c r="D73" i="2" s="1"/>
  <c r="E73" i="2" s="1"/>
  <c r="BG32" i="5"/>
  <c r="BH32" i="5" s="1"/>
  <c r="AI31" i="5"/>
  <c r="AE31" i="5" s="1"/>
  <c r="AD31" i="5"/>
  <c r="BA72" i="2" l="1"/>
  <c r="BB72" i="2" s="1"/>
  <c r="AG72" i="2"/>
  <c r="AI72" i="2" s="1"/>
  <c r="AJ72" i="2" s="1"/>
  <c r="AL72" i="2" s="1"/>
  <c r="AM72" i="2" s="1"/>
  <c r="H73" i="2" s="1"/>
  <c r="AC73" i="2" s="1"/>
  <c r="BR71" i="2"/>
  <c r="F73" i="2"/>
  <c r="BJ72" i="2"/>
  <c r="BF72" i="2"/>
  <c r="AY72" i="2"/>
  <c r="BH72" i="2"/>
  <c r="BI72" i="2" s="1"/>
  <c r="BN72" i="2"/>
  <c r="BO72" i="2" s="1"/>
  <c r="BI32" i="5"/>
  <c r="T32" i="5"/>
  <c r="AK31" i="5"/>
  <c r="AL31" i="5" s="1"/>
  <c r="AJ31" i="5" s="1"/>
  <c r="AP31" i="5" s="1"/>
  <c r="AS31" i="5" s="1"/>
  <c r="AU31" i="5" s="1"/>
  <c r="AV31" i="5" s="1"/>
  <c r="AW31" i="5" s="1"/>
  <c r="AX32" i="5" s="1"/>
  <c r="AY32" i="5" s="1"/>
  <c r="BE72" i="2" l="1"/>
  <c r="BG72" i="2"/>
  <c r="BK72" i="2"/>
  <c r="BL72" i="2" s="1"/>
  <c r="J73" i="2"/>
  <c r="N73" i="2" s="1"/>
  <c r="O73" i="2" s="1"/>
  <c r="AZ73" i="2" s="1"/>
  <c r="G73" i="2"/>
  <c r="AB73" i="2"/>
  <c r="AA73" i="2"/>
  <c r="L73" i="2"/>
  <c r="I73" i="2"/>
  <c r="AN73" i="2" s="1"/>
  <c r="AD73" i="2"/>
  <c r="M73" i="2"/>
  <c r="K73" i="2"/>
  <c r="BP72" i="2"/>
  <c r="BQ72" i="2"/>
  <c r="AZ32" i="5"/>
  <c r="BJ32" i="5" s="1"/>
  <c r="M32" i="5"/>
  <c r="N32" i="5" s="1"/>
  <c r="BD32" i="5"/>
  <c r="Q32" i="5"/>
  <c r="R32" i="5"/>
  <c r="AT73" i="2" l="1"/>
  <c r="AU73" i="2" s="1"/>
  <c r="AV73" i="2" s="1"/>
  <c r="AW73" i="2" s="1"/>
  <c r="BA73" i="2" s="1"/>
  <c r="BB73" i="2" s="1"/>
  <c r="AF73" i="2"/>
  <c r="Y73" i="2"/>
  <c r="BS72" i="2"/>
  <c r="BR72" i="2"/>
  <c r="Z73" i="2"/>
  <c r="D74" i="2" s="1"/>
  <c r="BA32" i="5"/>
  <c r="P32" i="5"/>
  <c r="AT32" i="5"/>
  <c r="AX73" i="2" l="1"/>
  <c r="BE73" i="2" s="1"/>
  <c r="AG73" i="2"/>
  <c r="AI73" i="2" s="1"/>
  <c r="AJ73" i="2" s="1"/>
  <c r="AL73" i="2" s="1"/>
  <c r="AM73" i="2" s="1"/>
  <c r="H74" i="2" s="1"/>
  <c r="I74" i="2" s="1"/>
  <c r="BN73" i="2"/>
  <c r="BO73" i="2" s="1"/>
  <c r="BP73" i="2" s="1"/>
  <c r="E74" i="2"/>
  <c r="F74" i="2"/>
  <c r="S32" i="5"/>
  <c r="K32" i="5"/>
  <c r="BF73" i="2" l="1"/>
  <c r="BG73" i="2" s="1"/>
  <c r="AY73" i="2"/>
  <c r="BJ73" i="2"/>
  <c r="BK73" i="2" s="1"/>
  <c r="BL73" i="2" s="1"/>
  <c r="BH73" i="2"/>
  <c r="BI73" i="2" s="1"/>
  <c r="K74" i="2"/>
  <c r="AB74" i="2"/>
  <c r="L74" i="2"/>
  <c r="AN74" i="2"/>
  <c r="AC74" i="2"/>
  <c r="J74" i="2"/>
  <c r="M74" i="2"/>
  <c r="AA74" i="2"/>
  <c r="AD74" i="2"/>
  <c r="G74" i="2"/>
  <c r="BQ73" i="2"/>
  <c r="BR73" i="2" s="1"/>
  <c r="N74" i="2"/>
  <c r="O74" i="2" s="1"/>
  <c r="AZ74" i="2" s="1"/>
  <c r="U32" i="5"/>
  <c r="V32" i="5"/>
  <c r="AO32" i="5"/>
  <c r="AT74" i="2" l="1"/>
  <c r="AU74" i="2" s="1"/>
  <c r="AV74" i="2" s="1"/>
  <c r="AW74" i="2" s="1"/>
  <c r="BA74" i="2" s="1"/>
  <c r="BB74" i="2" s="1"/>
  <c r="BS73" i="2"/>
  <c r="AF74" i="2"/>
  <c r="Y74" i="2"/>
  <c r="Z74" i="2"/>
  <c r="D75" i="2" s="1"/>
  <c r="AH32" i="5"/>
  <c r="AG32" i="5"/>
  <c r="AF32" i="5"/>
  <c r="AQ32" i="5"/>
  <c r="BB32" i="5"/>
  <c r="BC32" i="5" s="1"/>
  <c r="BE32" i="5" s="1"/>
  <c r="BF33" i="5" s="1"/>
  <c r="AC32" i="5"/>
  <c r="AA32" i="5"/>
  <c r="AB32" i="5"/>
  <c r="Z32" i="5"/>
  <c r="AX74" i="2" l="1"/>
  <c r="BE74" i="2" s="1"/>
  <c r="AG74" i="2"/>
  <c r="AI74" i="2" s="1"/>
  <c r="AJ74" i="2" s="1"/>
  <c r="AL74" i="2" s="1"/>
  <c r="AM74" i="2" s="1"/>
  <c r="H75" i="2" s="1"/>
  <c r="G75" i="2" s="1"/>
  <c r="BN74" i="2"/>
  <c r="BO74" i="2" s="1"/>
  <c r="BP74" i="2" s="1"/>
  <c r="F75" i="2"/>
  <c r="E75" i="2"/>
  <c r="BG33" i="5"/>
  <c r="BH33" i="5" s="1"/>
  <c r="AI32" i="5"/>
  <c r="AE32" i="5" s="1"/>
  <c r="AD32" i="5"/>
  <c r="BH74" i="2" l="1"/>
  <c r="BI74" i="2" s="1"/>
  <c r="BF74" i="2"/>
  <c r="BG74" i="2" s="1"/>
  <c r="AY74" i="2"/>
  <c r="BJ74" i="2"/>
  <c r="BK74" i="2" s="1"/>
  <c r="BL74" i="2" s="1"/>
  <c r="AC75" i="2"/>
  <c r="AD75" i="2"/>
  <c r="M75" i="2"/>
  <c r="AA75" i="2"/>
  <c r="AB75" i="2"/>
  <c r="L75" i="2"/>
  <c r="I75" i="2"/>
  <c r="AN75" i="2" s="1"/>
  <c r="J75" i="2"/>
  <c r="N75" i="2" s="1"/>
  <c r="O75" i="2" s="1"/>
  <c r="AZ75" i="2" s="1"/>
  <c r="K75" i="2"/>
  <c r="BQ74" i="2"/>
  <c r="BS74" i="2" s="1"/>
  <c r="AK32" i="5"/>
  <c r="AL32" i="5" s="1"/>
  <c r="AJ32" i="5" s="1"/>
  <c r="AP32" i="5" s="1"/>
  <c r="AS32" i="5" s="1"/>
  <c r="AU32" i="5" s="1"/>
  <c r="AV32" i="5" s="1"/>
  <c r="AW32" i="5" s="1"/>
  <c r="AX33" i="5" s="1"/>
  <c r="AY33" i="5" s="1"/>
  <c r="T33" i="5"/>
  <c r="BI33" i="5"/>
  <c r="AT75" i="2" l="1"/>
  <c r="AU75" i="2" s="1"/>
  <c r="AV75" i="2" s="1"/>
  <c r="AW75" i="2" s="1"/>
  <c r="BA75" i="2" s="1"/>
  <c r="BB75" i="2" s="1"/>
  <c r="Z75" i="2"/>
  <c r="D76" i="2" s="1"/>
  <c r="E76" i="2" s="1"/>
  <c r="AF75" i="2"/>
  <c r="Y75" i="2"/>
  <c r="AG75" i="2" s="1"/>
  <c r="AI75" i="2" s="1"/>
  <c r="AJ75" i="2" s="1"/>
  <c r="AL75" i="2" s="1"/>
  <c r="AM75" i="2" s="1"/>
  <c r="H76" i="2" s="1"/>
  <c r="F76" i="2"/>
  <c r="BR74" i="2"/>
  <c r="AZ33" i="5"/>
  <c r="BJ33" i="5" s="1"/>
  <c r="M33" i="5"/>
  <c r="N33" i="5" s="1"/>
  <c r="BD33" i="5"/>
  <c r="Q33" i="5"/>
  <c r="R33" i="5"/>
  <c r="AX75" i="2" l="1"/>
  <c r="M76" i="2"/>
  <c r="L76" i="2"/>
  <c r="AD76" i="2"/>
  <c r="AC76" i="2"/>
  <c r="I76" i="2"/>
  <c r="AN76" i="2" s="1"/>
  <c r="G76" i="2"/>
  <c r="AA76" i="2"/>
  <c r="K76" i="2"/>
  <c r="AB76" i="2"/>
  <c r="J76" i="2"/>
  <c r="BF75" i="2"/>
  <c r="BG75" i="2" s="1"/>
  <c r="BJ75" i="2"/>
  <c r="BK75" i="2" s="1"/>
  <c r="BL75" i="2" s="1"/>
  <c r="BE75" i="2"/>
  <c r="BH75" i="2"/>
  <c r="BI75" i="2" s="1"/>
  <c r="AY75" i="2"/>
  <c r="BN75" i="2"/>
  <c r="BO75" i="2" s="1"/>
  <c r="AT33" i="5"/>
  <c r="P33" i="5"/>
  <c r="BA33" i="5"/>
  <c r="N76" i="2" l="1"/>
  <c r="O76" i="2" s="1"/>
  <c r="AZ76" i="2" s="1"/>
  <c r="BP75" i="2"/>
  <c r="BQ75" i="2"/>
  <c r="AF76" i="2"/>
  <c r="AT76" i="2"/>
  <c r="AU76" i="2" s="1"/>
  <c r="AV76" i="2" s="1"/>
  <c r="AW76" i="2" s="1"/>
  <c r="K33" i="5"/>
  <c r="S33" i="5"/>
  <c r="Z76" i="2" l="1"/>
  <c r="D77" i="2" s="1"/>
  <c r="F77" i="2" s="1"/>
  <c r="Y76" i="2"/>
  <c r="AG76" i="2" s="1"/>
  <c r="AI76" i="2" s="1"/>
  <c r="AJ76" i="2" s="1"/>
  <c r="AL76" i="2" s="1"/>
  <c r="AM76" i="2" s="1"/>
  <c r="H77" i="2" s="1"/>
  <c r="BS75" i="2"/>
  <c r="BA76" i="2"/>
  <c r="BB76" i="2" s="1"/>
  <c r="AX76" i="2"/>
  <c r="BR75" i="2"/>
  <c r="U33" i="5"/>
  <c r="V33" i="5"/>
  <c r="AO33" i="5"/>
  <c r="E77" i="2" l="1"/>
  <c r="BN76" i="2"/>
  <c r="BO76" i="2" s="1"/>
  <c r="BP76" i="2" s="1"/>
  <c r="BE76" i="2"/>
  <c r="AY76" i="2"/>
  <c r="BF76" i="2"/>
  <c r="BG76" i="2" s="1"/>
  <c r="BH76" i="2"/>
  <c r="BI76" i="2" s="1"/>
  <c r="BJ76" i="2"/>
  <c r="BK76" i="2" s="1"/>
  <c r="BL76" i="2" s="1"/>
  <c r="K77" i="2"/>
  <c r="L77" i="2"/>
  <c r="AA77" i="2"/>
  <c r="AD77" i="2"/>
  <c r="AC77" i="2"/>
  <c r="I77" i="2"/>
  <c r="AN77" i="2" s="1"/>
  <c r="AB77" i="2"/>
  <c r="M77" i="2"/>
  <c r="G77" i="2"/>
  <c r="J77" i="2"/>
  <c r="AQ33" i="5"/>
  <c r="BB33" i="5"/>
  <c r="BC33" i="5" s="1"/>
  <c r="BE33" i="5" s="1"/>
  <c r="BF34" i="5" s="1"/>
  <c r="AC33" i="5"/>
  <c r="AB33" i="5"/>
  <c r="AA33" i="5"/>
  <c r="Z33" i="5"/>
  <c r="AF33" i="5"/>
  <c r="AH33" i="5"/>
  <c r="AG33" i="5"/>
  <c r="BQ76" i="2" l="1"/>
  <c r="BR76" i="2" s="1"/>
  <c r="N77" i="2"/>
  <c r="O77" i="2" s="1"/>
  <c r="AZ77" i="2" s="1"/>
  <c r="AT77" i="2"/>
  <c r="AU77" i="2" s="1"/>
  <c r="AV77" i="2" s="1"/>
  <c r="AW77" i="2" s="1"/>
  <c r="AF77" i="2"/>
  <c r="BG34" i="5"/>
  <c r="BH34" i="5" s="1"/>
  <c r="AD33" i="5"/>
  <c r="AI33" i="5"/>
  <c r="AE33" i="5" s="1"/>
  <c r="BS76" i="2" l="1"/>
  <c r="Y77" i="2"/>
  <c r="AG77" i="2" s="1"/>
  <c r="AI77" i="2" s="1"/>
  <c r="AJ77" i="2" s="1"/>
  <c r="AL77" i="2" s="1"/>
  <c r="AM77" i="2" s="1"/>
  <c r="H78" i="2" s="1"/>
  <c r="Z77" i="2"/>
  <c r="D78" i="2" s="1"/>
  <c r="E78" i="2" s="1"/>
  <c r="BA77" i="2"/>
  <c r="BB77" i="2" s="1"/>
  <c r="AX77" i="2"/>
  <c r="AK33" i="5"/>
  <c r="AL33" i="5" s="1"/>
  <c r="AJ33" i="5" s="1"/>
  <c r="AP33" i="5" s="1"/>
  <c r="AS33" i="5" s="1"/>
  <c r="AU33" i="5" s="1"/>
  <c r="AV33" i="5" s="1"/>
  <c r="AW33" i="5" s="1"/>
  <c r="AX34" i="5" s="1"/>
  <c r="AY34" i="5" s="1"/>
  <c r="T34" i="5"/>
  <c r="BI34" i="5"/>
  <c r="F78" i="2" l="1"/>
  <c r="BN77" i="2"/>
  <c r="BO77" i="2" s="1"/>
  <c r="BQ77" i="2" s="1"/>
  <c r="AB78" i="2"/>
  <c r="I78" i="2"/>
  <c r="J78" i="2"/>
  <c r="M78" i="2"/>
  <c r="L78" i="2"/>
  <c r="AD78" i="2"/>
  <c r="AC78" i="2"/>
  <c r="K78" i="2"/>
  <c r="G78" i="2"/>
  <c r="AA78" i="2"/>
  <c r="BJ77" i="2"/>
  <c r="BK77" i="2" s="1"/>
  <c r="BL77" i="2" s="1"/>
  <c r="BE77" i="2"/>
  <c r="BH77" i="2"/>
  <c r="BI77" i="2" s="1"/>
  <c r="BF77" i="2"/>
  <c r="BG77" i="2" s="1"/>
  <c r="AY77" i="2"/>
  <c r="AZ34" i="5"/>
  <c r="BJ34" i="5" s="1"/>
  <c r="M34" i="5"/>
  <c r="N34" i="5" s="1"/>
  <c r="BD34" i="5"/>
  <c r="Q34" i="5"/>
  <c r="R34" i="5"/>
  <c r="AN78" i="2" l="1"/>
  <c r="BP77" i="2"/>
  <c r="BS77" i="2" s="1"/>
  <c r="AT78" i="2"/>
  <c r="AU78" i="2" s="1"/>
  <c r="AV78" i="2" s="1"/>
  <c r="AW78" i="2" s="1"/>
  <c r="N78" i="2"/>
  <c r="O78" i="2" s="1"/>
  <c r="AZ78" i="2" s="1"/>
  <c r="AF78" i="2"/>
  <c r="BA34" i="5"/>
  <c r="AT34" i="5"/>
  <c r="P34" i="5"/>
  <c r="BR77" i="2" l="1"/>
  <c r="Y78" i="2"/>
  <c r="AG78" i="2" s="1"/>
  <c r="AI78" i="2" s="1"/>
  <c r="AJ78" i="2" s="1"/>
  <c r="AL78" i="2" s="1"/>
  <c r="AM78" i="2" s="1"/>
  <c r="H79" i="2" s="1"/>
  <c r="I79" i="2" s="1"/>
  <c r="BA78" i="2"/>
  <c r="BB78" i="2" s="1"/>
  <c r="AX78" i="2"/>
  <c r="Z78" i="2"/>
  <c r="D79" i="2" s="1"/>
  <c r="K34" i="5"/>
  <c r="S34" i="5"/>
  <c r="L79" i="2" l="1"/>
  <c r="BN78" i="2"/>
  <c r="BO78" i="2" s="1"/>
  <c r="G79" i="2"/>
  <c r="F79" i="2"/>
  <c r="AN79" i="2" s="1"/>
  <c r="E79" i="2"/>
  <c r="AB79" i="2"/>
  <c r="BP78" i="2"/>
  <c r="BQ78" i="2"/>
  <c r="AD79" i="2"/>
  <c r="AA79" i="2"/>
  <c r="K79" i="2"/>
  <c r="AC79" i="2"/>
  <c r="BJ78" i="2"/>
  <c r="BK78" i="2" s="1"/>
  <c r="BL78" i="2" s="1"/>
  <c r="BE78" i="2"/>
  <c r="BH78" i="2"/>
  <c r="BI78" i="2" s="1"/>
  <c r="AY78" i="2"/>
  <c r="BF78" i="2"/>
  <c r="BG78" i="2" s="1"/>
  <c r="J79" i="2"/>
  <c r="M79" i="2"/>
  <c r="U34" i="5"/>
  <c r="V34" i="5"/>
  <c r="AO34" i="5"/>
  <c r="AT79" i="2" l="1"/>
  <c r="AU79" i="2" s="1"/>
  <c r="AV79" i="2" s="1"/>
  <c r="AW79" i="2" s="1"/>
  <c r="BA79" i="2" s="1"/>
  <c r="BB79" i="2" s="1"/>
  <c r="BS78" i="2"/>
  <c r="BR78" i="2"/>
  <c r="AF79" i="2"/>
  <c r="N79" i="2"/>
  <c r="AF34" i="5"/>
  <c r="AG34" i="5"/>
  <c r="AH34" i="5"/>
  <c r="AQ34" i="5"/>
  <c r="BB34" i="5"/>
  <c r="BC34" i="5" s="1"/>
  <c r="BE34" i="5" s="1"/>
  <c r="BF35" i="5" s="1"/>
  <c r="AA34" i="5"/>
  <c r="AB34" i="5"/>
  <c r="Z34" i="5"/>
  <c r="AC34" i="5"/>
  <c r="AX79" i="2" l="1"/>
  <c r="AY79" i="2" s="1"/>
  <c r="BN79" i="2"/>
  <c r="BO79" i="2" s="1"/>
  <c r="BQ79" i="2" s="1"/>
  <c r="O79" i="2"/>
  <c r="Z79" i="2"/>
  <c r="D80" i="2" s="1"/>
  <c r="BG35" i="5"/>
  <c r="BH35" i="5" s="1"/>
  <c r="AI34" i="5"/>
  <c r="AE34" i="5" s="1"/>
  <c r="AD34" i="5"/>
  <c r="BE79" i="2" l="1"/>
  <c r="BJ79" i="2"/>
  <c r="BK79" i="2" s="1"/>
  <c r="BL79" i="2" s="1"/>
  <c r="BF79" i="2"/>
  <c r="BG79" i="2" s="1"/>
  <c r="BH79" i="2"/>
  <c r="BI79" i="2" s="1"/>
  <c r="BP79" i="2"/>
  <c r="BS79" i="2" s="1"/>
  <c r="E80" i="2"/>
  <c r="F80" i="2"/>
  <c r="AZ79" i="2"/>
  <c r="Y79" i="2"/>
  <c r="AG79" i="2" s="1"/>
  <c r="AI79" i="2" s="1"/>
  <c r="AJ79" i="2" s="1"/>
  <c r="AL79" i="2" s="1"/>
  <c r="AM79" i="2" s="1"/>
  <c r="H80" i="2" s="1"/>
  <c r="BI35" i="5"/>
  <c r="T35" i="5"/>
  <c r="AK34" i="5"/>
  <c r="AL34" i="5" s="1"/>
  <c r="AJ34" i="5" s="1"/>
  <c r="AP34" i="5" s="1"/>
  <c r="AS34" i="5" s="1"/>
  <c r="AU34" i="5" s="1"/>
  <c r="AV34" i="5" s="1"/>
  <c r="AW34" i="5" s="1"/>
  <c r="AX35" i="5" s="1"/>
  <c r="AY35" i="5" s="1"/>
  <c r="BR79" i="2" l="1"/>
  <c r="AD80" i="2"/>
  <c r="J80" i="2"/>
  <c r="M80" i="2"/>
  <c r="I80" i="2"/>
  <c r="AN80" i="2" s="1"/>
  <c r="G80" i="2"/>
  <c r="K80" i="2"/>
  <c r="AA80" i="2"/>
  <c r="AB80" i="2"/>
  <c r="L80" i="2"/>
  <c r="AC80" i="2"/>
  <c r="AZ35" i="5"/>
  <c r="BJ35" i="5" s="1"/>
  <c r="M35" i="5"/>
  <c r="N35" i="5" s="1"/>
  <c r="R35" i="5"/>
  <c r="Q35" i="5"/>
  <c r="BD35" i="5"/>
  <c r="AF80" i="2" l="1"/>
  <c r="AT80" i="2"/>
  <c r="AU80" i="2" s="1"/>
  <c r="AV80" i="2" s="1"/>
  <c r="AW80" i="2" s="1"/>
  <c r="BA80" i="2" s="1"/>
  <c r="BB80" i="2" s="1"/>
  <c r="N80" i="2"/>
  <c r="O80" i="2" s="1"/>
  <c r="AZ80" i="2" s="1"/>
  <c r="AT35" i="5"/>
  <c r="P35" i="5"/>
  <c r="BA35" i="5"/>
  <c r="BN80" i="2" l="1"/>
  <c r="BO80" i="2" s="1"/>
  <c r="BP80" i="2" s="1"/>
  <c r="AX80" i="2"/>
  <c r="AY80" i="2" s="1"/>
  <c r="Z80" i="2"/>
  <c r="D81" i="2" s="1"/>
  <c r="F81" i="2" s="1"/>
  <c r="Y80" i="2"/>
  <c r="AG80" i="2" s="1"/>
  <c r="AI80" i="2" s="1"/>
  <c r="AJ80" i="2" s="1"/>
  <c r="AL80" i="2" s="1"/>
  <c r="AM80" i="2" s="1"/>
  <c r="H81" i="2" s="1"/>
  <c r="AB81" i="2" s="1"/>
  <c r="K35" i="5"/>
  <c r="S35" i="5"/>
  <c r="BH80" i="2" l="1"/>
  <c r="BI80" i="2" s="1"/>
  <c r="BE80" i="2"/>
  <c r="E81" i="2"/>
  <c r="BQ80" i="2"/>
  <c r="BR80" i="2" s="1"/>
  <c r="BJ80" i="2"/>
  <c r="BK80" i="2" s="1"/>
  <c r="BL80" i="2" s="1"/>
  <c r="BF80" i="2"/>
  <c r="BG80" i="2" s="1"/>
  <c r="I81" i="2"/>
  <c r="AN81" i="2" s="1"/>
  <c r="AC81" i="2"/>
  <c r="AA81" i="2"/>
  <c r="J81" i="2"/>
  <c r="N81" i="2" s="1"/>
  <c r="O81" i="2" s="1"/>
  <c r="AZ81" i="2" s="1"/>
  <c r="M81" i="2"/>
  <c r="K81" i="2"/>
  <c r="G81" i="2"/>
  <c r="AD81" i="2"/>
  <c r="L81" i="2"/>
  <c r="V35" i="5"/>
  <c r="U35" i="5"/>
  <c r="AO35" i="5"/>
  <c r="BS80" i="2" l="1"/>
  <c r="AF81" i="2"/>
  <c r="AT81" i="2"/>
  <c r="AU81" i="2" s="1"/>
  <c r="AV81" i="2" s="1"/>
  <c r="AW81" i="2" s="1"/>
  <c r="BA81" i="2" s="1"/>
  <c r="BB81" i="2" s="1"/>
  <c r="Y81" i="2"/>
  <c r="Z81" i="2"/>
  <c r="D82" i="2" s="1"/>
  <c r="E82" i="2" s="1"/>
  <c r="AA35" i="5"/>
  <c r="AB35" i="5"/>
  <c r="AC35" i="5"/>
  <c r="Z35" i="5"/>
  <c r="AQ35" i="5"/>
  <c r="BB35" i="5"/>
  <c r="BC35" i="5" s="1"/>
  <c r="BE35" i="5" s="1"/>
  <c r="BF36" i="5" s="1"/>
  <c r="AF35" i="5"/>
  <c r="AG35" i="5"/>
  <c r="AH35" i="5"/>
  <c r="AG81" i="2" l="1"/>
  <c r="AI81" i="2" s="1"/>
  <c r="AJ81" i="2" s="1"/>
  <c r="AL81" i="2" s="1"/>
  <c r="AM81" i="2" s="1"/>
  <c r="H82" i="2" s="1"/>
  <c r="L82" i="2" s="1"/>
  <c r="BN81" i="2"/>
  <c r="BO81" i="2" s="1"/>
  <c r="AX81" i="2"/>
  <c r="F82" i="2"/>
  <c r="BG36" i="5"/>
  <c r="BH36" i="5" s="1"/>
  <c r="AD35" i="5"/>
  <c r="AI35" i="5"/>
  <c r="AE35" i="5" s="1"/>
  <c r="K82" i="2" l="1"/>
  <c r="AB82" i="2"/>
  <c r="G82" i="2"/>
  <c r="AD82" i="2"/>
  <c r="J82" i="2"/>
  <c r="N82" i="2" s="1"/>
  <c r="O82" i="2" s="1"/>
  <c r="AZ82" i="2" s="1"/>
  <c r="AC82" i="2"/>
  <c r="I82" i="2"/>
  <c r="AN82" i="2" s="1"/>
  <c r="AA82" i="2"/>
  <c r="M82" i="2"/>
  <c r="AT82" i="2" s="1"/>
  <c r="AU82" i="2" s="1"/>
  <c r="AV82" i="2" s="1"/>
  <c r="AW82" i="2" s="1"/>
  <c r="BQ81" i="2"/>
  <c r="BP81" i="2"/>
  <c r="BJ81" i="2"/>
  <c r="BK81" i="2" s="1"/>
  <c r="BL81" i="2" s="1"/>
  <c r="AY81" i="2"/>
  <c r="BF81" i="2"/>
  <c r="BG81" i="2" s="1"/>
  <c r="BE81" i="2"/>
  <c r="BH81" i="2"/>
  <c r="BI81" i="2" s="1"/>
  <c r="AK35" i="5"/>
  <c r="AL35" i="5" s="1"/>
  <c r="AJ35" i="5" s="1"/>
  <c r="AP35" i="5" s="1"/>
  <c r="AS35" i="5" s="1"/>
  <c r="AU35" i="5" s="1"/>
  <c r="AV35" i="5" s="1"/>
  <c r="AW35" i="5" s="1"/>
  <c r="AX36" i="5" s="1"/>
  <c r="AY36" i="5" s="1"/>
  <c r="T36" i="5"/>
  <c r="BI36" i="5"/>
  <c r="AF82" i="2" l="1"/>
  <c r="BR81" i="2"/>
  <c r="BS81" i="2"/>
  <c r="Y82" i="2"/>
  <c r="BA82" i="2"/>
  <c r="BB82" i="2" s="1"/>
  <c r="AX82" i="2"/>
  <c r="Z82" i="2"/>
  <c r="D83" i="2" s="1"/>
  <c r="AZ36" i="5"/>
  <c r="BJ36" i="5" s="1"/>
  <c r="BD36" i="5"/>
  <c r="Q36" i="5"/>
  <c r="AT36" i="5" s="1"/>
  <c r="R36" i="5"/>
  <c r="M36" i="5"/>
  <c r="N36" i="5" s="1"/>
  <c r="AG82" i="2" l="1"/>
  <c r="AI82" i="2" s="1"/>
  <c r="AJ82" i="2" s="1"/>
  <c r="AL82" i="2" s="1"/>
  <c r="AM82" i="2" s="1"/>
  <c r="H83" i="2" s="1"/>
  <c r="G83" i="2" s="1"/>
  <c r="BH82" i="2"/>
  <c r="BI82" i="2" s="1"/>
  <c r="BE82" i="2"/>
  <c r="BF82" i="2"/>
  <c r="BG82" i="2" s="1"/>
  <c r="AY82" i="2"/>
  <c r="BJ82" i="2"/>
  <c r="BK82" i="2" s="1"/>
  <c r="BL82" i="2" s="1"/>
  <c r="E83" i="2"/>
  <c r="F83" i="2"/>
  <c r="BN82" i="2"/>
  <c r="BO82" i="2" s="1"/>
  <c r="BA36" i="5"/>
  <c r="P36" i="5"/>
  <c r="K36" i="5" s="1"/>
  <c r="AC83" i="2" l="1"/>
  <c r="M83" i="2"/>
  <c r="AD83" i="2"/>
  <c r="L83" i="2"/>
  <c r="AA83" i="2"/>
  <c r="I83" i="2"/>
  <c r="AN83" i="2" s="1"/>
  <c r="J83" i="2"/>
  <c r="N83" i="2" s="1"/>
  <c r="O83" i="2" s="1"/>
  <c r="AZ83" i="2" s="1"/>
  <c r="K83" i="2"/>
  <c r="AB83" i="2"/>
  <c r="BQ82" i="2"/>
  <c r="BP82" i="2"/>
  <c r="S36" i="5"/>
  <c r="U36" i="5" s="1"/>
  <c r="AF83" i="2" l="1"/>
  <c r="AT83" i="2"/>
  <c r="AU83" i="2" s="1"/>
  <c r="AV83" i="2" s="1"/>
  <c r="AW83" i="2" s="1"/>
  <c r="Z83" i="2"/>
  <c r="D84" i="2" s="1"/>
  <c r="E84" i="2" s="1"/>
  <c r="Y83" i="2"/>
  <c r="BR82" i="2"/>
  <c r="BS82" i="2"/>
  <c r="AO36" i="5"/>
  <c r="AQ36" i="5" s="1"/>
  <c r="V36" i="5"/>
  <c r="AH36" i="5" s="1"/>
  <c r="AG83" i="2" l="1"/>
  <c r="AI83" i="2" s="1"/>
  <c r="AJ83" i="2" s="1"/>
  <c r="AL83" i="2" s="1"/>
  <c r="AM83" i="2" s="1"/>
  <c r="H84" i="2" s="1"/>
  <c r="K84" i="2" s="1"/>
  <c r="AX83" i="2"/>
  <c r="BA83" i="2"/>
  <c r="F84" i="2"/>
  <c r="Z36" i="5"/>
  <c r="AB36" i="5"/>
  <c r="AA36" i="5"/>
  <c r="AC36" i="5"/>
  <c r="AG36" i="5"/>
  <c r="AF36" i="5"/>
  <c r="BB36" i="5"/>
  <c r="BC36" i="5" s="1"/>
  <c r="BE36" i="5" s="1"/>
  <c r="BF37" i="5" s="1"/>
  <c r="J84" i="2" l="1"/>
  <c r="N84" i="2" s="1"/>
  <c r="O84" i="2" s="1"/>
  <c r="AZ84" i="2" s="1"/>
  <c r="AD84" i="2"/>
  <c r="L84" i="2"/>
  <c r="AB84" i="2"/>
  <c r="AA84" i="2"/>
  <c r="M84" i="2"/>
  <c r="G84" i="2"/>
  <c r="I84" i="2"/>
  <c r="AN84" i="2" s="1"/>
  <c r="AC84" i="2"/>
  <c r="BB83" i="2"/>
  <c r="BN83" i="2"/>
  <c r="BO83" i="2" s="1"/>
  <c r="AY83" i="2"/>
  <c r="BH83" i="2"/>
  <c r="BI83" i="2" s="1"/>
  <c r="BJ83" i="2"/>
  <c r="BK83" i="2" s="1"/>
  <c r="BL83" i="2" s="1"/>
  <c r="BE83" i="2"/>
  <c r="BF83" i="2"/>
  <c r="BG83" i="2" s="1"/>
  <c r="AD36" i="5"/>
  <c r="AI36" i="5"/>
  <c r="AE36" i="5" s="1"/>
  <c r="BG37" i="5"/>
  <c r="BH37" i="5" s="1"/>
  <c r="BI37" i="5" s="1"/>
  <c r="AT84" i="2" l="1"/>
  <c r="AU84" i="2" s="1"/>
  <c r="AV84" i="2" s="1"/>
  <c r="AW84" i="2" s="1"/>
  <c r="AX84" i="2" s="1"/>
  <c r="BH84" i="2" s="1"/>
  <c r="Y84" i="2"/>
  <c r="AF84" i="2"/>
  <c r="Z84" i="2"/>
  <c r="D85" i="2" s="1"/>
  <c r="F85" i="2" s="1"/>
  <c r="BP83" i="2"/>
  <c r="BQ83" i="2"/>
  <c r="AK36" i="5"/>
  <c r="AL36" i="5" s="1"/>
  <c r="AJ36" i="5" s="1"/>
  <c r="AP36" i="5" s="1"/>
  <c r="AS36" i="5" s="1"/>
  <c r="AU36" i="5" s="1"/>
  <c r="AV36" i="5" s="1"/>
  <c r="AW36" i="5" s="1"/>
  <c r="AX37" i="5" s="1"/>
  <c r="AY37" i="5" s="1"/>
  <c r="BD37" i="5" s="1"/>
  <c r="T37" i="5"/>
  <c r="AG84" i="2" l="1"/>
  <c r="AI84" i="2" s="1"/>
  <c r="AJ84" i="2" s="1"/>
  <c r="AL84" i="2" s="1"/>
  <c r="AM84" i="2" s="1"/>
  <c r="H85" i="2" s="1"/>
  <c r="J85" i="2" s="1"/>
  <c r="N85" i="2" s="1"/>
  <c r="O85" i="2" s="1"/>
  <c r="AZ85" i="2" s="1"/>
  <c r="BA84" i="2"/>
  <c r="BB84" i="2" s="1"/>
  <c r="AY84" i="2"/>
  <c r="BF84" i="2"/>
  <c r="BJ84" i="2"/>
  <c r="E85" i="2"/>
  <c r="BR83" i="2"/>
  <c r="BS83" i="2"/>
  <c r="AZ37" i="5"/>
  <c r="BJ37" i="5" s="1"/>
  <c r="Q37" i="5"/>
  <c r="AT37" i="5" s="1"/>
  <c r="R37" i="5"/>
  <c r="M37" i="5"/>
  <c r="N37" i="5" s="1"/>
  <c r="BN84" i="2" l="1"/>
  <c r="BO84" i="2" s="1"/>
  <c r="BP84" i="2" s="1"/>
  <c r="BG84" i="2"/>
  <c r="K85" i="2"/>
  <c r="AC85" i="2"/>
  <c r="M85" i="2"/>
  <c r="AA85" i="2"/>
  <c r="I85" i="2"/>
  <c r="AN85" i="2" s="1"/>
  <c r="AD85" i="2"/>
  <c r="L85" i="2"/>
  <c r="Y85" i="2" s="1"/>
  <c r="G85" i="2"/>
  <c r="BE84" i="2"/>
  <c r="AB85" i="2"/>
  <c r="BK84" i="2"/>
  <c r="BL84" i="2" s="1"/>
  <c r="BI84" i="2"/>
  <c r="BQ84" i="2"/>
  <c r="BS84" i="2" s="1"/>
  <c r="P37" i="5"/>
  <c r="S37" i="5" s="1"/>
  <c r="BA37" i="5"/>
  <c r="AT85" i="2" l="1"/>
  <c r="AU85" i="2" s="1"/>
  <c r="AV85" i="2" s="1"/>
  <c r="AW85" i="2" s="1"/>
  <c r="BA85" i="2" s="1"/>
  <c r="BB85" i="2" s="1"/>
  <c r="Z85" i="2"/>
  <c r="D86" i="2" s="1"/>
  <c r="E86" i="2" s="1"/>
  <c r="AF85" i="2"/>
  <c r="AG85" i="2" s="1"/>
  <c r="AI85" i="2" s="1"/>
  <c r="AJ85" i="2" s="1"/>
  <c r="AL85" i="2" s="1"/>
  <c r="AM85" i="2" s="1"/>
  <c r="H86" i="2" s="1"/>
  <c r="G86" i="2" s="1"/>
  <c r="BR84" i="2"/>
  <c r="K37" i="5"/>
  <c r="V37" i="5"/>
  <c r="U37" i="5"/>
  <c r="AO37" i="5"/>
  <c r="BN85" i="2" l="1"/>
  <c r="BO85" i="2" s="1"/>
  <c r="BQ85" i="2" s="1"/>
  <c r="AX85" i="2"/>
  <c r="BH85" i="2" s="1"/>
  <c r="BI85" i="2" s="1"/>
  <c r="F86" i="2"/>
  <c r="AA86" i="2"/>
  <c r="K86" i="2"/>
  <c r="AB86" i="2"/>
  <c r="L86" i="2"/>
  <c r="I86" i="2"/>
  <c r="M86" i="2"/>
  <c r="AD86" i="2"/>
  <c r="J86" i="2"/>
  <c r="N86" i="2" s="1"/>
  <c r="O86" i="2" s="1"/>
  <c r="AC86" i="2"/>
  <c r="AC37" i="5"/>
  <c r="AB37" i="5"/>
  <c r="AA37" i="5"/>
  <c r="Z37" i="5"/>
  <c r="AQ37" i="5"/>
  <c r="BB37" i="5"/>
  <c r="BC37" i="5" s="1"/>
  <c r="BE37" i="5" s="1"/>
  <c r="BF38" i="5" s="1"/>
  <c r="AH37" i="5"/>
  <c r="AF37" i="5"/>
  <c r="AG37" i="5"/>
  <c r="BP85" i="2" l="1"/>
  <c r="BS85" i="2" s="1"/>
  <c r="BE85" i="2"/>
  <c r="BF85" i="2"/>
  <c r="BG85" i="2" s="1"/>
  <c r="AY85" i="2"/>
  <c r="AN86" i="2"/>
  <c r="BJ85" i="2"/>
  <c r="BK85" i="2" s="1"/>
  <c r="BL85" i="2" s="1"/>
  <c r="AT86" i="2"/>
  <c r="AU86" i="2" s="1"/>
  <c r="AV86" i="2" s="1"/>
  <c r="AW86" i="2" s="1"/>
  <c r="AX86" i="2" s="1"/>
  <c r="AY86" i="2" s="1"/>
  <c r="Z86" i="2"/>
  <c r="D87" i="2" s="1"/>
  <c r="E87" i="2" s="1"/>
  <c r="AF86" i="2"/>
  <c r="AZ86" i="2"/>
  <c r="Y86" i="2"/>
  <c r="BG38" i="5"/>
  <c r="BH38" i="5" s="1"/>
  <c r="AD37" i="5"/>
  <c r="AI37" i="5"/>
  <c r="AE37" i="5" s="1"/>
  <c r="BR85" i="2" l="1"/>
  <c r="BA86" i="2"/>
  <c r="BN86" i="2" s="1"/>
  <c r="BO86" i="2" s="1"/>
  <c r="BP86" i="2" s="1"/>
  <c r="AG86" i="2"/>
  <c r="AI86" i="2" s="1"/>
  <c r="AJ86" i="2" s="1"/>
  <c r="AL86" i="2" s="1"/>
  <c r="AM86" i="2" s="1"/>
  <c r="H87" i="2" s="1"/>
  <c r="K87" i="2" s="1"/>
  <c r="BH86" i="2"/>
  <c r="BJ86" i="2"/>
  <c r="BK86" i="2" s="1"/>
  <c r="BL86" i="2" s="1"/>
  <c r="BF86" i="2"/>
  <c r="F87" i="2"/>
  <c r="AK37" i="5"/>
  <c r="AL37" i="5" s="1"/>
  <c r="AJ37" i="5" s="1"/>
  <c r="AP37" i="5" s="1"/>
  <c r="AS37" i="5" s="1"/>
  <c r="AU37" i="5" s="1"/>
  <c r="AV37" i="5" s="1"/>
  <c r="AW37" i="5" s="1"/>
  <c r="AX38" i="5" s="1"/>
  <c r="AY38" i="5" s="1"/>
  <c r="BI38" i="5"/>
  <c r="T38" i="5"/>
  <c r="BI86" i="2" l="1"/>
  <c r="BG86" i="2"/>
  <c r="BE86" i="2"/>
  <c r="BB86" i="2"/>
  <c r="BQ86" i="2"/>
  <c r="BS86" i="2" s="1"/>
  <c r="AA87" i="2"/>
  <c r="G87" i="2"/>
  <c r="AD87" i="2"/>
  <c r="I87" i="2"/>
  <c r="AN87" i="2" s="1"/>
  <c r="AC87" i="2"/>
  <c r="J87" i="2"/>
  <c r="N87" i="2" s="1"/>
  <c r="O87" i="2" s="1"/>
  <c r="AZ87" i="2" s="1"/>
  <c r="M87" i="2"/>
  <c r="AB87" i="2"/>
  <c r="L87" i="2"/>
  <c r="AZ38" i="5"/>
  <c r="BJ38" i="5" s="1"/>
  <c r="R38" i="5"/>
  <c r="Q38" i="5"/>
  <c r="AT38" i="5" s="1"/>
  <c r="BD38" i="5"/>
  <c r="M38" i="5"/>
  <c r="N38" i="5" s="1"/>
  <c r="BR86" i="2" l="1"/>
  <c r="AF87" i="2"/>
  <c r="AT87" i="2"/>
  <c r="AU87" i="2" s="1"/>
  <c r="AV87" i="2" s="1"/>
  <c r="AW87" i="2" s="1"/>
  <c r="AX87" i="2" s="1"/>
  <c r="Y87" i="2"/>
  <c r="AG87" i="2" s="1"/>
  <c r="AI87" i="2" s="1"/>
  <c r="AJ87" i="2" s="1"/>
  <c r="AL87" i="2" s="1"/>
  <c r="AM87" i="2" s="1"/>
  <c r="H88" i="2" s="1"/>
  <c r="G88" i="2" s="1"/>
  <c r="Z87" i="2"/>
  <c r="D88" i="2" s="1"/>
  <c r="P38" i="5"/>
  <c r="K38" i="5" s="1"/>
  <c r="BA38" i="5"/>
  <c r="BA87" i="2" l="1"/>
  <c r="BB87" i="2" s="1"/>
  <c r="AA88" i="2"/>
  <c r="I88" i="2"/>
  <c r="F88" i="2"/>
  <c r="E88" i="2"/>
  <c r="AC88" i="2"/>
  <c r="AD88" i="2"/>
  <c r="M88" i="2"/>
  <c r="AB88" i="2"/>
  <c r="J88" i="2"/>
  <c r="L88" i="2"/>
  <c r="K88" i="2"/>
  <c r="BF87" i="2"/>
  <c r="BG87" i="2" s="1"/>
  <c r="AY87" i="2"/>
  <c r="BJ87" i="2"/>
  <c r="BK87" i="2" s="1"/>
  <c r="BL87" i="2" s="1"/>
  <c r="BE87" i="2"/>
  <c r="BH87" i="2"/>
  <c r="S38" i="5"/>
  <c r="V38" i="5" s="1"/>
  <c r="BN87" i="2" l="1"/>
  <c r="BO87" i="2" s="1"/>
  <c r="BQ87" i="2" s="1"/>
  <c r="BI87" i="2"/>
  <c r="AN88" i="2"/>
  <c r="AT88" i="2"/>
  <c r="AU88" i="2" s="1"/>
  <c r="AV88" i="2" s="1"/>
  <c r="AW88" i="2" s="1"/>
  <c r="AX88" i="2" s="1"/>
  <c r="AF88" i="2"/>
  <c r="N88" i="2"/>
  <c r="O88" i="2" s="1"/>
  <c r="AZ88" i="2" s="1"/>
  <c r="AO38" i="5"/>
  <c r="BB38" i="5" s="1"/>
  <c r="BC38" i="5" s="1"/>
  <c r="BE38" i="5" s="1"/>
  <c r="BF39" i="5" s="1"/>
  <c r="U38" i="5"/>
  <c r="AF38" i="5" s="1"/>
  <c r="AB38" i="5"/>
  <c r="AC38" i="5"/>
  <c r="AA38" i="5"/>
  <c r="Z38" i="5"/>
  <c r="BP87" i="2" l="1"/>
  <c r="BA88" i="2"/>
  <c r="BB88" i="2" s="1"/>
  <c r="Y88" i="2"/>
  <c r="AG88" i="2" s="1"/>
  <c r="AI88" i="2" s="1"/>
  <c r="AJ88" i="2" s="1"/>
  <c r="AL88" i="2" s="1"/>
  <c r="AM88" i="2" s="1"/>
  <c r="H89" i="2" s="1"/>
  <c r="G89" i="2" s="1"/>
  <c r="Z88" i="2"/>
  <c r="D89" i="2" s="1"/>
  <c r="BJ88" i="2"/>
  <c r="BF88" i="2"/>
  <c r="AY88" i="2"/>
  <c r="BH88" i="2"/>
  <c r="AQ38" i="5"/>
  <c r="AH38" i="5"/>
  <c r="AI38" i="5" s="1"/>
  <c r="AE38" i="5" s="1"/>
  <c r="AG38" i="5"/>
  <c r="BG39" i="5"/>
  <c r="BH39" i="5" s="1"/>
  <c r="AD38" i="5"/>
  <c r="BS87" i="2" l="1"/>
  <c r="BR87" i="2"/>
  <c r="BI88" i="2"/>
  <c r="BK88" i="2"/>
  <c r="BL88" i="2" s="1"/>
  <c r="BE88" i="2"/>
  <c r="BG88" i="2"/>
  <c r="BN88" i="2"/>
  <c r="BO88" i="2" s="1"/>
  <c r="BP88" i="2" s="1"/>
  <c r="L89" i="2"/>
  <c r="I89" i="2"/>
  <c r="K89" i="2"/>
  <c r="AC89" i="2"/>
  <c r="F89" i="2"/>
  <c r="E89" i="2"/>
  <c r="AD89" i="2"/>
  <c r="M89" i="2"/>
  <c r="AB89" i="2"/>
  <c r="AA89" i="2"/>
  <c r="J89" i="2"/>
  <c r="BI39" i="5"/>
  <c r="T39" i="5"/>
  <c r="AK38" i="5"/>
  <c r="AL38" i="5" s="1"/>
  <c r="AJ38" i="5" s="1"/>
  <c r="AP38" i="5" s="1"/>
  <c r="AS38" i="5" s="1"/>
  <c r="AU38" i="5" s="1"/>
  <c r="AV38" i="5" s="1"/>
  <c r="AW38" i="5" s="1"/>
  <c r="AX39" i="5" s="1"/>
  <c r="AY39" i="5" s="1"/>
  <c r="AT89" i="2" l="1"/>
  <c r="AU89" i="2" s="1"/>
  <c r="AV89" i="2" s="1"/>
  <c r="AW89" i="2" s="1"/>
  <c r="BA89" i="2" s="1"/>
  <c r="BB89" i="2" s="1"/>
  <c r="BQ88" i="2"/>
  <c r="BS88" i="2" s="1"/>
  <c r="AN89" i="2"/>
  <c r="N89" i="2"/>
  <c r="AF89" i="2"/>
  <c r="AZ39" i="5"/>
  <c r="BJ39" i="5" s="1"/>
  <c r="M39" i="5"/>
  <c r="N39" i="5" s="1"/>
  <c r="Q39" i="5"/>
  <c r="BD39" i="5"/>
  <c r="R39" i="5"/>
  <c r="BR88" i="2" l="1"/>
  <c r="AX89" i="2"/>
  <c r="BJ89" i="2" s="1"/>
  <c r="BK89" i="2" s="1"/>
  <c r="BL89" i="2" s="1"/>
  <c r="BN89" i="2"/>
  <c r="BO89" i="2" s="1"/>
  <c r="BQ89" i="2" s="1"/>
  <c r="O89" i="2"/>
  <c r="Z89" i="2"/>
  <c r="D90" i="2" s="1"/>
  <c r="BA39" i="5"/>
  <c r="AT39" i="5"/>
  <c r="P39" i="5"/>
  <c r="BE89" i="2" l="1"/>
  <c r="AY89" i="2"/>
  <c r="BH89" i="2"/>
  <c r="BI89" i="2" s="1"/>
  <c r="BF89" i="2"/>
  <c r="BG89" i="2" s="1"/>
  <c r="BP89" i="2"/>
  <c r="BS89" i="2" s="1"/>
  <c r="AZ89" i="2"/>
  <c r="Y89" i="2"/>
  <c r="AG89" i="2" s="1"/>
  <c r="AI89" i="2" s="1"/>
  <c r="AJ89" i="2" s="1"/>
  <c r="AL89" i="2" s="1"/>
  <c r="AM89" i="2" s="1"/>
  <c r="H90" i="2" s="1"/>
  <c r="F90" i="2"/>
  <c r="E90" i="2"/>
  <c r="S39" i="5"/>
  <c r="K39" i="5"/>
  <c r="BR89" i="2" l="1"/>
  <c r="J90" i="2"/>
  <c r="AD90" i="2"/>
  <c r="AB90" i="2"/>
  <c r="AA90" i="2"/>
  <c r="I90" i="2"/>
  <c r="AN90" i="2" s="1"/>
  <c r="L90" i="2"/>
  <c r="AC90" i="2"/>
  <c r="G90" i="2"/>
  <c r="K90" i="2"/>
  <c r="M90" i="2"/>
  <c r="V39" i="5"/>
  <c r="U39" i="5"/>
  <c r="AO39" i="5"/>
  <c r="AT90" i="2" l="1"/>
  <c r="AU90" i="2" s="1"/>
  <c r="AV90" i="2" s="1"/>
  <c r="AW90" i="2" s="1"/>
  <c r="AF90" i="2"/>
  <c r="N90" i="2"/>
  <c r="O90" i="2" s="1"/>
  <c r="AZ90" i="2" s="1"/>
  <c r="AB39" i="5"/>
  <c r="AC39" i="5"/>
  <c r="Z39" i="5"/>
  <c r="AA39" i="5"/>
  <c r="AQ39" i="5"/>
  <c r="BB39" i="5"/>
  <c r="BC39" i="5" s="1"/>
  <c r="BE39" i="5" s="1"/>
  <c r="BF40" i="5" s="1"/>
  <c r="AG39" i="5"/>
  <c r="AH39" i="5"/>
  <c r="AF39" i="5"/>
  <c r="Y90" i="2" l="1"/>
  <c r="AG90" i="2" s="1"/>
  <c r="AI90" i="2" s="1"/>
  <c r="AJ90" i="2" s="1"/>
  <c r="AL90" i="2" s="1"/>
  <c r="AM90" i="2" s="1"/>
  <c r="H91" i="2" s="1"/>
  <c r="G91" i="2" s="1"/>
  <c r="AX90" i="2"/>
  <c r="BA90" i="2"/>
  <c r="BB90" i="2" s="1"/>
  <c r="Z90" i="2"/>
  <c r="D91" i="2" s="1"/>
  <c r="BG40" i="5"/>
  <c r="BH40" i="5" s="1"/>
  <c r="AD39" i="5"/>
  <c r="AI39" i="5"/>
  <c r="AE39" i="5" s="1"/>
  <c r="M91" i="2" l="1"/>
  <c r="I91" i="2"/>
  <c r="BN90" i="2"/>
  <c r="BO90" i="2" s="1"/>
  <c r="BQ90" i="2" s="1"/>
  <c r="L91" i="2"/>
  <c r="AB91" i="2"/>
  <c r="F91" i="2"/>
  <c r="AN91" i="2" s="1"/>
  <c r="E91" i="2"/>
  <c r="AD91" i="2"/>
  <c r="J91" i="2"/>
  <c r="K91" i="2"/>
  <c r="AA91" i="2"/>
  <c r="AC91" i="2"/>
  <c r="BJ90" i="2"/>
  <c r="BK90" i="2" s="1"/>
  <c r="BL90" i="2" s="1"/>
  <c r="BH90" i="2"/>
  <c r="BI90" i="2" s="1"/>
  <c r="BF90" i="2"/>
  <c r="BG90" i="2" s="1"/>
  <c r="AY90" i="2"/>
  <c r="BE90" i="2"/>
  <c r="AK39" i="5"/>
  <c r="AL39" i="5" s="1"/>
  <c r="AJ39" i="5" s="1"/>
  <c r="AP39" i="5" s="1"/>
  <c r="AS39" i="5" s="1"/>
  <c r="AU39" i="5" s="1"/>
  <c r="AV39" i="5" s="1"/>
  <c r="AW39" i="5" s="1"/>
  <c r="AX40" i="5" s="1"/>
  <c r="AY40" i="5" s="1"/>
  <c r="BI40" i="5"/>
  <c r="T40" i="5"/>
  <c r="BP90" i="2" l="1"/>
  <c r="BR90" i="2" s="1"/>
  <c r="AT91" i="2"/>
  <c r="AU91" i="2" s="1"/>
  <c r="AV91" i="2" s="1"/>
  <c r="AW91" i="2" s="1"/>
  <c r="AX91" i="2" s="1"/>
  <c r="BF91" i="2" s="1"/>
  <c r="AF91" i="2"/>
  <c r="N91" i="2"/>
  <c r="AZ40" i="5"/>
  <c r="BJ40" i="5" s="1"/>
  <c r="R40" i="5"/>
  <c r="BD40" i="5"/>
  <c r="Q40" i="5"/>
  <c r="P40" i="5" s="1"/>
  <c r="M40" i="5"/>
  <c r="N40" i="5" s="1"/>
  <c r="BS90" i="2" l="1"/>
  <c r="AY91" i="2"/>
  <c r="BH91" i="2"/>
  <c r="BJ91" i="2"/>
  <c r="BA91" i="2"/>
  <c r="BB91" i="2" s="1"/>
  <c r="O91" i="2"/>
  <c r="Z91" i="2"/>
  <c r="D92" i="2" s="1"/>
  <c r="AT40" i="5"/>
  <c r="BA40" i="5"/>
  <c r="K40" i="5"/>
  <c r="S40" i="5"/>
  <c r="BG91" i="2" l="1"/>
  <c r="BN91" i="2"/>
  <c r="BO91" i="2" s="1"/>
  <c r="BP91" i="2" s="1"/>
  <c r="BE91" i="2"/>
  <c r="BI91" i="2"/>
  <c r="BK91" i="2"/>
  <c r="BL91" i="2" s="1"/>
  <c r="F92" i="2"/>
  <c r="E92" i="2"/>
  <c r="AZ91" i="2"/>
  <c r="Y91" i="2"/>
  <c r="AG91" i="2" s="1"/>
  <c r="AI91" i="2" s="1"/>
  <c r="AJ91" i="2" s="1"/>
  <c r="AL91" i="2" s="1"/>
  <c r="AM91" i="2" s="1"/>
  <c r="H92" i="2" s="1"/>
  <c r="U40" i="5"/>
  <c r="V40" i="5"/>
  <c r="AO40" i="5"/>
  <c r="BQ91" i="2" l="1"/>
  <c r="G92" i="2"/>
  <c r="I92" i="2"/>
  <c r="AN92" i="2" s="1"/>
  <c r="AD92" i="2"/>
  <c r="AB92" i="2"/>
  <c r="L92" i="2"/>
  <c r="M92" i="2"/>
  <c r="AA92" i="2"/>
  <c r="K92" i="2"/>
  <c r="J92" i="2"/>
  <c r="AC92" i="2"/>
  <c r="AF40" i="5"/>
  <c r="AG40" i="5"/>
  <c r="AH40" i="5"/>
  <c r="AQ40" i="5"/>
  <c r="BB40" i="5"/>
  <c r="BC40" i="5" s="1"/>
  <c r="BE40" i="5" s="1"/>
  <c r="BF41" i="5" s="1"/>
  <c r="AC40" i="5"/>
  <c r="AA40" i="5"/>
  <c r="AB40" i="5"/>
  <c r="Z40" i="5"/>
  <c r="BR91" i="2" l="1"/>
  <c r="BS91" i="2"/>
  <c r="AT92" i="2"/>
  <c r="AU92" i="2" s="1"/>
  <c r="AV92" i="2" s="1"/>
  <c r="AW92" i="2" s="1"/>
  <c r="BA92" i="2" s="1"/>
  <c r="BB92" i="2" s="1"/>
  <c r="AF92" i="2"/>
  <c r="N92" i="2"/>
  <c r="O92" i="2" s="1"/>
  <c r="AZ92" i="2" s="1"/>
  <c r="BG41" i="5"/>
  <c r="BH41" i="5" s="1"/>
  <c r="AI40" i="5"/>
  <c r="AE40" i="5" s="1"/>
  <c r="AD40" i="5"/>
  <c r="AX92" i="2" l="1"/>
  <c r="BJ92" i="2" s="1"/>
  <c r="BK92" i="2" s="1"/>
  <c r="BL92" i="2" s="1"/>
  <c r="BN92" i="2"/>
  <c r="BO92" i="2" s="1"/>
  <c r="BP92" i="2" s="1"/>
  <c r="Y92" i="2"/>
  <c r="AG92" i="2" s="1"/>
  <c r="AI92" i="2" s="1"/>
  <c r="AJ92" i="2" s="1"/>
  <c r="AL92" i="2" s="1"/>
  <c r="AM92" i="2" s="1"/>
  <c r="H93" i="2" s="1"/>
  <c r="Z92" i="2"/>
  <c r="D93" i="2" s="1"/>
  <c r="T41" i="5"/>
  <c r="BI41" i="5"/>
  <c r="AK40" i="5"/>
  <c r="AL40" i="5" s="1"/>
  <c r="AJ40" i="5" s="1"/>
  <c r="AP40" i="5" s="1"/>
  <c r="AS40" i="5" s="1"/>
  <c r="AU40" i="5" s="1"/>
  <c r="AV40" i="5" s="1"/>
  <c r="AW40" i="5" s="1"/>
  <c r="AX41" i="5" s="1"/>
  <c r="AY41" i="5" s="1"/>
  <c r="BQ92" i="2" l="1"/>
  <c r="BS92" i="2" s="1"/>
  <c r="BH92" i="2"/>
  <c r="BI92" i="2" s="1"/>
  <c r="BE92" i="2"/>
  <c r="AY92" i="2"/>
  <c r="BF92" i="2"/>
  <c r="BG92" i="2" s="1"/>
  <c r="AD93" i="2"/>
  <c r="AA93" i="2"/>
  <c r="K93" i="2"/>
  <c r="J93" i="2"/>
  <c r="I93" i="2"/>
  <c r="M93" i="2"/>
  <c r="L93" i="2"/>
  <c r="AB93" i="2"/>
  <c r="AC93" i="2"/>
  <c r="G93" i="2"/>
  <c r="E93" i="2"/>
  <c r="F93" i="2"/>
  <c r="AZ41" i="5"/>
  <c r="BJ41" i="5" s="1"/>
  <c r="M41" i="5"/>
  <c r="N41" i="5" s="1"/>
  <c r="BD41" i="5"/>
  <c r="R41" i="5"/>
  <c r="Q41" i="5"/>
  <c r="BR92" i="2" l="1"/>
  <c r="AF93" i="2"/>
  <c r="AT93" i="2"/>
  <c r="AU93" i="2" s="1"/>
  <c r="AV93" i="2" s="1"/>
  <c r="AW93" i="2" s="1"/>
  <c r="BA93" i="2" s="1"/>
  <c r="AN93" i="2"/>
  <c r="N93" i="2"/>
  <c r="O93" i="2" s="1"/>
  <c r="AZ93" i="2" s="1"/>
  <c r="BA41" i="5"/>
  <c r="AT41" i="5"/>
  <c r="P41" i="5"/>
  <c r="AX93" i="2" l="1"/>
  <c r="AY93" i="2" s="1"/>
  <c r="BB93" i="2"/>
  <c r="BN93" i="2"/>
  <c r="BO93" i="2" s="1"/>
  <c r="BP93" i="2" s="1"/>
  <c r="Z93" i="2"/>
  <c r="D94" i="2" s="1"/>
  <c r="Y93" i="2"/>
  <c r="AG93" i="2" s="1"/>
  <c r="AI93" i="2" s="1"/>
  <c r="AJ93" i="2" s="1"/>
  <c r="AL93" i="2" s="1"/>
  <c r="AM93" i="2" s="1"/>
  <c r="H94" i="2" s="1"/>
  <c r="S41" i="5"/>
  <c r="K41" i="5"/>
  <c r="BJ93" i="2" l="1"/>
  <c r="BK93" i="2" s="1"/>
  <c r="BL93" i="2" s="1"/>
  <c r="BE93" i="2"/>
  <c r="BH93" i="2"/>
  <c r="BI93" i="2" s="1"/>
  <c r="BF93" i="2"/>
  <c r="BG93" i="2" s="1"/>
  <c r="BQ93" i="2"/>
  <c r="BR93" i="2" s="1"/>
  <c r="L94" i="2"/>
  <c r="AC94" i="2"/>
  <c r="G94" i="2"/>
  <c r="I94" i="2"/>
  <c r="AA94" i="2"/>
  <c r="AB94" i="2"/>
  <c r="AD94" i="2"/>
  <c r="K94" i="2"/>
  <c r="J94" i="2"/>
  <c r="M94" i="2"/>
  <c r="F94" i="2"/>
  <c r="E94" i="2"/>
  <c r="U41" i="5"/>
  <c r="V41" i="5"/>
  <c r="AO41" i="5"/>
  <c r="BS93" i="2" l="1"/>
  <c r="AT94" i="2"/>
  <c r="AU94" i="2" s="1"/>
  <c r="AV94" i="2" s="1"/>
  <c r="AW94" i="2" s="1"/>
  <c r="AX94" i="2" s="1"/>
  <c r="AF94" i="2"/>
  <c r="AN94" i="2"/>
  <c r="N94" i="2"/>
  <c r="O94" i="2" s="1"/>
  <c r="AZ94" i="2" s="1"/>
  <c r="AQ41" i="5"/>
  <c r="BB41" i="5"/>
  <c r="BC41" i="5" s="1"/>
  <c r="BE41" i="5" s="1"/>
  <c r="BF42" i="5" s="1"/>
  <c r="AB41" i="5"/>
  <c r="AC41" i="5"/>
  <c r="Z41" i="5"/>
  <c r="AA41" i="5"/>
  <c r="AG41" i="5"/>
  <c r="AH41" i="5"/>
  <c r="AF41" i="5"/>
  <c r="BA94" i="2" l="1"/>
  <c r="BB94" i="2" s="1"/>
  <c r="Z94" i="2"/>
  <c r="D95" i="2" s="1"/>
  <c r="F95" i="2" s="1"/>
  <c r="Y94" i="2"/>
  <c r="AG94" i="2" s="1"/>
  <c r="AI94" i="2" s="1"/>
  <c r="AJ94" i="2" s="1"/>
  <c r="AL94" i="2" s="1"/>
  <c r="AM94" i="2" s="1"/>
  <c r="H95" i="2" s="1"/>
  <c r="AY94" i="2"/>
  <c r="BJ94" i="2"/>
  <c r="BF94" i="2"/>
  <c r="BH94" i="2"/>
  <c r="BG42" i="5"/>
  <c r="BH42" i="5" s="1"/>
  <c r="AI41" i="5"/>
  <c r="AE41" i="5" s="1"/>
  <c r="AD41" i="5"/>
  <c r="BG94" i="2" l="1"/>
  <c r="BI94" i="2"/>
  <c r="BK94" i="2"/>
  <c r="BL94" i="2" s="1"/>
  <c r="BN94" i="2"/>
  <c r="BO94" i="2" s="1"/>
  <c r="BE94" i="2"/>
  <c r="E95" i="2"/>
  <c r="BP94" i="2"/>
  <c r="BQ94" i="2"/>
  <c r="J95" i="2"/>
  <c r="AA95" i="2"/>
  <c r="AD95" i="2"/>
  <c r="G95" i="2"/>
  <c r="I95" i="2"/>
  <c r="AN95" i="2" s="1"/>
  <c r="L95" i="2"/>
  <c r="AC95" i="2"/>
  <c r="K95" i="2"/>
  <c r="AB95" i="2"/>
  <c r="M95" i="2"/>
  <c r="AK41" i="5"/>
  <c r="AL41" i="5" s="1"/>
  <c r="AJ41" i="5" s="1"/>
  <c r="AP41" i="5" s="1"/>
  <c r="AS41" i="5" s="1"/>
  <c r="AU41" i="5" s="1"/>
  <c r="AV41" i="5" s="1"/>
  <c r="AW41" i="5" s="1"/>
  <c r="AX42" i="5" s="1"/>
  <c r="AY42" i="5" s="1"/>
  <c r="BI42" i="5"/>
  <c r="T42" i="5"/>
  <c r="BS94" i="2" l="1"/>
  <c r="N95" i="2"/>
  <c r="O95" i="2" s="1"/>
  <c r="AZ95" i="2" s="1"/>
  <c r="AF95" i="2"/>
  <c r="AT95" i="2"/>
  <c r="AU95" i="2" s="1"/>
  <c r="AV95" i="2" s="1"/>
  <c r="AW95" i="2" s="1"/>
  <c r="BR94" i="2"/>
  <c r="AZ42" i="5"/>
  <c r="BJ42" i="5" s="1"/>
  <c r="M42" i="5"/>
  <c r="N42" i="5" s="1"/>
  <c r="R42" i="5"/>
  <c r="Q42" i="5"/>
  <c r="BD42" i="5"/>
  <c r="Y95" i="2" l="1"/>
  <c r="AG95" i="2" s="1"/>
  <c r="AI95" i="2" s="1"/>
  <c r="AJ95" i="2" s="1"/>
  <c r="AL95" i="2" s="1"/>
  <c r="AM95" i="2" s="1"/>
  <c r="H96" i="2" s="1"/>
  <c r="I96" i="2" s="1"/>
  <c r="AX95" i="2"/>
  <c r="BA95" i="2"/>
  <c r="BB95" i="2" s="1"/>
  <c r="Z95" i="2"/>
  <c r="D96" i="2" s="1"/>
  <c r="AT42" i="5"/>
  <c r="P42" i="5"/>
  <c r="BA42" i="5"/>
  <c r="K96" i="2" l="1"/>
  <c r="G96" i="2"/>
  <c r="M96" i="2"/>
  <c r="AA96" i="2"/>
  <c r="L96" i="2"/>
  <c r="J96" i="2"/>
  <c r="AB96" i="2"/>
  <c r="AY95" i="2"/>
  <c r="BJ95" i="2"/>
  <c r="BK95" i="2" s="1"/>
  <c r="BL95" i="2" s="1"/>
  <c r="BF95" i="2"/>
  <c r="BG95" i="2" s="1"/>
  <c r="BH95" i="2"/>
  <c r="BI95" i="2" s="1"/>
  <c r="BE95" i="2"/>
  <c r="AD96" i="2"/>
  <c r="E96" i="2"/>
  <c r="F96" i="2"/>
  <c r="AN96" i="2" s="1"/>
  <c r="BN95" i="2"/>
  <c r="BO95" i="2" s="1"/>
  <c r="AC96" i="2"/>
  <c r="K42" i="5"/>
  <c r="S42" i="5"/>
  <c r="AF96" i="2" l="1"/>
  <c r="BP95" i="2"/>
  <c r="BQ95" i="2"/>
  <c r="N96" i="2"/>
  <c r="O96" i="2" s="1"/>
  <c r="AZ96" i="2" s="1"/>
  <c r="AT96" i="2"/>
  <c r="AU96" i="2" s="1"/>
  <c r="AV96" i="2" s="1"/>
  <c r="AW96" i="2" s="1"/>
  <c r="U42" i="5"/>
  <c r="V42" i="5"/>
  <c r="AO42" i="5"/>
  <c r="BS95" i="2" l="1"/>
  <c r="Y96" i="2"/>
  <c r="AG96" i="2" s="1"/>
  <c r="AI96" i="2" s="1"/>
  <c r="AJ96" i="2" s="1"/>
  <c r="AL96" i="2" s="1"/>
  <c r="AM96" i="2" s="1"/>
  <c r="H97" i="2" s="1"/>
  <c r="G97" i="2" s="1"/>
  <c r="AX96" i="2"/>
  <c r="BA96" i="2"/>
  <c r="BB96" i="2" s="1"/>
  <c r="Z96" i="2"/>
  <c r="D97" i="2" s="1"/>
  <c r="BR95" i="2"/>
  <c r="AH42" i="5"/>
  <c r="AF42" i="5"/>
  <c r="AG42" i="5"/>
  <c r="AQ42" i="5"/>
  <c r="BB42" i="5"/>
  <c r="BC42" i="5" s="1"/>
  <c r="BE42" i="5" s="1"/>
  <c r="BF43" i="5" s="1"/>
  <c r="AC42" i="5"/>
  <c r="Z42" i="5"/>
  <c r="AB42" i="5"/>
  <c r="AA42" i="5"/>
  <c r="AC97" i="2" l="1"/>
  <c r="I97" i="2"/>
  <c r="AA97" i="2"/>
  <c r="F97" i="2"/>
  <c r="E97" i="2"/>
  <c r="AB97" i="2"/>
  <c r="L97" i="2"/>
  <c r="M97" i="2"/>
  <c r="J97" i="2"/>
  <c r="AD97" i="2"/>
  <c r="BN96" i="2"/>
  <c r="BO96" i="2" s="1"/>
  <c r="K97" i="2"/>
  <c r="BE96" i="2"/>
  <c r="BF96" i="2"/>
  <c r="BG96" i="2" s="1"/>
  <c r="AY96" i="2"/>
  <c r="BH96" i="2"/>
  <c r="BI96" i="2" s="1"/>
  <c r="BJ96" i="2"/>
  <c r="BK96" i="2" s="1"/>
  <c r="BL96" i="2" s="1"/>
  <c r="BG43" i="5"/>
  <c r="BH43" i="5" s="1"/>
  <c r="AI42" i="5"/>
  <c r="AE42" i="5" s="1"/>
  <c r="AD42" i="5"/>
  <c r="AT97" i="2" l="1"/>
  <c r="AU97" i="2" s="1"/>
  <c r="AV97" i="2" s="1"/>
  <c r="AW97" i="2" s="1"/>
  <c r="BA97" i="2" s="1"/>
  <c r="BB97" i="2" s="1"/>
  <c r="AN97" i="2"/>
  <c r="BP96" i="2"/>
  <c r="BQ96" i="2"/>
  <c r="AF97" i="2"/>
  <c r="N97" i="2"/>
  <c r="O97" i="2" s="1"/>
  <c r="AZ97" i="2" s="1"/>
  <c r="AK42" i="5"/>
  <c r="AL42" i="5" s="1"/>
  <c r="AJ42" i="5" s="1"/>
  <c r="AP42" i="5" s="1"/>
  <c r="AS42" i="5" s="1"/>
  <c r="AU42" i="5" s="1"/>
  <c r="AV42" i="5" s="1"/>
  <c r="AW42" i="5" s="1"/>
  <c r="AX43" i="5" s="1"/>
  <c r="AY43" i="5" s="1"/>
  <c r="T43" i="5"/>
  <c r="BI43" i="5"/>
  <c r="AX97" i="2" l="1"/>
  <c r="AY97" i="2" s="1"/>
  <c r="Z97" i="2"/>
  <c r="D98" i="2" s="1"/>
  <c r="E98" i="2" s="1"/>
  <c r="BS96" i="2"/>
  <c r="Y97" i="2"/>
  <c r="AG97" i="2" s="1"/>
  <c r="AI97" i="2" s="1"/>
  <c r="AJ97" i="2" s="1"/>
  <c r="AL97" i="2" s="1"/>
  <c r="AM97" i="2" s="1"/>
  <c r="H98" i="2" s="1"/>
  <c r="BN97" i="2"/>
  <c r="BO97" i="2" s="1"/>
  <c r="BR96" i="2"/>
  <c r="AZ43" i="5"/>
  <c r="BJ43" i="5" s="1"/>
  <c r="M43" i="5"/>
  <c r="N43" i="5" s="1"/>
  <c r="BD43" i="5"/>
  <c r="R43" i="5"/>
  <c r="Q43" i="5"/>
  <c r="F98" i="2" l="1"/>
  <c r="L98" i="2"/>
  <c r="BJ97" i="2"/>
  <c r="BK97" i="2" s="1"/>
  <c r="BL97" i="2" s="1"/>
  <c r="BH97" i="2"/>
  <c r="BI97" i="2" s="1"/>
  <c r="BF97" i="2"/>
  <c r="BG97" i="2" s="1"/>
  <c r="BE97" i="2"/>
  <c r="AA98" i="2"/>
  <c r="AD98" i="2"/>
  <c r="K98" i="2"/>
  <c r="I98" i="2"/>
  <c r="AC98" i="2"/>
  <c r="G98" i="2"/>
  <c r="AB98" i="2"/>
  <c r="M98" i="2"/>
  <c r="J98" i="2"/>
  <c r="N98" i="2" s="1"/>
  <c r="O98" i="2" s="1"/>
  <c r="AZ98" i="2" s="1"/>
  <c r="BQ97" i="2"/>
  <c r="BP97" i="2"/>
  <c r="BA43" i="5"/>
  <c r="P43" i="5"/>
  <c r="AT43" i="5"/>
  <c r="AT98" i="2" l="1"/>
  <c r="AU98" i="2" s="1"/>
  <c r="AV98" i="2" s="1"/>
  <c r="AW98" i="2" s="1"/>
  <c r="BA98" i="2" s="1"/>
  <c r="BB98" i="2" s="1"/>
  <c r="AN98" i="2"/>
  <c r="BR97" i="2"/>
  <c r="AF98" i="2"/>
  <c r="BS97" i="2"/>
  <c r="Z98" i="2"/>
  <c r="D99" i="2" s="1"/>
  <c r="Y98" i="2"/>
  <c r="K43" i="5"/>
  <c r="S43" i="5"/>
  <c r="AX98" i="2" l="1"/>
  <c r="BF98" i="2" s="1"/>
  <c r="BG98" i="2" s="1"/>
  <c r="BN98" i="2"/>
  <c r="BO98" i="2" s="1"/>
  <c r="BP98" i="2" s="1"/>
  <c r="AG98" i="2"/>
  <c r="AI98" i="2" s="1"/>
  <c r="AJ98" i="2" s="1"/>
  <c r="AL98" i="2" s="1"/>
  <c r="AM98" i="2" s="1"/>
  <c r="H99" i="2" s="1"/>
  <c r="I99" i="2" s="1"/>
  <c r="F99" i="2"/>
  <c r="E99" i="2"/>
  <c r="U43" i="5"/>
  <c r="V43" i="5"/>
  <c r="AO43" i="5"/>
  <c r="BQ98" i="2" l="1"/>
  <c r="BS98" i="2" s="1"/>
  <c r="AY98" i="2"/>
  <c r="BE98" i="2"/>
  <c r="BH98" i="2"/>
  <c r="BI98" i="2" s="1"/>
  <c r="BJ98" i="2"/>
  <c r="BK98" i="2" s="1"/>
  <c r="BL98" i="2" s="1"/>
  <c r="J99" i="2"/>
  <c r="N99" i="2" s="1"/>
  <c r="O99" i="2" s="1"/>
  <c r="AZ99" i="2" s="1"/>
  <c r="L99" i="2"/>
  <c r="AB99" i="2"/>
  <c r="G99" i="2"/>
  <c r="AD99" i="2"/>
  <c r="K99" i="2"/>
  <c r="AA99" i="2"/>
  <c r="AC99" i="2"/>
  <c r="M99" i="2"/>
  <c r="AN99" i="2"/>
  <c r="AC43" i="5"/>
  <c r="AB43" i="5"/>
  <c r="AA43" i="5"/>
  <c r="Z43" i="5"/>
  <c r="BB43" i="5"/>
  <c r="BC43" i="5" s="1"/>
  <c r="BE43" i="5" s="1"/>
  <c r="BF44" i="5" s="1"/>
  <c r="AQ43" i="5"/>
  <c r="AF43" i="5"/>
  <c r="AH43" i="5"/>
  <c r="AG43" i="5"/>
  <c r="BR98" i="2" l="1"/>
  <c r="AT99" i="2"/>
  <c r="AU99" i="2" s="1"/>
  <c r="AV99" i="2" s="1"/>
  <c r="AW99" i="2" s="1"/>
  <c r="AX99" i="2" s="1"/>
  <c r="AY99" i="2" s="1"/>
  <c r="AF99" i="2"/>
  <c r="Z99" i="2"/>
  <c r="D100" i="2" s="1"/>
  <c r="F100" i="2" s="1"/>
  <c r="Y99" i="2"/>
  <c r="AG99" i="2" s="1"/>
  <c r="AI99" i="2" s="1"/>
  <c r="AJ99" i="2" s="1"/>
  <c r="AL99" i="2" s="1"/>
  <c r="AM99" i="2" s="1"/>
  <c r="H100" i="2" s="1"/>
  <c r="BG44" i="5"/>
  <c r="BH44" i="5" s="1"/>
  <c r="AD43" i="5"/>
  <c r="AI43" i="5"/>
  <c r="AE43" i="5" s="1"/>
  <c r="BJ99" i="2" l="1"/>
  <c r="BH99" i="2"/>
  <c r="BF99" i="2"/>
  <c r="BA99" i="2"/>
  <c r="BB99" i="2" s="1"/>
  <c r="E100" i="2"/>
  <c r="I100" i="2"/>
  <c r="AN100" i="2" s="1"/>
  <c r="AB100" i="2"/>
  <c r="K100" i="2"/>
  <c r="AA100" i="2"/>
  <c r="AC100" i="2"/>
  <c r="AD100" i="2"/>
  <c r="J100" i="2"/>
  <c r="L100" i="2"/>
  <c r="M100" i="2"/>
  <c r="G100" i="2"/>
  <c r="AK43" i="5"/>
  <c r="AL43" i="5" s="1"/>
  <c r="AJ43" i="5" s="1"/>
  <c r="AP43" i="5" s="1"/>
  <c r="AS43" i="5" s="1"/>
  <c r="AU43" i="5" s="1"/>
  <c r="AV43" i="5" s="1"/>
  <c r="AW43" i="5" s="1"/>
  <c r="AX44" i="5" s="1"/>
  <c r="AY44" i="5" s="1"/>
  <c r="T44" i="5"/>
  <c r="BI44" i="5"/>
  <c r="BN99" i="2" l="1"/>
  <c r="BO99" i="2" s="1"/>
  <c r="BQ99" i="2" s="1"/>
  <c r="BG99" i="2"/>
  <c r="BK99" i="2"/>
  <c r="BL99" i="2" s="1"/>
  <c r="BI99" i="2"/>
  <c r="BE99" i="2"/>
  <c r="AT100" i="2"/>
  <c r="AU100" i="2" s="1"/>
  <c r="AV100" i="2" s="1"/>
  <c r="AW100" i="2" s="1"/>
  <c r="AX100" i="2" s="1"/>
  <c r="N100" i="2"/>
  <c r="O100" i="2" s="1"/>
  <c r="AZ100" i="2" s="1"/>
  <c r="AF100" i="2"/>
  <c r="M44" i="5"/>
  <c r="N44" i="5" s="1"/>
  <c r="BD44" i="5"/>
  <c r="R44" i="5"/>
  <c r="Q44" i="5"/>
  <c r="P44" i="5" s="1"/>
  <c r="AZ44" i="5"/>
  <c r="BJ44" i="5" s="1"/>
  <c r="BP99" i="2" l="1"/>
  <c r="BS99" i="2" s="1"/>
  <c r="Z100" i="2"/>
  <c r="D101" i="2" s="1"/>
  <c r="BA100" i="2"/>
  <c r="BB100" i="2" s="1"/>
  <c r="Y100" i="2"/>
  <c r="AG100" i="2" s="1"/>
  <c r="AI100" i="2" s="1"/>
  <c r="AJ100" i="2" s="1"/>
  <c r="AL100" i="2" s="1"/>
  <c r="AM100" i="2" s="1"/>
  <c r="H101" i="2" s="1"/>
  <c r="E101" i="2"/>
  <c r="F101" i="2"/>
  <c r="BH100" i="2"/>
  <c r="AY100" i="2"/>
  <c r="BJ100" i="2"/>
  <c r="BF100" i="2"/>
  <c r="AT44" i="5"/>
  <c r="BA44" i="5"/>
  <c r="K44" i="5"/>
  <c r="S44" i="5"/>
  <c r="BR99" i="2" l="1"/>
  <c r="BI100" i="2"/>
  <c r="BE100" i="2"/>
  <c r="BG100" i="2"/>
  <c r="BN100" i="2"/>
  <c r="BO100" i="2" s="1"/>
  <c r="BP100" i="2" s="1"/>
  <c r="BK100" i="2"/>
  <c r="BL100" i="2" s="1"/>
  <c r="G101" i="2"/>
  <c r="M101" i="2"/>
  <c r="J101" i="2"/>
  <c r="L101" i="2"/>
  <c r="I101" i="2"/>
  <c r="AN101" i="2" s="1"/>
  <c r="AD101" i="2"/>
  <c r="AA101" i="2"/>
  <c r="AB101" i="2"/>
  <c r="K101" i="2"/>
  <c r="AC101" i="2"/>
  <c r="V44" i="5"/>
  <c r="U44" i="5"/>
  <c r="AO44" i="5"/>
  <c r="BQ100" i="2" l="1"/>
  <c r="BR100" i="2" s="1"/>
  <c r="AF101" i="2"/>
  <c r="N101" i="2"/>
  <c r="O101" i="2" s="1"/>
  <c r="AZ101" i="2" s="1"/>
  <c r="AT101" i="2"/>
  <c r="AU101" i="2" s="1"/>
  <c r="AV101" i="2" s="1"/>
  <c r="AW101" i="2" s="1"/>
  <c r="BB44" i="5"/>
  <c r="BC44" i="5" s="1"/>
  <c r="BE44" i="5" s="1"/>
  <c r="BF45" i="5" s="1"/>
  <c r="AQ44" i="5"/>
  <c r="AF44" i="5"/>
  <c r="AG44" i="5"/>
  <c r="AH44" i="5"/>
  <c r="AB44" i="5"/>
  <c r="AA44" i="5"/>
  <c r="AC44" i="5"/>
  <c r="Z44" i="5"/>
  <c r="BS100" i="2" l="1"/>
  <c r="Z101" i="2"/>
  <c r="D102" i="2" s="1"/>
  <c r="F102" i="2" s="1"/>
  <c r="Y101" i="2"/>
  <c r="AG101" i="2" s="1"/>
  <c r="AI101" i="2" s="1"/>
  <c r="AJ101" i="2" s="1"/>
  <c r="AL101" i="2" s="1"/>
  <c r="AM101" i="2" s="1"/>
  <c r="H102" i="2" s="1"/>
  <c r="BA101" i="2"/>
  <c r="BB101" i="2" s="1"/>
  <c r="AX101" i="2"/>
  <c r="BG45" i="5"/>
  <c r="BH45" i="5" s="1"/>
  <c r="AD44" i="5"/>
  <c r="AI44" i="5"/>
  <c r="AE44" i="5" s="1"/>
  <c r="E102" i="2" l="1"/>
  <c r="J102" i="2"/>
  <c r="N102" i="2" s="1"/>
  <c r="O102" i="2" s="1"/>
  <c r="AZ102" i="2" s="1"/>
  <c r="AD102" i="2"/>
  <c r="I102" i="2"/>
  <c r="AN102" i="2" s="1"/>
  <c r="M102" i="2"/>
  <c r="K102" i="2"/>
  <c r="G102" i="2"/>
  <c r="L102" i="2"/>
  <c r="AC102" i="2"/>
  <c r="AB102" i="2"/>
  <c r="AA102" i="2"/>
  <c r="BN101" i="2"/>
  <c r="BO101" i="2" s="1"/>
  <c r="BQ101" i="2" s="1"/>
  <c r="BF101" i="2"/>
  <c r="BG101" i="2" s="1"/>
  <c r="BH101" i="2"/>
  <c r="BI101" i="2" s="1"/>
  <c r="AY101" i="2"/>
  <c r="BE101" i="2"/>
  <c r="BJ101" i="2"/>
  <c r="BK101" i="2" s="1"/>
  <c r="BL101" i="2" s="1"/>
  <c r="BI45" i="5"/>
  <c r="T45" i="5"/>
  <c r="AK44" i="5"/>
  <c r="AL44" i="5" s="1"/>
  <c r="AJ44" i="5" s="1"/>
  <c r="AP44" i="5" s="1"/>
  <c r="AS44" i="5" s="1"/>
  <c r="AU44" i="5" s="1"/>
  <c r="AV44" i="5" s="1"/>
  <c r="AW44" i="5" s="1"/>
  <c r="AX45" i="5" s="1"/>
  <c r="AY45" i="5" s="1"/>
  <c r="AT102" i="2" l="1"/>
  <c r="AU102" i="2" s="1"/>
  <c r="AV102" i="2" s="1"/>
  <c r="AW102" i="2" s="1"/>
  <c r="BA102" i="2" s="1"/>
  <c r="BB102" i="2" s="1"/>
  <c r="BP101" i="2"/>
  <c r="BS101" i="2" s="1"/>
  <c r="AF102" i="2"/>
  <c r="Y102" i="2"/>
  <c r="Z102" i="2"/>
  <c r="D103" i="2" s="1"/>
  <c r="AZ45" i="5"/>
  <c r="BJ45" i="5" s="1"/>
  <c r="M45" i="5"/>
  <c r="N45" i="5" s="1"/>
  <c r="BD45" i="5"/>
  <c r="Q45" i="5"/>
  <c r="R45" i="5"/>
  <c r="BR101" i="2" l="1"/>
  <c r="BN102" i="2"/>
  <c r="BO102" i="2" s="1"/>
  <c r="BQ102" i="2" s="1"/>
  <c r="AX102" i="2"/>
  <c r="AY102" i="2" s="1"/>
  <c r="AG102" i="2"/>
  <c r="AI102" i="2" s="1"/>
  <c r="AJ102" i="2" s="1"/>
  <c r="AL102" i="2" s="1"/>
  <c r="AM102" i="2" s="1"/>
  <c r="H103" i="2" s="1"/>
  <c r="J103" i="2" s="1"/>
  <c r="E103" i="2"/>
  <c r="F103" i="2"/>
  <c r="BA45" i="5"/>
  <c r="P45" i="5"/>
  <c r="AT45" i="5"/>
  <c r="BJ102" i="2" l="1"/>
  <c r="BK102" i="2" s="1"/>
  <c r="BL102" i="2" s="1"/>
  <c r="BH102" i="2"/>
  <c r="BI102" i="2" s="1"/>
  <c r="BF102" i="2"/>
  <c r="BG102" i="2" s="1"/>
  <c r="AC103" i="2"/>
  <c r="L103" i="2"/>
  <c r="K103" i="2"/>
  <c r="AD103" i="2"/>
  <c r="AB103" i="2"/>
  <c r="AA103" i="2"/>
  <c r="I103" i="2"/>
  <c r="AN103" i="2" s="1"/>
  <c r="M103" i="2"/>
  <c r="G103" i="2"/>
  <c r="BP102" i="2"/>
  <c r="BS102" i="2" s="1"/>
  <c r="BE102" i="2"/>
  <c r="N103" i="2"/>
  <c r="O103" i="2" s="1"/>
  <c r="AZ103" i="2" s="1"/>
  <c r="S45" i="5"/>
  <c r="K45" i="5"/>
  <c r="AT103" i="2" l="1"/>
  <c r="AU103" i="2" s="1"/>
  <c r="AV103" i="2" s="1"/>
  <c r="AW103" i="2" s="1"/>
  <c r="AX103" i="2" s="1"/>
  <c r="AY103" i="2" s="1"/>
  <c r="AF103" i="2"/>
  <c r="BR102" i="2"/>
  <c r="Z103" i="2"/>
  <c r="D104" i="2" s="1"/>
  <c r="F104" i="2" s="1"/>
  <c r="Y103" i="2"/>
  <c r="U45" i="5"/>
  <c r="V45" i="5"/>
  <c r="AO45" i="5"/>
  <c r="AG103" i="2" l="1"/>
  <c r="AI103" i="2" s="1"/>
  <c r="AJ103" i="2" s="1"/>
  <c r="AL103" i="2" s="1"/>
  <c r="AM103" i="2" s="1"/>
  <c r="H104" i="2" s="1"/>
  <c r="I104" i="2" s="1"/>
  <c r="AN104" i="2" s="1"/>
  <c r="BA103" i="2"/>
  <c r="BB103" i="2" s="1"/>
  <c r="BJ103" i="2"/>
  <c r="BH103" i="2"/>
  <c r="BF103" i="2"/>
  <c r="E104" i="2"/>
  <c r="AG45" i="5"/>
  <c r="AF45" i="5"/>
  <c r="AH45" i="5"/>
  <c r="AQ45" i="5"/>
  <c r="BB45" i="5"/>
  <c r="BC45" i="5" s="1"/>
  <c r="BE45" i="5" s="1"/>
  <c r="BF46" i="5" s="1"/>
  <c r="AB45" i="5"/>
  <c r="AC45" i="5"/>
  <c r="AA45" i="5"/>
  <c r="Z45" i="5"/>
  <c r="BK103" i="2" l="1"/>
  <c r="BL103" i="2" s="1"/>
  <c r="BG103" i="2"/>
  <c r="BE103" i="2"/>
  <c r="M104" i="2"/>
  <c r="L104" i="2"/>
  <c r="AC104" i="2"/>
  <c r="AA104" i="2"/>
  <c r="K104" i="2"/>
  <c r="AB104" i="2"/>
  <c r="G104" i="2"/>
  <c r="AD104" i="2"/>
  <c r="J104" i="2"/>
  <c r="N104" i="2" s="1"/>
  <c r="O104" i="2" s="1"/>
  <c r="AZ104" i="2" s="1"/>
  <c r="BI103" i="2"/>
  <c r="BN103" i="2"/>
  <c r="BO103" i="2" s="1"/>
  <c r="BQ103" i="2" s="1"/>
  <c r="BG46" i="5"/>
  <c r="BH46" i="5" s="1"/>
  <c r="AI45" i="5"/>
  <c r="AE45" i="5" s="1"/>
  <c r="AD45" i="5"/>
  <c r="AT104" i="2" l="1"/>
  <c r="AU104" i="2" s="1"/>
  <c r="AV104" i="2" s="1"/>
  <c r="AW104" i="2" s="1"/>
  <c r="AX104" i="2" s="1"/>
  <c r="AF104" i="2"/>
  <c r="BP103" i="2"/>
  <c r="BS103" i="2" s="1"/>
  <c r="Y104" i="2"/>
  <c r="Z104" i="2"/>
  <c r="D105" i="2" s="1"/>
  <c r="BI46" i="5"/>
  <c r="T46" i="5"/>
  <c r="AK45" i="5"/>
  <c r="AL45" i="5" s="1"/>
  <c r="AJ45" i="5" s="1"/>
  <c r="AP45" i="5" s="1"/>
  <c r="AS45" i="5" s="1"/>
  <c r="AU45" i="5" s="1"/>
  <c r="AV45" i="5" s="1"/>
  <c r="AW45" i="5" s="1"/>
  <c r="AX46" i="5" s="1"/>
  <c r="AY46" i="5" s="1"/>
  <c r="BR103" i="2" l="1"/>
  <c r="BA104" i="2"/>
  <c r="BB104" i="2" s="1"/>
  <c r="AG104" i="2"/>
  <c r="AI104" i="2" s="1"/>
  <c r="AJ104" i="2" s="1"/>
  <c r="AL104" i="2" s="1"/>
  <c r="AM104" i="2" s="1"/>
  <c r="H105" i="2" s="1"/>
  <c r="I105" i="2" s="1"/>
  <c r="BN104" i="2"/>
  <c r="BO104" i="2" s="1"/>
  <c r="BQ104" i="2" s="1"/>
  <c r="E105" i="2"/>
  <c r="F105" i="2"/>
  <c r="BH104" i="2"/>
  <c r="BI104" i="2" s="1"/>
  <c r="AY104" i="2"/>
  <c r="BF104" i="2"/>
  <c r="BJ104" i="2"/>
  <c r="AZ46" i="5"/>
  <c r="BJ46" i="5" s="1"/>
  <c r="M46" i="5"/>
  <c r="N46" i="5" s="1"/>
  <c r="BD46" i="5"/>
  <c r="R46" i="5"/>
  <c r="Q46" i="5"/>
  <c r="BK104" i="2" l="1"/>
  <c r="BL104" i="2" s="1"/>
  <c r="BG104" i="2"/>
  <c r="BE104" i="2"/>
  <c r="AN105" i="2"/>
  <c r="J105" i="2"/>
  <c r="N105" i="2" s="1"/>
  <c r="AA105" i="2"/>
  <c r="AC105" i="2"/>
  <c r="M105" i="2"/>
  <c r="AT105" i="2" s="1"/>
  <c r="AU105" i="2" s="1"/>
  <c r="AV105" i="2" s="1"/>
  <c r="AW105" i="2" s="1"/>
  <c r="BA105" i="2" s="1"/>
  <c r="BB105" i="2" s="1"/>
  <c r="G105" i="2"/>
  <c r="AB105" i="2"/>
  <c r="AD105" i="2"/>
  <c r="K105" i="2"/>
  <c r="L105" i="2"/>
  <c r="BP104" i="2"/>
  <c r="BR104" i="2" s="1"/>
  <c r="BA46" i="5"/>
  <c r="AT46" i="5"/>
  <c r="P46" i="5"/>
  <c r="AF105" i="2" l="1"/>
  <c r="BS104" i="2"/>
  <c r="BN105" i="2"/>
  <c r="BO105" i="2" s="1"/>
  <c r="BP105" i="2" s="1"/>
  <c r="AX105" i="2"/>
  <c r="O105" i="2"/>
  <c r="Z105" i="2"/>
  <c r="D106" i="2" s="1"/>
  <c r="K46" i="5"/>
  <c r="S46" i="5"/>
  <c r="BQ105" i="2" l="1"/>
  <c r="BS105" i="2" s="1"/>
  <c r="BF105" i="2"/>
  <c r="BG105" i="2" s="1"/>
  <c r="BE105" i="2"/>
  <c r="BH105" i="2"/>
  <c r="BI105" i="2" s="1"/>
  <c r="AY105" i="2"/>
  <c r="BJ105" i="2"/>
  <c r="BK105" i="2" s="1"/>
  <c r="BL105" i="2" s="1"/>
  <c r="E106" i="2"/>
  <c r="F106" i="2"/>
  <c r="AZ105" i="2"/>
  <c r="Y105" i="2"/>
  <c r="AG105" i="2" s="1"/>
  <c r="AI105" i="2" s="1"/>
  <c r="AJ105" i="2" s="1"/>
  <c r="AL105" i="2" s="1"/>
  <c r="AM105" i="2" s="1"/>
  <c r="H106" i="2" s="1"/>
  <c r="U46" i="5"/>
  <c r="V46" i="5"/>
  <c r="AO46" i="5"/>
  <c r="BR105" i="2" l="1"/>
  <c r="K106" i="2"/>
  <c r="I106" i="2"/>
  <c r="AN106" i="2" s="1"/>
  <c r="AA106" i="2"/>
  <c r="L106" i="2"/>
  <c r="AC106" i="2"/>
  <c r="AD106" i="2"/>
  <c r="AB106" i="2"/>
  <c r="G106" i="2"/>
  <c r="M106" i="2"/>
  <c r="J106" i="2"/>
  <c r="AQ46" i="5"/>
  <c r="BB46" i="5"/>
  <c r="BC46" i="5" s="1"/>
  <c r="BE46" i="5" s="1"/>
  <c r="BF47" i="5" s="1"/>
  <c r="AB46" i="5"/>
  <c r="AC46" i="5"/>
  <c r="AA46" i="5"/>
  <c r="Z46" i="5"/>
  <c r="AG46" i="5"/>
  <c r="AH46" i="5"/>
  <c r="AF46" i="5"/>
  <c r="AF106" i="2" l="1"/>
  <c r="N106" i="2"/>
  <c r="O106" i="2" s="1"/>
  <c r="AZ106" i="2" s="1"/>
  <c r="AT106" i="2"/>
  <c r="AU106" i="2" s="1"/>
  <c r="AV106" i="2" s="1"/>
  <c r="AW106" i="2" s="1"/>
  <c r="AI46" i="5"/>
  <c r="AE46" i="5" s="1"/>
  <c r="AD46" i="5"/>
  <c r="BF48" i="5"/>
  <c r="BG47" i="5"/>
  <c r="BB244" i="2" s="1"/>
  <c r="Y106" i="2" l="1"/>
  <c r="AG106" i="2" s="1"/>
  <c r="AI106" i="2" s="1"/>
  <c r="AJ106" i="2" s="1"/>
  <c r="AL106" i="2" s="1"/>
  <c r="AM106" i="2" s="1"/>
  <c r="H107" i="2" s="1"/>
  <c r="G107" i="2" s="1"/>
  <c r="BA106" i="2"/>
  <c r="BB106" i="2" s="1"/>
  <c r="AX106" i="2"/>
  <c r="Z106" i="2"/>
  <c r="D107" i="2" s="1"/>
  <c r="AK46" i="5"/>
  <c r="AL46" i="5" s="1"/>
  <c r="AJ46" i="5" s="1"/>
  <c r="AP46" i="5" s="1"/>
  <c r="AS46" i="5" s="1"/>
  <c r="AU46" i="5" s="1"/>
  <c r="AV46" i="5" s="1"/>
  <c r="AW46" i="5" s="1"/>
  <c r="AX47" i="5" s="1"/>
  <c r="M47" i="5" s="1"/>
  <c r="N47" i="5" s="1"/>
  <c r="BH47" i="5"/>
  <c r="I107" i="2" l="1"/>
  <c r="BN106" i="2"/>
  <c r="BO106" i="2" s="1"/>
  <c r="BP106" i="2" s="1"/>
  <c r="E107" i="2"/>
  <c r="F107" i="2"/>
  <c r="K107" i="2"/>
  <c r="J107" i="2"/>
  <c r="M107" i="2"/>
  <c r="BE106" i="2"/>
  <c r="BF106" i="2"/>
  <c r="BG106" i="2" s="1"/>
  <c r="BJ106" i="2"/>
  <c r="BK106" i="2" s="1"/>
  <c r="BL106" i="2" s="1"/>
  <c r="AY106" i="2"/>
  <c r="BH106" i="2"/>
  <c r="BI106" i="2" s="1"/>
  <c r="AC107" i="2"/>
  <c r="AB107" i="2"/>
  <c r="AA107" i="2"/>
  <c r="L107" i="2"/>
  <c r="AD107" i="2"/>
  <c r="AY47" i="5"/>
  <c r="BD47" i="5" s="1"/>
  <c r="AZ244" i="2"/>
  <c r="BA254" i="2" s="1"/>
  <c r="Q47" i="5"/>
  <c r="AT47" i="5" s="1"/>
  <c r="AZ47" i="5"/>
  <c r="BJ47" i="5" s="1"/>
  <c r="R47" i="5"/>
  <c r="BI47" i="5"/>
  <c r="T47" i="5"/>
  <c r="AN107" i="2" l="1"/>
  <c r="BQ106" i="2"/>
  <c r="BR106" i="2" s="1"/>
  <c r="N107" i="2"/>
  <c r="O107" i="2" s="1"/>
  <c r="AZ107" i="2" s="1"/>
  <c r="AF107" i="2"/>
  <c r="AT107" i="2"/>
  <c r="AU107" i="2" s="1"/>
  <c r="AV107" i="2" s="1"/>
  <c r="AW107" i="2" s="1"/>
  <c r="BD254" i="2"/>
  <c r="BD255" i="2" s="1"/>
  <c r="D8" i="7"/>
  <c r="G8" i="7" s="1"/>
  <c r="G11" i="7" s="1"/>
  <c r="BA47" i="5"/>
  <c r="BJ48" i="5"/>
  <c r="P47" i="5"/>
  <c r="K47" i="5" s="1"/>
  <c r="Z107" i="2" l="1"/>
  <c r="D108" i="2" s="1"/>
  <c r="E108" i="2" s="1"/>
  <c r="BS106" i="2"/>
  <c r="Y107" i="2"/>
  <c r="BA107" i="2"/>
  <c r="BB107" i="2" s="1"/>
  <c r="AX107" i="2"/>
  <c r="AG107" i="2"/>
  <c r="AI107" i="2" s="1"/>
  <c r="AJ107" i="2" s="1"/>
  <c r="AL107" i="2" s="1"/>
  <c r="AM107" i="2" s="1"/>
  <c r="H108" i="2" s="1"/>
  <c r="BI10" i="2"/>
  <c r="BJ251" i="2"/>
  <c r="BK231" i="2" s="1"/>
  <c r="BH255" i="2"/>
  <c r="H8" i="7"/>
  <c r="H9" i="7" s="1"/>
  <c r="H10" i="7" s="1"/>
  <c r="S47" i="5"/>
  <c r="U47" i="5" s="1"/>
  <c r="BN107" i="2" l="1"/>
  <c r="BO107" i="2" s="1"/>
  <c r="BQ107" i="2" s="1"/>
  <c r="F108" i="2"/>
  <c r="AD108" i="2"/>
  <c r="I108" i="2"/>
  <c r="J108" i="2"/>
  <c r="K108" i="2"/>
  <c r="AA108" i="2"/>
  <c r="L108" i="2"/>
  <c r="AB108" i="2"/>
  <c r="M108" i="2"/>
  <c r="AC108" i="2"/>
  <c r="G108" i="2"/>
  <c r="BF107" i="2"/>
  <c r="BG107" i="2" s="1"/>
  <c r="BE107" i="2"/>
  <c r="AY107" i="2"/>
  <c r="BJ107" i="2"/>
  <c r="BK107" i="2" s="1"/>
  <c r="BL107" i="2" s="1"/>
  <c r="BH107" i="2"/>
  <c r="BI107" i="2" s="1"/>
  <c r="AO47" i="5"/>
  <c r="AQ47" i="5" s="1"/>
  <c r="V47" i="5"/>
  <c r="AB47" i="5" s="1"/>
  <c r="BP107" i="2" l="1"/>
  <c r="AN108" i="2"/>
  <c r="BR107" i="2"/>
  <c r="AT108" i="2"/>
  <c r="AU108" i="2" s="1"/>
  <c r="AV108" i="2" s="1"/>
  <c r="AW108" i="2" s="1"/>
  <c r="BA108" i="2" s="1"/>
  <c r="BB108" i="2" s="1"/>
  <c r="N108" i="2"/>
  <c r="O108" i="2" s="1"/>
  <c r="AZ108" i="2" s="1"/>
  <c r="AF108" i="2"/>
  <c r="BS107" i="2"/>
  <c r="Z108" i="2"/>
  <c r="D109" i="2" s="1"/>
  <c r="AH47" i="5"/>
  <c r="AG47" i="5"/>
  <c r="AC47" i="5"/>
  <c r="AF47" i="5"/>
  <c r="Z47" i="5"/>
  <c r="AA47" i="5"/>
  <c r="BB47" i="5"/>
  <c r="BC47" i="5" s="1"/>
  <c r="BE47" i="5" s="1"/>
  <c r="BE52" i="5" s="1"/>
  <c r="Y108" i="2" l="1"/>
  <c r="AG108" i="2" s="1"/>
  <c r="AI108" i="2" s="1"/>
  <c r="AJ108" i="2" s="1"/>
  <c r="AL108" i="2" s="1"/>
  <c r="AM108" i="2" s="1"/>
  <c r="H109" i="2" s="1"/>
  <c r="BN108" i="2"/>
  <c r="BO108" i="2" s="1"/>
  <c r="BQ108" i="2" s="1"/>
  <c r="AX108" i="2"/>
  <c r="BE108" i="2" s="1"/>
  <c r="E109" i="2"/>
  <c r="F109" i="2"/>
  <c r="AI47" i="5"/>
  <c r="AE47" i="5" s="1"/>
  <c r="AD47" i="5"/>
  <c r="BH108" i="2" l="1"/>
  <c r="BI108" i="2" s="1"/>
  <c r="BJ108" i="2"/>
  <c r="BK108" i="2" s="1"/>
  <c r="BL108" i="2" s="1"/>
  <c r="BP108" i="2"/>
  <c r="BR108" i="2" s="1"/>
  <c r="AY108" i="2"/>
  <c r="BF108" i="2"/>
  <c r="BG108" i="2" s="1"/>
  <c r="I109" i="2"/>
  <c r="AN109" i="2" s="1"/>
  <c r="J109" i="2"/>
  <c r="AA109" i="2"/>
  <c r="L109" i="2"/>
  <c r="K109" i="2"/>
  <c r="AC109" i="2"/>
  <c r="M109" i="2"/>
  <c r="AD109" i="2"/>
  <c r="G109" i="2"/>
  <c r="AB109" i="2"/>
  <c r="AK47" i="5"/>
  <c r="AL47" i="5" s="1"/>
  <c r="AJ47" i="5" s="1"/>
  <c r="AP47" i="5" s="1"/>
  <c r="AS47" i="5" s="1"/>
  <c r="AU47" i="5" s="1"/>
  <c r="AV47" i="5" s="1"/>
  <c r="AW47" i="5" s="1"/>
  <c r="AW48" i="5" s="1"/>
  <c r="BS108" i="2" l="1"/>
  <c r="AT109" i="2"/>
  <c r="AU109" i="2" s="1"/>
  <c r="AV109" i="2" s="1"/>
  <c r="AW109" i="2" s="1"/>
  <c r="AX109" i="2" s="1"/>
  <c r="AF109" i="2"/>
  <c r="N109" i="2"/>
  <c r="O109" i="2" s="1"/>
  <c r="AZ109" i="2" s="1"/>
  <c r="BA109" i="2" l="1"/>
  <c r="BB109" i="2" s="1"/>
  <c r="Y109" i="2"/>
  <c r="AG109" i="2" s="1"/>
  <c r="AI109" i="2" s="1"/>
  <c r="AJ109" i="2" s="1"/>
  <c r="AL109" i="2" s="1"/>
  <c r="AM109" i="2" s="1"/>
  <c r="H110" i="2" s="1"/>
  <c r="I110" i="2" s="1"/>
  <c r="BF109" i="2"/>
  <c r="BH109" i="2"/>
  <c r="BJ109" i="2"/>
  <c r="AY109" i="2"/>
  <c r="Z109" i="2"/>
  <c r="D110" i="2" s="1"/>
  <c r="BN109" i="2" l="1"/>
  <c r="BO109" i="2" s="1"/>
  <c r="BP109" i="2" s="1"/>
  <c r="BE109" i="2"/>
  <c r="BK109" i="2"/>
  <c r="BL109" i="2" s="1"/>
  <c r="BI109" i="2"/>
  <c r="BG109" i="2"/>
  <c r="G110" i="2"/>
  <c r="E110" i="2"/>
  <c r="F110" i="2"/>
  <c r="AN110" i="2" s="1"/>
  <c r="J110" i="2"/>
  <c r="L110" i="2"/>
  <c r="AD110" i="2"/>
  <c r="AA110" i="2"/>
  <c r="AC110" i="2"/>
  <c r="K110" i="2"/>
  <c r="M110" i="2"/>
  <c r="AB110" i="2"/>
  <c r="BQ109" i="2" l="1"/>
  <c r="BS109" i="2" s="1"/>
  <c r="AT110" i="2"/>
  <c r="AU110" i="2" s="1"/>
  <c r="AV110" i="2" s="1"/>
  <c r="AW110" i="2" s="1"/>
  <c r="AX110" i="2" s="1"/>
  <c r="AF110" i="2"/>
  <c r="N110" i="2"/>
  <c r="O110" i="2" s="1"/>
  <c r="AZ110" i="2" s="1"/>
  <c r="BR109" i="2" l="1"/>
  <c r="Y110" i="2"/>
  <c r="AG110" i="2" s="1"/>
  <c r="AI110" i="2" s="1"/>
  <c r="AJ110" i="2" s="1"/>
  <c r="AL110" i="2" s="1"/>
  <c r="AM110" i="2" s="1"/>
  <c r="H111" i="2" s="1"/>
  <c r="I111" i="2" s="1"/>
  <c r="BA110" i="2"/>
  <c r="BE110" i="2" s="1"/>
  <c r="BJ110" i="2"/>
  <c r="BF110" i="2"/>
  <c r="BH110" i="2"/>
  <c r="AY110" i="2"/>
  <c r="Z110" i="2"/>
  <c r="D111" i="2" s="1"/>
  <c r="K111" i="2" l="1"/>
  <c r="BI110" i="2"/>
  <c r="BG110" i="2"/>
  <c r="BK110" i="2"/>
  <c r="BL110" i="2" s="1"/>
  <c r="G111" i="2"/>
  <c r="BB110" i="2"/>
  <c r="BN110" i="2"/>
  <c r="BO110" i="2" s="1"/>
  <c r="AC111" i="2"/>
  <c r="AB111" i="2"/>
  <c r="L111" i="2"/>
  <c r="AA111" i="2"/>
  <c r="AD111" i="2"/>
  <c r="E111" i="2"/>
  <c r="F111" i="2"/>
  <c r="AN111" i="2" s="1"/>
  <c r="M111" i="2"/>
  <c r="J111" i="2"/>
  <c r="AF111" i="2" l="1"/>
  <c r="BQ110" i="2"/>
  <c r="BP110" i="2"/>
  <c r="AT111" i="2"/>
  <c r="AU111" i="2" s="1"/>
  <c r="AV111" i="2" s="1"/>
  <c r="AW111" i="2" s="1"/>
  <c r="AX111" i="2" s="1"/>
  <c r="N111" i="2"/>
  <c r="BR110" i="2" l="1"/>
  <c r="BA111" i="2"/>
  <c r="BB111" i="2" s="1"/>
  <c r="BS110" i="2"/>
  <c r="BH111" i="2"/>
  <c r="AY111" i="2"/>
  <c r="BF111" i="2"/>
  <c r="BJ111" i="2"/>
  <c r="O111" i="2"/>
  <c r="Z111" i="2"/>
  <c r="D112" i="2" s="1"/>
  <c r="BK111" i="2" l="1"/>
  <c r="BL111" i="2" s="1"/>
  <c r="BE111" i="2"/>
  <c r="BG111" i="2"/>
  <c r="BI111" i="2"/>
  <c r="BN111" i="2"/>
  <c r="BO111" i="2" s="1"/>
  <c r="AZ111" i="2"/>
  <c r="Y111" i="2"/>
  <c r="AG111" i="2" s="1"/>
  <c r="AI111" i="2" s="1"/>
  <c r="AJ111" i="2" s="1"/>
  <c r="AL111" i="2" s="1"/>
  <c r="AM111" i="2" s="1"/>
  <c r="H112" i="2" s="1"/>
  <c r="E112" i="2"/>
  <c r="F112" i="2"/>
  <c r="BP111" i="2" l="1"/>
  <c r="BQ111" i="2"/>
  <c r="I112" i="2"/>
  <c r="AN112" i="2" s="1"/>
  <c r="AD112" i="2"/>
  <c r="AA112" i="2"/>
  <c r="G112" i="2"/>
  <c r="AB112" i="2"/>
  <c r="L112" i="2"/>
  <c r="J112" i="2"/>
  <c r="AC112" i="2"/>
  <c r="K112" i="2"/>
  <c r="M112" i="2"/>
  <c r="BS111" i="2" l="1"/>
  <c r="BR111" i="2"/>
  <c r="N112" i="2"/>
  <c r="O112" i="2" s="1"/>
  <c r="AZ112" i="2" s="1"/>
  <c r="AF112" i="2"/>
  <c r="AT112" i="2"/>
  <c r="AU112" i="2" s="1"/>
  <c r="AV112" i="2" s="1"/>
  <c r="AW112" i="2" s="1"/>
  <c r="Y112" i="2" l="1"/>
  <c r="AG112" i="2" s="1"/>
  <c r="AI112" i="2" s="1"/>
  <c r="AJ112" i="2" s="1"/>
  <c r="AL112" i="2" s="1"/>
  <c r="AM112" i="2" s="1"/>
  <c r="H113" i="2" s="1"/>
  <c r="AX112" i="2"/>
  <c r="BA112" i="2"/>
  <c r="BB112" i="2" s="1"/>
  <c r="Z112" i="2"/>
  <c r="D113" i="2" s="1"/>
  <c r="F113" i="2" l="1"/>
  <c r="E113" i="2"/>
  <c r="L113" i="2"/>
  <c r="AB113" i="2"/>
  <c r="AC113" i="2"/>
  <c r="J113" i="2"/>
  <c r="G113" i="2"/>
  <c r="AA113" i="2"/>
  <c r="I113" i="2"/>
  <c r="M113" i="2"/>
  <c r="AD113" i="2"/>
  <c r="K113" i="2"/>
  <c r="BE112" i="2"/>
  <c r="BH112" i="2"/>
  <c r="BI112" i="2" s="1"/>
  <c r="BJ112" i="2"/>
  <c r="BK112" i="2" s="1"/>
  <c r="BL112" i="2" s="1"/>
  <c r="AY112" i="2"/>
  <c r="BF112" i="2"/>
  <c r="BG112" i="2" s="1"/>
  <c r="BN112" i="2"/>
  <c r="BO112" i="2" s="1"/>
  <c r="AF113" i="2" l="1"/>
  <c r="N113" i="2"/>
  <c r="O113" i="2" s="1"/>
  <c r="AZ113" i="2" s="1"/>
  <c r="BQ112" i="2"/>
  <c r="BP112" i="2"/>
  <c r="AT113" i="2"/>
  <c r="AU113" i="2" s="1"/>
  <c r="AV113" i="2" s="1"/>
  <c r="AW113" i="2" s="1"/>
  <c r="AN113" i="2"/>
  <c r="BR112" i="2" l="1"/>
  <c r="Y113" i="2"/>
  <c r="AG113" i="2" s="1"/>
  <c r="AI113" i="2" s="1"/>
  <c r="AJ113" i="2" s="1"/>
  <c r="AL113" i="2" s="1"/>
  <c r="AM113" i="2" s="1"/>
  <c r="H114" i="2" s="1"/>
  <c r="I114" i="2" s="1"/>
  <c r="BS112" i="2"/>
  <c r="BA113" i="2"/>
  <c r="BB113" i="2" s="1"/>
  <c r="AX113" i="2"/>
  <c r="Z113" i="2"/>
  <c r="D114" i="2" s="1"/>
  <c r="BN113" i="2" l="1"/>
  <c r="BO113" i="2" s="1"/>
  <c r="BQ113" i="2" s="1"/>
  <c r="G114" i="2"/>
  <c r="F114" i="2"/>
  <c r="AN114" i="2" s="1"/>
  <c r="E114" i="2"/>
  <c r="AY113" i="2"/>
  <c r="BH113" i="2"/>
  <c r="BI113" i="2" s="1"/>
  <c r="BJ113" i="2"/>
  <c r="BK113" i="2" s="1"/>
  <c r="BL113" i="2" s="1"/>
  <c r="BF113" i="2"/>
  <c r="BG113" i="2" s="1"/>
  <c r="BE113" i="2"/>
  <c r="AA114" i="2"/>
  <c r="AD114" i="2"/>
  <c r="M114" i="2"/>
  <c r="J114" i="2"/>
  <c r="AC114" i="2"/>
  <c r="L114" i="2"/>
  <c r="K114" i="2"/>
  <c r="AB114" i="2"/>
  <c r="BP113" i="2" l="1"/>
  <c r="BR113" i="2" s="1"/>
  <c r="N114" i="2"/>
  <c r="O114" i="2" s="1"/>
  <c r="AT114" i="2"/>
  <c r="AU114" i="2" s="1"/>
  <c r="AV114" i="2" s="1"/>
  <c r="AW114" i="2" s="1"/>
  <c r="AF114" i="2"/>
  <c r="BS113" i="2" l="1"/>
  <c r="AZ114" i="2"/>
  <c r="J11" i="2"/>
  <c r="Y114" i="2"/>
  <c r="AG114" i="2" s="1"/>
  <c r="AI114" i="2" s="1"/>
  <c r="AJ114" i="2" s="1"/>
  <c r="AL114" i="2" s="1"/>
  <c r="AM114" i="2" s="1"/>
  <c r="BA114" i="2"/>
  <c r="BB114" i="2" s="1"/>
  <c r="AX114" i="2"/>
  <c r="Z114" i="2"/>
  <c r="BN114" i="2" l="1"/>
  <c r="BO114" i="2" s="1"/>
  <c r="BJ114" i="2"/>
  <c r="BK114" i="2" s="1"/>
  <c r="BL114" i="2" s="1"/>
  <c r="BE114" i="2"/>
  <c r="BF114" i="2"/>
  <c r="BG114" i="2" s="1"/>
  <c r="AY114" i="2"/>
  <c r="BH114" i="2"/>
  <c r="BI114" i="2" s="1"/>
  <c r="BQ114" i="2" l="1"/>
  <c r="BP114" i="2"/>
  <c r="BS114" i="2" l="1"/>
  <c r="BR114" i="2"/>
  <c r="J37" i="1" l="1"/>
  <c r="J15" i="1"/>
  <c r="J16" i="1"/>
  <c r="J34" i="1"/>
  <c r="J41" i="1"/>
  <c r="J25" i="1"/>
  <c r="J33" i="1"/>
  <c r="J30" i="1"/>
  <c r="J18" i="1"/>
  <c r="J32" i="1"/>
  <c r="J27" i="1"/>
  <c r="J46" i="1"/>
  <c r="J28" i="1"/>
  <c r="J36" i="1"/>
  <c r="J47" i="1"/>
  <c r="J44" i="1"/>
  <c r="J42" i="1"/>
  <c r="J38" i="1"/>
  <c r="J48" i="1"/>
  <c r="J17" i="1"/>
  <c r="J40" i="1"/>
  <c r="J24" i="1"/>
  <c r="J31" i="1"/>
  <c r="J35" i="1"/>
  <c r="J23" i="1"/>
  <c r="J39" i="1"/>
  <c r="J20" i="1"/>
  <c r="J45" i="1"/>
  <c r="J29" i="1"/>
  <c r="J43" i="1"/>
  <c r="J21" i="1"/>
  <c r="J19" i="1"/>
  <c r="J26" i="1"/>
  <c r="J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Arfiq Isa Abdillah</author>
  </authors>
  <commentList>
    <comment ref="D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(g)
</t>
        </r>
      </text>
    </comment>
    <comment ref="E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(gc)
</t>
        </r>
      </text>
    </comment>
    <comment ref="F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(D)
</t>
        </r>
      </text>
    </comment>
    <comment ref="H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Total length
dari paper
</t>
        </r>
      </text>
    </comment>
    <comment ref="J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suhu injeksi konstan dari awal
</t>
        </r>
      </text>
    </comment>
    <comment ref="K1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flowrate injeksi konstan dari awal</t>
        </r>
      </text>
    </comment>
    <comment ref="L1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(mdot)
</t>
        </r>
      </text>
    </comment>
    <comment ref="AS1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Volume CO2 Flow rate(Vdot)=
Mass Flow Rate CO2 (mdot)/Massa Jenis CO2
</t>
        </r>
      </text>
    </comment>
    <comment ref="AY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
</t>
        </r>
      </text>
    </comment>
    <comment ref="AZ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BA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Pr=Cp*Viskositas/k
</t>
        </r>
      </text>
    </comment>
    <comment ref="BB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Nu= 0,023*Re^0,8*Pr^0,3
</t>
        </r>
      </text>
    </comment>
    <comment ref="BC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h=Nu*k/D
</t>
        </r>
      </text>
    </comment>
    <comment ref="BD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R=thickness/k*A
</t>
        </r>
      </text>
    </comment>
    <comment ref="BE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Uto=h+(1/rA)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Arfiq Isa Abdillah</author>
  </authors>
  <commentList>
    <comment ref="J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Massa Jenis berubah dari trendline HYSYS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L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M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Q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U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X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Z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Delta P = Viskositas campuran* Volumerat*distance/(permeabilitas*luas area)</t>
        </r>
      </text>
    </comment>
    <comment ref="AB1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AD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AF1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Pr=Cp*Viskoscampuran/K
</t>
        </r>
      </text>
    </comment>
    <comment ref="AG1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Nu= 0,023*Re^0,8*Pr^0,3</t>
        </r>
      </text>
    </comment>
    <comment ref="AH1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Lp=(A*L)^(1/3)
</t>
        </r>
      </text>
    </comment>
    <comment ref="AI1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 = Nu*K/Lp</t>
        </r>
      </text>
    </comment>
    <comment ref="AJ1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 konveksi = 1/(h*A)
</t>
        </r>
      </text>
    </comment>
    <comment ref="AK1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 konduksi = Lp/K*A</t>
        </r>
      </text>
    </comment>
    <comment ref="AL13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Q loss = Delta T / (Rkonveksi+Rkonduksi)</t>
        </r>
      </text>
    </comment>
    <comment ref="AM13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Delta T = Qloss / (Rkonveksi+Rkonduksi)*Cp</t>
        </r>
      </text>
    </comment>
    <comment ref="AN1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solubility = P/exp(6,8591-(2004,3/T))
dari korelasi</t>
        </r>
      </text>
    </comment>
    <comment ref="AO1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th/tv =2,5271*permeabilitasvertikal*Areservoir*(deltadensity/viskositasco2*Volumerateinject)</t>
        </r>
      </text>
    </comment>
    <comment ref="BC250" authorId="0" shapeId="0" xr:uid="{3BE49570-04B0-4784-84D4-262E3D65002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http://www.macrotrends.net/2566/crude-oil-prices-today-live-chart</t>
        </r>
      </text>
    </comment>
    <comment ref="AY252" authorId="0" shapeId="0" xr:uid="{BBC53E70-A205-457B-AD21-D72F95B72825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Bco2=mco2*PriceCo2</t>
        </r>
      </text>
    </comment>
    <comment ref="BC252" authorId="0" shapeId="0" xr:uid="{3D333F25-CFDC-4E2D-A75A-7B0D9A7F54CA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https://www.eex.com/en/market-data/environmental-markets/spot-market/european-emission-allowances#!/2017/08/25</t>
        </r>
      </text>
    </comment>
    <comment ref="AY253" authorId="0" shapeId="0" xr:uid="{BC9E4AA8-CDC1-42BC-AD40-B32AD8D0E861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BRco2=volumeco2*biayarecyclingco2</t>
        </r>
      </text>
    </comment>
    <comment ref="BC253" authorId="0" shapeId="0" xr:uid="{856890EC-A366-4336-BAFE-0609EEF8536D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asumsi referensi 1%hargaminyak</t>
        </r>
      </text>
    </comment>
    <comment ref="AY254" authorId="0" shapeId="0" xr:uid="{F1177262-1A50-4799-B53F-D60BAD2E3648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BOPco2=Wpompa*Timepompa*Tariflistrik</t>
        </r>
      </text>
    </comment>
    <comment ref="BC254" authorId="0" shapeId="0" xr:uid="{0BBAA1FD-DD74-4AB0-9850-6D0109787965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https://www.electricitylocal.com/states/california/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Arfiq Isa Abdillah</author>
  </authors>
  <commentList>
    <comment ref="D12" authorId="0" shapeId="0" xr:uid="{E3A465DD-18FA-44E5-A74E-74AC6AC159DD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(g)
</t>
        </r>
      </text>
    </comment>
    <comment ref="E12" authorId="0" shapeId="0" xr:uid="{BAD74D3F-8E97-46A8-BFE0-226744988E21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(gc)
</t>
        </r>
      </text>
    </comment>
    <comment ref="F12" authorId="0" shapeId="0" xr:uid="{3F33764E-D435-4031-BD61-9D3F1E0AA4F8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(D)
</t>
        </r>
      </text>
    </comment>
    <comment ref="H12" authorId="0" shapeId="0" xr:uid="{064FB85E-AD38-4BAD-A6F0-EA58DC7D06AA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Total length
dari paper
</t>
        </r>
      </text>
    </comment>
    <comment ref="J12" authorId="0" shapeId="0" xr:uid="{1E9A4D0D-3B78-4867-8BE1-F1D1773DEDAD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suhu injeksi konstan dari awal
</t>
        </r>
      </text>
    </comment>
    <comment ref="K12" authorId="0" shapeId="0" xr:uid="{500321AC-5D85-4708-A065-C3D0EB7383C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flowrate injeksi konstan dari awal</t>
        </r>
      </text>
    </comment>
    <comment ref="L12" authorId="0" shapeId="0" xr:uid="{D593E060-A41D-4DFC-B00F-A133473DEDB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(mdot)
</t>
        </r>
      </text>
    </comment>
    <comment ref="AS12" authorId="0" shapeId="0" xr:uid="{D15ED662-26DF-4F2D-B1F1-B25A09C3DF1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Volume CO2 Flow rate(Vdot)=
Mass Flow Rate CO2 (mdot)/Massa Jenis CO2
</t>
        </r>
      </text>
    </comment>
    <comment ref="AY12" authorId="0" shapeId="0" xr:uid="{52D050C1-2D82-4C1D-8AAD-90F29126527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
</t>
        </r>
      </text>
    </comment>
    <comment ref="AZ12" authorId="0" shapeId="0" xr:uid="{7161D614-C47F-452B-B2CF-14C32902B09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BA12" authorId="0" shapeId="0" xr:uid="{49226DE8-4F30-41A0-9046-B270AD0318D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Pr=Cp*Viskositas/k
</t>
        </r>
      </text>
    </comment>
    <comment ref="BB12" authorId="0" shapeId="0" xr:uid="{4CFD4C55-6911-457A-9EA5-0D0FA34A56CA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Nu= 0,023*Re^0,8*Pr^0,3
</t>
        </r>
      </text>
    </comment>
    <comment ref="BC12" authorId="0" shapeId="0" xr:uid="{ED69D011-8EC3-4B03-BA70-34325DAEBBA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h=Nu*k/D
</t>
        </r>
      </text>
    </comment>
    <comment ref="BD12" authorId="0" shapeId="0" xr:uid="{E49B2AF0-BCCD-425B-9CB3-D2D409678B9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R=thickness/k*A
</t>
        </r>
      </text>
    </comment>
    <comment ref="BE12" authorId="0" shapeId="0" xr:uid="{2B103734-B4A2-4EEB-ABB5-451F2B22C81A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Uto=h+(1/rA)</t>
        </r>
      </text>
    </comment>
    <comment ref="BJ64" authorId="0" shapeId="0" xr:uid="{71003468-DDF9-4204-BC23-FF81BEB9E665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http://www.macrotrends.net/2566/crude-oil-prices-today-live-chart</t>
        </r>
      </text>
    </comment>
    <comment ref="BF66" authorId="0" shapeId="0" xr:uid="{B84A4D56-B64D-4315-9199-41CFDB51BCF3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Bco2=mco2*PriceCo2</t>
        </r>
      </text>
    </comment>
    <comment ref="BJ66" authorId="0" shapeId="0" xr:uid="{1B1DB690-D9B0-4FE7-B32A-B2BF1642A8F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https://www.eex.com/en/market-data/environmental-markets/spot-market/european-emission-allowances#!/2017/08/25</t>
        </r>
      </text>
    </comment>
    <comment ref="BF67" authorId="0" shapeId="0" xr:uid="{93624952-3367-4DEB-B014-05BADC08076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BRco2=volumeco2*biayarecyclingco2</t>
        </r>
      </text>
    </comment>
    <comment ref="BJ67" authorId="0" shapeId="0" xr:uid="{D898507A-4889-46E3-A11E-86C6551AFD4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asumsi referensi 1%hargaminyak</t>
        </r>
      </text>
    </comment>
    <comment ref="BF68" authorId="0" shapeId="0" xr:uid="{69A0ECE7-A5DB-4691-9A1D-ED7CC8F5FE06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BOPco2=Wpompa*Timepompa*Tariflistrik</t>
        </r>
      </text>
    </comment>
    <comment ref="BJ68" authorId="0" shapeId="0" xr:uid="{7DF60528-9810-4321-9669-91C2F6424161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https://www.electricitylocal.com/states/california/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Arfiq Isa Abdillah</author>
  </authors>
  <commentList>
    <comment ref="C3" authorId="0" shapeId="0" xr:uid="{70B4B704-3710-4041-B601-77951C55704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(g)
</t>
        </r>
      </text>
    </comment>
    <comment ref="D3" authorId="0" shapeId="0" xr:uid="{D99DBE40-8F7C-4E6A-8717-90BE8C3B4C01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(gc)
</t>
        </r>
      </text>
    </comment>
    <comment ref="E3" authorId="0" shapeId="0" xr:uid="{012F282B-BC93-4747-8952-8E4484B8B7C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(D)
</t>
        </r>
      </text>
    </comment>
    <comment ref="G3" authorId="0" shapeId="0" xr:uid="{B9ECDFFD-392B-4013-A960-E034C42107E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Total length
dari paper
</t>
        </r>
      </text>
    </comment>
    <comment ref="I3" authorId="0" shapeId="0" xr:uid="{338A1683-1F0F-448C-969B-CABCE99F1D22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suhu injeksi konstan dari awal
</t>
        </r>
      </text>
    </comment>
    <comment ref="J3" authorId="0" shapeId="0" xr:uid="{D66E3532-1394-425F-AC67-0446F10114F1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flowrate injeksi konstan dari awal</t>
        </r>
      </text>
    </comment>
    <comment ref="K3" authorId="0" shapeId="0" xr:uid="{1BAD4CF0-819D-471D-BCB7-D7AF901EF922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(mdot)
</t>
        </r>
      </text>
    </comment>
    <comment ref="AR3" authorId="0" shapeId="0" xr:uid="{F33263C0-D7D8-47A5-8092-65490E7FA0B9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Volume CO2 Flow rate(Vdot)=
Mass Flow Rate CO2 (mdot)/Massa Jenis CO2
</t>
        </r>
      </text>
    </comment>
    <comment ref="AX3" authorId="0" shapeId="0" xr:uid="{91A0E9AA-75FB-49FD-93DA-7BD077F218D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
</t>
        </r>
      </text>
    </comment>
    <comment ref="AY3" authorId="0" shapeId="0" xr:uid="{219AD93D-DAA3-4C8C-A92F-78278F8ACF3D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AZ3" authorId="0" shapeId="0" xr:uid="{8FD4F841-BC7E-4933-894E-6C31AD2C3C18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Pr=Cp*Viskositas/k
</t>
        </r>
      </text>
    </comment>
    <comment ref="BA3" authorId="0" shapeId="0" xr:uid="{F910A11A-298A-4D4B-8B12-9551406AE08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Nu= 0,023*Re^0,8*Pr^0,3
</t>
        </r>
      </text>
    </comment>
    <comment ref="BB3" authorId="0" shapeId="0" xr:uid="{19C3864D-7A69-4DA8-A0DB-24F35999D82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h=Nu*k/D
</t>
        </r>
      </text>
    </comment>
    <comment ref="BC3" authorId="0" shapeId="0" xr:uid="{3ADA7746-78A1-4F78-906E-88EBA6FB2519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R=thickness/k*A
</t>
        </r>
      </text>
    </comment>
    <comment ref="BD3" authorId="0" shapeId="0" xr:uid="{A24FD386-FDCD-4389-B058-56172413676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Uto=h+(1/rA)</t>
        </r>
      </text>
    </comment>
    <comment ref="J13" authorId="0" shapeId="0" xr:uid="{646E5890-EF90-48D8-9F3F-301421A67F8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Massa Jenis berubah dari trendline HYSYS</t>
        </r>
      </text>
    </comment>
    <comment ref="K13" authorId="0" shapeId="0" xr:uid="{20FCDFF6-B489-4BFD-B0DA-5C0DD1884918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L13" authorId="0" shapeId="0" xr:uid="{ECB42DE5-D18D-48DE-A9FA-3B9ED7AF3BC3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M13" authorId="0" shapeId="0" xr:uid="{90611B5C-3233-4804-A6C1-AB64CE5B6233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Q13" authorId="0" shapeId="0" xr:uid="{CFEFAADF-9213-4241-8C2B-A5297CE3B4A0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U13" authorId="0" shapeId="0" xr:uid="{AF32456B-CFC6-4348-AC87-7035CCAC9F5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X13" authorId="0" shapeId="0" xr:uid="{3074C882-65DA-4616-A5CB-1A57E4D772C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paper San Ardo Monterey field </t>
        </r>
      </text>
    </comment>
    <comment ref="Z13" authorId="0" shapeId="0" xr:uid="{209C0B8C-97CF-45D5-AE19-460EA89BC517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Delta P = Viskositas campuran* Volumerat*distance/(permeabilitas*luas area)</t>
        </r>
      </text>
    </comment>
    <comment ref="AB13" authorId="0" shapeId="0" xr:uid="{A0A0BDA3-95E0-412E-9C61-9A374807D39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AD13" authorId="0" shapeId="0" xr:uid="{627C0162-B094-4C90-A501-EB23C69C7471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dari Trendline HYSYS</t>
        </r>
      </text>
    </comment>
    <comment ref="AF13" authorId="0" shapeId="0" xr:uid="{F42D91B7-A194-431F-B6DA-BDC4AFE97D69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Pr=Cp*Viskoscampuran/K
</t>
        </r>
      </text>
    </comment>
    <comment ref="AG13" authorId="0" shapeId="0" xr:uid="{0D562F6F-0C3C-4B53-896F-46D8AA93E2A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Nu= 0,023*Re^0,8*Pr^0,3</t>
        </r>
      </text>
    </comment>
    <comment ref="AH13" authorId="0" shapeId="0" xr:uid="{F35C16BA-8228-4D12-8A4A-A6F6D6675D67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Lp=(A*L)^(1/3)
</t>
        </r>
      </text>
    </comment>
    <comment ref="AI13" authorId="0" shapeId="0" xr:uid="{F5C4841C-6333-4FAB-98B2-8743F7317D8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 = Nu*K/Lp</t>
        </r>
      </text>
    </comment>
    <comment ref="AJ13" authorId="0" shapeId="0" xr:uid="{10DF3727-73A6-47F9-9908-CBFD68CDE162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 konveksi = 1/(h*A)
</t>
        </r>
      </text>
    </comment>
    <comment ref="AK13" authorId="0" shapeId="0" xr:uid="{9A7007BB-AE21-401E-AD4A-93BB8F09F6D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R konduksi = Lp/K*A</t>
        </r>
      </text>
    </comment>
    <comment ref="AL13" authorId="0" shapeId="0" xr:uid="{FDD3E061-A6B2-4BD4-AB26-BFC9DF7B55D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Q loss = Delta T / (Rkonveksi+Rkonduksi)</t>
        </r>
      </text>
    </comment>
    <comment ref="AM13" authorId="0" shapeId="0" xr:uid="{0FE0A2BD-B49F-47C1-8136-5542FBFF9F57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Delta T = Qloss / (Rkonveksi+Rkonduksi)*Cp</t>
        </r>
      </text>
    </comment>
    <comment ref="AN13" authorId="0" shapeId="0" xr:uid="{1ED3C44C-889F-4A03-AEB9-B8CA0D97EA6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solubility = P/exp(6,8591-(2004,3/T))
dari korelasi</t>
        </r>
      </text>
    </comment>
    <comment ref="AO13" authorId="0" shapeId="0" xr:uid="{58C6CC15-1A55-4B7A-B73E-6250B01EA9A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th/tv =2,5271*permeabilitasvertikal*Areservoir*(deltadensity/viskositasco2*Volumerateinject)</t>
        </r>
      </text>
    </comment>
    <comment ref="F37" authorId="0" shapeId="0" xr:uid="{0F74B7AD-8809-4C71-83AF-6F07578C8805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http://www.macrotrends.net/2566/crude-oil-prices-today-live-chart</t>
        </r>
      </text>
    </comment>
    <comment ref="S37" authorId="0" shapeId="0" xr:uid="{120C03E8-9B36-47E4-856D-D9A5E42A5C7A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http://www.macrotrends.net/2566/crude-oil-prices-today-live-chart</t>
        </r>
      </text>
    </comment>
    <comment ref="B39" authorId="0" shapeId="0" xr:uid="{F38F56DB-9C55-472D-8D2A-9DE67466494B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Bco2=mco2*PriceCo2</t>
        </r>
      </text>
    </comment>
    <comment ref="F39" authorId="0" shapeId="0" xr:uid="{BBD20CE3-C1FD-4C0E-B72F-BED071737FF7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https://www.eex.com/en/market-data/environmental-markets/spot-market/european-emission-allowances#!/2017/08/25</t>
        </r>
      </text>
    </comment>
    <comment ref="O39" authorId="0" shapeId="0" xr:uid="{260F0235-001D-457D-9DFE-A1E6A5E419A3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Bco2=mco2*PriceCo2</t>
        </r>
      </text>
    </comment>
    <comment ref="S39" authorId="0" shapeId="0" xr:uid="{B83833D9-ECBD-45AB-B2FF-7AAF44671FA3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https://www.eex.com/en/market-data/environmental-markets/spot-market/european-emission-allowances#!/2017/08/25</t>
        </r>
      </text>
    </comment>
    <comment ref="B40" authorId="0" shapeId="0" xr:uid="{F9DA590E-0F11-4A43-8E0F-B10A62FF32C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BRco2=volumeco2*biayarecyclingco2</t>
        </r>
      </text>
    </comment>
    <comment ref="F40" authorId="0" shapeId="0" xr:uid="{CB9E3A1B-50BD-4C06-B0FD-63D1C751CC1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asumsi referensi 1%hargaminyak</t>
        </r>
      </text>
    </comment>
    <comment ref="O40" authorId="0" shapeId="0" xr:uid="{EDEFAC6F-5BFB-45C8-825A-AD8867FDC41E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BRco2=volumeco2*biayarecyclingco2</t>
        </r>
      </text>
    </comment>
    <comment ref="S40" authorId="0" shapeId="0" xr:uid="{EDE1268A-6533-4E16-8AC1-3A65D748AFB9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asumsi referensi 1%hargaminyak</t>
        </r>
      </text>
    </comment>
    <comment ref="B41" authorId="0" shapeId="0" xr:uid="{ECE738C2-A40A-440D-ABC6-2C10DE47BCF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BOPco2=Wpompa*Timepompa*Tariflistrik</t>
        </r>
      </text>
    </comment>
    <comment ref="F41" authorId="0" shapeId="0" xr:uid="{A8A1D58B-8BA4-437E-80EB-589BC6FCA1A8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https://www.electricitylocal.com/states/california/</t>
        </r>
      </text>
    </comment>
    <comment ref="O41" authorId="0" shapeId="0" xr:uid="{ACB05A32-F297-4E26-B253-97ABBC222D9F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BOPco2=Wpompa*Timepompa*Tariflistrik</t>
        </r>
      </text>
    </comment>
    <comment ref="S41" authorId="0" shapeId="0" xr:uid="{2D27FC68-528E-46B4-8D10-4E728C8ACE79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https://www.electricitylocal.com/states/california/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Arfiq Isa Abdillah</author>
  </authors>
  <commentList>
    <comment ref="B7" authorId="0" shapeId="0" xr:uid="{8CB594B3-AE7E-4BF7-800F-410D6ADB1C7C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Bco2=mco2*PriceCo2</t>
        </r>
      </text>
    </comment>
    <comment ref="F7" authorId="0" shapeId="0" xr:uid="{7922EA47-0C28-4A31-82D3-1C85CDF95FE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https://www.eex.com/en/market-data/environmental-markets/spot-market/european-emission-allowances#!/2017/08/25</t>
        </r>
      </text>
    </comment>
    <comment ref="B8" authorId="0" shapeId="0" xr:uid="{61F8652B-476F-4956-AAA3-389DBA675543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BOPco2=Wpompa*Timepompa*Tariflistrik</t>
        </r>
      </text>
    </comment>
    <comment ref="F8" authorId="0" shapeId="0" xr:uid="{F966582E-5017-46DE-847F-B68FD8DAA4A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https://www.electricitylocal.com/states/california/</t>
        </r>
      </text>
    </comment>
    <comment ref="B9" authorId="0" shapeId="0" xr:uid="{11ED25E0-D84C-4DEE-B35A-224591922AD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BRco2=volumeco2*biayarecyclingco2</t>
        </r>
      </text>
    </comment>
    <comment ref="F9" authorId="0" shapeId="0" xr:uid="{C24B9375-2077-487E-AF34-EC7A317BECE7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asumsi referensi 1%hargaminyak</t>
        </r>
      </text>
    </comment>
    <comment ref="F10" authorId="0" shapeId="0" xr:uid="{D9AC8550-43DD-4273-9992-DE595220FDB4}">
      <text>
        <r>
          <rPr>
            <b/>
            <sz val="9"/>
            <color indexed="81"/>
            <rFont val="Tahoma"/>
            <family val="2"/>
          </rPr>
          <t>Arfiq Isa Abdillah:</t>
        </r>
        <r>
          <rPr>
            <sz val="9"/>
            <color indexed="81"/>
            <rFont val="Tahoma"/>
            <family val="2"/>
          </rPr>
          <t xml:space="preserve">
http://www.macrotrends.net/2566/crude-oil-prices-today-live-chart</t>
        </r>
      </text>
    </comment>
  </commentList>
</comments>
</file>

<file path=xl/sharedStrings.xml><?xml version="1.0" encoding="utf-8"?>
<sst xmlns="http://schemas.openxmlformats.org/spreadsheetml/2006/main" count="1010" uniqueCount="309">
  <si>
    <t>No</t>
  </si>
  <si>
    <t>Gravitasi (m/s2)</t>
  </si>
  <si>
    <t>Faktor Gravitasi (kg m / N s2)</t>
  </si>
  <si>
    <t>Diameter Aliran (m)</t>
  </si>
  <si>
    <t>Wall Thickness (m)</t>
  </si>
  <si>
    <t>Kedalaman Sumur (m)</t>
  </si>
  <si>
    <t>absolute roughness (m)</t>
  </si>
  <si>
    <t>Suhu Injeksi CO2 (C)</t>
  </si>
  <si>
    <t>Laju aliran injeksi (m3/s)</t>
  </si>
  <si>
    <t>Gas Mass Flow Rate (kg/s)</t>
  </si>
  <si>
    <t>Tekanan Injection Wellhead (psi)</t>
  </si>
  <si>
    <t>Tekanan Injection Wellhead (bar)</t>
  </si>
  <si>
    <t>Reynold Number</t>
  </si>
  <si>
    <t>Froude Number</t>
  </si>
  <si>
    <t>L1</t>
  </si>
  <si>
    <t>L2</t>
  </si>
  <si>
    <t>Pola Aliran</t>
  </si>
  <si>
    <t>y</t>
  </si>
  <si>
    <t>dp/dz friction</t>
  </si>
  <si>
    <t>dp/dz elevation</t>
  </si>
  <si>
    <t>ftp</t>
  </si>
  <si>
    <t>fns</t>
  </si>
  <si>
    <t>S</t>
  </si>
  <si>
    <t>lambda</t>
  </si>
  <si>
    <t>tetha</t>
  </si>
  <si>
    <t>HL Segregated</t>
  </si>
  <si>
    <t>HL Distributted</t>
  </si>
  <si>
    <t>HL Intermitten</t>
  </si>
  <si>
    <t>velocity</t>
  </si>
  <si>
    <t>surface tension</t>
  </si>
  <si>
    <t>Liquid velocity number</t>
  </si>
  <si>
    <t>PSI</t>
  </si>
  <si>
    <t>C Segregated</t>
  </si>
  <si>
    <t>C Intermitten</t>
  </si>
  <si>
    <t>C Distributef</t>
  </si>
  <si>
    <t>Mass Flow Rate</t>
  </si>
  <si>
    <t>Volumetric Flow Rate (m3/s)</t>
  </si>
  <si>
    <t>Area (m2)</t>
  </si>
  <si>
    <t>X</t>
  </si>
  <si>
    <t>HL (tetha)</t>
  </si>
  <si>
    <t>HL (0)</t>
  </si>
  <si>
    <t>C</t>
  </si>
  <si>
    <t>Viscocity (kg/m s)</t>
  </si>
  <si>
    <t>density liquid (kg/m3)</t>
  </si>
  <si>
    <t>Pressure Drop Total (Pa/m)</t>
  </si>
  <si>
    <t>Pressure Drop Total (psi/ft)</t>
  </si>
  <si>
    <t>Tekanan CO2 (psi)</t>
  </si>
  <si>
    <t>k (W/mK)</t>
  </si>
  <si>
    <t>Cp (KJ/KgC)</t>
  </si>
  <si>
    <t>Prandlt</t>
  </si>
  <si>
    <t xml:space="preserve">Nusselt </t>
  </si>
  <si>
    <t>h (W/m2.K)</t>
  </si>
  <si>
    <t>R (K/W)</t>
  </si>
  <si>
    <t>Uto (W/m2K)</t>
  </si>
  <si>
    <t>Delta T (C)</t>
  </si>
  <si>
    <t>T CO2 (C)</t>
  </si>
  <si>
    <t>T CO2 (K)</t>
  </si>
  <si>
    <t>T CO2 (F)</t>
  </si>
  <si>
    <t>Q(W)</t>
  </si>
  <si>
    <t>Pressure Drop (psi)</t>
  </si>
  <si>
    <t>T</t>
  </si>
  <si>
    <t>P</t>
  </si>
  <si>
    <t>m</t>
  </si>
  <si>
    <t>PIPESIM</t>
  </si>
  <si>
    <t>Error</t>
  </si>
  <si>
    <t>P out</t>
  </si>
  <si>
    <t>T out</t>
  </si>
  <si>
    <t>% error P</t>
  </si>
  <si>
    <t>% error T</t>
  </si>
  <si>
    <t>Average</t>
  </si>
  <si>
    <t>VALIDASI PIPESIM</t>
  </si>
  <si>
    <t>Perubahan Mass Flow Rate</t>
  </si>
  <si>
    <t>Perubahan Temperature</t>
  </si>
  <si>
    <t>Elevation</t>
  </si>
  <si>
    <t>psi</t>
  </si>
  <si>
    <t>kg/s</t>
  </si>
  <si>
    <t>Model Beggs Brill</t>
  </si>
  <si>
    <t>Perubahan Pressure</t>
  </si>
  <si>
    <t>PERMODELAN INJECTION WELL DENGAN METODE BEGGS BRILL</t>
  </si>
  <si>
    <t>Modifying Parameter</t>
  </si>
  <si>
    <t>P inj (psi)</t>
  </si>
  <si>
    <t>T ( C )</t>
  </si>
  <si>
    <t>m (kg/s)</t>
  </si>
  <si>
    <t>VALIDASI OUTPUT</t>
  </si>
  <si>
    <t>Distance from injection well (m)</t>
  </si>
  <si>
    <t>P Mixture (psi)</t>
  </si>
  <si>
    <t>P Mixture (bar)</t>
  </si>
  <si>
    <t>P Mixture (Mpa)</t>
  </si>
  <si>
    <t>T Mixture (F)</t>
  </si>
  <si>
    <t>T Mixture (C)</t>
  </si>
  <si>
    <t>T Mixture (K)</t>
  </si>
  <si>
    <t>Massajenis campur (kg/m3)</t>
  </si>
  <si>
    <t>Viskositi campur (Kg/m.s)</t>
  </si>
  <si>
    <t>Volume flowrate (m3/s)</t>
  </si>
  <si>
    <t>velocity (m/s)</t>
  </si>
  <si>
    <t>Reservoir Legth (m)</t>
  </si>
  <si>
    <t>Permeability (mD)</t>
  </si>
  <si>
    <t>Permeability (cm2)</t>
  </si>
  <si>
    <t>Permeability k (m2)</t>
  </si>
  <si>
    <t>Permeability vertikal Kv (m2)</t>
  </si>
  <si>
    <t>Reservoir Thickness (m)</t>
  </si>
  <si>
    <t>Luas lingkaran A (m2)</t>
  </si>
  <si>
    <t>Luas permukaan Res A (m2)</t>
  </si>
  <si>
    <t>Porosity (%)</t>
  </si>
  <si>
    <t>Delta P (psi)</t>
  </si>
  <si>
    <t>Thermal Conductivity Mixture (W/mK)</t>
  </si>
  <si>
    <t>Thermal Conductivity of Rock (W/mK)</t>
  </si>
  <si>
    <t>Pr</t>
  </si>
  <si>
    <t>Nusselt Number</t>
  </si>
  <si>
    <t>Legth Characteristic, Lp (m)</t>
  </si>
  <si>
    <t>h</t>
  </si>
  <si>
    <t>R konveksi</t>
  </si>
  <si>
    <t>R konduksi</t>
  </si>
  <si>
    <t>Q loss (J)</t>
  </si>
  <si>
    <t>solubility mCO2 (mol/kg)</t>
  </si>
  <si>
    <t>G</t>
  </si>
  <si>
    <t>massa injeksi CO2 per hari (kg/day)</t>
  </si>
  <si>
    <t>Volume injeksi CO2 per hari (m3/day)</t>
  </si>
  <si>
    <t>Waktu injeksi (day)</t>
  </si>
  <si>
    <t xml:space="preserve">PERMODELAN RESERVOIR </t>
  </si>
  <si>
    <t>Massa Jenis Natural Gas (Kg/m3)</t>
  </si>
  <si>
    <t>Viskositi Natural Gas (Kg/m.s)</t>
  </si>
  <si>
    <t>Cp Mixture (kJ/kg.C)</t>
  </si>
  <si>
    <t>Flow Rate Co2</t>
  </si>
  <si>
    <t>Thermal Conductivity Natural Gas (W/mK)</t>
  </si>
  <si>
    <t>Cp Natural Gas (kJ/kg.C)</t>
  </si>
  <si>
    <t>Mobility Ratio (M)</t>
  </si>
  <si>
    <t>fg</t>
  </si>
  <si>
    <t>Sg</t>
  </si>
  <si>
    <t>List of Properties</t>
  </si>
  <si>
    <t>CH4</t>
  </si>
  <si>
    <t>Properties</t>
  </si>
  <si>
    <t>Rumus Senyawa</t>
  </si>
  <si>
    <t>Methane</t>
  </si>
  <si>
    <t>Ethane</t>
  </si>
  <si>
    <t>C2H6</t>
  </si>
  <si>
    <t>mol (y)</t>
  </si>
  <si>
    <t>%mol(y)</t>
  </si>
  <si>
    <t>Propane</t>
  </si>
  <si>
    <t>C3H8</t>
  </si>
  <si>
    <t>iso-butane</t>
  </si>
  <si>
    <t>C4H10</t>
  </si>
  <si>
    <t>n-Butane</t>
  </si>
  <si>
    <t>iso-Pentane</t>
  </si>
  <si>
    <t>Hexane+</t>
  </si>
  <si>
    <t>Helium</t>
  </si>
  <si>
    <t>Hydrogen</t>
  </si>
  <si>
    <t>Nitrogen</t>
  </si>
  <si>
    <t>Carbondioxide</t>
  </si>
  <si>
    <t>C5H12</t>
  </si>
  <si>
    <t>C6H14</t>
  </si>
  <si>
    <t>He</t>
  </si>
  <si>
    <t>H2</t>
  </si>
  <si>
    <t>N2</t>
  </si>
  <si>
    <t>CO2</t>
  </si>
  <si>
    <t>Mr (g/mol)</t>
  </si>
  <si>
    <t>yM</t>
  </si>
  <si>
    <t>Ma</t>
  </si>
  <si>
    <t>Mg</t>
  </si>
  <si>
    <t>yg</t>
  </si>
  <si>
    <t>Pc</t>
  </si>
  <si>
    <t>Tc (K)</t>
  </si>
  <si>
    <t>Tc ©</t>
  </si>
  <si>
    <t>yPc</t>
  </si>
  <si>
    <t>yTc</t>
  </si>
  <si>
    <t>Tpc</t>
  </si>
  <si>
    <t>y Tc (R.)</t>
  </si>
  <si>
    <t>Tc (.F)</t>
  </si>
  <si>
    <t>Tc (.R)</t>
  </si>
  <si>
    <t>ppc</t>
  </si>
  <si>
    <t>ppr</t>
  </si>
  <si>
    <t>Tpr</t>
  </si>
  <si>
    <t>z</t>
  </si>
  <si>
    <t>Dari Tabel z deviation factor didapatkan</t>
  </si>
  <si>
    <t>Bg</t>
  </si>
  <si>
    <t>Gp</t>
  </si>
  <si>
    <t>p/z</t>
  </si>
  <si>
    <t>pi/zi</t>
  </si>
  <si>
    <t>Waktu Injeksi (year)</t>
  </si>
  <si>
    <t>VALIDASI COMSOL</t>
  </si>
  <si>
    <t>PERMODELAN PRODUCTION WELL DENGAN METODE BEGGS BRILL</t>
  </si>
  <si>
    <t>M dot Natural Gas (kg/s)</t>
  </si>
  <si>
    <t>M dot Natural Gas (g/s)</t>
  </si>
  <si>
    <t>mol Co2</t>
  </si>
  <si>
    <t>Mol Natural Gas</t>
  </si>
  <si>
    <t>Fraksi Mol Co2</t>
  </si>
  <si>
    <t>Fraksi Mol Natural Gas</t>
  </si>
  <si>
    <t>Production analisis</t>
  </si>
  <si>
    <t>P CO2 inj well (psi)</t>
  </si>
  <si>
    <t>T CO2 inj. Well (C)</t>
  </si>
  <si>
    <t>T CO2+oil prod. Well (C)</t>
  </si>
  <si>
    <t>Volume CO2 Inj per day (m3/day)</t>
  </si>
  <si>
    <t>Mass inj per day (kg/day)</t>
  </si>
  <si>
    <t>Optimisasi</t>
  </si>
  <si>
    <t>Objective function</t>
  </si>
  <si>
    <t>Goal</t>
  </si>
  <si>
    <t>Quantity</t>
  </si>
  <si>
    <t>Unit</t>
  </si>
  <si>
    <t>$ subtotal per day</t>
  </si>
  <si>
    <t>max</t>
  </si>
  <si>
    <t>Biaya pembelian CO2</t>
  </si>
  <si>
    <t>min</t>
  </si>
  <si>
    <t>ton/day</t>
  </si>
  <si>
    <t>Biaya Recycling CO2</t>
  </si>
  <si>
    <t>bbl/day</t>
  </si>
  <si>
    <t>Biaya Operasional Pompa CO2</t>
  </si>
  <si>
    <t>kWh</t>
  </si>
  <si>
    <t>TOTAL REVENUE</t>
  </si>
  <si>
    <t>Hasil Percampuran Dari HYSYS</t>
  </si>
  <si>
    <t>Isobutane</t>
  </si>
  <si>
    <t>Butane</t>
  </si>
  <si>
    <t>Isopentane</t>
  </si>
  <si>
    <t>Hexane</t>
  </si>
  <si>
    <t>Carbon Dioxide</t>
  </si>
  <si>
    <t>NG</t>
  </si>
  <si>
    <t>KONDENSAT</t>
  </si>
  <si>
    <t>n</t>
  </si>
  <si>
    <t>cummulative gas condensate recovery (m3)</t>
  </si>
  <si>
    <t>Gas condensate recovery per hari (m3/day)</t>
  </si>
  <si>
    <t>P CO2+NG prod well (psi)</t>
  </si>
  <si>
    <t>Volume Gas Condensate Prod per day (bbl/day)</t>
  </si>
  <si>
    <t>Volume Gas Condensate Prod per day (m3/day)</t>
  </si>
  <si>
    <t>Volume NG Prod per day (m3/day)</t>
  </si>
  <si>
    <t>Volume NG Prod per day (MMBtu/day)</t>
  </si>
  <si>
    <t>Pendapatan NG</t>
  </si>
  <si>
    <t>Pendapatan Condensate</t>
  </si>
  <si>
    <t>MMBtu/day</t>
  </si>
  <si>
    <t>$/Unit</t>
  </si>
  <si>
    <t>%nt</t>
  </si>
  <si>
    <t>CALCULATING GAS STORAGE</t>
  </si>
  <si>
    <t>CO2 Production (m3)</t>
  </si>
  <si>
    <t>CO2 Production per day (m3/day)</t>
  </si>
  <si>
    <t>Volume Produksi CO2 perhari (m3/day)</t>
  </si>
  <si>
    <t>% Co2 storage</t>
  </si>
  <si>
    <t>GAS STORAGE BY YEAR</t>
  </si>
  <si>
    <t>Year</t>
  </si>
  <si>
    <t>Total Gas Storage (m3)</t>
  </si>
  <si>
    <t>Day</t>
  </si>
  <si>
    <t>ANALISIS SENSITIFITAS</t>
  </si>
  <si>
    <t>Analisa Sensitifitas mass flow rate terhadap P,T konstan</t>
  </si>
  <si>
    <t>Optimized Variable</t>
  </si>
  <si>
    <t>P (psi)</t>
  </si>
  <si>
    <t>T (C)</t>
  </si>
  <si>
    <t>Analisa Sensitifitas P terhadap mass flow rate,T konstan</t>
  </si>
  <si>
    <t>Analisa Sensitifitas T terhadap mass flow rate,P konstan</t>
  </si>
  <si>
    <t>Profit</t>
  </si>
  <si>
    <t>USD</t>
  </si>
  <si>
    <t>AVERAGE</t>
  </si>
  <si>
    <t>TOTAL AVERAGE</t>
  </si>
  <si>
    <t>%Gp</t>
  </si>
  <si>
    <t>Initial Reservoir Pressure (psi)</t>
  </si>
  <si>
    <t>Initial Reservoir Temperatur (C)</t>
  </si>
  <si>
    <t>Cummulative natural gas recovery (m3/day)</t>
  </si>
  <si>
    <t>CO2 Production per day (kg/day)</t>
  </si>
  <si>
    <t>CH4 recovery per hari (m3/day)</t>
  </si>
  <si>
    <t>cummulative CH4 recovery (m3)</t>
  </si>
  <si>
    <t>rho NG</t>
  </si>
  <si>
    <t>HASIL OPTIMISASI</t>
  </si>
  <si>
    <t>VARIABEL OPTIMISASI</t>
  </si>
  <si>
    <t>ALGORITMA</t>
  </si>
  <si>
    <t>mdot</t>
  </si>
  <si>
    <t>No.</t>
  </si>
  <si>
    <t>Duelist Algorithm</t>
  </si>
  <si>
    <t>Particle Swarm Optimization</t>
  </si>
  <si>
    <t>Killer Whale Algorithm</t>
  </si>
  <si>
    <t>Rain Water Algorithm</t>
  </si>
  <si>
    <t>Rata-Rata</t>
  </si>
  <si>
    <t>Genetic Algorithm</t>
  </si>
  <si>
    <t>MATLAB</t>
  </si>
  <si>
    <t>ERROR</t>
  </si>
  <si>
    <t>Excel</t>
  </si>
  <si>
    <t>PENINGKATAN</t>
  </si>
  <si>
    <t>KWA</t>
  </si>
  <si>
    <t>DA</t>
  </si>
  <si>
    <t>GA</t>
  </si>
  <si>
    <t>RWA</t>
  </si>
  <si>
    <t>PSO</t>
  </si>
  <si>
    <t>TANPA OPTIMISASI</t>
  </si>
  <si>
    <t>Teknik Optimisasi</t>
  </si>
  <si>
    <t>Satuan</t>
  </si>
  <si>
    <t>Peningkatan (%)</t>
  </si>
  <si>
    <t>USD/hari</t>
  </si>
  <si>
    <t>Total Gas Storage ( ton)</t>
  </si>
  <si>
    <t>Waktu Breakthrough (day)</t>
  </si>
  <si>
    <t>TABLE FOR CO2 BREAKTHROUGH</t>
  </si>
  <si>
    <t>Concentration</t>
  </si>
  <si>
    <t>Time (day)</t>
  </si>
  <si>
    <t>Time for NG reach production line</t>
  </si>
  <si>
    <t>mol(y)</t>
  </si>
  <si>
    <t>mol (y)%</t>
  </si>
  <si>
    <t>Cp (J/KgC)</t>
  </si>
  <si>
    <t>COMSOL</t>
  </si>
  <si>
    <t>Model Darcy</t>
  </si>
  <si>
    <t>Jarak dari Reservoar (m)</t>
  </si>
  <si>
    <t>Error RMSE</t>
  </si>
  <si>
    <t>RMSE</t>
  </si>
  <si>
    <t>PARETO TABLE</t>
  </si>
  <si>
    <t>Optimization Variable</t>
  </si>
  <si>
    <t>Cummulative Profit</t>
  </si>
  <si>
    <t>%</t>
  </si>
  <si>
    <t>Mass Flow</t>
  </si>
  <si>
    <t>Cumulative $ subtotal per day</t>
  </si>
  <si>
    <t>Segregated</t>
  </si>
  <si>
    <t>Distributed</t>
  </si>
  <si>
    <t xml:space="preserve"> </t>
  </si>
  <si>
    <t>Volumetric Flow Rate q (m3/s)</t>
  </si>
  <si>
    <t>C Distributed</t>
  </si>
  <si>
    <t xml:space="preserve">tetha </t>
  </si>
  <si>
    <t>Permeability (Darcy)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</si>
</sst>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"/>
    <numFmt numFmtId="166" formatCode="#,##0.000000"/>
    <numFmt numFmtId="167" formatCode="0.00000000"/>
  </numFmts>
  <fonts count="4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80808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14" fillId="0" borderId="0" applyNumberFormat="0" applyFill="0" applyBorder="0" applyAlignment="0" applyProtection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0" applyNumberFormat="0" applyBorder="0" applyAlignment="0" applyProtection="0"/>
    <xf numFmtId="0" fontId="19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4" borderId="32" applyNumberFormat="0" applyAlignment="0" applyProtection="0"/>
    <xf numFmtId="0" fontId="22" fillId="25" borderId="33" applyNumberFormat="0" applyAlignment="0" applyProtection="0"/>
    <xf numFmtId="0" fontId="23" fillId="25" borderId="32" applyNumberFormat="0" applyAlignment="0" applyProtection="0"/>
    <xf numFmtId="0" fontId="24" fillId="0" borderId="34" applyNumberFormat="0" applyFill="0" applyAlignment="0" applyProtection="0"/>
    <xf numFmtId="0" fontId="25" fillId="26" borderId="35" applyNumberFormat="0" applyAlignment="0" applyProtection="0"/>
    <xf numFmtId="0" fontId="4" fillId="0" borderId="0" applyNumberFormat="0" applyFill="0" applyBorder="0" applyAlignment="0" applyProtection="0"/>
    <xf numFmtId="0" fontId="13" fillId="27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8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28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28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28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6" borderId="0" applyNumberFormat="0" applyBorder="0" applyAlignment="0" applyProtection="0"/>
    <xf numFmtId="0" fontId="13" fillId="47" borderId="0" applyNumberFormat="0" applyBorder="0" applyAlignment="0" applyProtection="0"/>
    <xf numFmtId="0" fontId="28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</cellStyleXfs>
  <cellXfs count="495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9" borderId="1" xfId="0" applyFill="1" applyBorder="1"/>
    <xf numFmtId="0" fontId="0" fillId="0" borderId="0" xfId="0" applyFill="1" applyBorder="1" applyAlignment="1">
      <alignment horizontal="center" vertical="center"/>
    </xf>
    <xf numFmtId="0" fontId="0" fillId="4" borderId="0" xfId="0" applyFill="1"/>
    <xf numFmtId="0" fontId="5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2" borderId="1" xfId="0" applyFill="1" applyBorder="1"/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/>
    <xf numFmtId="0" fontId="0" fillId="4" borderId="12" xfId="0" applyFill="1" applyBorder="1"/>
    <xf numFmtId="0" fontId="5" fillId="5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vertical="center" wrapText="1"/>
    </xf>
    <xf numFmtId="0" fontId="0" fillId="2" borderId="19" xfId="0" applyFill="1" applyBorder="1" applyAlignment="1">
      <alignment horizontal="left" vertical="center"/>
    </xf>
    <xf numFmtId="0" fontId="0" fillId="12" borderId="19" xfId="0" applyFill="1" applyBorder="1" applyAlignment="1">
      <alignment horizontal="left" vertical="center"/>
    </xf>
    <xf numFmtId="0" fontId="0" fillId="4" borderId="13" xfId="0" applyFill="1" applyBorder="1" applyAlignment="1">
      <alignment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 applyBorder="1"/>
    <xf numFmtId="0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5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4" borderId="0" xfId="0" applyFill="1" applyBorder="1" applyAlignment="1"/>
    <xf numFmtId="0" fontId="0" fillId="18" borderId="1" xfId="0" applyFill="1" applyBorder="1"/>
    <xf numFmtId="0" fontId="0" fillId="19" borderId="1" xfId="0" applyFill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7" fillId="4" borderId="9" xfId="0" applyFont="1" applyFill="1" applyBorder="1"/>
    <xf numFmtId="0" fontId="7" fillId="8" borderId="1" xfId="0" applyFont="1" applyFill="1" applyBorder="1"/>
    <xf numFmtId="0" fontId="7" fillId="10" borderId="1" xfId="0" applyFont="1" applyFill="1" applyBorder="1" applyAlignment="1">
      <alignment vertical="center" wrapText="1"/>
    </xf>
    <xf numFmtId="0" fontId="7" fillId="4" borderId="0" xfId="0" applyFont="1" applyFill="1" applyBorder="1"/>
    <xf numFmtId="0" fontId="7" fillId="4" borderId="10" xfId="0" applyFont="1" applyFill="1" applyBorder="1"/>
    <xf numFmtId="0" fontId="7" fillId="4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horizontal="left" vertical="center"/>
    </xf>
    <xf numFmtId="0" fontId="0" fillId="4" borderId="13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vertical="center" wrapText="1"/>
    </xf>
    <xf numFmtId="0" fontId="7" fillId="8" borderId="16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left"/>
    </xf>
    <xf numFmtId="0" fontId="7" fillId="12" borderId="22" xfId="0" applyFont="1" applyFill="1" applyBorder="1" applyAlignment="1">
      <alignment horizontal="left"/>
    </xf>
    <xf numFmtId="0" fontId="0" fillId="20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20" borderId="16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4" borderId="0" xfId="0" applyFill="1" applyBorder="1" applyAlignment="1">
      <alignment horizontal="center" vertical="center"/>
    </xf>
    <xf numFmtId="0" fontId="0" fillId="52" borderId="1" xfId="0" applyFill="1" applyBorder="1"/>
    <xf numFmtId="0" fontId="0" fillId="53" borderId="23" xfId="0" applyFill="1" applyBorder="1"/>
    <xf numFmtId="0" fontId="0" fillId="53" borderId="25" xfId="0" applyFill="1" applyBorder="1"/>
    <xf numFmtId="0" fontId="0" fillId="53" borderId="16" xfId="0" applyFill="1" applyBorder="1"/>
    <xf numFmtId="0" fontId="0" fillId="53" borderId="19" xfId="0" applyFill="1" applyBorder="1"/>
    <xf numFmtId="0" fontId="0" fillId="53" borderId="20" xfId="0" applyFill="1" applyBorder="1"/>
    <xf numFmtId="0" fontId="0" fillId="53" borderId="22" xfId="0" applyFill="1" applyBorder="1"/>
    <xf numFmtId="0" fontId="0" fillId="4" borderId="16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vertical="center" wrapText="1"/>
    </xf>
    <xf numFmtId="0" fontId="0" fillId="14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30" fillId="0" borderId="0" xfId="0" applyFont="1"/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0" fillId="9" borderId="16" xfId="0" applyFill="1" applyBorder="1"/>
    <xf numFmtId="0" fontId="0" fillId="9" borderId="19" xfId="0" applyFill="1" applyBorder="1" applyAlignment="1">
      <alignment horizontal="center"/>
    </xf>
    <xf numFmtId="0" fontId="0" fillId="4" borderId="16" xfId="0" applyFill="1" applyBorder="1" applyAlignment="1">
      <alignment vertical="center" wrapText="1"/>
    </xf>
    <xf numFmtId="0" fontId="0" fillId="4" borderId="19" xfId="0" applyFill="1" applyBorder="1"/>
    <xf numFmtId="0" fontId="0" fillId="12" borderId="16" xfId="0" applyFill="1" applyBorder="1"/>
    <xf numFmtId="0" fontId="0" fillId="4" borderId="16" xfId="0" applyFill="1" applyBorder="1"/>
    <xf numFmtId="0" fontId="7" fillId="55" borderId="1" xfId="0" applyFont="1" applyFill="1" applyBorder="1" applyAlignment="1">
      <alignment horizontal="center" vertical="center" wrapText="1"/>
    </xf>
    <xf numFmtId="0" fontId="7" fillId="55" borderId="38" xfId="0" applyFont="1" applyFill="1" applyBorder="1" applyAlignment="1">
      <alignment horizontal="center" vertical="center" wrapText="1"/>
    </xf>
    <xf numFmtId="0" fontId="0" fillId="55" borderId="1" xfId="0" applyFill="1" applyBorder="1" applyAlignment="1">
      <alignment horizontal="center" vertical="center" wrapText="1"/>
    </xf>
    <xf numFmtId="0" fontId="0" fillId="17" borderId="1" xfId="0" applyFill="1" applyBorder="1"/>
    <xf numFmtId="0" fontId="0" fillId="19" borderId="16" xfId="0" applyFill="1" applyBorder="1" applyAlignment="1">
      <alignment horizontal="center" vertical="center" wrapText="1"/>
    </xf>
    <xf numFmtId="0" fontId="0" fillId="4" borderId="20" xfId="0" applyFill="1" applyBorder="1"/>
    <xf numFmtId="0" fontId="0" fillId="4" borderId="22" xfId="0" applyFill="1" applyBorder="1"/>
    <xf numFmtId="0" fontId="0" fillId="19" borderId="19" xfId="0" applyFill="1" applyBorder="1" applyAlignment="1">
      <alignment horizontal="center" vertical="center" wrapText="1"/>
    </xf>
    <xf numFmtId="0" fontId="0" fillId="56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7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19" xfId="0" applyFill="1" applyBorder="1"/>
    <xf numFmtId="0" fontId="0" fillId="0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/>
    <xf numFmtId="0" fontId="0" fillId="58" borderId="25" xfId="0" applyFill="1" applyBorder="1" applyAlignment="1">
      <alignment horizontal="center" vertical="center" wrapText="1"/>
    </xf>
    <xf numFmtId="0" fontId="7" fillId="58" borderId="16" xfId="0" applyFont="1" applyFill="1" applyBorder="1" applyAlignment="1">
      <alignment horizontal="center" vertical="center"/>
    </xf>
    <xf numFmtId="0" fontId="7" fillId="58" borderId="1" xfId="0" applyFont="1" applyFill="1" applyBorder="1" applyAlignment="1">
      <alignment horizontal="center" vertical="center"/>
    </xf>
    <xf numFmtId="0" fontId="7" fillId="58" borderId="2" xfId="0" applyFont="1" applyFill="1" applyBorder="1" applyAlignment="1">
      <alignment horizontal="center" vertical="center"/>
    </xf>
    <xf numFmtId="0" fontId="0" fillId="58" borderId="19" xfId="0" applyFill="1" applyBorder="1" applyAlignment="1">
      <alignment horizontal="center" vertical="center" wrapText="1"/>
    </xf>
    <xf numFmtId="0" fontId="0" fillId="58" borderId="25" xfId="0" applyFill="1" applyBorder="1" applyAlignment="1">
      <alignment horizontal="center" vertical="center"/>
    </xf>
    <xf numFmtId="0" fontId="0" fillId="58" borderId="5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  <xf numFmtId="0" fontId="0" fillId="12" borderId="4" xfId="0" applyFill="1" applyBorder="1"/>
    <xf numFmtId="0" fontId="0" fillId="12" borderId="4" xfId="0" applyFill="1" applyBorder="1" applyAlignment="1">
      <alignment horizontal="center" vertical="center"/>
    </xf>
    <xf numFmtId="0" fontId="7" fillId="60" borderId="54" xfId="0" applyFont="1" applyFill="1" applyBorder="1"/>
    <xf numFmtId="0" fontId="7" fillId="60" borderId="47" xfId="0" applyFont="1" applyFill="1" applyBorder="1"/>
    <xf numFmtId="0" fontId="7" fillId="60" borderId="48" xfId="0" applyFont="1" applyFill="1" applyBorder="1"/>
    <xf numFmtId="0" fontId="0" fillId="57" borderId="53" xfId="0" applyFill="1" applyBorder="1"/>
    <xf numFmtId="0" fontId="0" fillId="62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20" borderId="1" xfId="0" applyFill="1" applyBorder="1"/>
    <xf numFmtId="0" fontId="0" fillId="59" borderId="1" xfId="0" applyFill="1" applyBorder="1"/>
    <xf numFmtId="11" fontId="0" fillId="4" borderId="0" xfId="0" applyNumberFormat="1" applyFill="1" applyBorder="1"/>
    <xf numFmtId="0" fontId="0" fillId="64" borderId="1" xfId="0" applyFill="1" applyBorder="1"/>
    <xf numFmtId="11" fontId="0" fillId="64" borderId="1" xfId="0" applyNumberFormat="1" applyFill="1" applyBorder="1"/>
    <xf numFmtId="11" fontId="0" fillId="20" borderId="1" xfId="0" applyNumberFormat="1" applyFill="1" applyBorder="1"/>
    <xf numFmtId="0" fontId="0" fillId="65" borderId="1" xfId="0" applyFill="1" applyBorder="1"/>
    <xf numFmtId="0" fontId="0" fillId="19" borderId="1" xfId="0" applyFill="1" applyBorder="1"/>
    <xf numFmtId="0" fontId="0" fillId="19" borderId="38" xfId="0" applyFill="1" applyBorder="1"/>
    <xf numFmtId="0" fontId="27" fillId="63" borderId="1" xfId="0" applyFont="1" applyFill="1" applyBorder="1" applyAlignment="1">
      <alignment horizontal="center" vertical="center" wrapText="1"/>
    </xf>
    <xf numFmtId="0" fontId="27" fillId="63" borderId="4" xfId="0" applyFont="1" applyFill="1" applyBorder="1" applyAlignment="1">
      <alignment horizontal="center"/>
    </xf>
    <xf numFmtId="11" fontId="0" fillId="65" borderId="1" xfId="0" applyNumberFormat="1" applyFill="1" applyBorder="1"/>
    <xf numFmtId="11" fontId="0" fillId="19" borderId="1" xfId="0" applyNumberFormat="1" applyFill="1" applyBorder="1"/>
    <xf numFmtId="11" fontId="0" fillId="59" borderId="1" xfId="0" applyNumberFormat="1" applyFill="1" applyBorder="1"/>
    <xf numFmtId="0" fontId="36" fillId="0" borderId="56" xfId="0" applyFont="1" applyBorder="1" applyAlignment="1">
      <alignment horizontal="justify" vertical="center" wrapText="1"/>
    </xf>
    <xf numFmtId="0" fontId="36" fillId="0" borderId="57" xfId="0" applyFont="1" applyBorder="1" applyAlignment="1">
      <alignment horizontal="justify" vertical="center" wrapText="1"/>
    </xf>
    <xf numFmtId="0" fontId="37" fillId="4" borderId="59" xfId="0" applyFont="1" applyFill="1" applyBorder="1" applyAlignment="1"/>
    <xf numFmtId="0" fontId="36" fillId="20" borderId="56" xfId="0" applyFont="1" applyFill="1" applyBorder="1" applyAlignment="1">
      <alignment horizontal="justify" vertical="center" wrapText="1"/>
    </xf>
    <xf numFmtId="0" fontId="3" fillId="20" borderId="58" xfId="0" applyFont="1" applyFill="1" applyBorder="1" applyAlignment="1">
      <alignment horizontal="justify" vertical="center" wrapText="1"/>
    </xf>
    <xf numFmtId="0" fontId="36" fillId="20" borderId="58" xfId="0" applyFont="1" applyFill="1" applyBorder="1" applyAlignment="1">
      <alignment horizontal="justify" vertical="center" wrapText="1"/>
    </xf>
    <xf numFmtId="2" fontId="36" fillId="0" borderId="56" xfId="0" applyNumberFormat="1" applyFont="1" applyBorder="1" applyAlignment="1">
      <alignment horizontal="justify" vertical="center" wrapText="1"/>
    </xf>
    <xf numFmtId="165" fontId="0" fillId="4" borderId="1" xfId="0" applyNumberFormat="1" applyFill="1" applyBorder="1"/>
    <xf numFmtId="0" fontId="37" fillId="52" borderId="27" xfId="0" applyFont="1" applyFill="1" applyBorder="1" applyAlignment="1">
      <alignment horizontal="center"/>
    </xf>
    <xf numFmtId="0" fontId="34" fillId="63" borderId="2" xfId="0" applyFont="1" applyFill="1" applyBorder="1" applyAlignment="1">
      <alignment horizontal="center"/>
    </xf>
    <xf numFmtId="0" fontId="34" fillId="63" borderId="55" xfId="0" applyFont="1" applyFill="1" applyBorder="1" applyAlignment="1">
      <alignment horizontal="center"/>
    </xf>
    <xf numFmtId="0" fontId="34" fillId="63" borderId="3" xfId="0" applyFont="1" applyFill="1" applyBorder="1" applyAlignment="1">
      <alignment horizontal="center"/>
    </xf>
    <xf numFmtId="0" fontId="27" fillId="63" borderId="2" xfId="0" applyFont="1" applyFill="1" applyBorder="1" applyAlignment="1">
      <alignment horizontal="center" vertical="center" wrapText="1"/>
    </xf>
    <xf numFmtId="0" fontId="27" fillId="63" borderId="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 vertical="center"/>
    </xf>
    <xf numFmtId="165" fontId="0" fillId="4" borderId="0" xfId="0" applyNumberFormat="1" applyFill="1" applyBorder="1"/>
    <xf numFmtId="0" fontId="27" fillId="63" borderId="55" xfId="0" applyFont="1" applyFill="1" applyBorder="1" applyAlignment="1">
      <alignment horizontal="center" vertical="center" wrapText="1"/>
    </xf>
    <xf numFmtId="0" fontId="7" fillId="12" borderId="1" xfId="0" applyFont="1" applyFill="1" applyBorder="1"/>
    <xf numFmtId="17" fontId="0" fillId="0" borderId="0" xfId="0" applyNumberFormat="1"/>
    <xf numFmtId="165" fontId="0" fillId="0" borderId="0" xfId="0" applyNumberFormat="1"/>
    <xf numFmtId="167" fontId="0" fillId="14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vertical="center" wrapText="1"/>
    </xf>
    <xf numFmtId="0" fontId="8" fillId="11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7" borderId="1" xfId="0" applyFont="1" applyFill="1" applyBorder="1" applyAlignment="1">
      <alignment horizontal="center" vertical="center" wrapText="1"/>
    </xf>
    <xf numFmtId="0" fontId="0" fillId="66" borderId="1" xfId="0" applyFill="1" applyBorder="1" applyAlignment="1">
      <alignment horizontal="left" vertical="center"/>
    </xf>
    <xf numFmtId="0" fontId="5" fillId="67" borderId="19" xfId="0" applyFont="1" applyFill="1" applyBorder="1" applyAlignment="1">
      <alignment horizontal="center" vertical="center" wrapText="1"/>
    </xf>
    <xf numFmtId="0" fontId="0" fillId="66" borderId="19" xfId="0" applyFill="1" applyBorder="1" applyAlignment="1">
      <alignment horizontal="left" vertical="center"/>
    </xf>
    <xf numFmtId="0" fontId="7" fillId="60" borderId="21" xfId="0" applyFont="1" applyFill="1" applyBorder="1"/>
    <xf numFmtId="0" fontId="7" fillId="60" borderId="2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7" fillId="4" borderId="11" xfId="0" applyFont="1" applyFill="1" applyBorder="1"/>
    <xf numFmtId="0" fontId="7" fillId="4" borderId="12" xfId="0" applyFont="1" applyFill="1" applyBorder="1"/>
    <xf numFmtId="0" fontId="0" fillId="4" borderId="12" xfId="0" applyFill="1" applyBorder="1" applyAlignment="1">
      <alignment vertical="center" wrapText="1"/>
    </xf>
    <xf numFmtId="0" fontId="0" fillId="64" borderId="61" xfId="0" applyFill="1" applyBorder="1" applyAlignment="1">
      <alignment vertical="center" wrapText="1"/>
    </xf>
    <xf numFmtId="0" fontId="0" fillId="64" borderId="61" xfId="0" applyFill="1" applyBorder="1"/>
    <xf numFmtId="0" fontId="0" fillId="68" borderId="61" xfId="0" applyFill="1" applyBorder="1"/>
    <xf numFmtId="0" fontId="0" fillId="68" borderId="58" xfId="0" applyFill="1" applyBorder="1"/>
    <xf numFmtId="0" fontId="7" fillId="60" borderId="4" xfId="0" applyFont="1" applyFill="1" applyBorder="1"/>
    <xf numFmtId="0" fontId="7" fillId="60" borderId="18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5" borderId="42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 wrapText="1"/>
    </xf>
    <xf numFmtId="0" fontId="0" fillId="60" borderId="0" xfId="0" applyFill="1" applyBorder="1"/>
    <xf numFmtId="166" fontId="0" fillId="60" borderId="1" xfId="0" applyNumberFormat="1" applyFill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11" fontId="0" fillId="11" borderId="0" xfId="0" applyNumberFormat="1" applyFill="1" applyBorder="1"/>
    <xf numFmtId="11" fontId="0" fillId="11" borderId="0" xfId="0" applyNumberFormat="1" applyFill="1"/>
    <xf numFmtId="0" fontId="7" fillId="11" borderId="1" xfId="0" applyFont="1" applyFill="1" applyBorder="1" applyAlignment="1">
      <alignment horizontal="center"/>
    </xf>
    <xf numFmtId="0" fontId="27" fillId="60" borderId="1" xfId="0" applyFont="1" applyFill="1" applyBorder="1" applyAlignment="1">
      <alignment horizontal="center"/>
    </xf>
    <xf numFmtId="0" fontId="27" fillId="60" borderId="1" xfId="0" applyFont="1" applyFill="1" applyBorder="1" applyAlignment="1">
      <alignment vertical="center" wrapText="1"/>
    </xf>
    <xf numFmtId="11" fontId="27" fillId="60" borderId="1" xfId="0" applyNumberFormat="1" applyFont="1" applyFill="1" applyBorder="1" applyAlignment="1">
      <alignment vertical="center" wrapText="1"/>
    </xf>
    <xf numFmtId="0" fontId="27" fillId="60" borderId="1" xfId="0" applyFont="1" applyFill="1" applyBorder="1"/>
    <xf numFmtId="0" fontId="27" fillId="60" borderId="53" xfId="0" applyFont="1" applyFill="1" applyBorder="1"/>
    <xf numFmtId="0" fontId="27" fillId="60" borderId="21" xfId="0" applyFont="1" applyFill="1" applyBorder="1"/>
    <xf numFmtId="0" fontId="35" fillId="60" borderId="1" xfId="0" applyFont="1" applyFill="1" applyBorder="1" applyAlignment="1">
      <alignment horizontal="center" vertical="center"/>
    </xf>
    <xf numFmtId="165" fontId="35" fillId="60" borderId="1" xfId="0" applyNumberFormat="1" applyFont="1" applyFill="1" applyBorder="1" applyAlignment="1">
      <alignment horizontal="center" vertical="center"/>
    </xf>
    <xf numFmtId="0" fontId="40" fillId="0" borderId="0" xfId="0" applyFont="1"/>
    <xf numFmtId="0" fontId="27" fillId="60" borderId="1" xfId="0" applyFont="1" applyFill="1" applyBorder="1" applyAlignment="1">
      <alignment horizontal="center" vertical="center"/>
    </xf>
    <xf numFmtId="0" fontId="27" fillId="60" borderId="19" xfId="0" applyFont="1" applyFill="1" applyBorder="1" applyAlignment="1">
      <alignment horizontal="center" vertical="center"/>
    </xf>
    <xf numFmtId="0" fontId="0" fillId="53" borderId="0" xfId="0" applyFill="1" applyBorder="1"/>
    <xf numFmtId="0" fontId="34" fillId="61" borderId="60" xfId="0" applyFont="1" applyFill="1" applyBorder="1" applyAlignment="1">
      <alignment horizontal="center" wrapText="1"/>
    </xf>
    <xf numFmtId="0" fontId="34" fillId="61" borderId="61" xfId="0" applyFont="1" applyFill="1" applyBorder="1" applyAlignment="1">
      <alignment horizontal="center" wrapText="1"/>
    </xf>
    <xf numFmtId="0" fontId="34" fillId="61" borderId="62" xfId="0" applyFont="1" applyFill="1" applyBorder="1" applyAlignment="1">
      <alignment horizontal="center" wrapText="1"/>
    </xf>
    <xf numFmtId="0" fontId="6" fillId="5" borderId="4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/>
    </xf>
    <xf numFmtId="0" fontId="0" fillId="4" borderId="71" xfId="0" applyFill="1" applyBorder="1"/>
    <xf numFmtId="0" fontId="0" fillId="4" borderId="72" xfId="0" applyFill="1" applyBorder="1"/>
    <xf numFmtId="0" fontId="0" fillId="64" borderId="47" xfId="0" applyFill="1" applyBorder="1"/>
    <xf numFmtId="0" fontId="0" fillId="68" borderId="73" xfId="0" applyFill="1" applyBorder="1" applyAlignment="1">
      <alignment horizontal="center"/>
    </xf>
    <xf numFmtId="0" fontId="0" fillId="68" borderId="7" xfId="0" applyFill="1" applyBorder="1" applyAlignment="1">
      <alignment horizontal="center"/>
    </xf>
    <xf numFmtId="0" fontId="0" fillId="66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7" fillId="60" borderId="74" xfId="0" applyFont="1" applyFill="1" applyBorder="1"/>
    <xf numFmtId="0" fontId="0" fillId="8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66" borderId="1" xfId="0" applyFill="1" applyBorder="1" applyAlignment="1">
      <alignment horizontal="left" vertical="center" wrapText="1"/>
    </xf>
    <xf numFmtId="0" fontId="0" fillId="66" borderId="19" xfId="0" applyFill="1" applyBorder="1" applyAlignment="1">
      <alignment horizontal="left" vertical="center" wrapText="1"/>
    </xf>
    <xf numFmtId="0" fontId="0" fillId="12" borderId="1" xfId="0" applyFill="1" applyBorder="1" applyAlignment="1">
      <alignment wrapText="1"/>
    </xf>
    <xf numFmtId="0" fontId="0" fillId="12" borderId="1" xfId="0" applyFill="1" applyBorder="1" applyAlignment="1">
      <alignment horizontal="left" vertical="center" wrapText="1"/>
    </xf>
    <xf numFmtId="0" fontId="0" fillId="12" borderId="19" xfId="0" applyFill="1" applyBorder="1" applyAlignment="1">
      <alignment horizontal="left" vertical="center" wrapText="1"/>
    </xf>
    <xf numFmtId="0" fontId="7" fillId="60" borderId="4" xfId="0" applyFont="1" applyFill="1" applyBorder="1" applyAlignment="1">
      <alignment wrapText="1"/>
    </xf>
    <xf numFmtId="0" fontId="7" fillId="60" borderId="18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66" borderId="1" xfId="0" applyFill="1" applyBorder="1" applyAlignment="1">
      <alignment horizontal="center" vertical="center" wrapText="1"/>
    </xf>
    <xf numFmtId="0" fontId="0" fillId="66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5" fillId="67" borderId="1" xfId="0" applyFont="1" applyFill="1" applyBorder="1" applyAlignment="1">
      <alignment horizontal="center" vertical="center"/>
    </xf>
    <xf numFmtId="0" fontId="5" fillId="67" borderId="19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34" fillId="61" borderId="60" xfId="0" applyFont="1" applyFill="1" applyBorder="1" applyAlignment="1">
      <alignment horizontal="center"/>
    </xf>
    <xf numFmtId="0" fontId="34" fillId="61" borderId="61" xfId="0" applyFont="1" applyFill="1" applyBorder="1" applyAlignment="1">
      <alignment horizontal="center"/>
    </xf>
    <xf numFmtId="0" fontId="34" fillId="61" borderId="62" xfId="0" applyFont="1" applyFill="1" applyBorder="1" applyAlignment="1">
      <alignment horizontal="center"/>
    </xf>
    <xf numFmtId="0" fontId="39" fillId="68" borderId="63" xfId="0" applyFont="1" applyFill="1" applyBorder="1" applyAlignment="1">
      <alignment horizontal="center"/>
    </xf>
    <xf numFmtId="0" fontId="39" fillId="68" borderId="61" xfId="0" applyFont="1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6" fillId="6" borderId="24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7" fillId="60" borderId="20" xfId="0" applyFont="1" applyFill="1" applyBorder="1" applyAlignment="1">
      <alignment horizontal="center"/>
    </xf>
    <xf numFmtId="0" fontId="7" fillId="60" borderId="21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0" fontId="33" fillId="17" borderId="8" xfId="0" applyFont="1" applyFill="1" applyBorder="1" applyAlignment="1">
      <alignment horizontal="center" vertical="center" wrapText="1"/>
    </xf>
    <xf numFmtId="0" fontId="33" fillId="17" borderId="9" xfId="0" applyFont="1" applyFill="1" applyBorder="1" applyAlignment="1">
      <alignment horizontal="center" vertical="center" wrapText="1"/>
    </xf>
    <xf numFmtId="0" fontId="33" fillId="17" borderId="0" xfId="0" applyFont="1" applyFill="1" applyBorder="1" applyAlignment="1">
      <alignment horizontal="center" vertical="center" wrapText="1"/>
    </xf>
    <xf numFmtId="0" fontId="33" fillId="17" borderId="10" xfId="0" applyFont="1" applyFill="1" applyBorder="1" applyAlignment="1">
      <alignment horizontal="center" vertical="center" wrapText="1"/>
    </xf>
    <xf numFmtId="0" fontId="33" fillId="17" borderId="14" xfId="0" applyFont="1" applyFill="1" applyBorder="1" applyAlignment="1">
      <alignment horizontal="center" vertical="center" wrapText="1"/>
    </xf>
    <xf numFmtId="0" fontId="33" fillId="17" borderId="5" xfId="0" applyFont="1" applyFill="1" applyBorder="1" applyAlignment="1">
      <alignment horizontal="center" vertical="center" wrapText="1"/>
    </xf>
    <xf numFmtId="0" fontId="33" fillId="17" borderId="15" xfId="0" applyFont="1" applyFill="1" applyBorder="1" applyAlignment="1">
      <alignment horizontal="center" vertical="center" wrapText="1"/>
    </xf>
    <xf numFmtId="0" fontId="38" fillId="68" borderId="53" xfId="0" applyFont="1" applyFill="1" applyBorder="1" applyAlignment="1">
      <alignment horizontal="center"/>
    </xf>
    <xf numFmtId="0" fontId="38" fillId="68" borderId="47" xfId="0" applyFont="1" applyFill="1" applyBorder="1" applyAlignment="1">
      <alignment horizontal="center"/>
    </xf>
    <xf numFmtId="0" fontId="34" fillId="19" borderId="46" xfId="0" applyFont="1" applyFill="1" applyBorder="1" applyAlignment="1">
      <alignment horizontal="center"/>
    </xf>
    <xf numFmtId="0" fontId="34" fillId="19" borderId="47" xfId="0" applyFont="1" applyFill="1" applyBorder="1" applyAlignment="1">
      <alignment horizontal="center"/>
    </xf>
    <xf numFmtId="0" fontId="34" fillId="19" borderId="48" xfId="0" applyFont="1" applyFill="1" applyBorder="1" applyAlignment="1">
      <alignment horizontal="center"/>
    </xf>
    <xf numFmtId="0" fontId="32" fillId="54" borderId="0" xfId="0" applyFont="1" applyFill="1" applyBorder="1" applyAlignment="1">
      <alignment horizontal="center" vertical="center" wrapText="1"/>
    </xf>
    <xf numFmtId="0" fontId="32" fillId="54" borderId="5" xfId="0" applyFont="1" applyFill="1" applyBorder="1" applyAlignment="1">
      <alignment horizontal="center" vertical="center" wrapText="1"/>
    </xf>
    <xf numFmtId="0" fontId="31" fillId="54" borderId="0" xfId="0" applyFont="1" applyFill="1" applyBorder="1" applyAlignment="1">
      <alignment horizontal="center" vertical="center"/>
    </xf>
    <xf numFmtId="0" fontId="31" fillId="54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 wrapText="1"/>
    </xf>
    <xf numFmtId="0" fontId="27" fillId="63" borderId="4" xfId="0" applyFont="1" applyFill="1" applyBorder="1" applyAlignment="1">
      <alignment horizontal="center" vertical="center" wrapText="1"/>
    </xf>
    <xf numFmtId="0" fontId="27" fillId="63" borderId="39" xfId="0" applyFont="1" applyFill="1" applyBorder="1" applyAlignment="1">
      <alignment horizontal="center" vertical="center" wrapText="1"/>
    </xf>
    <xf numFmtId="0" fontId="27" fillId="63" borderId="2" xfId="0" applyFont="1" applyFill="1" applyBorder="1" applyAlignment="1">
      <alignment horizontal="center" vertical="center" wrapText="1"/>
    </xf>
    <xf numFmtId="0" fontId="27" fillId="63" borderId="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/>
    </xf>
    <xf numFmtId="0" fontId="0" fillId="12" borderId="5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7" fillId="63" borderId="1" xfId="0" applyFont="1" applyFill="1" applyBorder="1" applyAlignment="1">
      <alignment horizontal="center" vertical="center" wrapText="1"/>
    </xf>
    <xf numFmtId="0" fontId="33" fillId="64" borderId="1" xfId="0" applyFont="1" applyFill="1" applyBorder="1" applyAlignment="1">
      <alignment horizontal="center" vertical="center"/>
    </xf>
    <xf numFmtId="0" fontId="0" fillId="64" borderId="1" xfId="0" applyFill="1" applyBorder="1" applyAlignment="1">
      <alignment horizontal="center" vertical="center" wrapText="1"/>
    </xf>
    <xf numFmtId="0" fontId="0" fillId="52" borderId="1" xfId="0" applyFill="1" applyBorder="1" applyAlignment="1">
      <alignment horizontal="center"/>
    </xf>
    <xf numFmtId="0" fontId="33" fillId="65" borderId="1" xfId="0" applyFont="1" applyFill="1" applyBorder="1" applyAlignment="1">
      <alignment horizontal="center" vertical="center"/>
    </xf>
    <xf numFmtId="0" fontId="0" fillId="65" borderId="1" xfId="0" applyFill="1" applyBorder="1" applyAlignment="1">
      <alignment horizontal="center" vertical="center" wrapText="1"/>
    </xf>
    <xf numFmtId="0" fontId="33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33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59" borderId="1" xfId="0" applyFill="1" applyBorder="1" applyAlignment="1">
      <alignment horizontal="center" vertical="center" wrapText="1"/>
    </xf>
    <xf numFmtId="0" fontId="33" fillId="59" borderId="1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35" fillId="60" borderId="70" xfId="0" applyFont="1" applyFill="1" applyBorder="1" applyAlignment="1">
      <alignment horizontal="center" wrapText="1"/>
    </xf>
    <xf numFmtId="0" fontId="35" fillId="60" borderId="4" xfId="0" applyFont="1" applyFill="1" applyBorder="1" applyAlignment="1">
      <alignment horizontal="center" wrapText="1"/>
    </xf>
    <xf numFmtId="0" fontId="35" fillId="60" borderId="46" xfId="0" applyFont="1" applyFill="1" applyBorder="1" applyAlignment="1">
      <alignment horizontal="center"/>
    </xf>
    <xf numFmtId="0" fontId="35" fillId="60" borderId="47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 wrapText="1"/>
    </xf>
    <xf numFmtId="0" fontId="0" fillId="8" borderId="66" xfId="0" applyFill="1" applyBorder="1" applyAlignment="1">
      <alignment horizontal="center" vertical="center" wrapText="1"/>
    </xf>
    <xf numFmtId="0" fontId="0" fillId="8" borderId="70" xfId="0" applyFill="1" applyBorder="1" applyAlignment="1">
      <alignment horizontal="center" vertical="center" wrapText="1"/>
    </xf>
    <xf numFmtId="0" fontId="0" fillId="8" borderId="69" xfId="0" applyFill="1" applyBorder="1" applyAlignment="1">
      <alignment horizontal="center" vertical="center" wrapText="1"/>
    </xf>
    <xf numFmtId="0" fontId="0" fillId="8" borderId="65" xfId="0" applyFill="1" applyBorder="1" applyAlignment="1">
      <alignment horizontal="center" vertical="center" wrapText="1"/>
    </xf>
    <xf numFmtId="0" fontId="34" fillId="61" borderId="52" xfId="0" applyFont="1" applyFill="1" applyBorder="1" applyAlignment="1">
      <alignment horizontal="center" wrapText="1"/>
    </xf>
    <xf numFmtId="0" fontId="34" fillId="61" borderId="53" xfId="0" applyFont="1" applyFill="1" applyBorder="1" applyAlignment="1">
      <alignment horizontal="center" wrapText="1"/>
    </xf>
    <xf numFmtId="0" fontId="29" fillId="59" borderId="6" xfId="0" applyFont="1" applyFill="1" applyBorder="1" applyAlignment="1">
      <alignment horizontal="center" vertical="center"/>
    </xf>
    <xf numFmtId="0" fontId="29" fillId="59" borderId="7" xfId="0" applyFont="1" applyFill="1" applyBorder="1" applyAlignment="1">
      <alignment horizontal="center" vertical="center"/>
    </xf>
    <xf numFmtId="0" fontId="29" fillId="59" borderId="8" xfId="0" applyFont="1" applyFill="1" applyBorder="1" applyAlignment="1">
      <alignment horizontal="center" vertical="center"/>
    </xf>
    <xf numFmtId="0" fontId="29" fillId="59" borderId="9" xfId="0" applyFont="1" applyFill="1" applyBorder="1" applyAlignment="1">
      <alignment horizontal="center" vertical="center"/>
    </xf>
    <xf numFmtId="0" fontId="29" fillId="59" borderId="0" xfId="0" applyFont="1" applyFill="1" applyBorder="1" applyAlignment="1">
      <alignment horizontal="center" vertical="center"/>
    </xf>
    <xf numFmtId="0" fontId="29" fillId="59" borderId="10" xfId="0" applyFont="1" applyFill="1" applyBorder="1" applyAlignment="1">
      <alignment horizontal="center" vertical="center"/>
    </xf>
    <xf numFmtId="0" fontId="29" fillId="59" borderId="11" xfId="0" applyFont="1" applyFill="1" applyBorder="1" applyAlignment="1">
      <alignment horizontal="center" vertical="center"/>
    </xf>
    <xf numFmtId="0" fontId="29" fillId="59" borderId="12" xfId="0" applyFont="1" applyFill="1" applyBorder="1" applyAlignment="1">
      <alignment horizontal="center" vertical="center"/>
    </xf>
    <xf numFmtId="0" fontId="29" fillId="59" borderId="13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58" borderId="49" xfId="0" applyFill="1" applyBorder="1" applyAlignment="1">
      <alignment horizontal="center" vertical="center"/>
    </xf>
    <xf numFmtId="0" fontId="0" fillId="58" borderId="50" xfId="0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6" fillId="7" borderId="43" xfId="0" applyFont="1" applyFill="1" applyBorder="1" applyAlignment="1">
      <alignment horizontal="center" vertical="center" wrapText="1"/>
    </xf>
    <xf numFmtId="0" fontId="6" fillId="7" borderId="45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 wrapText="1"/>
    </xf>
    <xf numFmtId="0" fontId="0" fillId="8" borderId="72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67" xfId="0" applyFill="1" applyBorder="1" applyAlignment="1">
      <alignment horizontal="center" vertical="center"/>
    </xf>
    <xf numFmtId="0" fontId="0" fillId="8" borderId="68" xfId="0" applyFill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71" xfId="0" applyFill="1" applyBorder="1" applyAlignment="1">
      <alignment horizontal="center"/>
    </xf>
    <xf numFmtId="0" fontId="0" fillId="4" borderId="72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5" fillId="67" borderId="39" xfId="0" applyFont="1" applyFill="1" applyBorder="1" applyAlignment="1">
      <alignment horizontal="center" vertical="center"/>
    </xf>
    <xf numFmtId="0" fontId="5" fillId="67" borderId="51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7" fillId="60" borderId="60" xfId="0" applyFont="1" applyFill="1" applyBorder="1" applyAlignment="1">
      <alignment horizontal="center"/>
    </xf>
    <xf numFmtId="0" fontId="7" fillId="60" borderId="61" xfId="0" applyFont="1" applyFill="1" applyBorder="1" applyAlignment="1">
      <alignment horizontal="center"/>
    </xf>
    <xf numFmtId="0" fontId="7" fillId="60" borderId="62" xfId="0" applyFont="1" applyFill="1" applyBorder="1" applyAlignment="1">
      <alignment horizontal="center"/>
    </xf>
    <xf numFmtId="0" fontId="7" fillId="60" borderId="46" xfId="0" applyFont="1" applyFill="1" applyBorder="1" applyAlignment="1">
      <alignment horizontal="center"/>
    </xf>
    <xf numFmtId="0" fontId="7" fillId="60" borderId="47" xfId="0" applyFont="1" applyFill="1" applyBorder="1" applyAlignment="1">
      <alignment horizontal="center"/>
    </xf>
    <xf numFmtId="0" fontId="7" fillId="60" borderId="5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0" fontId="5" fillId="6" borderId="65" xfId="0" applyFont="1" applyFill="1" applyBorder="1" applyAlignment="1">
      <alignment horizontal="center" vertical="center"/>
    </xf>
    <xf numFmtId="0" fontId="6" fillId="7" borderId="64" xfId="0" applyFont="1" applyFill="1" applyBorder="1" applyAlignment="1">
      <alignment horizontal="center" vertical="center" wrapText="1"/>
    </xf>
    <xf numFmtId="0" fontId="6" fillId="7" borderId="65" xfId="0" applyFont="1" applyFill="1" applyBorder="1" applyAlignment="1">
      <alignment horizontal="center" vertical="center" wrapText="1"/>
    </xf>
    <xf numFmtId="0" fontId="5" fillId="3" borderId="6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9966FF"/>
      <color rgb="FF9933FF"/>
      <color rgb="FF808080"/>
      <color rgb="FFFF99FF"/>
      <color rgb="FF0066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072557568812"/>
          <c:y val="6.0122316078002815E-2"/>
          <c:w val="0.817924894718146"/>
          <c:h val="0.782289175333148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'Injection Well'!$H$14:$H$48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Well'!$AX$14:$AX$48</c:f>
              <c:numCache>
                <c:formatCode>General</c:formatCode>
                <c:ptCount val="35"/>
                <c:pt idx="0">
                  <c:v>1071</c:v>
                </c:pt>
                <c:pt idx="1">
                  <c:v>1112.6488781730673</c:v>
                </c:pt>
                <c:pt idx="2">
                  <c:v>1153.8159309177959</c:v>
                </c:pt>
                <c:pt idx="3">
                  <c:v>1195.2810058415507</c:v>
                </c:pt>
                <c:pt idx="4">
                  <c:v>1237.073695801766</c:v>
                </c:pt>
                <c:pt idx="5">
                  <c:v>1279.2025111915664</c:v>
                </c:pt>
                <c:pt idx="6">
                  <c:v>1321.6746405111646</c:v>
                </c:pt>
                <c:pt idx="7">
                  <c:v>1364.4973048753636</c:v>
                </c:pt>
                <c:pt idx="8">
                  <c:v>1407.6778680896755</c:v>
                </c:pt>
                <c:pt idx="9">
                  <c:v>1451.2238494481269</c:v>
                </c:pt>
                <c:pt idx="10">
                  <c:v>1495.1429280805667</c:v>
                </c:pt>
                <c:pt idx="11">
                  <c:v>1539.4429465565659</c:v>
                </c:pt>
                <c:pt idx="12">
                  <c:v>1584.1319144866852</c:v>
                </c:pt>
                <c:pt idx="13">
                  <c:v>1629.2180122010916</c:v>
                </c:pt>
                <c:pt idx="14">
                  <c:v>1674.709594517097</c:v>
                </c:pt>
                <c:pt idx="15">
                  <c:v>1720.6151945996376</c:v>
                </c:pt>
                <c:pt idx="16">
                  <c:v>1766.9435279179447</c:v>
                </c:pt>
                <c:pt idx="17">
                  <c:v>1813.7034963017227</c:v>
                </c:pt>
                <c:pt idx="18">
                  <c:v>1860.9041921003279</c:v>
                </c:pt>
                <c:pt idx="19">
                  <c:v>1908.554902448665</c:v>
                </c:pt>
                <c:pt idx="20">
                  <c:v>1956.6651136437529</c:v>
                </c:pt>
                <c:pt idx="21">
                  <c:v>2005.2445156361821</c:v>
                </c:pt>
                <c:pt idx="22">
                  <c:v>2054.3030066409756</c:v>
                </c:pt>
                <c:pt idx="23">
                  <c:v>2103.8506978726973</c:v>
                </c:pt>
                <c:pt idx="24">
                  <c:v>2153.8979184100076</c:v>
                </c:pt>
                <c:pt idx="25">
                  <c:v>2204.4552201952743</c:v>
                </c:pt>
                <c:pt idx="26">
                  <c:v>2255.5333831752937</c:v>
                </c:pt>
                <c:pt idx="27">
                  <c:v>2307.1434205896885</c:v>
                </c:pt>
                <c:pt idx="28">
                  <c:v>2359.2965844141031</c:v>
                </c:pt>
                <c:pt idx="29">
                  <c:v>2412.0043709659662</c:v>
                </c:pt>
                <c:pt idx="30">
                  <c:v>2465.2785266813016</c:v>
                </c:pt>
                <c:pt idx="31">
                  <c:v>2519.131054071886</c:v>
                </c:pt>
                <c:pt idx="32">
                  <c:v>2573.5742178729702</c:v>
                </c:pt>
                <c:pt idx="33">
                  <c:v>2628.6205513928371</c:v>
                </c:pt>
                <c:pt idx="34">
                  <c:v>2684.2828630766553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7-497C-958A-00068B6C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  <c:majorUnit val="300"/>
      </c:valAx>
      <c:valAx>
        <c:axId val="161980519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Tekanan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Reservoir!$BE$275</c:f>
              <c:strCache>
                <c:ptCount val="1"/>
                <c:pt idx="0">
                  <c:v>Analisa Sensitifitas P terhadap mass flow rate,T konstan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Reservoir!$BF$280:$BF$290</c:f>
              <c:numCache>
                <c:formatCode>General</c:formatCode>
                <c:ptCount val="1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</c:numCache>
            </c:numRef>
          </c:xVal>
          <c:yVal>
            <c:numRef>
              <c:f>Reservoir!$BH$280:$BH$290</c:f>
              <c:numCache>
                <c:formatCode>General</c:formatCode>
                <c:ptCount val="11"/>
                <c:pt idx="0">
                  <c:v>4654.3670245064632</c:v>
                </c:pt>
                <c:pt idx="1">
                  <c:v>4596.4071004649913</c:v>
                </c:pt>
                <c:pt idx="2">
                  <c:v>4539.6283562616454</c:v>
                </c:pt>
                <c:pt idx="3">
                  <c:v>4483.9950432440874</c:v>
                </c:pt>
                <c:pt idx="4">
                  <c:v>4429.4728410623011</c:v>
                </c:pt>
                <c:pt idx="5">
                  <c:v>4376.0287870313887</c:v>
                </c:pt>
                <c:pt idx="6">
                  <c:v>4323.6312096459233</c:v>
                </c:pt>
                <c:pt idx="7">
                  <c:v>4272.2496659639801</c:v>
                </c:pt>
                <c:pt idx="8">
                  <c:v>4221.854882600469</c:v>
                </c:pt>
                <c:pt idx="9">
                  <c:v>4172.418700089348</c:v>
                </c:pt>
                <c:pt idx="10">
                  <c:v>4123.9140203923826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F-41A1-A364-7AE200D1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45232"/>
        <c:axId val="1668810496"/>
      </c:scatterChart>
      <c:valAx>
        <c:axId val="1661345232"/>
        <c:scaling>
          <c:orientation val="minMax"/>
          <c:max val="1200"/>
          <c:min val="1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Tekanan Injeksi CO2 (psi))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10496"/>
        <c:crosses val="autoZero"/>
        <c:crossBetween val="midCat"/>
      </c:valAx>
      <c:valAx>
        <c:axId val="1668810496"/>
        <c:scaling>
          <c:orientation val="minMax"/>
          <c:max val="4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Profit</a:t>
                </a: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(USD/hari)</a:t>
                </a:r>
                <a:endParaRPr lang="en-US" sz="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2365349141311"/>
          <c:y val="0.24715546326697968"/>
          <c:w val="0.82380713297224128"/>
          <c:h val="0.55028787498370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Reservoir!$BL$275</c:f>
              <c:strCache>
                <c:ptCount val="1"/>
                <c:pt idx="0">
                  <c:v>Analisa Sensitifitas T terhadap mass flow rate,P konstan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Reservoir!$BN$280:$BN$290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Reservoir!$BO$280:$BO$290</c:f>
              <c:numCache>
                <c:formatCode>General</c:formatCode>
                <c:ptCount val="11"/>
                <c:pt idx="0">
                  <c:v>4325.9596993585092</c:v>
                </c:pt>
                <c:pt idx="1">
                  <c:v>4453.8724702917025</c:v>
                </c:pt>
                <c:pt idx="2">
                  <c:v>4588.7560406702969</c:v>
                </c:pt>
                <c:pt idx="3">
                  <c:v>4731.1890540138893</c:v>
                </c:pt>
                <c:pt idx="4">
                  <c:v>4881.8175597329555</c:v>
                </c:pt>
                <c:pt idx="5">
                  <c:v>5041.3646609035595</c:v>
                </c:pt>
                <c:pt idx="6">
                  <c:v>5210.6419854864153</c:v>
                </c:pt>
                <c:pt idx="7">
                  <c:v>5390.5633707269335</c:v>
                </c:pt>
                <c:pt idx="8">
                  <c:v>5582.1612520861927</c:v>
                </c:pt>
                <c:pt idx="9">
                  <c:v>5786.6063798966215</c:v>
                </c:pt>
                <c:pt idx="10">
                  <c:v>6005.23165993967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4-42D4-BD3A-117C8BF17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45232"/>
        <c:axId val="1668810496"/>
      </c:scatterChart>
      <c:valAx>
        <c:axId val="1661345232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 Injeksi CO2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10496"/>
        <c:crosses val="autoZero"/>
        <c:crossBetween val="midCat"/>
        <c:majorUnit val="1"/>
      </c:valAx>
      <c:valAx>
        <c:axId val="166881049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Profit</a:t>
                </a: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(USD/hari)</a:t>
                </a:r>
                <a:endParaRPr lang="en-US" sz="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Reservoir!$B$14:$B$114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Reservoir!$D$14:$D$114</c:f>
              <c:numCache>
                <c:formatCode>General</c:formatCode>
                <c:ptCount val="101"/>
                <c:pt idx="0">
                  <c:v>2684.2828630766553</c:v>
                </c:pt>
                <c:pt idx="1">
                  <c:v>2684.1326078558595</c:v>
                </c:pt>
                <c:pt idx="2">
                  <c:v>2683.982350689435</c:v>
                </c:pt>
                <c:pt idx="3">
                  <c:v>2683.8320915040508</c:v>
                </c:pt>
                <c:pt idx="4">
                  <c:v>2683.6818302306719</c:v>
                </c:pt>
                <c:pt idx="5">
                  <c:v>2683.5315668043049</c:v>
                </c:pt>
                <c:pt idx="6">
                  <c:v>2683.3813011637603</c:v>
                </c:pt>
                <c:pt idx="7">
                  <c:v>2683.231033251428</c:v>
                </c:pt>
                <c:pt idx="8">
                  <c:v>2683.0807630130662</c:v>
                </c:pt>
                <c:pt idx="9">
                  <c:v>2682.9304903976022</c:v>
                </c:pt>
                <c:pt idx="10">
                  <c:v>2682.7802153569469</c:v>
                </c:pt>
                <c:pt idx="11">
                  <c:v>2682.6299378458179</c:v>
                </c:pt>
                <c:pt idx="12">
                  <c:v>2682.4796578215742</c:v>
                </c:pt>
                <c:pt idx="13">
                  <c:v>2682.32937524406</c:v>
                </c:pt>
                <c:pt idx="14">
                  <c:v>2682.179090075459</c:v>
                </c:pt>
                <c:pt idx="15">
                  <c:v>2682.0288022801565</c:v>
                </c:pt>
                <c:pt idx="16">
                  <c:v>2681.8785118246087</c:v>
                </c:pt>
                <c:pt idx="17">
                  <c:v>2681.7282186772218</c:v>
                </c:pt>
                <c:pt idx="18">
                  <c:v>2681.5779228082365</c:v>
                </c:pt>
                <c:pt idx="19">
                  <c:v>2681.4276241896196</c:v>
                </c:pt>
                <c:pt idx="20">
                  <c:v>2681.2773227949624</c:v>
                </c:pt>
                <c:pt idx="21">
                  <c:v>2681.1270185993858</c:v>
                </c:pt>
                <c:pt idx="22">
                  <c:v>2680.9767115794493</c:v>
                </c:pt>
                <c:pt idx="23">
                  <c:v>2680.8264017130664</c:v>
                </c:pt>
                <c:pt idx="24">
                  <c:v>2680.6760889794241</c:v>
                </c:pt>
                <c:pt idx="25">
                  <c:v>2680.5257733589096</c:v>
                </c:pt>
                <c:pt idx="26">
                  <c:v>2680.3754548330385</c:v>
                </c:pt>
                <c:pt idx="27">
                  <c:v>2680.2251333843878</c:v>
                </c:pt>
                <c:pt idx="28">
                  <c:v>2680.0748089965341</c:v>
                </c:pt>
                <c:pt idx="29">
                  <c:v>2679.9244816539949</c:v>
                </c:pt>
                <c:pt idx="30">
                  <c:v>2679.7741513421724</c:v>
                </c:pt>
                <c:pt idx="31">
                  <c:v>2679.6238180473024</c:v>
                </c:pt>
                <c:pt idx="32">
                  <c:v>2679.473481756404</c:v>
                </c:pt>
                <c:pt idx="33">
                  <c:v>2679.3231424572336</c:v>
                </c:pt>
                <c:pt idx="34">
                  <c:v>2679.172800138243</c:v>
                </c:pt>
                <c:pt idx="35">
                  <c:v>2679.0224547885368</c:v>
                </c:pt>
                <c:pt idx="36">
                  <c:v>2678.8721063978342</c:v>
                </c:pt>
                <c:pt idx="37">
                  <c:v>2678.721754956433</c:v>
                </c:pt>
                <c:pt idx="38">
                  <c:v>2678.571400455176</c:v>
                </c:pt>
                <c:pt idx="39">
                  <c:v>2678.421042885418</c:v>
                </c:pt>
                <c:pt idx="40">
                  <c:v>2678.2706822389964</c:v>
                </c:pt>
                <c:pt idx="41">
                  <c:v>2678.1203185082022</c:v>
                </c:pt>
                <c:pt idx="42">
                  <c:v>2677.9699516857536</c:v>
                </c:pt>
                <c:pt idx="43">
                  <c:v>2677.8195817647706</c:v>
                </c:pt>
                <c:pt idx="44">
                  <c:v>2677.6692087387519</c:v>
                </c:pt>
                <c:pt idx="45">
                  <c:v>2677.5188326015514</c:v>
                </c:pt>
                <c:pt idx="46">
                  <c:v>2677.3684533473584</c:v>
                </c:pt>
                <c:pt idx="47">
                  <c:v>2677.2180709706777</c:v>
                </c:pt>
                <c:pt idx="48">
                  <c:v>2677.0676854663106</c:v>
                </c:pt>
                <c:pt idx="49">
                  <c:v>2676.9172968293378</c:v>
                </c:pt>
                <c:pt idx="50">
                  <c:v>2676.7669050551021</c:v>
                </c:pt>
                <c:pt idx="51">
                  <c:v>2676.6165101391944</c:v>
                </c:pt>
                <c:pt idx="52">
                  <c:v>2676.4661120774372</c:v>
                </c:pt>
                <c:pt idx="53">
                  <c:v>2676.3157108658734</c:v>
                </c:pt>
                <c:pt idx="54">
                  <c:v>2676.1653065007508</c:v>
                </c:pt>
                <c:pt idx="55">
                  <c:v>2676.0148989785116</c:v>
                </c:pt>
                <c:pt idx="56">
                  <c:v>2675.8644882957806</c:v>
                </c:pt>
                <c:pt idx="57">
                  <c:v>2675.7140744493545</c:v>
                </c:pt>
                <c:pt idx="58">
                  <c:v>2675.5636574361911</c:v>
                </c:pt>
                <c:pt idx="59">
                  <c:v>2675.4132372534004</c:v>
                </c:pt>
                <c:pt idx="60">
                  <c:v>2675.2628138982359</c:v>
                </c:pt>
                <c:pt idx="61">
                  <c:v>2675.1123873680854</c:v>
                </c:pt>
                <c:pt idx="62">
                  <c:v>2674.9619576604641</c:v>
                </c:pt>
                <c:pt idx="63">
                  <c:v>2674.8115247730057</c:v>
                </c:pt>
                <c:pt idx="64">
                  <c:v>2674.6610887034567</c:v>
                </c:pt>
                <c:pt idx="65">
                  <c:v>2674.510649449669</c:v>
                </c:pt>
                <c:pt idx="66">
                  <c:v>2674.360207009594</c:v>
                </c:pt>
                <c:pt idx="67">
                  <c:v>2674.2097613812762</c:v>
                </c:pt>
                <c:pt idx="68">
                  <c:v>2674.0593125628488</c:v>
                </c:pt>
                <c:pt idx="69">
                  <c:v>2673.908860552528</c:v>
                </c:pt>
                <c:pt idx="70">
                  <c:v>2673.7584053486071</c:v>
                </c:pt>
                <c:pt idx="71">
                  <c:v>2673.6079469494534</c:v>
                </c:pt>
                <c:pt idx="72">
                  <c:v>2673.4574853535032</c:v>
                </c:pt>
                <c:pt idx="73">
                  <c:v>2673.3070205592571</c:v>
                </c:pt>
                <c:pt idx="74">
                  <c:v>2673.1565525652777</c:v>
                </c:pt>
                <c:pt idx="75">
                  <c:v>2673.0060813701848</c:v>
                </c:pt>
                <c:pt idx="76">
                  <c:v>2672.8556069726519</c:v>
                </c:pt>
                <c:pt idx="77">
                  <c:v>2672.7051293714039</c:v>
                </c:pt>
                <c:pt idx="78">
                  <c:v>2672.5546485652139</c:v>
                </c:pt>
                <c:pt idx="79">
                  <c:v>2672.4041645528996</c:v>
                </c:pt>
                <c:pt idx="80">
                  <c:v>2672.2536773333209</c:v>
                </c:pt>
                <c:pt idx="81">
                  <c:v>2672.1031869053786</c:v>
                </c:pt>
                <c:pt idx="82">
                  <c:v>2671.9526932680101</c:v>
                </c:pt>
                <c:pt idx="83">
                  <c:v>2671.8021964201885</c:v>
                </c:pt>
                <c:pt idx="84">
                  <c:v>2671.6516963609201</c:v>
                </c:pt>
                <c:pt idx="85">
                  <c:v>2671.5011930892429</c:v>
                </c:pt>
                <c:pt idx="86">
                  <c:v>2671.3506866042239</c:v>
                </c:pt>
                <c:pt idx="87">
                  <c:v>2671.200176904958</c:v>
                </c:pt>
                <c:pt idx="88">
                  <c:v>2671.0496639905659</c:v>
                </c:pt>
                <c:pt idx="89">
                  <c:v>2670.8991478601934</c:v>
                </c:pt>
                <c:pt idx="90">
                  <c:v>2670.7486285130085</c:v>
                </c:pt>
                <c:pt idx="91">
                  <c:v>2670.5981059482019</c:v>
                </c:pt>
                <c:pt idx="92">
                  <c:v>2670.4475801649837</c:v>
                </c:pt>
                <c:pt idx="93">
                  <c:v>2670.2970511625845</c:v>
                </c:pt>
                <c:pt idx="94">
                  <c:v>2670.1465189402516</c:v>
                </c:pt>
                <c:pt idx="95">
                  <c:v>2669.9959834972501</c:v>
                </c:pt>
                <c:pt idx="96">
                  <c:v>2669.8454448328612</c:v>
                </c:pt>
                <c:pt idx="97">
                  <c:v>2669.6949029463808</c:v>
                </c:pt>
                <c:pt idx="98">
                  <c:v>2669.5443578371192</c:v>
                </c:pt>
                <c:pt idx="99">
                  <c:v>2669.3938095044</c:v>
                </c:pt>
                <c:pt idx="100">
                  <c:v>2669.243257947559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D-4E58-9246-8F276892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 dari</a:t>
                </a:r>
                <a:r>
                  <a:rPr lang="en-US" baseline="0"/>
                  <a:t> </a:t>
                </a:r>
                <a:r>
                  <a:rPr lang="en-US" i="1" baseline="0"/>
                  <a:t>injection well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</c:valAx>
      <c:valAx>
        <c:axId val="16198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Tekanan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Reservoir!$B$14:$B$114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Reservoir!$H$14:$H$114</c:f>
              <c:numCache>
                <c:formatCode>General</c:formatCode>
                <c:ptCount val="101"/>
                <c:pt idx="0">
                  <c:v>48.366844493003782</c:v>
                </c:pt>
                <c:pt idx="1">
                  <c:v>48.364671254334631</c:v>
                </c:pt>
                <c:pt idx="2">
                  <c:v>48.362626200817523</c:v>
                </c:pt>
                <c:pt idx="3">
                  <c:v>48.360701771723768</c:v>
                </c:pt>
                <c:pt idx="4">
                  <c:v>48.358890852274037</c:v>
                </c:pt>
                <c:pt idx="5">
                  <c:v>48.35718674733544</c:v>
                </c:pt>
                <c:pt idx="6">
                  <c:v>48.355583156669994</c:v>
                </c:pt>
                <c:pt idx="7">
                  <c:v>48.354074151642969</c:v>
                </c:pt>
                <c:pt idx="8">
                  <c:v>48.352654153304996</c:v>
                </c:pt>
                <c:pt idx="9">
                  <c:v>48.351317911766976</c:v>
                </c:pt>
                <c:pt idx="10">
                  <c:v>48.350060486791428</c:v>
                </c:pt>
                <c:pt idx="11">
                  <c:v>48.348877229528632</c:v>
                </c:pt>
                <c:pt idx="12">
                  <c:v>48.347763765329994</c:v>
                </c:pt>
                <c:pt idx="13">
                  <c:v>48.346715977575087</c:v>
                </c:pt>
                <c:pt idx="14">
                  <c:v>48.345729992452647</c:v>
                </c:pt>
                <c:pt idx="15">
                  <c:v>48.344802164639141</c:v>
                </c:pt>
                <c:pt idx="16">
                  <c:v>48.34392906382211</c:v>
                </c:pt>
                <c:pt idx="17">
                  <c:v>48.343107462018317</c:v>
                </c:pt>
                <c:pt idx="18">
                  <c:v>48.342334321639953</c:v>
                </c:pt>
                <c:pt idx="19">
                  <c:v>48.341606784264698</c:v>
                </c:pt>
                <c:pt idx="20">
                  <c:v>48.340922160068111</c:v>
                </c:pt>
                <c:pt idx="21">
                  <c:v>48.340277917879362</c:v>
                </c:pt>
                <c:pt idx="22">
                  <c:v>48.339671675823475</c:v>
                </c:pt>
                <c:pt idx="23">
                  <c:v>48.3391011925155</c:v>
                </c:pt>
                <c:pt idx="24">
                  <c:v>48.338564358774086</c:v>
                </c:pt>
                <c:pt idx="25">
                  <c:v>48.338059189823795</c:v>
                </c:pt>
                <c:pt idx="26">
                  <c:v>48.337583817957338</c:v>
                </c:pt>
                <c:pt idx="27">
                  <c:v>48.337136485630595</c:v>
                </c:pt>
                <c:pt idx="28">
                  <c:v>48.336715538964924</c:v>
                </c:pt>
                <c:pt idx="29">
                  <c:v>48.336319421632702</c:v>
                </c:pt>
                <c:pt idx="30">
                  <c:v>48.335946669103528</c:v>
                </c:pt>
                <c:pt idx="31">
                  <c:v>48.335595903229766</c:v>
                </c:pt>
                <c:pt idx="32">
                  <c:v>48.335265827151467</c:v>
                </c:pt>
                <c:pt idx="33">
                  <c:v>48.334955220501804</c:v>
                </c:pt>
                <c:pt idx="34">
                  <c:v>48.334662934895299</c:v>
                </c:pt>
                <c:pt idx="35">
                  <c:v>48.334387889682162</c:v>
                </c:pt>
                <c:pt idx="36">
                  <c:v>48.334129067953057</c:v>
                </c:pt>
                <c:pt idx="37">
                  <c:v>48.33388551277951</c:v>
                </c:pt>
                <c:pt idx="38">
                  <c:v>48.333656323676045</c:v>
                </c:pt>
                <c:pt idx="39">
                  <c:v>48.33344065327104</c:v>
                </c:pt>
                <c:pt idx="40">
                  <c:v>48.333237704173904</c:v>
                </c:pt>
                <c:pt idx="41">
                  <c:v>48.333046726027042</c:v>
                </c:pt>
                <c:pt idx="42">
                  <c:v>48.332867012731711</c:v>
                </c:pt>
                <c:pt idx="43">
                  <c:v>48.332697899837498</c:v>
                </c:pt>
                <c:pt idx="44">
                  <c:v>48.332538762085775</c:v>
                </c:pt>
                <c:pt idx="45">
                  <c:v>48.332389011098044</c:v>
                </c:pt>
                <c:pt idx="46">
                  <c:v>48.332248093200626</c:v>
                </c:pt>
                <c:pt idx="47">
                  <c:v>48.332115487377656</c:v>
                </c:pt>
                <c:pt idx="48">
                  <c:v>48.331990703344829</c:v>
                </c:pt>
                <c:pt idx="49">
                  <c:v>48.331873279736755</c:v>
                </c:pt>
                <c:pt idx="50">
                  <c:v>48.331762782401199</c:v>
                </c:pt>
                <c:pt idx="51">
                  <c:v>48.331658802793996</c:v>
                </c:pt>
                <c:pt idx="52">
                  <c:v>48.331560956468564</c:v>
                </c:pt>
                <c:pt idx="53">
                  <c:v>48.331468881654573</c:v>
                </c:pt>
                <c:pt idx="54">
                  <c:v>48.331382237920401</c:v>
                </c:pt>
                <c:pt idx="55">
                  <c:v>48.331300704914518</c:v>
                </c:pt>
                <c:pt idx="56">
                  <c:v>48.331223981181076</c:v>
                </c:pt>
                <c:pt idx="57">
                  <c:v>48.331151783045385</c:v>
                </c:pt>
                <c:pt idx="58">
                  <c:v>48.331083843565111</c:v>
                </c:pt>
                <c:pt idx="59">
                  <c:v>48.331019911543329</c:v>
                </c:pt>
                <c:pt idx="60">
                  <c:v>48.330959750599831</c:v>
                </c:pt>
                <c:pt idx="61">
                  <c:v>48.330903138297153</c:v>
                </c:pt>
                <c:pt idx="62">
                  <c:v>48.330849865318179</c:v>
                </c:pt>
                <c:pt idx="63">
                  <c:v>48.330799734692263</c:v>
                </c:pt>
                <c:pt idx="64">
                  <c:v>48.330752561066994</c:v>
                </c:pt>
                <c:pt idx="65">
                  <c:v>48.330708170022895</c:v>
                </c:pt>
                <c:pt idx="66">
                  <c:v>48.330666397428544</c:v>
                </c:pt>
                <c:pt idx="67">
                  <c:v>48.330627088833772</c:v>
                </c:pt>
                <c:pt idx="68">
                  <c:v>48.330590098898597</c:v>
                </c:pt>
                <c:pt idx="69">
                  <c:v>48.330555290855891</c:v>
                </c:pt>
                <c:pt idx="70">
                  <c:v>48.330522536005695</c:v>
                </c:pt>
                <c:pt idx="71">
                  <c:v>48.330491713239404</c:v>
                </c:pt>
                <c:pt idx="72">
                  <c:v>48.33046270859198</c:v>
                </c:pt>
                <c:pt idx="73">
                  <c:v>48.330435414820613</c:v>
                </c:pt>
                <c:pt idx="74">
                  <c:v>48.330409731008196</c:v>
                </c:pt>
                <c:pt idx="75">
                  <c:v>48.330385562190216</c:v>
                </c:pt>
                <c:pt idx="76">
                  <c:v>48.330362819003653</c:v>
                </c:pt>
                <c:pt idx="77">
                  <c:v>48.330341417356564</c:v>
                </c:pt>
                <c:pt idx="78">
                  <c:v>48.330321278117182</c:v>
                </c:pt>
                <c:pt idx="79">
                  <c:v>48.330302326821339</c:v>
                </c:pt>
                <c:pt idx="80">
                  <c:v>48.330284493397151</c:v>
                </c:pt>
                <c:pt idx="81">
                  <c:v>48.330267711905933</c:v>
                </c:pt>
                <c:pt idx="82">
                  <c:v>48.330251920298416</c:v>
                </c:pt>
                <c:pt idx="83">
                  <c:v>48.330237060185333</c:v>
                </c:pt>
                <c:pt idx="84">
                  <c:v>48.330223076621515</c:v>
                </c:pt>
                <c:pt idx="85">
                  <c:v>48.330209917902771</c:v>
                </c:pt>
                <c:pt idx="86">
                  <c:v>48.330197535374687</c:v>
                </c:pt>
                <c:pt idx="87">
                  <c:v>48.330185883252767</c:v>
                </c:pt>
                <c:pt idx="88">
                  <c:v>48.330174918453132</c:v>
                </c:pt>
                <c:pt idx="89">
                  <c:v>48.330164600433228</c:v>
                </c:pt>
                <c:pt idx="90">
                  <c:v>48.330154891041929</c:v>
                </c:pt>
                <c:pt idx="91">
                  <c:v>48.330145754378471</c:v>
                </c:pt>
                <c:pt idx="92">
                  <c:v>48.330137156659731</c:v>
                </c:pt>
                <c:pt idx="93">
                  <c:v>48.330129066095303</c:v>
                </c:pt>
                <c:pt idx="94">
                  <c:v>48.330121452769959</c:v>
                </c:pt>
                <c:pt idx="95">
                  <c:v>48.330114288533046</c:v>
                </c:pt>
                <c:pt idx="96">
                  <c:v>48.330107546894403</c:v>
                </c:pt>
                <c:pt idx="97">
                  <c:v>48.330101202926414</c:v>
                </c:pt>
                <c:pt idx="98">
                  <c:v>48.330095233171846</c:v>
                </c:pt>
                <c:pt idx="99">
                  <c:v>48.3300896155571</c:v>
                </c:pt>
                <c:pt idx="100">
                  <c:v>48.330084329310623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F-48C9-BCDD-3A7BA222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 dari </a:t>
                </a:r>
                <a:r>
                  <a:rPr lang="en-US" i="1"/>
                  <a:t>injection</a:t>
                </a:r>
                <a:r>
                  <a:rPr lang="en-US" i="1" baseline="0"/>
                  <a:t> well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</c:valAx>
      <c:valAx>
        <c:axId val="16198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</a:t>
                </a:r>
                <a:r>
                  <a:rPr lang="en-US" baseline="30000"/>
                  <a:t>(0</a:t>
                </a:r>
                <a:r>
                  <a:rPr lang="en-US" baseline="0"/>
                  <a:t>C</a:t>
                </a:r>
                <a:r>
                  <a:rPr lang="en-US" baseline="30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70152276552901E-2"/>
          <c:y val="0.12032103392666363"/>
          <c:w val="0.92138455896298732"/>
          <c:h val="0.79327595596178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Reservoir!$BQ$122:$BQ$127</c:f>
              <c:numCache>
                <c:formatCode>General</c:formatCode>
                <c:ptCount val="6"/>
                <c:pt idx="0">
                  <c:v>0</c:v>
                </c:pt>
                <c:pt idx="1">
                  <c:v>0.16846567227925435</c:v>
                </c:pt>
                <c:pt idx="2" formatCode="0.000">
                  <c:v>95.465331872542791</c:v>
                </c:pt>
                <c:pt idx="3" formatCode="0.000">
                  <c:v>113.88627579811606</c:v>
                </c:pt>
                <c:pt idx="4">
                  <c:v>98</c:v>
                </c:pt>
                <c:pt idx="5">
                  <c:v>150</c:v>
                </c:pt>
              </c:numCache>
            </c:numRef>
          </c:xVal>
          <c:yVal>
            <c:numRef>
              <c:f>Reservoir!$BR$122:$BR$127</c:f>
              <c:numCache>
                <c:formatCode>General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27.65701</c:v>
                </c:pt>
                <c:pt idx="3">
                  <c:v>27.65701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42B8-AF8D-D793BE97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01935"/>
        <c:axId val="1016565039"/>
      </c:scatterChart>
      <c:valAx>
        <c:axId val="10127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65039"/>
        <c:crosses val="autoZero"/>
        <c:crossBetween val="midCat"/>
      </c:valAx>
      <c:valAx>
        <c:axId val="10165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30689667195833E-2"/>
          <c:y val="3.662145665673025E-2"/>
          <c:w val="0.88435107276716685"/>
          <c:h val="0.83460968280734293"/>
        </c:manualLayout>
      </c:layout>
      <c:scatterChart>
        <c:scatterStyle val="smoothMarker"/>
        <c:varyColors val="0"/>
        <c:ser>
          <c:idx val="0"/>
          <c:order val="0"/>
          <c:tx>
            <c:v>COMSOL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Reservoir!$H$937:$H$947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Reservoir!$I$937:$I$947</c:f>
              <c:numCache>
                <c:formatCode>General</c:formatCode>
                <c:ptCount val="11"/>
                <c:pt idx="0">
                  <c:v>2684.1559969999898</c:v>
                </c:pt>
                <c:pt idx="1">
                  <c:v>2684.1452312186402</c:v>
                </c:pt>
                <c:pt idx="2">
                  <c:v>2684.1344655938201</c:v>
                </c:pt>
                <c:pt idx="3">
                  <c:v>2684.1237001261802</c:v>
                </c:pt>
                <c:pt idx="4">
                  <c:v>2684.1129348024401</c:v>
                </c:pt>
                <c:pt idx="5">
                  <c:v>2684.1021695978902</c:v>
                </c:pt>
                <c:pt idx="6">
                  <c:v>2684.09140450431</c:v>
                </c:pt>
                <c:pt idx="7">
                  <c:v>2684.0806394977999</c:v>
                </c:pt>
                <c:pt idx="8">
                  <c:v>2684.0698745525101</c:v>
                </c:pt>
                <c:pt idx="9">
                  <c:v>2684.0591096581702</c:v>
                </c:pt>
                <c:pt idx="10">
                  <c:v>2684.0483448048799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9-4F25-AC55-CBD0B30C1195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Reservoir!$H$937:$H$947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Reservoir!$K$937:$K$947</c:f>
              <c:numCache>
                <c:formatCode>General</c:formatCode>
                <c:ptCount val="11"/>
                <c:pt idx="0">
                  <c:v>2684.155996779105</c:v>
                </c:pt>
                <c:pt idx="1">
                  <c:v>2684.0029729391422</c:v>
                </c:pt>
                <c:pt idx="2">
                  <c:v>2683.8499471313503</c:v>
                </c:pt>
                <c:pt idx="3">
                  <c:v>2683.6969192780894</c:v>
                </c:pt>
                <c:pt idx="4">
                  <c:v>2683.5438893061864</c:v>
                </c:pt>
                <c:pt idx="5">
                  <c:v>2683.3908571466773</c:v>
                </c:pt>
                <c:pt idx="6">
                  <c:v>2683.2378227345625</c:v>
                </c:pt>
                <c:pt idx="7">
                  <c:v>2683.0847860085769</c:v>
                </c:pt>
                <c:pt idx="8">
                  <c:v>2682.9317469109747</c:v>
                </c:pt>
                <c:pt idx="9">
                  <c:v>2682.7787053873249</c:v>
                </c:pt>
                <c:pt idx="10">
                  <c:v>2682.6256613863188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9-4F25-AC55-CBD0B30C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54479"/>
        <c:axId val="972165487"/>
      </c:scatterChart>
      <c:valAx>
        <c:axId val="964154479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Injection Well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65487"/>
        <c:crosses val="autoZero"/>
        <c:crossBetween val="midCat"/>
      </c:valAx>
      <c:valAx>
        <c:axId val="972165487"/>
        <c:scaling>
          <c:orientation val="minMax"/>
          <c:max val="2700"/>
          <c:min val="26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32424838907848"/>
          <c:y val="7.0781203797680811E-2"/>
          <c:w val="0.20555412301844947"/>
          <c:h val="9.6162010804849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85441264296522E-2"/>
          <c:y val="5.9146355856085284E-2"/>
          <c:w val="0.87955560999770988"/>
          <c:h val="0.82894568475766783"/>
        </c:manualLayout>
      </c:layout>
      <c:scatterChart>
        <c:scatterStyle val="smoothMarker"/>
        <c:varyColors val="0"/>
        <c:ser>
          <c:idx val="8"/>
          <c:order val="0"/>
          <c:tx>
            <c:v>COMSOL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Reservoir!$H$937:$H$947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Reservoir!$J$937:$J$947</c:f>
              <c:numCache>
                <c:formatCode>General</c:formatCode>
                <c:ptCount val="11"/>
                <c:pt idx="0">
                  <c:v>48.369699759999797</c:v>
                </c:pt>
                <c:pt idx="1">
                  <c:v>48.365622599650699</c:v>
                </c:pt>
                <c:pt idx="2">
                  <c:v>48.361552076014497</c:v>
                </c:pt>
                <c:pt idx="3">
                  <c:v>48.357418385638802</c:v>
                </c:pt>
                <c:pt idx="4">
                  <c:v>48.353752892412103</c:v>
                </c:pt>
                <c:pt idx="5">
                  <c:v>48.3503433947727</c:v>
                </c:pt>
                <c:pt idx="6">
                  <c:v>48.347095396104301</c:v>
                </c:pt>
                <c:pt idx="7">
                  <c:v>48.344655661560402</c:v>
                </c:pt>
                <c:pt idx="8">
                  <c:v>48.3423937623878</c:v>
                </c:pt>
                <c:pt idx="9">
                  <c:v>48.3403623242815</c:v>
                </c:pt>
                <c:pt idx="10">
                  <c:v>48.3385683288747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10D-4DD6-81CF-8AD8536BDFCA}"/>
            </c:ext>
          </c:extLst>
        </c:ser>
        <c:ser>
          <c:idx val="9"/>
          <c:order val="1"/>
          <c:tx>
            <c:v>Model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Reservoir!$H$937:$H$947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Reservoir!$L$937:$L$947</c:f>
              <c:numCache>
                <c:formatCode>General</c:formatCode>
                <c:ptCount val="11"/>
                <c:pt idx="0">
                  <c:v>48.369699764684491</c:v>
                </c:pt>
                <c:pt idx="1">
                  <c:v>48.367399617368839</c:v>
                </c:pt>
                <c:pt idx="2">
                  <c:v>48.365232735860069</c:v>
                </c:pt>
                <c:pt idx="3">
                  <c:v>48.363191399090468</c:v>
                </c:pt>
                <c:pt idx="4">
                  <c:v>48.361268333326322</c:v>
                </c:pt>
                <c:pt idx="5">
                  <c:v>48.359456686250986</c:v>
                </c:pt>
                <c:pt idx="6">
                  <c:v>48.357750002549537</c:v>
                </c:pt>
                <c:pt idx="7">
                  <c:v>48.356142200907904</c:v>
                </c:pt>
                <c:pt idx="8">
                  <c:v>48.354627552344631</c:v>
                </c:pt>
                <c:pt idx="9">
                  <c:v>48.353200659797956</c:v>
                </c:pt>
                <c:pt idx="10">
                  <c:v>48.351856438895588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10D-4DD6-81CF-8AD8536B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ax val="49"/>
          <c:min val="4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Injected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3065424195625565E-2"/>
          <c:y val="7.4528945312063236E-2"/>
          <c:w val="0.19156984991574341"/>
          <c:h val="0.16149370953936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4045441941496"/>
          <c:y val="9.1037011876689056E-2"/>
          <c:w val="0.769871627012788"/>
          <c:h val="0.680638153185397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Reservoir!$I$937:$I$947</c:f>
              <c:numCache>
                <c:formatCode>General</c:formatCode>
                <c:ptCount val="11"/>
                <c:pt idx="0">
                  <c:v>2684.1559969999898</c:v>
                </c:pt>
                <c:pt idx="1">
                  <c:v>2684.1452312186402</c:v>
                </c:pt>
                <c:pt idx="2">
                  <c:v>2684.1344655938201</c:v>
                </c:pt>
                <c:pt idx="3">
                  <c:v>2684.1237001261802</c:v>
                </c:pt>
                <c:pt idx="4">
                  <c:v>2684.1129348024401</c:v>
                </c:pt>
                <c:pt idx="5">
                  <c:v>2684.1021695978902</c:v>
                </c:pt>
                <c:pt idx="6">
                  <c:v>2684.09140450431</c:v>
                </c:pt>
                <c:pt idx="7">
                  <c:v>2684.0806394977999</c:v>
                </c:pt>
                <c:pt idx="8">
                  <c:v>2684.0698745525101</c:v>
                </c:pt>
                <c:pt idx="9">
                  <c:v>2684.0591096581702</c:v>
                </c:pt>
                <c:pt idx="10">
                  <c:v>2684.0483448048799</c:v>
                </c:pt>
              </c:numCache>
            </c:numRef>
          </c:xVal>
          <c:yVal>
            <c:numRef>
              <c:f>Reservoir!$K$937:$K$947</c:f>
              <c:numCache>
                <c:formatCode>General</c:formatCode>
                <c:ptCount val="11"/>
                <c:pt idx="0">
                  <c:v>2684.155996779105</c:v>
                </c:pt>
                <c:pt idx="1">
                  <c:v>2684.0029729391422</c:v>
                </c:pt>
                <c:pt idx="2">
                  <c:v>2683.8499471313503</c:v>
                </c:pt>
                <c:pt idx="3">
                  <c:v>2683.6969192780894</c:v>
                </c:pt>
                <c:pt idx="4">
                  <c:v>2683.5438893061864</c:v>
                </c:pt>
                <c:pt idx="5">
                  <c:v>2683.3908571466773</c:v>
                </c:pt>
                <c:pt idx="6">
                  <c:v>2683.2378227345625</c:v>
                </c:pt>
                <c:pt idx="7">
                  <c:v>2683.0847860085769</c:v>
                </c:pt>
                <c:pt idx="8">
                  <c:v>2682.9317469109747</c:v>
                </c:pt>
                <c:pt idx="9">
                  <c:v>2682.7787053873249</c:v>
                </c:pt>
                <c:pt idx="10">
                  <c:v>2682.6256613863188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4-4629-ABE6-C98AB315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in val="24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COMSOL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in val="24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99333925909835"/>
          <c:y val="8.6415336849107502E-2"/>
          <c:w val="0.769871627012788"/>
          <c:h val="0.68063815318539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Reservoir!$J$937</c:f>
              <c:strCache>
                <c:ptCount val="1"/>
                <c:pt idx="0">
                  <c:v>48.36969976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9833071426782211E-2"/>
                  <c:y val="-5.5135161009413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Reservoir!$J$937:$J$947</c:f>
              <c:numCache>
                <c:formatCode>General</c:formatCode>
                <c:ptCount val="11"/>
                <c:pt idx="0">
                  <c:v>48.369699759999797</c:v>
                </c:pt>
                <c:pt idx="1">
                  <c:v>48.365622599650699</c:v>
                </c:pt>
                <c:pt idx="2">
                  <c:v>48.361552076014497</c:v>
                </c:pt>
                <c:pt idx="3">
                  <c:v>48.357418385638802</c:v>
                </c:pt>
                <c:pt idx="4">
                  <c:v>48.353752892412103</c:v>
                </c:pt>
                <c:pt idx="5">
                  <c:v>48.3503433947727</c:v>
                </c:pt>
                <c:pt idx="6">
                  <c:v>48.347095396104301</c:v>
                </c:pt>
                <c:pt idx="7">
                  <c:v>48.344655661560402</c:v>
                </c:pt>
                <c:pt idx="8">
                  <c:v>48.3423937623878</c:v>
                </c:pt>
                <c:pt idx="9">
                  <c:v>48.3403623242815</c:v>
                </c:pt>
                <c:pt idx="10">
                  <c:v>48.3385683288747</c:v>
                </c:pt>
              </c:numCache>
            </c:numRef>
          </c:xVal>
          <c:yVal>
            <c:numRef>
              <c:f>Reservoir!$L$937:$L$947</c:f>
              <c:numCache>
                <c:formatCode>General</c:formatCode>
                <c:ptCount val="11"/>
                <c:pt idx="0">
                  <c:v>48.369699764684491</c:v>
                </c:pt>
                <c:pt idx="1">
                  <c:v>48.367399617368839</c:v>
                </c:pt>
                <c:pt idx="2">
                  <c:v>48.365232735860069</c:v>
                </c:pt>
                <c:pt idx="3">
                  <c:v>48.363191399090468</c:v>
                </c:pt>
                <c:pt idx="4">
                  <c:v>48.361268333326322</c:v>
                </c:pt>
                <c:pt idx="5">
                  <c:v>48.359456686250986</c:v>
                </c:pt>
                <c:pt idx="6">
                  <c:v>48.357750002549537</c:v>
                </c:pt>
                <c:pt idx="7">
                  <c:v>48.356142200907904</c:v>
                </c:pt>
                <c:pt idx="8">
                  <c:v>48.354627552344631</c:v>
                </c:pt>
                <c:pt idx="9">
                  <c:v>48.353200659797956</c:v>
                </c:pt>
                <c:pt idx="10">
                  <c:v>48.351856438895588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F-4539-9892-E7109AA6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ax val="51"/>
          <c:min val="4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COMSOL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ax val="51"/>
          <c:min val="4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60348300600829"/>
          <c:y val="5.8823529411764705E-2"/>
          <c:w val="0.77386528985289726"/>
          <c:h val="0.81240749318099947"/>
        </c:manualLayout>
      </c:layout>
      <c:scatterChart>
        <c:scatterStyle val="smoothMarker"/>
        <c:varyColors val="0"/>
        <c:ser>
          <c:idx val="1"/>
          <c:order val="0"/>
          <c:tx>
            <c:v>Model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Reservoir!$H$937:$H$947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Reservoir!$K$937:$K$947</c:f>
              <c:numCache>
                <c:formatCode>General</c:formatCode>
                <c:ptCount val="11"/>
                <c:pt idx="0">
                  <c:v>2684.155996779105</c:v>
                </c:pt>
                <c:pt idx="1">
                  <c:v>2684.0029729391422</c:v>
                </c:pt>
                <c:pt idx="2">
                  <c:v>2683.8499471313503</c:v>
                </c:pt>
                <c:pt idx="3">
                  <c:v>2683.6969192780894</c:v>
                </c:pt>
                <c:pt idx="4">
                  <c:v>2683.5438893061864</c:v>
                </c:pt>
                <c:pt idx="5">
                  <c:v>2683.3908571466773</c:v>
                </c:pt>
                <c:pt idx="6">
                  <c:v>2683.2378227345625</c:v>
                </c:pt>
                <c:pt idx="7">
                  <c:v>2683.0847860085769</c:v>
                </c:pt>
                <c:pt idx="8">
                  <c:v>2682.9317469109747</c:v>
                </c:pt>
                <c:pt idx="9">
                  <c:v>2682.7787053873249</c:v>
                </c:pt>
                <c:pt idx="10">
                  <c:v>2682.6256613863188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D-4BB4-8319-BECBF1C5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54479"/>
        <c:axId val="972165487"/>
      </c:scatterChart>
      <c:valAx>
        <c:axId val="96415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Injection Well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65487"/>
        <c:crosses val="autoZero"/>
        <c:crossBetween val="midCat"/>
      </c:valAx>
      <c:valAx>
        <c:axId val="972165487"/>
        <c:scaling>
          <c:orientation val="minMax"/>
          <c:min val="2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'Injection Well'!$H$14:$H$48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Well'!$BG$14:$BG$48</c:f>
              <c:numCache>
                <c:formatCode>General</c:formatCode>
                <c:ptCount val="35"/>
                <c:pt idx="0">
                  <c:v>31</c:v>
                </c:pt>
                <c:pt idx="1">
                  <c:v>32.231240870462592</c:v>
                </c:pt>
                <c:pt idx="2">
                  <c:v>32.743252355682749</c:v>
                </c:pt>
                <c:pt idx="3">
                  <c:v>33.23399022141524</c:v>
                </c:pt>
                <c:pt idx="4">
                  <c:v>33.723213428843493</c:v>
                </c:pt>
                <c:pt idx="5">
                  <c:v>34.212287521152753</c:v>
                </c:pt>
                <c:pt idx="6">
                  <c:v>34.701319591718679</c:v>
                </c:pt>
                <c:pt idx="7">
                  <c:v>35.190317128886647</c:v>
                </c:pt>
                <c:pt idx="8">
                  <c:v>35.679278683692772</c:v>
                </c:pt>
                <c:pt idx="9">
                  <c:v>36.168201807674627</c:v>
                </c:pt>
                <c:pt idx="10">
                  <c:v>36.657083812476806</c:v>
                </c:pt>
                <c:pt idx="11">
                  <c:v>37.145921840826631</c:v>
                </c:pt>
                <c:pt idx="12">
                  <c:v>37.634712864634643</c:v>
                </c:pt>
                <c:pt idx="13">
                  <c:v>38.12345367403006</c:v>
                </c:pt>
                <c:pt idx="14">
                  <c:v>38.612140864429797</c:v>
                </c:pt>
                <c:pt idx="15">
                  <c:v>39.100770822414965</c:v>
                </c:pt>
                <c:pt idx="16">
                  <c:v>39.58933971042066</c:v>
                </c:pt>
                <c:pt idx="17">
                  <c:v>40.077843450135475</c:v>
                </c:pt>
                <c:pt idx="18">
                  <c:v>40.566277704479923</c:v>
                </c:pt>
                <c:pt idx="19">
                  <c:v>41.054637858015127</c:v>
                </c:pt>
                <c:pt idx="20">
                  <c:v>41.542918995614798</c:v>
                </c:pt>
                <c:pt idx="21">
                  <c:v>42.031115879213019</c:v>
                </c:pt>
                <c:pt idx="22">
                  <c:v>42.51922292241678</c:v>
                </c:pt>
                <c:pt idx="23">
                  <c:v>43.007234162745569</c:v>
                </c:pt>
                <c:pt idx="24">
                  <c:v>43.495143231229513</c:v>
                </c:pt>
                <c:pt idx="25">
                  <c:v>43.982943319062549</c:v>
                </c:pt>
                <c:pt idx="26">
                  <c:v>44.470627140966513</c:v>
                </c:pt>
                <c:pt idx="27">
                  <c:v>44.958186894875517</c:v>
                </c:pt>
                <c:pt idx="28">
                  <c:v>45.445614217496136</c:v>
                </c:pt>
                <c:pt idx="29">
                  <c:v>45.932900135236679</c:v>
                </c:pt>
                <c:pt idx="30">
                  <c:v>46.420035009926472</c:v>
                </c:pt>
                <c:pt idx="31">
                  <c:v>46.907008478662171</c:v>
                </c:pt>
                <c:pt idx="32">
                  <c:v>47.393809387020113</c:v>
                </c:pt>
                <c:pt idx="33">
                  <c:v>47.880425714759077</c:v>
                </c:pt>
                <c:pt idx="34">
                  <c:v>48.366844493003782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6-4DDA-B7AC-55689DC5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  <c:majorUnit val="300"/>
      </c:valAx>
      <c:valAx>
        <c:axId val="161980519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</a:t>
                </a:r>
                <a:r>
                  <a:rPr lang="en-US" baseline="30000"/>
                  <a:t>(0</a:t>
                </a:r>
                <a:r>
                  <a:rPr lang="en-US" baseline="0"/>
                  <a:t>C</a:t>
                </a:r>
                <a:r>
                  <a:rPr lang="en-US" baseline="30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7131409992146"/>
          <c:y val="0.16012159972370499"/>
          <c:w val="0.769871627012788"/>
          <c:h val="0.68063815318539733"/>
        </c:manualLayout>
      </c:layout>
      <c:scatterChart>
        <c:scatterStyle val="smoothMarker"/>
        <c:varyColors val="0"/>
        <c:ser>
          <c:idx val="9"/>
          <c:order val="0"/>
          <c:tx>
            <c:v>Model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Reservoir!$H$937:$H$947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Reservoir!$L$937:$L$947</c:f>
              <c:numCache>
                <c:formatCode>General</c:formatCode>
                <c:ptCount val="11"/>
                <c:pt idx="0">
                  <c:v>48.369699764684491</c:v>
                </c:pt>
                <c:pt idx="1">
                  <c:v>48.367399617368839</c:v>
                </c:pt>
                <c:pt idx="2">
                  <c:v>48.365232735860069</c:v>
                </c:pt>
                <c:pt idx="3">
                  <c:v>48.363191399090468</c:v>
                </c:pt>
                <c:pt idx="4">
                  <c:v>48.361268333326322</c:v>
                </c:pt>
                <c:pt idx="5">
                  <c:v>48.359456686250986</c:v>
                </c:pt>
                <c:pt idx="6">
                  <c:v>48.357750002549537</c:v>
                </c:pt>
                <c:pt idx="7">
                  <c:v>48.356142200907904</c:v>
                </c:pt>
                <c:pt idx="8">
                  <c:v>48.354627552344631</c:v>
                </c:pt>
                <c:pt idx="9">
                  <c:v>48.353200659797956</c:v>
                </c:pt>
                <c:pt idx="10">
                  <c:v>48.351856438895588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F-4F64-B767-885A17FF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Injected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455491974732"/>
          <c:y val="6.0122316078002815E-2"/>
          <c:w val="0.79985745292176458"/>
          <c:h val="0.782289175333148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Reservoir!$B$14:$B$24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Reservoir!$D$14:$D$24</c:f>
              <c:numCache>
                <c:formatCode>General</c:formatCode>
                <c:ptCount val="11"/>
                <c:pt idx="0">
                  <c:v>2684.2828630766553</c:v>
                </c:pt>
                <c:pt idx="1">
                  <c:v>2684.1326078558595</c:v>
                </c:pt>
                <c:pt idx="2">
                  <c:v>2683.982350689435</c:v>
                </c:pt>
                <c:pt idx="3">
                  <c:v>2683.8320915040508</c:v>
                </c:pt>
                <c:pt idx="4">
                  <c:v>2683.6818302306719</c:v>
                </c:pt>
                <c:pt idx="5">
                  <c:v>2683.5315668043049</c:v>
                </c:pt>
                <c:pt idx="6">
                  <c:v>2683.3813011637603</c:v>
                </c:pt>
                <c:pt idx="7">
                  <c:v>2683.231033251428</c:v>
                </c:pt>
                <c:pt idx="8">
                  <c:v>2683.0807630130662</c:v>
                </c:pt>
                <c:pt idx="9">
                  <c:v>2682.9304903976022</c:v>
                </c:pt>
                <c:pt idx="10">
                  <c:v>2682.7802153569469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C-4816-8763-30296D5E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At val="2682"/>
        <c:crossBetween val="midCat"/>
        <c:majorUnit val="10"/>
      </c:valAx>
      <c:valAx>
        <c:axId val="1619805199"/>
        <c:scaling>
          <c:orientation val="minMax"/>
          <c:max val="2657"/>
          <c:min val="26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Tekanan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4519664469641"/>
          <c:y val="5.1434647438871189E-2"/>
          <c:w val="0.80316501680353258"/>
          <c:h val="0.740940948459316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Reservoir!$B$14:$B$24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Reservoir!$H$14:$H$24</c:f>
              <c:numCache>
                <c:formatCode>General</c:formatCode>
                <c:ptCount val="11"/>
                <c:pt idx="0">
                  <c:v>48.366844493003782</c:v>
                </c:pt>
                <c:pt idx="1">
                  <c:v>48.364671254334631</c:v>
                </c:pt>
                <c:pt idx="2">
                  <c:v>48.362626200817523</c:v>
                </c:pt>
                <c:pt idx="3">
                  <c:v>48.360701771723768</c:v>
                </c:pt>
                <c:pt idx="4">
                  <c:v>48.358890852274037</c:v>
                </c:pt>
                <c:pt idx="5">
                  <c:v>48.35718674733544</c:v>
                </c:pt>
                <c:pt idx="6">
                  <c:v>48.355583156669994</c:v>
                </c:pt>
                <c:pt idx="7">
                  <c:v>48.354074151642969</c:v>
                </c:pt>
                <c:pt idx="8">
                  <c:v>48.352654153304996</c:v>
                </c:pt>
                <c:pt idx="9">
                  <c:v>48.351317911766976</c:v>
                </c:pt>
                <c:pt idx="10">
                  <c:v>48.350060486791428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3-48C6-A3FD-B62065BE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  <c:majorUnit val="10"/>
      </c:valAx>
      <c:valAx>
        <c:axId val="1619805199"/>
        <c:scaling>
          <c:orientation val="minMax"/>
          <c:min val="4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 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(0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'Production Well'!$H$13:$H$47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'Production Well'!$AX$13:$AX$47</c:f>
              <c:numCache>
                <c:formatCode>General</c:formatCode>
                <c:ptCount val="35"/>
                <c:pt idx="0">
                  <c:v>2682.7802153569469</c:v>
                </c:pt>
                <c:pt idx="1">
                  <c:v>2668.2092864181491</c:v>
                </c:pt>
                <c:pt idx="2">
                  <c:v>2653.6225052697905</c:v>
                </c:pt>
                <c:pt idx="3">
                  <c:v>2639.0295723549534</c:v>
                </c:pt>
                <c:pt idx="4">
                  <c:v>2624.4385387049633</c:v>
                </c:pt>
                <c:pt idx="5">
                  <c:v>2609.8560900364473</c:v>
                </c:pt>
                <c:pt idx="6">
                  <c:v>2595.2877814975282</c:v>
                </c:pt>
                <c:pt idx="7">
                  <c:v>2580.7382318065934</c:v>
                </c:pt>
                <c:pt idx="8">
                  <c:v>2566.2112839192541</c:v>
                </c:pt>
                <c:pt idx="9">
                  <c:v>2551.7101380656222</c:v>
                </c:pt>
                <c:pt idx="10">
                  <c:v>2537.2374619538646</c:v>
                </c:pt>
                <c:pt idx="11">
                  <c:v>2522.7954820859532</c:v>
                </c:pt>
                <c:pt idx="12">
                  <c:v>2508.3860594381426</c:v>
                </c:pt>
                <c:pt idx="13">
                  <c:v>2494.0107521912137</c:v>
                </c:pt>
                <c:pt idx="14">
                  <c:v>2479.6708677297556</c:v>
                </c:pt>
                <c:pt idx="15">
                  <c:v>2465.3675057466066</c:v>
                </c:pt>
                <c:pt idx="16">
                  <c:v>2451.1015939727477</c:v>
                </c:pt>
                <c:pt idx="17">
                  <c:v>2436.873917792223</c:v>
                </c:pt>
                <c:pt idx="18">
                  <c:v>2422.6851447861345</c:v>
                </c:pt>
                <c:pt idx="19">
                  <c:v>2408.5358450714061</c:v>
                </c:pt>
                <c:pt idx="20">
                  <c:v>2394.4265081523204</c:v>
                </c:pt>
                <c:pt idx="21">
                  <c:v>2380.3575568804131</c:v>
                </c:pt>
                <c:pt idx="22">
                  <c:v>2366.3293590168296</c:v>
                </c:pt>
                <c:pt idx="23">
                  <c:v>2352.3422368070524</c:v>
                </c:pt>
                <c:pt idx="24">
                  <c:v>2338.3964749080751</c:v>
                </c:pt>
                <c:pt idx="25">
                  <c:v>2324.4923269501278</c:v>
                </c:pt>
                <c:pt idx="26">
                  <c:v>2310.6300209669639</c:v>
                </c:pt>
                <c:pt idx="27">
                  <c:v>2296.8097638887925</c:v>
                </c:pt>
                <c:pt idx="28">
                  <c:v>2283.0317452588047</c:v>
                </c:pt>
                <c:pt idx="29">
                  <c:v>2269.2961403067447</c:v>
                </c:pt>
                <c:pt idx="30">
                  <c:v>2255.6031124901565</c:v>
                </c:pt>
                <c:pt idx="31">
                  <c:v>2241.9528155949984</c:v>
                </c:pt>
                <c:pt idx="32">
                  <c:v>2228.3453954716147</c:v>
                </c:pt>
                <c:pt idx="33">
                  <c:v>2214.7809914690124</c:v>
                </c:pt>
                <c:pt idx="34">
                  <c:v>2201.2597376195936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73E-8410-4E165681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</c:valAx>
      <c:valAx>
        <c:axId val="16198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Tekanan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'Production Well'!$B$13:$B$47</c:f>
              <c:numCache>
                <c:formatCode>General</c:formatCode>
                <c:ptCount val="35"/>
                <c:pt idx="0">
                  <c:v>1700</c:v>
                </c:pt>
                <c:pt idx="1">
                  <c:v>1650</c:v>
                </c:pt>
                <c:pt idx="2">
                  <c:v>1600</c:v>
                </c:pt>
                <c:pt idx="3">
                  <c:v>1550</c:v>
                </c:pt>
                <c:pt idx="4">
                  <c:v>1500</c:v>
                </c:pt>
                <c:pt idx="5">
                  <c:v>1450</c:v>
                </c:pt>
                <c:pt idx="6">
                  <c:v>1400</c:v>
                </c:pt>
                <c:pt idx="7">
                  <c:v>1350</c:v>
                </c:pt>
                <c:pt idx="8">
                  <c:v>1300</c:v>
                </c:pt>
                <c:pt idx="9">
                  <c:v>1250</c:v>
                </c:pt>
                <c:pt idx="10">
                  <c:v>1200</c:v>
                </c:pt>
                <c:pt idx="11">
                  <c:v>1150</c:v>
                </c:pt>
                <c:pt idx="12">
                  <c:v>1100</c:v>
                </c:pt>
                <c:pt idx="13">
                  <c:v>1050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  <c:pt idx="30">
                  <c:v>200</c:v>
                </c:pt>
                <c:pt idx="31">
                  <c:v>150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</c:numCache>
            </c:numRef>
          </c:xVal>
          <c:yVal>
            <c:numRef>
              <c:f>'Production Well'!$BG$13:$BG$47</c:f>
              <c:numCache>
                <c:formatCode>General</c:formatCode>
                <c:ptCount val="35"/>
                <c:pt idx="0">
                  <c:v>48.350060486791428</c:v>
                </c:pt>
                <c:pt idx="1">
                  <c:v>48.202736176024779</c:v>
                </c:pt>
                <c:pt idx="2">
                  <c:v>47.985473139378243</c:v>
                </c:pt>
                <c:pt idx="3">
                  <c:v>47.710288935621158</c:v>
                </c:pt>
                <c:pt idx="4">
                  <c:v>47.387131585452259</c:v>
                </c:pt>
                <c:pt idx="5">
                  <c:v>47.024239030180723</c:v>
                </c:pt>
                <c:pt idx="6">
                  <c:v>46.628434923119499</c:v>
                </c:pt>
                <c:pt idx="7">
                  <c:v>46.205372455440212</c:v>
                </c:pt>
                <c:pt idx="8">
                  <c:v>45.759735632361384</c:v>
                </c:pt>
                <c:pt idx="9">
                  <c:v>45.295405616474987</c:v>
                </c:pt>
                <c:pt idx="10">
                  <c:v>44.81559832790613</c:v>
                </c:pt>
                <c:pt idx="11">
                  <c:v>44.322978350950848</c:v>
                </c:pt>
                <c:pt idx="12">
                  <c:v>43.819753280419107</c:v>
                </c:pt>
                <c:pt idx="13">
                  <c:v>43.307751900231686</c:v>
                </c:pt>
                <c:pt idx="14">
                  <c:v>42.788488985345786</c:v>
                </c:pt>
                <c:pt idx="15">
                  <c:v>42.263219027668356</c:v>
                </c:pt>
                <c:pt idx="16">
                  <c:v>41.732980785369755</c:v>
                </c:pt>
                <c:pt idx="17">
                  <c:v>41.198634225762611</c:v>
                </c:pt>
                <c:pt idx="18">
                  <c:v>40.660891161082361</c:v>
                </c:pt>
                <c:pt idx="19">
                  <c:v>40.120340653279925</c:v>
                </c:pt>
                <c:pt idx="20">
                  <c:v>39.577470079638502</c:v>
                </c:pt>
                <c:pt idx="21">
                  <c:v>39.032682598660237</c:v>
                </c:pt>
                <c:pt idx="22">
                  <c:v>38.486311629562266</c:v>
                </c:pt>
                <c:pt idx="23">
                  <c:v>37.93863285425801</c:v>
                </c:pt>
                <c:pt idx="24">
                  <c:v>37.389874164104157</c:v>
                </c:pt>
                <c:pt idx="25">
                  <c:v>36.840223901871411</c:v>
                </c:pt>
                <c:pt idx="26">
                  <c:v>36.28983768980396</c:v>
                </c:pt>
                <c:pt idx="27">
                  <c:v>35.738844085171387</c:v>
                </c:pt>
                <c:pt idx="28">
                  <c:v>35.187349263657147</c:v>
                </c:pt>
                <c:pt idx="29">
                  <c:v>34.635440896837736</c:v>
                </c:pt>
                <c:pt idx="30">
                  <c:v>34.083191361702163</c:v>
                </c:pt>
                <c:pt idx="31">
                  <c:v>33.530660396659883</c:v>
                </c:pt>
                <c:pt idx="32">
                  <c:v>32.977897298972799</c:v>
                </c:pt>
                <c:pt idx="33">
                  <c:v>32.424942742347454</c:v>
                </c:pt>
                <c:pt idx="34">
                  <c:v>31.871830279976049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E-44B3-94D7-78B4024F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</c:valAx>
      <c:valAx>
        <c:axId val="161980519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 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(0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98936711067859"/>
          <c:y val="9.5671712436724121E-2"/>
          <c:w val="0.769871627012788"/>
          <c:h val="0.680638153185397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529473853233658"/>
                  <c:y val="-2.3373986335949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'Production Well'!$S$354:$S$389</c:f>
              <c:numCache>
                <c:formatCode>General</c:formatCode>
                <c:ptCount val="36"/>
                <c:pt idx="0">
                  <c:v>2579.1889999999999</c:v>
                </c:pt>
                <c:pt idx="1">
                  <c:v>2565.5250000000001</c:v>
                </c:pt>
                <c:pt idx="2">
                  <c:v>2551.8850000000002</c:v>
                </c:pt>
                <c:pt idx="3">
                  <c:v>2538.2890000000002</c:v>
                </c:pt>
                <c:pt idx="4">
                  <c:v>2524.7260000000001</c:v>
                </c:pt>
                <c:pt idx="5">
                  <c:v>2506.8110000000001</c:v>
                </c:pt>
                <c:pt idx="6">
                  <c:v>2492.6480000000001</c:v>
                </c:pt>
                <c:pt idx="7">
                  <c:v>2478.52</c:v>
                </c:pt>
                <c:pt idx="8">
                  <c:v>2464.4270000000001</c:v>
                </c:pt>
                <c:pt idx="9">
                  <c:v>2450.3690000000001</c:v>
                </c:pt>
                <c:pt idx="10">
                  <c:v>2436.346</c:v>
                </c:pt>
                <c:pt idx="11">
                  <c:v>2420.1109999999999</c:v>
                </c:pt>
                <c:pt idx="12">
                  <c:v>2405.8220000000001</c:v>
                </c:pt>
                <c:pt idx="13">
                  <c:v>2391.5709999999999</c:v>
                </c:pt>
                <c:pt idx="14">
                  <c:v>2377.3589999999999</c:v>
                </c:pt>
                <c:pt idx="15">
                  <c:v>2363.174</c:v>
                </c:pt>
                <c:pt idx="16">
                  <c:v>2349.0360000000001</c:v>
                </c:pt>
                <c:pt idx="17">
                  <c:v>2331.1370000000002</c:v>
                </c:pt>
                <c:pt idx="18">
                  <c:v>2316.9349999999999</c:v>
                </c:pt>
                <c:pt idx="19">
                  <c:v>2302.7800000000002</c:v>
                </c:pt>
                <c:pt idx="20">
                  <c:v>2288.6550000000002</c:v>
                </c:pt>
                <c:pt idx="21">
                  <c:v>2273.2269999999999</c:v>
                </c:pt>
                <c:pt idx="22">
                  <c:v>2259.1869999999999</c:v>
                </c:pt>
                <c:pt idx="23">
                  <c:v>2245.183</c:v>
                </c:pt>
                <c:pt idx="24">
                  <c:v>2231.2159999999999</c:v>
                </c:pt>
                <c:pt idx="25">
                  <c:v>2217.2860000000001</c:v>
                </c:pt>
                <c:pt idx="26">
                  <c:v>2203.395</c:v>
                </c:pt>
                <c:pt idx="27">
                  <c:v>2189.5430000000001</c:v>
                </c:pt>
                <c:pt idx="28">
                  <c:v>2682</c:v>
                </c:pt>
                <c:pt idx="29">
                  <c:v>2674.61</c:v>
                </c:pt>
                <c:pt idx="30">
                  <c:v>2647.7190000000001</c:v>
                </c:pt>
                <c:pt idx="31">
                  <c:v>2634.3220000000001</c:v>
                </c:pt>
                <c:pt idx="32">
                  <c:v>2620.9560000000001</c:v>
                </c:pt>
                <c:pt idx="33">
                  <c:v>2607.6190000000001</c:v>
                </c:pt>
                <c:pt idx="34">
                  <c:v>2592.694</c:v>
                </c:pt>
                <c:pt idx="35">
                  <c:v>2578.9969999999998</c:v>
                </c:pt>
              </c:numCache>
            </c:numRef>
          </c:xVal>
          <c:yVal>
            <c:numRef>
              <c:f>'Production Well'!$U$354:$U$389</c:f>
              <c:numCache>
                <c:formatCode>General</c:formatCode>
                <c:ptCount val="36"/>
                <c:pt idx="0">
                  <c:v>2566.5532587295284</c:v>
                </c:pt>
                <c:pt idx="1">
                  <c:v>2551.9917313697629</c:v>
                </c:pt>
                <c:pt idx="2">
                  <c:v>2537.4560530141384</c:v>
                </c:pt>
                <c:pt idx="3">
                  <c:v>2522.9488800802637</c:v>
                </c:pt>
                <c:pt idx="4">
                  <c:v>2508.4724277199598</c:v>
                </c:pt>
                <c:pt idx="5">
                  <c:v>2494.0285458467865</c:v>
                </c:pt>
                <c:pt idx="6">
                  <c:v>2479.6187820967639</c:v>
                </c:pt>
                <c:pt idx="7">
                  <c:v>2465.2444339711387</c:v>
                </c:pt>
                <c:pt idx="8">
                  <c:v>2450.906592020202</c:v>
                </c:pt>
                <c:pt idx="9">
                  <c:v>2436.6061756060767</c:v>
                </c:pt>
                <c:pt idx="10">
                  <c:v>2422.3439625175401</c:v>
                </c:pt>
                <c:pt idx="11">
                  <c:v>2408.120613491189</c:v>
                </c:pt>
                <c:pt idx="12">
                  <c:v>2393.9366925123818</c:v>
                </c:pt>
                <c:pt idx="13">
                  <c:v>2379.7926836197257</c:v>
                </c:pt>
                <c:pt idx="14">
                  <c:v>2365.6890048129458</c:v>
                </c:pt>
                <c:pt idx="15">
                  <c:v>2351.6260195613095</c:v>
                </c:pt>
                <c:pt idx="16">
                  <c:v>2337.6040463246982</c:v>
                </c:pt>
                <c:pt idx="17">
                  <c:v>2323.6233664288866</c:v>
                </c:pt>
                <c:pt idx="18">
                  <c:v>2309.6842305781156</c:v>
                </c:pt>
                <c:pt idx="19">
                  <c:v>2295.7868642395624</c:v>
                </c:pt>
                <c:pt idx="20">
                  <c:v>2281.9314720941011</c:v>
                </c:pt>
                <c:pt idx="21">
                  <c:v>2268.1182417144096</c:v>
                </c:pt>
                <c:pt idx="22">
                  <c:v>2254.3473466038417</c:v>
                </c:pt>
                <c:pt idx="23">
                  <c:v>2240.6189487065535</c:v>
                </c:pt>
                <c:pt idx="24">
                  <c:v>2226.9332004803887</c:v>
                </c:pt>
                <c:pt idx="25">
                  <c:v>2213.2902466082655</c:v>
                </c:pt>
                <c:pt idx="26">
                  <c:v>2199.6902254107663</c:v>
                </c:pt>
                <c:pt idx="27">
                  <c:v>2186.1332700118151</c:v>
                </c:pt>
                <c:pt idx="28">
                  <c:v>2668.1241738175149</c:v>
                </c:pt>
                <c:pt idx="29">
                  <c:v>2653.5159686703873</c:v>
                </c:pt>
                <c:pt idx="30">
                  <c:v>2638.8921722667137</c:v>
                </c:pt>
                <c:pt idx="31">
                  <c:v>2624.2625342241899</c:v>
                </c:pt>
                <c:pt idx="32">
                  <c:v>2609.6351274548983</c:v>
                </c:pt>
                <c:pt idx="33">
                  <c:v>2595.0166402056952</c:v>
                </c:pt>
                <c:pt idx="34">
                  <c:v>2580.4126168116145</c:v>
                </c:pt>
                <c:pt idx="35">
                  <c:v>2565.8276563437194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5-4A5B-AE4A-D4EC021C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PIPESIM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in val="19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95248006239512"/>
          <c:y val="9.1037011876689056E-2"/>
          <c:w val="0.769871627012788"/>
          <c:h val="0.680638153185397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5615784723287514E-2"/>
                  <c:y val="-0.14896158395260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'Production Well'!$T$354:$T$389</c:f>
              <c:numCache>
                <c:formatCode>General</c:formatCode>
                <c:ptCount val="36"/>
                <c:pt idx="0">
                  <c:v>45.358559999999997</c:v>
                </c:pt>
                <c:pt idx="1">
                  <c:v>44.942500000000003</c:v>
                </c:pt>
                <c:pt idx="2">
                  <c:v>44.523139999999998</c:v>
                </c:pt>
                <c:pt idx="3">
                  <c:v>44.101179999999999</c:v>
                </c:pt>
                <c:pt idx="4">
                  <c:v>43.676459999999999</c:v>
                </c:pt>
                <c:pt idx="5">
                  <c:v>43.110999999999997</c:v>
                </c:pt>
                <c:pt idx="6">
                  <c:v>42.666359999999997</c:v>
                </c:pt>
                <c:pt idx="7">
                  <c:v>42.220309999999998</c:v>
                </c:pt>
                <c:pt idx="8">
                  <c:v>41.771540000000002</c:v>
                </c:pt>
                <c:pt idx="9">
                  <c:v>41.320270000000001</c:v>
                </c:pt>
                <c:pt idx="10">
                  <c:v>40.866540000000001</c:v>
                </c:pt>
                <c:pt idx="11">
                  <c:v>40.337519999999998</c:v>
                </c:pt>
                <c:pt idx="12">
                  <c:v>39.851439999999997</c:v>
                </c:pt>
                <c:pt idx="13">
                  <c:v>39.359349999999999</c:v>
                </c:pt>
                <c:pt idx="14">
                  <c:v>38.870069999999998</c:v>
                </c:pt>
                <c:pt idx="15">
                  <c:v>38.383409999999998</c:v>
                </c:pt>
                <c:pt idx="16">
                  <c:v>37.895449999999997</c:v>
                </c:pt>
                <c:pt idx="17">
                  <c:v>37.27449</c:v>
                </c:pt>
                <c:pt idx="18">
                  <c:v>36.778779999999998</c:v>
                </c:pt>
                <c:pt idx="19">
                  <c:v>36.282049999999998</c:v>
                </c:pt>
                <c:pt idx="20">
                  <c:v>35.783760000000001</c:v>
                </c:pt>
                <c:pt idx="21">
                  <c:v>35.236800000000002</c:v>
                </c:pt>
                <c:pt idx="22">
                  <c:v>34.744700000000002</c:v>
                </c:pt>
                <c:pt idx="23">
                  <c:v>34.252040000000001</c:v>
                </c:pt>
                <c:pt idx="24">
                  <c:v>33.7532</c:v>
                </c:pt>
                <c:pt idx="25">
                  <c:v>33.23563</c:v>
                </c:pt>
                <c:pt idx="26">
                  <c:v>32.717509999999997</c:v>
                </c:pt>
                <c:pt idx="27">
                  <c:v>32.198869999999999</c:v>
                </c:pt>
                <c:pt idx="28">
                  <c:v>48.333329999999997</c:v>
                </c:pt>
                <c:pt idx="29">
                  <c:v>48.1355</c:v>
                </c:pt>
                <c:pt idx="30">
                  <c:v>47.38984</c:v>
                </c:pt>
                <c:pt idx="31">
                  <c:v>47.006160000000001</c:v>
                </c:pt>
                <c:pt idx="32">
                  <c:v>46.620559999999998</c:v>
                </c:pt>
                <c:pt idx="33">
                  <c:v>46.218870000000003</c:v>
                </c:pt>
                <c:pt idx="34">
                  <c:v>45.775269999999999</c:v>
                </c:pt>
                <c:pt idx="35">
                  <c:v>45.363050000000001</c:v>
                </c:pt>
              </c:numCache>
            </c:numRef>
          </c:xVal>
          <c:yVal>
            <c:numRef>
              <c:f>'Production Well'!$V$354:$V$389</c:f>
              <c:numCache>
                <c:formatCode>General</c:formatCode>
                <c:ptCount val="36"/>
                <c:pt idx="0">
                  <c:v>46.199436827860524</c:v>
                </c:pt>
                <c:pt idx="1">
                  <c:v>45.752842966926465</c:v>
                </c:pt>
                <c:pt idx="2">
                  <c:v>45.287637827231727</c:v>
                </c:pt>
                <c:pt idx="3">
                  <c:v>44.807037554499658</c:v>
                </c:pt>
                <c:pt idx="4">
                  <c:v>44.31370446554002</c:v>
                </c:pt>
                <c:pt idx="5">
                  <c:v>43.80984223786664</c:v>
                </c:pt>
                <c:pt idx="6">
                  <c:v>43.29727471708086</c:v>
                </c:pt>
                <c:pt idx="7">
                  <c:v>42.777511181697619</c:v>
                </c:pt>
                <c:pt idx="8">
                  <c:v>42.251800404265737</c:v>
                </c:pt>
                <c:pt idx="9">
                  <c:v>41.721175438162106</c:v>
                </c:pt>
                <c:pt idx="10">
                  <c:v>41.186490723686383</c:v>
                </c:pt>
                <c:pt idx="11">
                  <c:v>40.648452831108649</c:v>
                </c:pt>
                <c:pt idx="12">
                  <c:v>40.107645931028017</c:v>
                </c:pt>
                <c:pt idx="13">
                  <c:v>39.564552894888955</c:v>
                </c:pt>
                <c:pt idx="14">
                  <c:v>39.01957277360286</c:v>
                </c:pt>
                <c:pt idx="15">
                  <c:v>38.473035274123554</c:v>
                </c:pt>
                <c:pt idx="16">
                  <c:v>37.925212747799037</c:v>
                </c:pt>
                <c:pt idx="17">
                  <c:v>37.376330116504363</c:v>
                </c:pt>
                <c:pt idx="18">
                  <c:v>36.82657308978699</c:v>
                </c:pt>
                <c:pt idx="19">
                  <c:v>36.276094965925694</c:v>
                </c:pt>
                <c:pt idx="20">
                  <c:v>35.72502225977491</c:v>
                </c:pt>
                <c:pt idx="21">
                  <c:v>35.173459358771915</c:v>
                </c:pt>
                <c:pt idx="22">
                  <c:v>34.621492374064161</c:v>
                </c:pt>
                <c:pt idx="23">
                  <c:v>34.069192325161175</c:v>
                </c:pt>
                <c:pt idx="24">
                  <c:v>33.516617772829235</c:v>
                </c:pt>
                <c:pt idx="25">
                  <c:v>32.963816995299219</c:v>
                </c:pt>
                <c:pt idx="26">
                  <c:v>32.410829786561223</c:v>
                </c:pt>
                <c:pt idx="27">
                  <c:v>31.857688942003801</c:v>
                </c:pt>
                <c:pt idx="28">
                  <c:v>48.355044272056276</c:v>
                </c:pt>
                <c:pt idx="29">
                  <c:v>48.205178085474728</c:v>
                </c:pt>
                <c:pt idx="30">
                  <c:v>47.985024745210914</c:v>
                </c:pt>
                <c:pt idx="31">
                  <c:v>47.70679867718556</c:v>
                </c:pt>
                <c:pt idx="32">
                  <c:v>47.380587242370829</c:v>
                </c:pt>
                <c:pt idx="33">
                  <c:v>47.014724240324114</c:v>
                </c:pt>
                <c:pt idx="34">
                  <c:v>46.616096565642088</c:v>
                </c:pt>
                <c:pt idx="35">
                  <c:v>46.190396421552428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0-499A-B1DD-712AED1B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PIPESIM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ax val="55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455491974732"/>
          <c:y val="6.0122316078002815E-2"/>
          <c:w val="0.79985745292176458"/>
          <c:h val="0.782289175333148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'Production Well'!$B$13:$B$47</c:f>
              <c:numCache>
                <c:formatCode>General</c:formatCode>
                <c:ptCount val="35"/>
                <c:pt idx="0">
                  <c:v>1700</c:v>
                </c:pt>
                <c:pt idx="1">
                  <c:v>1650</c:v>
                </c:pt>
                <c:pt idx="2">
                  <c:v>1600</c:v>
                </c:pt>
                <c:pt idx="3">
                  <c:v>1550</c:v>
                </c:pt>
                <c:pt idx="4">
                  <c:v>1500</c:v>
                </c:pt>
                <c:pt idx="5">
                  <c:v>1450</c:v>
                </c:pt>
                <c:pt idx="6">
                  <c:v>1400</c:v>
                </c:pt>
                <c:pt idx="7">
                  <c:v>1350</c:v>
                </c:pt>
                <c:pt idx="8">
                  <c:v>1300</c:v>
                </c:pt>
                <c:pt idx="9">
                  <c:v>1250</c:v>
                </c:pt>
                <c:pt idx="10">
                  <c:v>1200</c:v>
                </c:pt>
                <c:pt idx="11">
                  <c:v>1150</c:v>
                </c:pt>
                <c:pt idx="12">
                  <c:v>1100</c:v>
                </c:pt>
                <c:pt idx="13">
                  <c:v>1050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  <c:pt idx="30">
                  <c:v>200</c:v>
                </c:pt>
                <c:pt idx="31">
                  <c:v>150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</c:numCache>
            </c:numRef>
          </c:xVal>
          <c:yVal>
            <c:numRef>
              <c:f>'Production Well'!$AX$13:$AX$47</c:f>
              <c:numCache>
                <c:formatCode>General</c:formatCode>
                <c:ptCount val="35"/>
                <c:pt idx="0">
                  <c:v>2682.7802153569469</c:v>
                </c:pt>
                <c:pt idx="1">
                  <c:v>2668.2092864181491</c:v>
                </c:pt>
                <c:pt idx="2">
                  <c:v>2653.6225052697905</c:v>
                </c:pt>
                <c:pt idx="3">
                  <c:v>2639.0295723549534</c:v>
                </c:pt>
                <c:pt idx="4">
                  <c:v>2624.4385387049633</c:v>
                </c:pt>
                <c:pt idx="5">
                  <c:v>2609.8560900364473</c:v>
                </c:pt>
                <c:pt idx="6">
                  <c:v>2595.2877814975282</c:v>
                </c:pt>
                <c:pt idx="7">
                  <c:v>2580.7382318065934</c:v>
                </c:pt>
                <c:pt idx="8">
                  <c:v>2566.2112839192541</c:v>
                </c:pt>
                <c:pt idx="9">
                  <c:v>2551.7101380656222</c:v>
                </c:pt>
                <c:pt idx="10">
                  <c:v>2537.2374619538646</c:v>
                </c:pt>
                <c:pt idx="11">
                  <c:v>2522.7954820859532</c:v>
                </c:pt>
                <c:pt idx="12">
                  <c:v>2508.3860594381426</c:v>
                </c:pt>
                <c:pt idx="13">
                  <c:v>2494.0107521912137</c:v>
                </c:pt>
                <c:pt idx="14">
                  <c:v>2479.6708677297556</c:v>
                </c:pt>
                <c:pt idx="15">
                  <c:v>2465.3675057466066</c:v>
                </c:pt>
                <c:pt idx="16">
                  <c:v>2451.1015939727477</c:v>
                </c:pt>
                <c:pt idx="17">
                  <c:v>2436.873917792223</c:v>
                </c:pt>
                <c:pt idx="18">
                  <c:v>2422.6851447861345</c:v>
                </c:pt>
                <c:pt idx="19">
                  <c:v>2408.5358450714061</c:v>
                </c:pt>
                <c:pt idx="20">
                  <c:v>2394.4265081523204</c:v>
                </c:pt>
                <c:pt idx="21">
                  <c:v>2380.3575568804131</c:v>
                </c:pt>
                <c:pt idx="22">
                  <c:v>2366.3293590168296</c:v>
                </c:pt>
                <c:pt idx="23">
                  <c:v>2352.3422368070524</c:v>
                </c:pt>
                <c:pt idx="24">
                  <c:v>2338.3964749080751</c:v>
                </c:pt>
                <c:pt idx="25">
                  <c:v>2324.4923269501278</c:v>
                </c:pt>
                <c:pt idx="26">
                  <c:v>2310.6300209669639</c:v>
                </c:pt>
                <c:pt idx="27">
                  <c:v>2296.8097638887925</c:v>
                </c:pt>
                <c:pt idx="28">
                  <c:v>2283.0317452588047</c:v>
                </c:pt>
                <c:pt idx="29">
                  <c:v>2269.2961403067447</c:v>
                </c:pt>
                <c:pt idx="30">
                  <c:v>2255.6031124901565</c:v>
                </c:pt>
                <c:pt idx="31">
                  <c:v>2241.9528155949984</c:v>
                </c:pt>
                <c:pt idx="32">
                  <c:v>2228.3453954716147</c:v>
                </c:pt>
                <c:pt idx="33">
                  <c:v>2214.7809914690124</c:v>
                </c:pt>
                <c:pt idx="34">
                  <c:v>2201.2597376195936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9-4F49-8907-E083538D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73183"/>
        <c:axId val="1619805199"/>
      </c:scatterChart>
      <c:valAx>
        <c:axId val="1426573183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Kedalaman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5199"/>
        <c:crosses val="autoZero"/>
        <c:crossBetween val="midCat"/>
        <c:majorUnit val="300"/>
      </c:valAx>
      <c:valAx>
        <c:axId val="1619805199"/>
        <c:scaling>
          <c:orientation val="minMax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Tekanan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709313557841"/>
          <c:y val="4.8355961260038188E-2"/>
          <c:w val="0.84065476120278282"/>
          <c:h val="0.82595690519155607"/>
        </c:manualLayout>
      </c:layout>
      <c:scatterChart>
        <c:scatterStyle val="smoothMarker"/>
        <c:varyColors val="0"/>
        <c:ser>
          <c:idx val="0"/>
          <c:order val="0"/>
          <c:tx>
            <c:v>PIPESIM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'Production Well'!$R$312:$R$346</c:f>
              <c:numCache>
                <c:formatCode>General</c:formatCode>
                <c:ptCount val="35"/>
                <c:pt idx="0">
                  <c:v>1700</c:v>
                </c:pt>
                <c:pt idx="1">
                  <c:v>1650</c:v>
                </c:pt>
                <c:pt idx="2">
                  <c:v>1600</c:v>
                </c:pt>
                <c:pt idx="3">
                  <c:v>1550</c:v>
                </c:pt>
                <c:pt idx="4">
                  <c:v>1500</c:v>
                </c:pt>
                <c:pt idx="5">
                  <c:v>1450</c:v>
                </c:pt>
                <c:pt idx="6">
                  <c:v>1400</c:v>
                </c:pt>
                <c:pt idx="7">
                  <c:v>1350</c:v>
                </c:pt>
                <c:pt idx="8">
                  <c:v>1300</c:v>
                </c:pt>
                <c:pt idx="9">
                  <c:v>1250</c:v>
                </c:pt>
                <c:pt idx="10">
                  <c:v>1200</c:v>
                </c:pt>
                <c:pt idx="11">
                  <c:v>1150</c:v>
                </c:pt>
                <c:pt idx="12">
                  <c:v>1100</c:v>
                </c:pt>
                <c:pt idx="13">
                  <c:v>1050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  <c:pt idx="30">
                  <c:v>200</c:v>
                </c:pt>
                <c:pt idx="31">
                  <c:v>150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</c:numCache>
            </c:numRef>
          </c:xVal>
          <c:yVal>
            <c:numRef>
              <c:f>'Production Well'!$S$312:$S$346</c:f>
              <c:numCache>
                <c:formatCode>General</c:formatCode>
                <c:ptCount val="35"/>
                <c:pt idx="0">
                  <c:v>2682.5</c:v>
                </c:pt>
                <c:pt idx="1">
                  <c:v>2675.1089999999999</c:v>
                </c:pt>
                <c:pt idx="2">
                  <c:v>2648.2130000000002</c:v>
                </c:pt>
                <c:pt idx="3">
                  <c:v>2634.8130000000001</c:v>
                </c:pt>
                <c:pt idx="4">
                  <c:v>2621.444</c:v>
                </c:pt>
                <c:pt idx="5">
                  <c:v>2608.105</c:v>
                </c:pt>
                <c:pt idx="6">
                  <c:v>2593.1759999999999</c:v>
                </c:pt>
                <c:pt idx="7">
                  <c:v>2579.4760000000001</c:v>
                </c:pt>
                <c:pt idx="8">
                  <c:v>2565.81</c:v>
                </c:pt>
                <c:pt idx="9">
                  <c:v>2552.1689999999999</c:v>
                </c:pt>
                <c:pt idx="10">
                  <c:v>2538.5709999999999</c:v>
                </c:pt>
                <c:pt idx="11">
                  <c:v>2525.0059999999999</c:v>
                </c:pt>
                <c:pt idx="12">
                  <c:v>2507.0880000000002</c:v>
                </c:pt>
                <c:pt idx="13">
                  <c:v>2492.922</c:v>
                </c:pt>
                <c:pt idx="14">
                  <c:v>2478.7919999999999</c:v>
                </c:pt>
                <c:pt idx="15">
                  <c:v>2464.6970000000001</c:v>
                </c:pt>
                <c:pt idx="16">
                  <c:v>2450.636</c:v>
                </c:pt>
                <c:pt idx="17">
                  <c:v>2436.6109999999999</c:v>
                </c:pt>
                <c:pt idx="18">
                  <c:v>2420.3719999999998</c:v>
                </c:pt>
                <c:pt idx="19">
                  <c:v>2406.08</c:v>
                </c:pt>
                <c:pt idx="20">
                  <c:v>2391.826</c:v>
                </c:pt>
                <c:pt idx="21">
                  <c:v>2377.6109999999999</c:v>
                </c:pt>
                <c:pt idx="22">
                  <c:v>2363.4229999999998</c:v>
                </c:pt>
                <c:pt idx="23">
                  <c:v>2349.2809999999999</c:v>
                </c:pt>
                <c:pt idx="24">
                  <c:v>2331.377</c:v>
                </c:pt>
                <c:pt idx="25">
                  <c:v>2317.172</c:v>
                </c:pt>
                <c:pt idx="26">
                  <c:v>2303.0140000000001</c:v>
                </c:pt>
                <c:pt idx="27">
                  <c:v>2288.8850000000002</c:v>
                </c:pt>
                <c:pt idx="28">
                  <c:v>2273.453</c:v>
                </c:pt>
                <c:pt idx="29">
                  <c:v>2259.4090000000001</c:v>
                </c:pt>
                <c:pt idx="30">
                  <c:v>2245.4009999999998</c:v>
                </c:pt>
                <c:pt idx="31">
                  <c:v>2231.4299999999998</c:v>
                </c:pt>
                <c:pt idx="32">
                  <c:v>2217.4960000000001</c:v>
                </c:pt>
                <c:pt idx="33">
                  <c:v>2203.6010000000001</c:v>
                </c:pt>
                <c:pt idx="34">
                  <c:v>2189.7440000000001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9-4238-93FD-917AC26CC380}"/>
            </c:ext>
          </c:extLst>
        </c:ser>
        <c:ser>
          <c:idx val="2"/>
          <c:order val="1"/>
          <c:tx>
            <c:v>Model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'Production Well'!$R$312:$R$346</c:f>
              <c:numCache>
                <c:formatCode>General</c:formatCode>
                <c:ptCount val="35"/>
                <c:pt idx="0">
                  <c:v>1700</c:v>
                </c:pt>
                <c:pt idx="1">
                  <c:v>1650</c:v>
                </c:pt>
                <c:pt idx="2">
                  <c:v>1600</c:v>
                </c:pt>
                <c:pt idx="3">
                  <c:v>1550</c:v>
                </c:pt>
                <c:pt idx="4">
                  <c:v>1500</c:v>
                </c:pt>
                <c:pt idx="5">
                  <c:v>1450</c:v>
                </c:pt>
                <c:pt idx="6">
                  <c:v>1400</c:v>
                </c:pt>
                <c:pt idx="7">
                  <c:v>1350</c:v>
                </c:pt>
                <c:pt idx="8">
                  <c:v>1300</c:v>
                </c:pt>
                <c:pt idx="9">
                  <c:v>1250</c:v>
                </c:pt>
                <c:pt idx="10">
                  <c:v>1200</c:v>
                </c:pt>
                <c:pt idx="11">
                  <c:v>1150</c:v>
                </c:pt>
                <c:pt idx="12">
                  <c:v>1100</c:v>
                </c:pt>
                <c:pt idx="13">
                  <c:v>1050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  <c:pt idx="30">
                  <c:v>200</c:v>
                </c:pt>
                <c:pt idx="31">
                  <c:v>150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</c:numCache>
            </c:numRef>
          </c:xVal>
          <c:yVal>
            <c:numRef>
              <c:f>'Production Well'!$U$312:$U$346</c:f>
              <c:numCache>
                <c:formatCode>General</c:formatCode>
                <c:ptCount val="35"/>
                <c:pt idx="0">
                  <c:v>2669.5630516507968</c:v>
                </c:pt>
                <c:pt idx="1">
                  <c:v>2654.9593297290339</c:v>
                </c:pt>
                <c:pt idx="2">
                  <c:v>2640.339585303966</c:v>
                </c:pt>
                <c:pt idx="3">
                  <c:v>2625.7135080393678</c:v>
                </c:pt>
                <c:pt idx="4">
                  <c:v>2611.0891444989029</c:v>
                </c:pt>
                <c:pt idx="5">
                  <c:v>2596.4731803830359</c:v>
                </c:pt>
                <c:pt idx="6">
                  <c:v>2581.871173870461</c:v>
                </c:pt>
                <c:pt idx="7">
                  <c:v>2567.2877487043224</c:v>
                </c:pt>
                <c:pt idx="8">
                  <c:v>2552.7267540784642</c:v>
                </c:pt>
                <c:pt idx="9">
                  <c:v>2538.1913971031195</c:v>
                </c:pt>
                <c:pt idx="10">
                  <c:v>2523.6843525970603</c:v>
                </c:pt>
                <c:pt idx="11">
                  <c:v>2509.2078541139667</c:v>
                </c:pt>
                <c:pt idx="12">
                  <c:v>2494.7637694258297</c:v>
                </c:pt>
                <c:pt idx="13">
                  <c:v>2480.3536631253387</c:v>
                </c:pt>
                <c:pt idx="14">
                  <c:v>2465.9788485486529</c:v>
                </c:pt>
                <c:pt idx="15">
                  <c:v>2451.6404308408828</c:v>
                </c:pt>
                <c:pt idx="16">
                  <c:v>2437.3393426739999</c:v>
                </c:pt>
                <c:pt idx="17">
                  <c:v>2423.0763738686769</c:v>
                </c:pt>
                <c:pt idx="18">
                  <c:v>2408.8521959580003</c:v>
                </c:pt>
                <c:pt idx="19">
                  <c:v>2394.6673825541739</c:v>
                </c:pt>
                <c:pt idx="20">
                  <c:v>2380.5224262328193</c:v>
                </c:pt>
                <c:pt idx="21">
                  <c:v>2366.417752527987</c:v>
                </c:pt>
                <c:pt idx="22">
                  <c:v>2352.3537315302019</c:v>
                </c:pt>
                <c:pt idx="23">
                  <c:v>2338.3306874962204</c:v>
                </c:pt>
                <c:pt idx="24">
                  <c:v>2324.3489068097351</c:v>
                </c:pt>
                <c:pt idx="25">
                  <c:v>2310.4086445746098</c:v>
                </c:pt>
                <c:pt idx="26">
                  <c:v>2296.5101300743459</c:v>
                </c:pt>
                <c:pt idx="27">
                  <c:v>2282.653571291728</c:v>
                </c:pt>
                <c:pt idx="28">
                  <c:v>2268.8391586495691</c:v>
                </c:pt>
                <c:pt idx="29">
                  <c:v>2255.0670681060692</c:v>
                </c:pt>
                <c:pt idx="30">
                  <c:v>2241.3374637155252</c:v>
                </c:pt>
                <c:pt idx="31">
                  <c:v>2227.6504997462357</c:v>
                </c:pt>
                <c:pt idx="32">
                  <c:v>2214.0063224317482</c:v>
                </c:pt>
                <c:pt idx="33">
                  <c:v>2200.405071418576</c:v>
                </c:pt>
                <c:pt idx="34">
                  <c:v>2186.8468809627061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9-4238-93FD-917AC26C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02247592341041"/>
          <c:y val="2.6153797173108687E-2"/>
          <c:w val="0.23008650884440093"/>
          <c:h val="0.1522614577226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876152564956"/>
          <c:y val="3.5002717233797644E-2"/>
          <c:w val="0.82153438932507084"/>
          <c:h val="0.79093542174638987"/>
        </c:manualLayout>
      </c:layout>
      <c:scatterChart>
        <c:scatterStyle val="smoothMarker"/>
        <c:varyColors val="0"/>
        <c:ser>
          <c:idx val="1"/>
          <c:order val="0"/>
          <c:tx>
            <c:v>PIPESIM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'Production Well'!$R$312:$R$346</c:f>
              <c:numCache>
                <c:formatCode>General</c:formatCode>
                <c:ptCount val="35"/>
                <c:pt idx="0">
                  <c:v>1700</c:v>
                </c:pt>
                <c:pt idx="1">
                  <c:v>1650</c:v>
                </c:pt>
                <c:pt idx="2">
                  <c:v>1600</c:v>
                </c:pt>
                <c:pt idx="3">
                  <c:v>1550</c:v>
                </c:pt>
                <c:pt idx="4">
                  <c:v>1500</c:v>
                </c:pt>
                <c:pt idx="5">
                  <c:v>1450</c:v>
                </c:pt>
                <c:pt idx="6">
                  <c:v>1400</c:v>
                </c:pt>
                <c:pt idx="7">
                  <c:v>1350</c:v>
                </c:pt>
                <c:pt idx="8">
                  <c:v>1300</c:v>
                </c:pt>
                <c:pt idx="9">
                  <c:v>1250</c:v>
                </c:pt>
                <c:pt idx="10">
                  <c:v>1200</c:v>
                </c:pt>
                <c:pt idx="11">
                  <c:v>1150</c:v>
                </c:pt>
                <c:pt idx="12">
                  <c:v>1100</c:v>
                </c:pt>
                <c:pt idx="13">
                  <c:v>1050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  <c:pt idx="30">
                  <c:v>200</c:v>
                </c:pt>
                <c:pt idx="31">
                  <c:v>150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</c:numCache>
            </c:numRef>
          </c:xVal>
          <c:yVal>
            <c:numRef>
              <c:f>'Production Well'!$T$312:$T$346</c:f>
              <c:numCache>
                <c:formatCode>General</c:formatCode>
                <c:ptCount val="35"/>
                <c:pt idx="0">
                  <c:v>48.333329999999997</c:v>
                </c:pt>
                <c:pt idx="1">
                  <c:v>48.135350000000003</c:v>
                </c:pt>
                <c:pt idx="2">
                  <c:v>47.387779999999999</c:v>
                </c:pt>
                <c:pt idx="3">
                  <c:v>47.00262</c:v>
                </c:pt>
                <c:pt idx="4">
                  <c:v>46.615360000000003</c:v>
                </c:pt>
                <c:pt idx="5">
                  <c:v>46.212420000000002</c:v>
                </c:pt>
                <c:pt idx="6">
                  <c:v>45.767519999999998</c:v>
                </c:pt>
                <c:pt idx="7">
                  <c:v>45.353920000000002</c:v>
                </c:pt>
                <c:pt idx="8">
                  <c:v>44.937100000000001</c:v>
                </c:pt>
                <c:pt idx="9">
                  <c:v>44.516930000000002</c:v>
                </c:pt>
                <c:pt idx="10">
                  <c:v>44.094110000000001</c:v>
                </c:pt>
                <c:pt idx="11">
                  <c:v>43.668509999999998</c:v>
                </c:pt>
                <c:pt idx="12">
                  <c:v>43.101869999999998</c:v>
                </c:pt>
                <c:pt idx="13">
                  <c:v>42.656419999999997</c:v>
                </c:pt>
                <c:pt idx="14">
                  <c:v>42.209389999999999</c:v>
                </c:pt>
                <c:pt idx="15">
                  <c:v>41.759619999999998</c:v>
                </c:pt>
                <c:pt idx="16">
                  <c:v>41.307319999999997</c:v>
                </c:pt>
                <c:pt idx="17">
                  <c:v>40.852550000000001</c:v>
                </c:pt>
                <c:pt idx="18">
                  <c:v>40.322319999999998</c:v>
                </c:pt>
                <c:pt idx="19">
                  <c:v>39.835569999999997</c:v>
                </c:pt>
                <c:pt idx="20">
                  <c:v>39.342419999999997</c:v>
                </c:pt>
                <c:pt idx="21">
                  <c:v>38.852420000000002</c:v>
                </c:pt>
                <c:pt idx="22">
                  <c:v>38.364759999999997</c:v>
                </c:pt>
                <c:pt idx="23">
                  <c:v>37.875819999999997</c:v>
                </c:pt>
                <c:pt idx="24">
                  <c:v>37.253660000000004</c:v>
                </c:pt>
                <c:pt idx="25">
                  <c:v>36.757019999999997</c:v>
                </c:pt>
                <c:pt idx="26">
                  <c:v>36.259369999999997</c:v>
                </c:pt>
                <c:pt idx="27">
                  <c:v>35.760199999999998</c:v>
                </c:pt>
                <c:pt idx="28">
                  <c:v>35.212310000000002</c:v>
                </c:pt>
                <c:pt idx="29">
                  <c:v>34.719830000000002</c:v>
                </c:pt>
                <c:pt idx="30">
                  <c:v>34.22634</c:v>
                </c:pt>
                <c:pt idx="31">
                  <c:v>33.72701</c:v>
                </c:pt>
                <c:pt idx="32">
                  <c:v>33.208629999999999</c:v>
                </c:pt>
                <c:pt idx="33">
                  <c:v>32.689749999999997</c:v>
                </c:pt>
                <c:pt idx="34">
                  <c:v>32.170400000000001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2-4E58-ACB5-89023B1A8EAA}"/>
            </c:ext>
          </c:extLst>
        </c:ser>
        <c:ser>
          <c:idx val="2"/>
          <c:order val="1"/>
          <c:tx>
            <c:v>Model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'Production Well'!$R$312:$R$346</c:f>
              <c:numCache>
                <c:formatCode>General</c:formatCode>
                <c:ptCount val="35"/>
                <c:pt idx="0">
                  <c:v>1700</c:v>
                </c:pt>
                <c:pt idx="1">
                  <c:v>1650</c:v>
                </c:pt>
                <c:pt idx="2">
                  <c:v>1600</c:v>
                </c:pt>
                <c:pt idx="3">
                  <c:v>1550</c:v>
                </c:pt>
                <c:pt idx="4">
                  <c:v>1500</c:v>
                </c:pt>
                <c:pt idx="5">
                  <c:v>1450</c:v>
                </c:pt>
                <c:pt idx="6">
                  <c:v>1400</c:v>
                </c:pt>
                <c:pt idx="7">
                  <c:v>1350</c:v>
                </c:pt>
                <c:pt idx="8">
                  <c:v>1300</c:v>
                </c:pt>
                <c:pt idx="9">
                  <c:v>1250</c:v>
                </c:pt>
                <c:pt idx="10">
                  <c:v>1200</c:v>
                </c:pt>
                <c:pt idx="11">
                  <c:v>1150</c:v>
                </c:pt>
                <c:pt idx="12">
                  <c:v>1100</c:v>
                </c:pt>
                <c:pt idx="13">
                  <c:v>1050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  <c:pt idx="30">
                  <c:v>200</c:v>
                </c:pt>
                <c:pt idx="31">
                  <c:v>150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</c:numCache>
            </c:numRef>
          </c:xVal>
          <c:yVal>
            <c:numRef>
              <c:f>'Production Well'!$V$312:$V$346</c:f>
              <c:numCache>
                <c:formatCode>General</c:formatCode>
                <c:ptCount val="35"/>
                <c:pt idx="0">
                  <c:v>48.348644421718973</c:v>
                </c:pt>
                <c:pt idx="1">
                  <c:v>48.201955170365629</c:v>
                </c:pt>
                <c:pt idx="2">
                  <c:v>47.985401543627347</c:v>
                </c:pt>
                <c:pt idx="3">
                  <c:v>47.710955585735576</c:v>
                </c:pt>
                <c:pt idx="4">
                  <c:v>47.388533272887869</c:v>
                </c:pt>
                <c:pt idx="5">
                  <c:v>47.026350668723119</c:v>
                </c:pt>
                <c:pt idx="6">
                  <c:v>46.631217161387589</c:v>
                </c:pt>
                <c:pt idx="7">
                  <c:v>46.208777318587089</c:v>
                </c:pt>
                <c:pt idx="8">
                  <c:v>45.763710648162395</c:v>
                </c:pt>
                <c:pt idx="9">
                  <c:v>45.299896780950469</c:v>
                </c:pt>
                <c:pt idx="10">
                  <c:v>44.820552187381224</c:v>
                </c:pt>
                <c:pt idx="11">
                  <c:v>44.328343416119267</c:v>
                </c:pt>
                <c:pt idx="12">
                  <c:v>43.825480939832723</c:v>
                </c:pt>
                <c:pt idx="13">
                  <c:v>43.313796962828427</c:v>
                </c:pt>
                <c:pt idx="14">
                  <c:v>42.794809951944728</c:v>
                </c:pt>
                <c:pt idx="15">
                  <c:v>42.269778168080677</c:v>
                </c:pt>
                <c:pt idx="16">
                  <c:v>41.739744079547862</c:v>
                </c:pt>
                <c:pt idx="17">
                  <c:v>41.205571213174728</c:v>
                </c:pt>
                <c:pt idx="18">
                  <c:v>40.66797473141704</c:v>
                </c:pt>
                <c:pt idx="19">
                  <c:v>40.127546802989677</c:v>
                </c:pt>
                <c:pt idx="20">
                  <c:v>39.584777652197388</c:v>
                </c:pt>
                <c:pt idx="21">
                  <c:v>39.040073021318221</c:v>
                </c:pt>
                <c:pt idx="22">
                  <c:v>38.493768655497547</c:v>
                </c:pt>
                <c:pt idx="23">
                  <c:v>37.946142316094075</c:v>
                </c:pt>
                <c:pt idx="24">
                  <c:v>37.397423742561777</c:v>
                </c:pt>
                <c:pt idx="25">
                  <c:v>36.847802911702317</c:v>
                </c:pt>
                <c:pt idx="26">
                  <c:v>36.297436883971606</c:v>
                </c:pt>
                <c:pt idx="27">
                  <c:v>35.746455477402421</c:v>
                </c:pt>
                <c:pt idx="28">
                  <c:v>35.194965968903844</c:v>
                </c:pt>
                <c:pt idx="29">
                  <c:v>34.64305698880375</c:v>
                </c:pt>
                <c:pt idx="30">
                  <c:v>34.09080174634196</c:v>
                </c:pt>
                <c:pt idx="31">
                  <c:v>33.538260700427827</c:v>
                </c:pt>
                <c:pt idx="32">
                  <c:v>32.985483770541784</c:v>
                </c:pt>
                <c:pt idx="33">
                  <c:v>32.432512166516183</c:v>
                </c:pt>
                <c:pt idx="34">
                  <c:v>31.879379902521549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2-4E58-ACB5-89023B1A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ax val="1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  <c:majorUnit val="200"/>
      </c:valAx>
      <c:valAx>
        <c:axId val="668525839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35176238913126"/>
          <c:y val="4.7598078135740324E-2"/>
          <c:w val="0.20013161263429827"/>
          <c:h val="0.17232319405095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709313557841"/>
          <c:y val="4.8355961260038188E-2"/>
          <c:w val="0.84065476120278282"/>
          <c:h val="0.82595690519155607"/>
        </c:manualLayout>
      </c:layout>
      <c:scatterChart>
        <c:scatterStyle val="smoothMarker"/>
        <c:varyColors val="0"/>
        <c:ser>
          <c:idx val="0"/>
          <c:order val="0"/>
          <c:tx>
            <c:v>PIPESIM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'Injection Well'!$R$347:$R$381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Well'!$S$347:$S$381</c:f>
              <c:numCache>
                <c:formatCode>General</c:formatCode>
                <c:ptCount val="35"/>
                <c:pt idx="0">
                  <c:v>1086.4839999999999</c:v>
                </c:pt>
                <c:pt idx="1">
                  <c:v>1120.8409999999999</c:v>
                </c:pt>
                <c:pt idx="2">
                  <c:v>1156.6289999999999</c:v>
                </c:pt>
                <c:pt idx="3">
                  <c:v>1193.7850000000001</c:v>
                </c:pt>
                <c:pt idx="4">
                  <c:v>1232.5440000000001</c:v>
                </c:pt>
                <c:pt idx="5">
                  <c:v>1272.7560000000001</c:v>
                </c:pt>
                <c:pt idx="6">
                  <c:v>1314.433</c:v>
                </c:pt>
                <c:pt idx="7">
                  <c:v>1361.374</c:v>
                </c:pt>
                <c:pt idx="8">
                  <c:v>1405.136</c:v>
                </c:pt>
                <c:pt idx="9">
                  <c:v>1449.5650000000001</c:v>
                </c:pt>
                <c:pt idx="10">
                  <c:v>1494.55</c:v>
                </c:pt>
                <c:pt idx="11">
                  <c:v>1542.768</c:v>
                </c:pt>
                <c:pt idx="12">
                  <c:v>1588.345</c:v>
                </c:pt>
                <c:pt idx="13">
                  <c:v>1634.347</c:v>
                </c:pt>
                <c:pt idx="14">
                  <c:v>1680.7940000000001</c:v>
                </c:pt>
                <c:pt idx="15">
                  <c:v>1727.6189999999999</c:v>
                </c:pt>
                <c:pt idx="16">
                  <c:v>1774.8430000000001</c:v>
                </c:pt>
                <c:pt idx="17">
                  <c:v>1819.69</c:v>
                </c:pt>
                <c:pt idx="18">
                  <c:v>1866.403</c:v>
                </c:pt>
                <c:pt idx="19">
                  <c:v>1913.4269999999999</c:v>
                </c:pt>
                <c:pt idx="20">
                  <c:v>1970.2460000000001</c:v>
                </c:pt>
                <c:pt idx="21">
                  <c:v>2017.883</c:v>
                </c:pt>
                <c:pt idx="22">
                  <c:v>2065.8009999999999</c:v>
                </c:pt>
                <c:pt idx="23">
                  <c:v>2108.6909999999998</c:v>
                </c:pt>
                <c:pt idx="24">
                  <c:v>2164.0140000000001</c:v>
                </c:pt>
                <c:pt idx="25">
                  <c:v>2210.348</c:v>
                </c:pt>
                <c:pt idx="26">
                  <c:v>2266.25</c:v>
                </c:pt>
                <c:pt idx="27">
                  <c:v>2313.04</c:v>
                </c:pt>
                <c:pt idx="28">
                  <c:v>2369.442</c:v>
                </c:pt>
                <c:pt idx="29">
                  <c:v>2417.3209999999999</c:v>
                </c:pt>
                <c:pt idx="30">
                  <c:v>2466.7280000000001</c:v>
                </c:pt>
                <c:pt idx="31">
                  <c:v>2522.1030000000001</c:v>
                </c:pt>
                <c:pt idx="32">
                  <c:v>2568.415</c:v>
                </c:pt>
                <c:pt idx="33">
                  <c:v>2624.203</c:v>
                </c:pt>
                <c:pt idx="34">
                  <c:v>2677.7809999999999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DC33-4A25-A955-5035D83C72EE}"/>
            </c:ext>
          </c:extLst>
        </c:ser>
        <c:ser>
          <c:idx val="2"/>
          <c:order val="1"/>
          <c:tx>
            <c:v>Model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'Injection Well'!$R$347:$R$381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Well'!$U$347:$U$381</c:f>
              <c:numCache>
                <c:formatCode>General</c:formatCode>
                <c:ptCount val="35"/>
                <c:pt idx="0">
                  <c:v>1071</c:v>
                </c:pt>
                <c:pt idx="1">
                  <c:v>1112.6488781927944</c:v>
                </c:pt>
                <c:pt idx="2">
                  <c:v>1153.8107200301965</c:v>
                </c:pt>
                <c:pt idx="3">
                  <c:v>1195.273167566349</c:v>
                </c:pt>
                <c:pt idx="4">
                  <c:v>1237.0634165410786</c:v>
                </c:pt>
                <c:pt idx="5">
                  <c:v>1279.1897420422347</c:v>
                </c:pt>
                <c:pt idx="6">
                  <c:v>1321.6593075063709</c:v>
                </c:pt>
                <c:pt idx="7">
                  <c:v>1364.4793298468721</c:v>
                </c:pt>
                <c:pt idx="8">
                  <c:v>1407.6571708044648</c:v>
                </c:pt>
                <c:pt idx="9">
                  <c:v>1451.2003478032368</c:v>
                </c:pt>
                <c:pt idx="10">
                  <c:v>1495.1165380827961</c:v>
                </c:pt>
                <c:pt idx="11">
                  <c:v>1539.4135822754854</c:v>
                </c:pt>
                <c:pt idx="12">
                  <c:v>1584.0994880028229</c:v>
                </c:pt>
                <c:pt idx="13">
                  <c:v>1629.1824335519286</c:v>
                </c:pt>
                <c:pt idx="14">
                  <c:v>1674.6707716411481</c:v>
                </c:pt>
                <c:pt idx="15">
                  <c:v>1720.5730332785749</c:v>
                </c:pt>
                <c:pt idx="16">
                  <c:v>1766.8979317166782</c:v>
                </c:pt>
                <c:pt idx="17">
                  <c:v>1813.6543665063355</c:v>
                </c:pt>
                <c:pt idx="18">
                  <c:v>1860.8514276537596</c:v>
                </c:pt>
                <c:pt idx="19">
                  <c:v>1908.4983998840253</c:v>
                </c:pt>
                <c:pt idx="20">
                  <c:v>1956.6047670151413</c:v>
                </c:pt>
                <c:pt idx="21">
                  <c:v>2005.1802164468811</c:v>
                </c:pt>
                <c:pt idx="22">
                  <c:v>2054.2346437688743</c:v>
                </c:pt>
                <c:pt idx="23">
                  <c:v>2103.7781574927899</c:v>
                </c:pt>
                <c:pt idx="24">
                  <c:v>2153.8210839138023</c:v>
                </c:pt>
                <c:pt idx="25">
                  <c:v>2204.3739721069346</c:v>
                </c:pt>
                <c:pt idx="26">
                  <c:v>2255.4475990643182</c:v>
                </c:pt>
                <c:pt idx="27">
                  <c:v>2307.0529749799193</c:v>
                </c:pt>
                <c:pt idx="28">
                  <c:v>2359.2013486888404</c:v>
                </c:pt>
                <c:pt idx="29">
                  <c:v>2411.9042132689387</c:v>
                </c:pt>
                <c:pt idx="30">
                  <c:v>2465.1733118132324</c:v>
                </c:pt>
                <c:pt idx="31">
                  <c:v>2519.0206433823582</c:v>
                </c:pt>
                <c:pt idx="32">
                  <c:v>2573.4584691472801</c:v>
                </c:pt>
                <c:pt idx="33">
                  <c:v>2628.4993187334858</c:v>
                </c:pt>
                <c:pt idx="34">
                  <c:v>2684.155996779105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DC33-4A25-A955-5035D83C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Injected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21534580487319"/>
          <c:y val="0.10965799982634462"/>
          <c:w val="0.23008650884440093"/>
          <c:h val="0.1522614577226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3401137357830274E-2"/>
                  <c:y val="0.27766659375911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'fg dan sg'!$C$8:$C$33</c:f>
              <c:numCache>
                <c:formatCode>General</c:formatCode>
                <c:ptCount val="26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</c:numCache>
            </c:numRef>
          </c:cat>
          <c:val>
            <c:numRef>
              <c:f>'fg dan sg'!$B$8:$B$33</c:f>
              <c:numCache>
                <c:formatCode>General</c:formatCode>
                <c:ptCount val="26"/>
                <c:pt idx="0">
                  <c:v>0.32</c:v>
                </c:pt>
                <c:pt idx="1">
                  <c:v>0.39800000000000002</c:v>
                </c:pt>
                <c:pt idx="2">
                  <c:v>0.45</c:v>
                </c:pt>
                <c:pt idx="3">
                  <c:v>0.52</c:v>
                </c:pt>
                <c:pt idx="4">
                  <c:v>0.61</c:v>
                </c:pt>
                <c:pt idx="5">
                  <c:v>0.67</c:v>
                </c:pt>
                <c:pt idx="6">
                  <c:v>0.73</c:v>
                </c:pt>
                <c:pt idx="7">
                  <c:v>0.79</c:v>
                </c:pt>
                <c:pt idx="8">
                  <c:v>0.82799999999999996</c:v>
                </c:pt>
                <c:pt idx="9">
                  <c:v>0.87</c:v>
                </c:pt>
                <c:pt idx="10">
                  <c:v>0.9</c:v>
                </c:pt>
                <c:pt idx="11">
                  <c:v>0.91700000000000004</c:v>
                </c:pt>
                <c:pt idx="12">
                  <c:v>0.93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0.97799999999999998</c:v>
                </c:pt>
                <c:pt idx="18">
                  <c:v>0.98199999999999998</c:v>
                </c:pt>
                <c:pt idx="19">
                  <c:v>0.98399999999999999</c:v>
                </c:pt>
                <c:pt idx="20">
                  <c:v>0.98699999999999999</c:v>
                </c:pt>
                <c:pt idx="21">
                  <c:v>0.99</c:v>
                </c:pt>
                <c:pt idx="22">
                  <c:v>0.99399999999999999</c:v>
                </c:pt>
                <c:pt idx="23">
                  <c:v>0.996</c:v>
                </c:pt>
                <c:pt idx="24">
                  <c:v>0.998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8-4D58-8D31-8900188A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70176"/>
        <c:axId val="781912960"/>
      </c:lineChart>
      <c:catAx>
        <c:axId val="3677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2960"/>
        <c:crosses val="autoZero"/>
        <c:auto val="1"/>
        <c:lblAlgn val="ctr"/>
        <c:lblOffset val="100"/>
        <c:noMultiLvlLbl val="0"/>
      </c:catAx>
      <c:valAx>
        <c:axId val="781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9339183641438"/>
          <c:y val="4.9824168300501029E-2"/>
          <c:w val="0.8406740934102338"/>
          <c:h val="0.79093542174638987"/>
        </c:manualLayout>
      </c:layout>
      <c:scatterChart>
        <c:scatterStyle val="smoothMarker"/>
        <c:varyColors val="0"/>
        <c:ser>
          <c:idx val="1"/>
          <c:order val="0"/>
          <c:tx>
            <c:v>PIPESIM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'Injection Well'!$R$347:$R$381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Well'!$T$347:$T$381</c:f>
              <c:numCache>
                <c:formatCode>General</c:formatCode>
                <c:ptCount val="35"/>
                <c:pt idx="0">
                  <c:v>31.403939999999999</c:v>
                </c:pt>
                <c:pt idx="1">
                  <c:v>32.189329999999998</c:v>
                </c:pt>
                <c:pt idx="2">
                  <c:v>32.691020000000002</c:v>
                </c:pt>
                <c:pt idx="3">
                  <c:v>33.437959999999997</c:v>
                </c:pt>
                <c:pt idx="4">
                  <c:v>33.696570000000001</c:v>
                </c:pt>
                <c:pt idx="5">
                  <c:v>34.25027</c:v>
                </c:pt>
                <c:pt idx="6">
                  <c:v>34.536639999999998</c:v>
                </c:pt>
                <c:pt idx="7">
                  <c:v>34.974809999999998</c:v>
                </c:pt>
                <c:pt idx="8">
                  <c:v>35.40598</c:v>
                </c:pt>
                <c:pt idx="9">
                  <c:v>35.821120000000001</c:v>
                </c:pt>
                <c:pt idx="10">
                  <c:v>36.362830000000002</c:v>
                </c:pt>
                <c:pt idx="11">
                  <c:v>36.838560000000001</c:v>
                </c:pt>
                <c:pt idx="12">
                  <c:v>37.348500000000001</c:v>
                </c:pt>
                <c:pt idx="13">
                  <c:v>37.870330000000003</c:v>
                </c:pt>
                <c:pt idx="14">
                  <c:v>38.321060000000003</c:v>
                </c:pt>
                <c:pt idx="15">
                  <c:v>38.838259999999998</c:v>
                </c:pt>
                <c:pt idx="16">
                  <c:v>39.322429999999997</c:v>
                </c:pt>
                <c:pt idx="17">
                  <c:v>39.76605</c:v>
                </c:pt>
                <c:pt idx="18">
                  <c:v>40.269939999999998</c:v>
                </c:pt>
                <c:pt idx="19">
                  <c:v>40.76782</c:v>
                </c:pt>
                <c:pt idx="20">
                  <c:v>41.32987</c:v>
                </c:pt>
                <c:pt idx="21">
                  <c:v>41.83231</c:v>
                </c:pt>
                <c:pt idx="22">
                  <c:v>42.335450000000002</c:v>
                </c:pt>
                <c:pt idx="23">
                  <c:v>42.73854</c:v>
                </c:pt>
                <c:pt idx="24">
                  <c:v>43.299520000000001</c:v>
                </c:pt>
                <c:pt idx="25">
                  <c:v>43.77563</c:v>
                </c:pt>
                <c:pt idx="26">
                  <c:v>44.316380000000002</c:v>
                </c:pt>
                <c:pt idx="27">
                  <c:v>44.786360000000002</c:v>
                </c:pt>
                <c:pt idx="28">
                  <c:v>45.3568</c:v>
                </c:pt>
                <c:pt idx="29">
                  <c:v>45.837510000000002</c:v>
                </c:pt>
                <c:pt idx="30">
                  <c:v>46.29</c:v>
                </c:pt>
                <c:pt idx="31">
                  <c:v>46.838290000000001</c:v>
                </c:pt>
                <c:pt idx="32">
                  <c:v>47.292639999999999</c:v>
                </c:pt>
                <c:pt idx="33">
                  <c:v>47.831090000000003</c:v>
                </c:pt>
                <c:pt idx="34">
                  <c:v>48.348730000000003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C33-4A25-A955-5035D83C72EE}"/>
            </c:ext>
          </c:extLst>
        </c:ser>
        <c:ser>
          <c:idx val="2"/>
          <c:order val="1"/>
          <c:tx>
            <c:v>Model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'Injection Well'!$R$347:$R$381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Well'!$V$347:$V$381</c:f>
              <c:numCache>
                <c:formatCode>General</c:formatCode>
                <c:ptCount val="35"/>
                <c:pt idx="0">
                  <c:v>31</c:v>
                </c:pt>
                <c:pt idx="1">
                  <c:v>32.235985483958913</c:v>
                </c:pt>
                <c:pt idx="2">
                  <c:v>32.745545484765394</c:v>
                </c:pt>
                <c:pt idx="3">
                  <c:v>33.236063632500333</c:v>
                </c:pt>
                <c:pt idx="4">
                  <c:v>33.725284917287162</c:v>
                </c:pt>
                <c:pt idx="5">
                  <c:v>34.214378977149323</c:v>
                </c:pt>
                <c:pt idx="6">
                  <c:v>34.703433433202761</c:v>
                </c:pt>
                <c:pt idx="7">
                  <c:v>35.19245374841465</c:v>
                </c:pt>
                <c:pt idx="8">
                  <c:v>35.681438257120206</c:v>
                </c:pt>
                <c:pt idx="9">
                  <c:v>36.170384493759705</c:v>
                </c:pt>
                <c:pt idx="10">
                  <c:v>36.659289776790949</c:v>
                </c:pt>
                <c:pt idx="11">
                  <c:v>37.148151259255627</c:v>
                </c:pt>
                <c:pt idx="12">
                  <c:v>37.636965924386281</c:v>
                </c:pt>
                <c:pt idx="13">
                  <c:v>38.125730574351145</c:v>
                </c:pt>
                <c:pt idx="14">
                  <c:v>38.614441817322842</c:v>
                </c:pt>
                <c:pt idx="15">
                  <c:v>39.10309605339782</c:v>
                </c:pt>
                <c:pt idx="16">
                  <c:v>39.591689459338902</c:v>
                </c:pt>
                <c:pt idx="17">
                  <c:v>40.080217972032777</c:v>
                </c:pt>
                <c:pt idx="18">
                  <c:v>40.568677270531296</c:v>
                </c:pt>
                <c:pt idx="19">
                  <c:v>41.057062756528346</c:v>
                </c:pt>
                <c:pt idx="20">
                  <c:v>41.545369533105848</c:v>
                </c:pt>
                <c:pt idx="21">
                  <c:v>42.033592381561895</c:v>
                </c:pt>
                <c:pt idx="22">
                  <c:v>42.521725736110767</c:v>
                </c:pt>
                <c:pt idx="23">
                  <c:v>43.0097636562177</c:v>
                </c:pt>
                <c:pt idx="24">
                  <c:v>43.497699796301021</c:v>
                </c:pt>
                <c:pt idx="25">
                  <c:v>43.985527372498694</c:v>
                </c:pt>
                <c:pt idx="26">
                  <c:v>44.473239126156606</c:v>
                </c:pt>
                <c:pt idx="27">
                  <c:v>44.960827283648868</c:v>
                </c:pt>
                <c:pt idx="28">
                  <c:v>45.448283512087123</c:v>
                </c:pt>
                <c:pt idx="29">
                  <c:v>45.935598870413628</c:v>
                </c:pt>
                <c:pt idx="30">
                  <c:v>46.422763755300821</c:v>
                </c:pt>
                <c:pt idx="31">
                  <c:v>46.909767841196249</c:v>
                </c:pt>
                <c:pt idx="32">
                  <c:v>47.396600013754103</c:v>
                </c:pt>
                <c:pt idx="33">
                  <c:v>47.883248295780341</c:v>
                </c:pt>
                <c:pt idx="34">
                  <c:v>48.369699764684491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33-4A25-A955-5035D83C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Injected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81413156889207"/>
          <c:y val="6.2419348651932813E-2"/>
          <c:w val="0.20013161263429827"/>
          <c:h val="0.216786843055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4045441941496"/>
          <c:y val="9.1037011876689056E-2"/>
          <c:w val="0.769871627012788"/>
          <c:h val="0.680638153185397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319709809666162"/>
                  <c:y val="1.17670847906540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'Injection Well'!$S$347:$S$381</c:f>
              <c:numCache>
                <c:formatCode>General</c:formatCode>
                <c:ptCount val="35"/>
                <c:pt idx="0">
                  <c:v>1086.4839999999999</c:v>
                </c:pt>
                <c:pt idx="1">
                  <c:v>1120.8409999999999</c:v>
                </c:pt>
                <c:pt idx="2">
                  <c:v>1156.6289999999999</c:v>
                </c:pt>
                <c:pt idx="3">
                  <c:v>1193.7850000000001</c:v>
                </c:pt>
                <c:pt idx="4">
                  <c:v>1232.5440000000001</c:v>
                </c:pt>
                <c:pt idx="5">
                  <c:v>1272.7560000000001</c:v>
                </c:pt>
                <c:pt idx="6">
                  <c:v>1314.433</c:v>
                </c:pt>
                <c:pt idx="7">
                  <c:v>1361.374</c:v>
                </c:pt>
                <c:pt idx="8">
                  <c:v>1405.136</c:v>
                </c:pt>
                <c:pt idx="9">
                  <c:v>1449.5650000000001</c:v>
                </c:pt>
                <c:pt idx="10">
                  <c:v>1494.55</c:v>
                </c:pt>
                <c:pt idx="11">
                  <c:v>1542.768</c:v>
                </c:pt>
                <c:pt idx="12">
                  <c:v>1588.345</c:v>
                </c:pt>
                <c:pt idx="13">
                  <c:v>1634.347</c:v>
                </c:pt>
                <c:pt idx="14">
                  <c:v>1680.7940000000001</c:v>
                </c:pt>
                <c:pt idx="15">
                  <c:v>1727.6189999999999</c:v>
                </c:pt>
                <c:pt idx="16">
                  <c:v>1774.8430000000001</c:v>
                </c:pt>
                <c:pt idx="17">
                  <c:v>1819.69</c:v>
                </c:pt>
                <c:pt idx="18">
                  <c:v>1866.403</c:v>
                </c:pt>
                <c:pt idx="19">
                  <c:v>1913.4269999999999</c:v>
                </c:pt>
                <c:pt idx="20">
                  <c:v>1970.2460000000001</c:v>
                </c:pt>
                <c:pt idx="21">
                  <c:v>2017.883</c:v>
                </c:pt>
                <c:pt idx="22">
                  <c:v>2065.8009999999999</c:v>
                </c:pt>
                <c:pt idx="23">
                  <c:v>2108.6909999999998</c:v>
                </c:pt>
                <c:pt idx="24">
                  <c:v>2164.0140000000001</c:v>
                </c:pt>
                <c:pt idx="25">
                  <c:v>2210.348</c:v>
                </c:pt>
                <c:pt idx="26">
                  <c:v>2266.25</c:v>
                </c:pt>
                <c:pt idx="27">
                  <c:v>2313.04</c:v>
                </c:pt>
                <c:pt idx="28">
                  <c:v>2369.442</c:v>
                </c:pt>
                <c:pt idx="29">
                  <c:v>2417.3209999999999</c:v>
                </c:pt>
                <c:pt idx="30">
                  <c:v>2466.7280000000001</c:v>
                </c:pt>
                <c:pt idx="31">
                  <c:v>2522.1030000000001</c:v>
                </c:pt>
                <c:pt idx="32">
                  <c:v>2568.415</c:v>
                </c:pt>
                <c:pt idx="33">
                  <c:v>2624.203</c:v>
                </c:pt>
                <c:pt idx="34">
                  <c:v>2677.7809999999999</c:v>
                </c:pt>
              </c:numCache>
            </c:numRef>
          </c:xVal>
          <c:yVal>
            <c:numRef>
              <c:f>'Injection Well'!$U$347:$U$381</c:f>
              <c:numCache>
                <c:formatCode>General</c:formatCode>
                <c:ptCount val="35"/>
                <c:pt idx="0">
                  <c:v>1071</c:v>
                </c:pt>
                <c:pt idx="1">
                  <c:v>1112.6488781927944</c:v>
                </c:pt>
                <c:pt idx="2">
                  <c:v>1153.8107200301965</c:v>
                </c:pt>
                <c:pt idx="3">
                  <c:v>1195.273167566349</c:v>
                </c:pt>
                <c:pt idx="4">
                  <c:v>1237.0634165410786</c:v>
                </c:pt>
                <c:pt idx="5">
                  <c:v>1279.1897420422347</c:v>
                </c:pt>
                <c:pt idx="6">
                  <c:v>1321.6593075063709</c:v>
                </c:pt>
                <c:pt idx="7">
                  <c:v>1364.4793298468721</c:v>
                </c:pt>
                <c:pt idx="8">
                  <c:v>1407.6571708044648</c:v>
                </c:pt>
                <c:pt idx="9">
                  <c:v>1451.2003478032368</c:v>
                </c:pt>
                <c:pt idx="10">
                  <c:v>1495.1165380827961</c:v>
                </c:pt>
                <c:pt idx="11">
                  <c:v>1539.4135822754854</c:v>
                </c:pt>
                <c:pt idx="12">
                  <c:v>1584.0994880028229</c:v>
                </c:pt>
                <c:pt idx="13">
                  <c:v>1629.1824335519286</c:v>
                </c:pt>
                <c:pt idx="14">
                  <c:v>1674.6707716411481</c:v>
                </c:pt>
                <c:pt idx="15">
                  <c:v>1720.5730332785749</c:v>
                </c:pt>
                <c:pt idx="16">
                  <c:v>1766.8979317166782</c:v>
                </c:pt>
                <c:pt idx="17">
                  <c:v>1813.6543665063355</c:v>
                </c:pt>
                <c:pt idx="18">
                  <c:v>1860.8514276537596</c:v>
                </c:pt>
                <c:pt idx="19">
                  <c:v>1908.4983998840253</c:v>
                </c:pt>
                <c:pt idx="20">
                  <c:v>1956.6047670151413</c:v>
                </c:pt>
                <c:pt idx="21">
                  <c:v>2005.1802164468811</c:v>
                </c:pt>
                <c:pt idx="22">
                  <c:v>2054.2346437688743</c:v>
                </c:pt>
                <c:pt idx="23">
                  <c:v>2103.7781574927899</c:v>
                </c:pt>
                <c:pt idx="24">
                  <c:v>2153.8210839138023</c:v>
                </c:pt>
                <c:pt idx="25">
                  <c:v>2204.3739721069346</c:v>
                </c:pt>
                <c:pt idx="26">
                  <c:v>2255.4475990643182</c:v>
                </c:pt>
                <c:pt idx="27">
                  <c:v>2307.0529749799193</c:v>
                </c:pt>
                <c:pt idx="28">
                  <c:v>2359.2013486888404</c:v>
                </c:pt>
                <c:pt idx="29">
                  <c:v>2411.9042132689387</c:v>
                </c:pt>
                <c:pt idx="30">
                  <c:v>2465.1733118132324</c:v>
                </c:pt>
                <c:pt idx="31">
                  <c:v>2519.0206433823582</c:v>
                </c:pt>
                <c:pt idx="32">
                  <c:v>2573.4584691472801</c:v>
                </c:pt>
                <c:pt idx="33">
                  <c:v>2628.4993187334858</c:v>
                </c:pt>
                <c:pt idx="34">
                  <c:v>2684.155996779105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2D-4F62-BAC9-D2D38F8F064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xVal>
            <c:numRef>
              <c:f>'Injection Well'!$S$347:$S$381</c:f>
              <c:numCache>
                <c:formatCode>General</c:formatCode>
                <c:ptCount val="35"/>
                <c:pt idx="0">
                  <c:v>1086.4839999999999</c:v>
                </c:pt>
                <c:pt idx="1">
                  <c:v>1120.8409999999999</c:v>
                </c:pt>
                <c:pt idx="2">
                  <c:v>1156.6289999999999</c:v>
                </c:pt>
                <c:pt idx="3">
                  <c:v>1193.7850000000001</c:v>
                </c:pt>
                <c:pt idx="4">
                  <c:v>1232.5440000000001</c:v>
                </c:pt>
                <c:pt idx="5">
                  <c:v>1272.7560000000001</c:v>
                </c:pt>
                <c:pt idx="6">
                  <c:v>1314.433</c:v>
                </c:pt>
                <c:pt idx="7">
                  <c:v>1361.374</c:v>
                </c:pt>
                <c:pt idx="8">
                  <c:v>1405.136</c:v>
                </c:pt>
                <c:pt idx="9">
                  <c:v>1449.5650000000001</c:v>
                </c:pt>
                <c:pt idx="10">
                  <c:v>1494.55</c:v>
                </c:pt>
                <c:pt idx="11">
                  <c:v>1542.768</c:v>
                </c:pt>
                <c:pt idx="12">
                  <c:v>1588.345</c:v>
                </c:pt>
                <c:pt idx="13">
                  <c:v>1634.347</c:v>
                </c:pt>
                <c:pt idx="14">
                  <c:v>1680.7940000000001</c:v>
                </c:pt>
                <c:pt idx="15">
                  <c:v>1727.6189999999999</c:v>
                </c:pt>
                <c:pt idx="16">
                  <c:v>1774.8430000000001</c:v>
                </c:pt>
                <c:pt idx="17">
                  <c:v>1819.69</c:v>
                </c:pt>
                <c:pt idx="18">
                  <c:v>1866.403</c:v>
                </c:pt>
                <c:pt idx="19">
                  <c:v>1913.4269999999999</c:v>
                </c:pt>
                <c:pt idx="20">
                  <c:v>1970.2460000000001</c:v>
                </c:pt>
                <c:pt idx="21">
                  <c:v>2017.883</c:v>
                </c:pt>
                <c:pt idx="22">
                  <c:v>2065.8009999999999</c:v>
                </c:pt>
                <c:pt idx="23">
                  <c:v>2108.6909999999998</c:v>
                </c:pt>
                <c:pt idx="24">
                  <c:v>2164.0140000000001</c:v>
                </c:pt>
                <c:pt idx="25">
                  <c:v>2210.348</c:v>
                </c:pt>
                <c:pt idx="26">
                  <c:v>2266.25</c:v>
                </c:pt>
                <c:pt idx="27">
                  <c:v>2313.04</c:v>
                </c:pt>
                <c:pt idx="28">
                  <c:v>2369.442</c:v>
                </c:pt>
                <c:pt idx="29">
                  <c:v>2417.3209999999999</c:v>
                </c:pt>
                <c:pt idx="30">
                  <c:v>2466.7280000000001</c:v>
                </c:pt>
                <c:pt idx="31">
                  <c:v>2522.1030000000001</c:v>
                </c:pt>
                <c:pt idx="32">
                  <c:v>2568.415</c:v>
                </c:pt>
                <c:pt idx="33">
                  <c:v>2624.203</c:v>
                </c:pt>
                <c:pt idx="34">
                  <c:v>2677.7809999999999</c:v>
                </c:pt>
              </c:numCache>
            </c:numRef>
          </c:xVal>
          <c:yVal>
            <c:numRef>
              <c:f>'Injection Well'!$U$347:$U$381</c:f>
              <c:numCache>
                <c:formatCode>General</c:formatCode>
                <c:ptCount val="35"/>
                <c:pt idx="0">
                  <c:v>1071</c:v>
                </c:pt>
                <c:pt idx="1">
                  <c:v>1112.6488781927944</c:v>
                </c:pt>
                <c:pt idx="2">
                  <c:v>1153.8107200301965</c:v>
                </c:pt>
                <c:pt idx="3">
                  <c:v>1195.273167566349</c:v>
                </c:pt>
                <c:pt idx="4">
                  <c:v>1237.0634165410786</c:v>
                </c:pt>
                <c:pt idx="5">
                  <c:v>1279.1897420422347</c:v>
                </c:pt>
                <c:pt idx="6">
                  <c:v>1321.6593075063709</c:v>
                </c:pt>
                <c:pt idx="7">
                  <c:v>1364.4793298468721</c:v>
                </c:pt>
                <c:pt idx="8">
                  <c:v>1407.6571708044648</c:v>
                </c:pt>
                <c:pt idx="9">
                  <c:v>1451.2003478032368</c:v>
                </c:pt>
                <c:pt idx="10">
                  <c:v>1495.1165380827961</c:v>
                </c:pt>
                <c:pt idx="11">
                  <c:v>1539.4135822754854</c:v>
                </c:pt>
                <c:pt idx="12">
                  <c:v>1584.0994880028229</c:v>
                </c:pt>
                <c:pt idx="13">
                  <c:v>1629.1824335519286</c:v>
                </c:pt>
                <c:pt idx="14">
                  <c:v>1674.6707716411481</c:v>
                </c:pt>
                <c:pt idx="15">
                  <c:v>1720.5730332785749</c:v>
                </c:pt>
                <c:pt idx="16">
                  <c:v>1766.8979317166782</c:v>
                </c:pt>
                <c:pt idx="17">
                  <c:v>1813.6543665063355</c:v>
                </c:pt>
                <c:pt idx="18">
                  <c:v>1860.8514276537596</c:v>
                </c:pt>
                <c:pt idx="19">
                  <c:v>1908.4983998840253</c:v>
                </c:pt>
                <c:pt idx="20">
                  <c:v>1956.6047670151413</c:v>
                </c:pt>
                <c:pt idx="21">
                  <c:v>2005.1802164468811</c:v>
                </c:pt>
                <c:pt idx="22">
                  <c:v>2054.2346437688743</c:v>
                </c:pt>
                <c:pt idx="23">
                  <c:v>2103.7781574927899</c:v>
                </c:pt>
                <c:pt idx="24">
                  <c:v>2153.8210839138023</c:v>
                </c:pt>
                <c:pt idx="25">
                  <c:v>2204.3739721069346</c:v>
                </c:pt>
                <c:pt idx="26">
                  <c:v>2255.4475990643182</c:v>
                </c:pt>
                <c:pt idx="27">
                  <c:v>2307.0529749799193</c:v>
                </c:pt>
                <c:pt idx="28">
                  <c:v>2359.2013486888404</c:v>
                </c:pt>
                <c:pt idx="29">
                  <c:v>2411.9042132689387</c:v>
                </c:pt>
                <c:pt idx="30">
                  <c:v>2465.1733118132324</c:v>
                </c:pt>
                <c:pt idx="31">
                  <c:v>2519.0206433823582</c:v>
                </c:pt>
                <c:pt idx="32">
                  <c:v>2573.4584691472801</c:v>
                </c:pt>
                <c:pt idx="33">
                  <c:v>2628.4993187334858</c:v>
                </c:pt>
                <c:pt idx="34">
                  <c:v>2684.155996779105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2D-4F62-BAC9-D2D38F8F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PIPESIM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7131409992146"/>
          <c:y val="0.16012159972370499"/>
          <c:w val="0.769871627012788"/>
          <c:h val="0.68063815318539733"/>
        </c:manualLayout>
      </c:layout>
      <c:scatterChart>
        <c:scatterStyle val="smoothMarker"/>
        <c:varyColors val="0"/>
        <c:ser>
          <c:idx val="1"/>
          <c:order val="0"/>
          <c:tx>
            <c:v>Model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'Injection Well'!$R$347:$R$381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Well'!$T$347:$T$381</c:f>
              <c:numCache>
                <c:formatCode>General</c:formatCode>
                <c:ptCount val="35"/>
                <c:pt idx="0">
                  <c:v>31.403939999999999</c:v>
                </c:pt>
                <c:pt idx="1">
                  <c:v>32.189329999999998</c:v>
                </c:pt>
                <c:pt idx="2">
                  <c:v>32.691020000000002</c:v>
                </c:pt>
                <c:pt idx="3">
                  <c:v>33.437959999999997</c:v>
                </c:pt>
                <c:pt idx="4">
                  <c:v>33.696570000000001</c:v>
                </c:pt>
                <c:pt idx="5">
                  <c:v>34.25027</c:v>
                </c:pt>
                <c:pt idx="6">
                  <c:v>34.536639999999998</c:v>
                </c:pt>
                <c:pt idx="7">
                  <c:v>34.974809999999998</c:v>
                </c:pt>
                <c:pt idx="8">
                  <c:v>35.40598</c:v>
                </c:pt>
                <c:pt idx="9">
                  <c:v>35.821120000000001</c:v>
                </c:pt>
                <c:pt idx="10">
                  <c:v>36.362830000000002</c:v>
                </c:pt>
                <c:pt idx="11">
                  <c:v>36.838560000000001</c:v>
                </c:pt>
                <c:pt idx="12">
                  <c:v>37.348500000000001</c:v>
                </c:pt>
                <c:pt idx="13">
                  <c:v>37.870330000000003</c:v>
                </c:pt>
                <c:pt idx="14">
                  <c:v>38.321060000000003</c:v>
                </c:pt>
                <c:pt idx="15">
                  <c:v>38.838259999999998</c:v>
                </c:pt>
                <c:pt idx="16">
                  <c:v>39.322429999999997</c:v>
                </c:pt>
                <c:pt idx="17">
                  <c:v>39.76605</c:v>
                </c:pt>
                <c:pt idx="18">
                  <c:v>40.269939999999998</c:v>
                </c:pt>
                <c:pt idx="19">
                  <c:v>40.76782</c:v>
                </c:pt>
                <c:pt idx="20">
                  <c:v>41.32987</c:v>
                </c:pt>
                <c:pt idx="21">
                  <c:v>41.83231</c:v>
                </c:pt>
                <c:pt idx="22">
                  <c:v>42.335450000000002</c:v>
                </c:pt>
                <c:pt idx="23">
                  <c:v>42.73854</c:v>
                </c:pt>
                <c:pt idx="24">
                  <c:v>43.299520000000001</c:v>
                </c:pt>
                <c:pt idx="25">
                  <c:v>43.77563</c:v>
                </c:pt>
                <c:pt idx="26">
                  <c:v>44.316380000000002</c:v>
                </c:pt>
                <c:pt idx="27">
                  <c:v>44.786360000000002</c:v>
                </c:pt>
                <c:pt idx="28">
                  <c:v>45.3568</c:v>
                </c:pt>
                <c:pt idx="29">
                  <c:v>45.837510000000002</c:v>
                </c:pt>
                <c:pt idx="30">
                  <c:v>46.29</c:v>
                </c:pt>
                <c:pt idx="31">
                  <c:v>46.838290000000001</c:v>
                </c:pt>
                <c:pt idx="32">
                  <c:v>47.292639999999999</c:v>
                </c:pt>
                <c:pt idx="33">
                  <c:v>47.831090000000003</c:v>
                </c:pt>
                <c:pt idx="34">
                  <c:v>48.348730000000003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7-4C33-B591-7B435F20D55C}"/>
            </c:ext>
          </c:extLst>
        </c:ser>
        <c:ser>
          <c:idx val="2"/>
          <c:order val="1"/>
          <c:tx>
            <c:v>PIPESIM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'Injection Well'!$R$347:$R$381</c:f>
              <c:numCache>
                <c:formatCode>General</c:formatCode>
                <c:ptCount val="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</c:numCache>
            </c:numRef>
          </c:xVal>
          <c:yVal>
            <c:numRef>
              <c:f>'Injection Well'!$V$347:$V$381</c:f>
              <c:numCache>
                <c:formatCode>General</c:formatCode>
                <c:ptCount val="35"/>
                <c:pt idx="0">
                  <c:v>31</c:v>
                </c:pt>
                <c:pt idx="1">
                  <c:v>32.235985483958913</c:v>
                </c:pt>
                <c:pt idx="2">
                  <c:v>32.745545484765394</c:v>
                </c:pt>
                <c:pt idx="3">
                  <c:v>33.236063632500333</c:v>
                </c:pt>
                <c:pt idx="4">
                  <c:v>33.725284917287162</c:v>
                </c:pt>
                <c:pt idx="5">
                  <c:v>34.214378977149323</c:v>
                </c:pt>
                <c:pt idx="6">
                  <c:v>34.703433433202761</c:v>
                </c:pt>
                <c:pt idx="7">
                  <c:v>35.19245374841465</c:v>
                </c:pt>
                <c:pt idx="8">
                  <c:v>35.681438257120206</c:v>
                </c:pt>
                <c:pt idx="9">
                  <c:v>36.170384493759705</c:v>
                </c:pt>
                <c:pt idx="10">
                  <c:v>36.659289776790949</c:v>
                </c:pt>
                <c:pt idx="11">
                  <c:v>37.148151259255627</c:v>
                </c:pt>
                <c:pt idx="12">
                  <c:v>37.636965924386281</c:v>
                </c:pt>
                <c:pt idx="13">
                  <c:v>38.125730574351145</c:v>
                </c:pt>
                <c:pt idx="14">
                  <c:v>38.614441817322842</c:v>
                </c:pt>
                <c:pt idx="15">
                  <c:v>39.10309605339782</c:v>
                </c:pt>
                <c:pt idx="16">
                  <c:v>39.591689459338902</c:v>
                </c:pt>
                <c:pt idx="17">
                  <c:v>40.080217972032777</c:v>
                </c:pt>
                <c:pt idx="18">
                  <c:v>40.568677270531296</c:v>
                </c:pt>
                <c:pt idx="19">
                  <c:v>41.057062756528346</c:v>
                </c:pt>
                <c:pt idx="20">
                  <c:v>41.545369533105848</c:v>
                </c:pt>
                <c:pt idx="21">
                  <c:v>42.033592381561895</c:v>
                </c:pt>
                <c:pt idx="22">
                  <c:v>42.521725736110767</c:v>
                </c:pt>
                <c:pt idx="23">
                  <c:v>43.0097636562177</c:v>
                </c:pt>
                <c:pt idx="24">
                  <c:v>43.497699796301021</c:v>
                </c:pt>
                <c:pt idx="25">
                  <c:v>43.985527372498694</c:v>
                </c:pt>
                <c:pt idx="26">
                  <c:v>44.473239126156606</c:v>
                </c:pt>
                <c:pt idx="27">
                  <c:v>44.960827283648868</c:v>
                </c:pt>
                <c:pt idx="28">
                  <c:v>45.448283512087123</c:v>
                </c:pt>
                <c:pt idx="29">
                  <c:v>45.935598870413628</c:v>
                </c:pt>
                <c:pt idx="30">
                  <c:v>46.422763755300821</c:v>
                </c:pt>
                <c:pt idx="31">
                  <c:v>46.909767841196249</c:v>
                </c:pt>
                <c:pt idx="32">
                  <c:v>47.396600013754103</c:v>
                </c:pt>
                <c:pt idx="33">
                  <c:v>47.883248295780341</c:v>
                </c:pt>
                <c:pt idx="34">
                  <c:v>48.369699764684491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7-4C33-B591-7B435F20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Injected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1060539819768618"/>
          <c:y val="0.55416188073695438"/>
          <c:w val="0.37986067366579185"/>
          <c:h val="0.271935495560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95248006239512"/>
          <c:y val="9.1037011876689056E-2"/>
          <c:w val="0.769871627012788"/>
          <c:h val="0.680638153185397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603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5546426807806902E-2"/>
                  <c:y val="-2.5720828897616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'Injection Well'!$T$347:$T$381</c:f>
              <c:numCache>
                <c:formatCode>General</c:formatCode>
                <c:ptCount val="35"/>
                <c:pt idx="0">
                  <c:v>31.403939999999999</c:v>
                </c:pt>
                <c:pt idx="1">
                  <c:v>32.189329999999998</c:v>
                </c:pt>
                <c:pt idx="2">
                  <c:v>32.691020000000002</c:v>
                </c:pt>
                <c:pt idx="3">
                  <c:v>33.437959999999997</c:v>
                </c:pt>
                <c:pt idx="4">
                  <c:v>33.696570000000001</c:v>
                </c:pt>
                <c:pt idx="5">
                  <c:v>34.25027</c:v>
                </c:pt>
                <c:pt idx="6">
                  <c:v>34.536639999999998</c:v>
                </c:pt>
                <c:pt idx="7">
                  <c:v>34.974809999999998</c:v>
                </c:pt>
                <c:pt idx="8">
                  <c:v>35.40598</c:v>
                </c:pt>
                <c:pt idx="9">
                  <c:v>35.821120000000001</c:v>
                </c:pt>
                <c:pt idx="10">
                  <c:v>36.362830000000002</c:v>
                </c:pt>
                <c:pt idx="11">
                  <c:v>36.838560000000001</c:v>
                </c:pt>
                <c:pt idx="12">
                  <c:v>37.348500000000001</c:v>
                </c:pt>
                <c:pt idx="13">
                  <c:v>37.870330000000003</c:v>
                </c:pt>
                <c:pt idx="14">
                  <c:v>38.321060000000003</c:v>
                </c:pt>
                <c:pt idx="15">
                  <c:v>38.838259999999998</c:v>
                </c:pt>
                <c:pt idx="16">
                  <c:v>39.322429999999997</c:v>
                </c:pt>
                <c:pt idx="17">
                  <c:v>39.76605</c:v>
                </c:pt>
                <c:pt idx="18">
                  <c:v>40.269939999999998</c:v>
                </c:pt>
                <c:pt idx="19">
                  <c:v>40.76782</c:v>
                </c:pt>
                <c:pt idx="20">
                  <c:v>41.32987</c:v>
                </c:pt>
                <c:pt idx="21">
                  <c:v>41.83231</c:v>
                </c:pt>
                <c:pt idx="22">
                  <c:v>42.335450000000002</c:v>
                </c:pt>
                <c:pt idx="23">
                  <c:v>42.73854</c:v>
                </c:pt>
                <c:pt idx="24">
                  <c:v>43.299520000000001</c:v>
                </c:pt>
                <c:pt idx="25">
                  <c:v>43.77563</c:v>
                </c:pt>
                <c:pt idx="26">
                  <c:v>44.316380000000002</c:v>
                </c:pt>
                <c:pt idx="27">
                  <c:v>44.786360000000002</c:v>
                </c:pt>
                <c:pt idx="28">
                  <c:v>45.3568</c:v>
                </c:pt>
                <c:pt idx="29">
                  <c:v>45.837510000000002</c:v>
                </c:pt>
                <c:pt idx="30">
                  <c:v>46.29</c:v>
                </c:pt>
                <c:pt idx="31">
                  <c:v>46.838290000000001</c:v>
                </c:pt>
                <c:pt idx="32">
                  <c:v>47.292639999999999</c:v>
                </c:pt>
                <c:pt idx="33">
                  <c:v>47.831090000000003</c:v>
                </c:pt>
                <c:pt idx="34">
                  <c:v>48.348730000000003</c:v>
                </c:pt>
              </c:numCache>
            </c:numRef>
          </c:xVal>
          <c:yVal>
            <c:numRef>
              <c:f>'Injection Well'!$V$347:$V$381</c:f>
              <c:numCache>
                <c:formatCode>General</c:formatCode>
                <c:ptCount val="35"/>
                <c:pt idx="0">
                  <c:v>31</c:v>
                </c:pt>
                <c:pt idx="1">
                  <c:v>32.235985483958913</c:v>
                </c:pt>
                <c:pt idx="2">
                  <c:v>32.745545484765394</c:v>
                </c:pt>
                <c:pt idx="3">
                  <c:v>33.236063632500333</c:v>
                </c:pt>
                <c:pt idx="4">
                  <c:v>33.725284917287162</c:v>
                </c:pt>
                <c:pt idx="5">
                  <c:v>34.214378977149323</c:v>
                </c:pt>
                <c:pt idx="6">
                  <c:v>34.703433433202761</c:v>
                </c:pt>
                <c:pt idx="7">
                  <c:v>35.19245374841465</c:v>
                </c:pt>
                <c:pt idx="8">
                  <c:v>35.681438257120206</c:v>
                </c:pt>
                <c:pt idx="9">
                  <c:v>36.170384493759705</c:v>
                </c:pt>
                <c:pt idx="10">
                  <c:v>36.659289776790949</c:v>
                </c:pt>
                <c:pt idx="11">
                  <c:v>37.148151259255627</c:v>
                </c:pt>
                <c:pt idx="12">
                  <c:v>37.636965924386281</c:v>
                </c:pt>
                <c:pt idx="13">
                  <c:v>38.125730574351145</c:v>
                </c:pt>
                <c:pt idx="14">
                  <c:v>38.614441817322842</c:v>
                </c:pt>
                <c:pt idx="15">
                  <c:v>39.10309605339782</c:v>
                </c:pt>
                <c:pt idx="16">
                  <c:v>39.591689459338902</c:v>
                </c:pt>
                <c:pt idx="17">
                  <c:v>40.080217972032777</c:v>
                </c:pt>
                <c:pt idx="18">
                  <c:v>40.568677270531296</c:v>
                </c:pt>
                <c:pt idx="19">
                  <c:v>41.057062756528346</c:v>
                </c:pt>
                <c:pt idx="20">
                  <c:v>41.545369533105848</c:v>
                </c:pt>
                <c:pt idx="21">
                  <c:v>42.033592381561895</c:v>
                </c:pt>
                <c:pt idx="22">
                  <c:v>42.521725736110767</c:v>
                </c:pt>
                <c:pt idx="23">
                  <c:v>43.0097636562177</c:v>
                </c:pt>
                <c:pt idx="24">
                  <c:v>43.497699796301021</c:v>
                </c:pt>
                <c:pt idx="25">
                  <c:v>43.985527372498694</c:v>
                </c:pt>
                <c:pt idx="26">
                  <c:v>44.473239126156606</c:v>
                </c:pt>
                <c:pt idx="27">
                  <c:v>44.960827283648868</c:v>
                </c:pt>
                <c:pt idx="28">
                  <c:v>45.448283512087123</c:v>
                </c:pt>
                <c:pt idx="29">
                  <c:v>45.935598870413628</c:v>
                </c:pt>
                <c:pt idx="30">
                  <c:v>46.422763755300821</c:v>
                </c:pt>
                <c:pt idx="31">
                  <c:v>46.909767841196249</c:v>
                </c:pt>
                <c:pt idx="32">
                  <c:v>47.396600013754103</c:v>
                </c:pt>
                <c:pt idx="33">
                  <c:v>47.883248295780341</c:v>
                </c:pt>
                <c:pt idx="34">
                  <c:v>48.369699764684491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4-44E1-B887-4B0CE25D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0111"/>
        <c:axId val="668525839"/>
      </c:scatterChart>
      <c:valAx>
        <c:axId val="668820111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PIPESIM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5839"/>
        <c:crosses val="autoZero"/>
        <c:crossBetween val="midCat"/>
      </c:valAx>
      <c:valAx>
        <c:axId val="668525839"/>
        <c:scaling>
          <c:orientation val="minMax"/>
          <c:max val="55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STORAGE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Reservoir!$BM$247</c:f>
              <c:strCache>
                <c:ptCount val="1"/>
                <c:pt idx="0">
                  <c:v>GAS STORAGE BY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Reservoir!$BN$249:$BN$266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Reservoir!$BP$249:$BP$266</c:f>
              <c:numCache>
                <c:formatCode>General</c:formatCode>
                <c:ptCount val="18"/>
                <c:pt idx="0">
                  <c:v>99.112238204945655</c:v>
                </c:pt>
                <c:pt idx="1">
                  <c:v>198.22447640989131</c:v>
                </c:pt>
                <c:pt idx="2">
                  <c:v>297.33671461483692</c:v>
                </c:pt>
                <c:pt idx="3">
                  <c:v>396.44895281978262</c:v>
                </c:pt>
                <c:pt idx="4">
                  <c:v>495.5611910247282</c:v>
                </c:pt>
                <c:pt idx="5">
                  <c:v>594.67342922967384</c:v>
                </c:pt>
                <c:pt idx="6">
                  <c:v>693.78566743461954</c:v>
                </c:pt>
                <c:pt idx="7">
                  <c:v>792.89790563956524</c:v>
                </c:pt>
                <c:pt idx="8">
                  <c:v>892.01014384451071</c:v>
                </c:pt>
                <c:pt idx="9">
                  <c:v>991.12238204945641</c:v>
                </c:pt>
                <c:pt idx="10">
                  <c:v>1090.234620254402</c:v>
                </c:pt>
                <c:pt idx="11">
                  <c:v>1189.3468584593477</c:v>
                </c:pt>
                <c:pt idx="12">
                  <c:v>1288.4590966642932</c:v>
                </c:pt>
                <c:pt idx="13">
                  <c:v>1387.5713348692391</c:v>
                </c:pt>
                <c:pt idx="14">
                  <c:v>1486.6835730741843</c:v>
                </c:pt>
                <c:pt idx="15">
                  <c:v>1585.7958112791305</c:v>
                </c:pt>
                <c:pt idx="16">
                  <c:v>1684.9080494840759</c:v>
                </c:pt>
                <c:pt idx="17">
                  <c:v>1784.0202876890214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8-4659-964E-ED5E1FC8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52304"/>
        <c:axId val="1290870400"/>
      </c:scatterChart>
      <c:valAx>
        <c:axId val="12914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0400"/>
        <c:crosses val="autoZero"/>
        <c:crossBetween val="midCat"/>
      </c:valAx>
      <c:valAx>
        <c:axId val="12908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Reservoir!$AW$275</c:f>
              <c:strCache>
                <c:ptCount val="1"/>
                <c:pt idx="0">
                  <c:v>Analisa Sensitifitas mass flow rate terhadap P,T konstan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Reservoir!$AW$280:$AW$290</c:f>
              <c:numCache>
                <c:formatCode>General</c:formatCode>
                <c:ptCount val="11"/>
                <c:pt idx="0">
                  <c:v>0.25</c:v>
                </c:pt>
                <c:pt idx="1">
                  <c:v>0.27500000000000002</c:v>
                </c:pt>
                <c:pt idx="2">
                  <c:v>0.3</c:v>
                </c:pt>
                <c:pt idx="3">
                  <c:v>0.32500000000000001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</c:v>
                </c:pt>
                <c:pt idx="7">
                  <c:v>0.42499999999999999</c:v>
                </c:pt>
                <c:pt idx="8">
                  <c:v>0.45</c:v>
                </c:pt>
                <c:pt idx="9">
                  <c:v>0.47499999999999998</c:v>
                </c:pt>
                <c:pt idx="10">
                  <c:v>0.5</c:v>
                </c:pt>
              </c:numCache>
            </c:numRef>
          </c:xVal>
          <c:yVal>
            <c:numRef>
              <c:f>Reservoir!$AZ$280:$AZ$290</c:f>
              <c:numCache>
                <c:formatCode>General</c:formatCode>
                <c:ptCount val="11"/>
                <c:pt idx="0">
                  <c:v>3657.6137514547563</c:v>
                </c:pt>
                <c:pt idx="1">
                  <c:v>4023.5335572309214</c:v>
                </c:pt>
                <c:pt idx="2">
                  <c:v>4389.4668738868941</c:v>
                </c:pt>
                <c:pt idx="3">
                  <c:v>4755.4128596180144</c:v>
                </c:pt>
                <c:pt idx="4">
                  <c:v>5121.3708112805862</c:v>
                </c:pt>
                <c:pt idx="5">
                  <c:v>5487.3401327884594</c:v>
                </c:pt>
                <c:pt idx="6">
                  <c:v>5853.3203124947295</c:v>
                </c:pt>
                <c:pt idx="7">
                  <c:v>6219.3109065672215</c:v>
                </c:pt>
                <c:pt idx="8">
                  <c:v>6585.3115264847766</c:v>
                </c:pt>
                <c:pt idx="9">
                  <c:v>6951.3218294433127</c:v>
                </c:pt>
                <c:pt idx="10">
                  <c:v>7317.341510865559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1-449A-8D19-858ED18E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45232"/>
        <c:axId val="1668810496"/>
      </c:scatterChart>
      <c:valAx>
        <c:axId val="1661345232"/>
        <c:scaling>
          <c:orientation val="minMax"/>
          <c:max val="0.5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Laju Aliran Massa CO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Injeksi (Kg/s)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10496"/>
        <c:crosses val="autoZero"/>
        <c:crossBetween val="midCat"/>
      </c:valAx>
      <c:valAx>
        <c:axId val="166881049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Profit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(USD/hari)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233589</xdr:colOff>
      <xdr:row>51</xdr:row>
      <xdr:rowOff>121331</xdr:rowOff>
    </xdr:from>
    <xdr:to>
      <xdr:col>85</xdr:col>
      <xdr:colOff>170089</xdr:colOff>
      <xdr:row>64</xdr:row>
      <xdr:rowOff>204335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CF469-5358-4813-A852-49CF4F73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77</xdr:col>
      <xdr:colOff>597581</xdr:colOff>
      <xdr:row>32</xdr:row>
      <xdr:rowOff>172357</xdr:rowOff>
    </xdr:from>
    <xdr:to>
      <xdr:col>84</xdr:col>
      <xdr:colOff>529545</xdr:colOff>
      <xdr:row>47</xdr:row>
      <xdr:rowOff>26307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C5EFDF-BA91-45D2-99CB-BAB88D6D8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362405</xdr:colOff>
      <xdr:row>94</xdr:row>
      <xdr:rowOff>35091</xdr:rowOff>
    </xdr:from>
    <xdr:to>
      <xdr:col>68</xdr:col>
      <xdr:colOff>410073</xdr:colOff>
      <xdr:row>109</xdr:row>
      <xdr:rowOff>168476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C7AD8-A507-40A9-8717-067594898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348272</xdr:colOff>
      <xdr:row>76</xdr:row>
      <xdr:rowOff>128401</xdr:rowOff>
    </xdr:from>
    <xdr:to>
      <xdr:col>68</xdr:col>
      <xdr:colOff>395941</xdr:colOff>
      <xdr:row>91</xdr:row>
      <xdr:rowOff>120930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2DA92-0B87-43F0-B107-820AF77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423210</xdr:colOff>
      <xdr:row>65</xdr:row>
      <xdr:rowOff>584697</xdr:rowOff>
    </xdr:from>
    <xdr:to>
      <xdr:col>86</xdr:col>
      <xdr:colOff>286718</xdr:colOff>
      <xdr:row>82</xdr:row>
      <xdr:rowOff>78938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AC3BE9-C814-4C54-81EF-0ECFC8B0B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333375</xdr:colOff>
      <xdr:row>64</xdr:row>
      <xdr:rowOff>0</xdr:rowOff>
    </xdr:from>
    <xdr:to>
      <xdr:col>68</xdr:col>
      <xdr:colOff>500106</xdr:colOff>
      <xdr:row>75</xdr:row>
      <xdr:rowOff>173958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D439F1-9E94-4A1B-BA4A-9A625F2B7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397102</xdr:colOff>
      <xdr:row>84</xdr:row>
      <xdr:rowOff>81189</xdr:rowOff>
    </xdr:from>
    <xdr:to>
      <xdr:col>86</xdr:col>
      <xdr:colOff>34957</xdr:colOff>
      <xdr:row>100</xdr:row>
      <xdr:rowOff>65288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BBD9B3-7209-4F7C-B817-D289B6D3C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293688</xdr:colOff>
      <xdr:row>247</xdr:row>
      <xdr:rowOff>184149</xdr:rowOff>
    </xdr:from>
    <xdr:to>
      <xdr:col>76</xdr:col>
      <xdr:colOff>539750</xdr:colOff>
      <xdr:row>256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C98E0-83A3-4CF3-95D9-83C3A25C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226787</xdr:colOff>
      <xdr:row>295</xdr:row>
      <xdr:rowOff>143329</xdr:rowOff>
    </xdr:from>
    <xdr:to>
      <xdr:col>53</xdr:col>
      <xdr:colOff>585108</xdr:colOff>
      <xdr:row>310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E7B29-BAF0-401A-9C00-A2D2D0AF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571500</xdr:colOff>
      <xdr:row>295</xdr:row>
      <xdr:rowOff>158750</xdr:rowOff>
    </xdr:from>
    <xdr:to>
      <xdr:col>61</xdr:col>
      <xdr:colOff>278946</xdr:colOff>
      <xdr:row>310</xdr:row>
      <xdr:rowOff>180521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DBD318-F1D1-401B-8EC1-9D4D1A805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396875</xdr:colOff>
      <xdr:row>296</xdr:row>
      <xdr:rowOff>79375</xdr:rowOff>
    </xdr:from>
    <xdr:to>
      <xdr:col>66</xdr:col>
      <xdr:colOff>675821</xdr:colOff>
      <xdr:row>311</xdr:row>
      <xdr:rowOff>101146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8E283-497A-4957-B7B6-64959B33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530088</xdr:colOff>
      <xdr:row>11</xdr:row>
      <xdr:rowOff>26918</xdr:rowOff>
    </xdr:from>
    <xdr:to>
      <xdr:col>83</xdr:col>
      <xdr:colOff>451277</xdr:colOff>
      <xdr:row>19</xdr:row>
      <xdr:rowOff>115956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34E813-7E7E-468F-A0DB-77B7CAAF8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522182</xdr:colOff>
      <xdr:row>20</xdr:row>
      <xdr:rowOff>77554</xdr:rowOff>
    </xdr:from>
    <xdr:to>
      <xdr:col>83</xdr:col>
      <xdr:colOff>476125</xdr:colOff>
      <xdr:row>32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1ABF25-8A55-4C56-AE0D-C1FD09F8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76</xdr:col>
      <xdr:colOff>385326</xdr:colOff>
      <xdr:row>39</xdr:row>
      <xdr:rowOff>109061</xdr:rowOff>
    </xdr:from>
    <xdr:to>
      <xdr:col>89</xdr:col>
      <xdr:colOff>544286</xdr:colOff>
      <xdr:row>62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55352-F518-45B1-8142-2C9B6C3B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322696</xdr:colOff>
      <xdr:row>1266</xdr:row>
      <xdr:rowOff>51129</xdr:rowOff>
    </xdr:from>
    <xdr:to>
      <xdr:col>29</xdr:col>
      <xdr:colOff>429862</xdr:colOff>
      <xdr:row>1287</xdr:row>
      <xdr:rowOff>154955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73A35F-BA9A-4461-A73D-E1EDB15D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328839</xdr:colOff>
      <xdr:row>1268</xdr:row>
      <xdr:rowOff>85889</xdr:rowOff>
    </xdr:from>
    <xdr:to>
      <xdr:col>40</xdr:col>
      <xdr:colOff>576242</xdr:colOff>
      <xdr:row>1289</xdr:row>
      <xdr:rowOff>42305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32888F-56A7-4AAA-8057-D5F8F6FE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123166</xdr:colOff>
      <xdr:row>379</xdr:row>
      <xdr:rowOff>165224</xdr:rowOff>
    </xdr:from>
    <xdr:to>
      <xdr:col>54</xdr:col>
      <xdr:colOff>792566</xdr:colOff>
      <xdr:row>394</xdr:row>
      <xdr:rowOff>150559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9FFCFE-3754-42C8-AA7E-596AAF24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1362314</xdr:colOff>
      <xdr:row>1267</xdr:row>
      <xdr:rowOff>12554</xdr:rowOff>
    </xdr:from>
    <xdr:to>
      <xdr:col>15</xdr:col>
      <xdr:colOff>436628</xdr:colOff>
      <xdr:row>1283</xdr:row>
      <xdr:rowOff>160514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19ABCC-CC51-4EB4-BC7A-5540819A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765176</xdr:colOff>
      <xdr:row>332</xdr:row>
      <xdr:rowOff>146957</xdr:rowOff>
    </xdr:from>
    <xdr:to>
      <xdr:col>57</xdr:col>
      <xdr:colOff>8619</xdr:colOff>
      <xdr:row>346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FB3540-C8C0-4A97-95EC-74E319333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325664</xdr:colOff>
      <xdr:row>331</xdr:row>
      <xdr:rowOff>86178</xdr:rowOff>
    </xdr:from>
    <xdr:to>
      <xdr:col>51</xdr:col>
      <xdr:colOff>155122</xdr:colOff>
      <xdr:row>345</xdr:row>
      <xdr:rowOff>98878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D39D61-6DE8-4843-A5FB-C04A188E7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59</xdr:col>
      <xdr:colOff>103744</xdr:colOff>
      <xdr:row>333</xdr:row>
      <xdr:rowOff>13772</xdr:rowOff>
    </xdr:from>
    <xdr:to>
      <xdr:col>64</xdr:col>
      <xdr:colOff>246907</xdr:colOff>
      <xdr:row>340</xdr:row>
      <xdr:rowOff>172110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E768BF-CC20-4058-9B5D-88DC0D754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198087</xdr:colOff>
      <xdr:row>363</xdr:row>
      <xdr:rowOff>116527</xdr:rowOff>
    </xdr:from>
    <xdr:to>
      <xdr:col>52</xdr:col>
      <xdr:colOff>248145</xdr:colOff>
      <xdr:row>377</xdr:row>
      <xdr:rowOff>56655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F7EC19-9688-4E4E-B3CB-335A46B60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386773</xdr:colOff>
      <xdr:row>228</xdr:row>
      <xdr:rowOff>0</xdr:rowOff>
    </xdr:from>
    <xdr:to>
      <xdr:col>76</xdr:col>
      <xdr:colOff>323274</xdr:colOff>
      <xdr:row>240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D224F-3ED8-44B0-8C86-B3053C963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346075</xdr:colOff>
      <xdr:row>32</xdr:row>
      <xdr:rowOff>73025</xdr:rowOff>
    </xdr:from>
    <xdr:to>
      <xdr:col>79</xdr:col>
      <xdr:colOff>288925</xdr:colOff>
      <xdr:row>50</xdr:row>
      <xdr:rowOff>15008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56701-E942-488F-994C-D7C0EA8F6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21166</xdr:colOff>
      <xdr:row>302</xdr:row>
      <xdr:rowOff>162277</xdr:rowOff>
    </xdr:from>
    <xdr:to>
      <xdr:col>70</xdr:col>
      <xdr:colOff>107870</xdr:colOff>
      <xdr:row>317</xdr:row>
      <xdr:rowOff>150793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8AAAA-AD85-402B-98EC-BCE46E26C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650533</xdr:colOff>
      <xdr:row>326</xdr:row>
      <xdr:rowOff>99868</xdr:rowOff>
    </xdr:from>
    <xdr:to>
      <xdr:col>69</xdr:col>
      <xdr:colOff>344755</xdr:colOff>
      <xdr:row>341</xdr:row>
      <xdr:rowOff>88384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AA15C7-BB43-4ECF-BFDB-6029E7A25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314036</xdr:colOff>
      <xdr:row>11</xdr:row>
      <xdr:rowOff>602672</xdr:rowOff>
    </xdr:from>
    <xdr:to>
      <xdr:col>76</xdr:col>
      <xdr:colOff>248227</xdr:colOff>
      <xdr:row>25</xdr:row>
      <xdr:rowOff>162378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D64B0-1340-47F3-A42C-BDDE9A677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88900</xdr:colOff>
      <xdr:row>55</xdr:row>
      <xdr:rowOff>114300</xdr:rowOff>
    </xdr:from>
    <xdr:to>
      <xdr:col>67</xdr:col>
      <xdr:colOff>103230</xdr:colOff>
      <xdr:row>65</xdr:row>
      <xdr:rowOff>445833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B9E54-398B-41C2-BF2C-29CE10B73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301202</xdr:colOff>
      <xdr:row>68</xdr:row>
      <xdr:rowOff>10760</xdr:rowOff>
    </xdr:from>
    <xdr:to>
      <xdr:col>67</xdr:col>
      <xdr:colOff>277433</xdr:colOff>
      <xdr:row>82</xdr:row>
      <xdr:rowOff>3289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936EC-5E56-452E-9040-1BE8008B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9</xdr:row>
      <xdr:rowOff>82550</xdr:rowOff>
    </xdr:from>
    <xdr:to>
      <xdr:col>13</xdr:col>
      <xdr:colOff>231775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C819-B0F6-41E1-B972-8FA7ABCAC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R518"/>
  <sheetViews>
    <sheetView topLeftCell="AH449" zoomScale="70" zoomScaleNormal="70" workbookViewId="0">
      <selection activeCell="BF15" sqref="BF15"/>
    </sheetView>
  </sheetViews>
  <sheetFormatPr defaultRowHeight="15" x14ac:dyDescent="0.25"/>
  <cols>
    <col min="5" max="5" width="12.5703125" customWidth="1"/>
    <col min="7" max="7" width="11.5703125" customWidth="1"/>
    <col min="9" max="9" width="13.5703125" customWidth="1"/>
    <col min="11" max="11" width="13.28515625" customWidth="1"/>
    <col min="12" max="12" width="13.85546875" customWidth="1"/>
    <col min="13" max="13" width="13.28515625" customWidth="1"/>
    <col min="14" max="14" width="19.42578125" customWidth="1"/>
    <col min="15" max="16" width="18.42578125" customWidth="1"/>
    <col min="17" max="17" width="14.5703125" customWidth="1"/>
    <col min="18" max="18" width="16.7109375" customWidth="1"/>
    <col min="19" max="19" width="19.42578125" customWidth="1"/>
    <col min="20" max="20" width="8.28515625" customWidth="1"/>
    <col min="21" max="21" width="10.140625" customWidth="1"/>
    <col min="22" max="22" width="14.5703125" customWidth="1"/>
    <col min="23" max="23" width="13.140625" customWidth="1"/>
    <col min="24" max="24" width="13.5703125" customWidth="1"/>
    <col min="25" max="25" width="10.42578125" customWidth="1"/>
    <col min="26" max="26" width="8.85546875" bestFit="1" customWidth="1"/>
    <col min="27" max="27" width="8.7109375" customWidth="1"/>
    <col min="28" max="28" width="10.140625" bestFit="1" customWidth="1"/>
    <col min="29" max="29" width="8.85546875" bestFit="1" customWidth="1"/>
    <col min="30" max="31" width="9.85546875" bestFit="1" customWidth="1"/>
    <col min="32" max="33" width="13.28515625" bestFit="1" customWidth="1"/>
    <col min="34" max="34" width="15.7109375" customWidth="1"/>
    <col min="35" max="35" width="13.28515625" bestFit="1" customWidth="1"/>
    <col min="37" max="40" width="8.85546875" bestFit="1" customWidth="1"/>
    <col min="41" max="42" width="9.85546875" bestFit="1" customWidth="1"/>
    <col min="43" max="46" width="13.28515625" bestFit="1" customWidth="1"/>
    <col min="49" max="49" width="12" customWidth="1"/>
    <col min="50" max="50" width="10.42578125" bestFit="1" customWidth="1"/>
    <col min="51" max="51" width="12.85546875" bestFit="1" customWidth="1"/>
    <col min="57" max="57" width="11.85546875" customWidth="1"/>
    <col min="58" max="58" width="11.42578125" customWidth="1"/>
    <col min="65" max="65" width="12.85546875" bestFit="1" customWidth="1"/>
    <col min="109" max="109" width="11.7109375" bestFit="1" customWidth="1"/>
  </cols>
  <sheetData>
    <row r="2" spans="2:148" ht="15.75" thickBot="1" x14ac:dyDescent="0.3"/>
    <row r="3" spans="2:148" ht="14.45" customHeight="1" x14ac:dyDescent="0.25">
      <c r="B3" s="341" t="s">
        <v>78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42"/>
      <c r="AK3" s="342"/>
      <c r="AL3" s="342"/>
      <c r="AM3" s="342"/>
      <c r="AN3" s="342"/>
      <c r="AO3" s="342"/>
      <c r="AP3" s="342"/>
      <c r="AQ3" s="342"/>
      <c r="AR3" s="342"/>
      <c r="AS3" s="342"/>
      <c r="AT3" s="342"/>
      <c r="AU3" s="342"/>
      <c r="AV3" s="342"/>
      <c r="AW3" s="342"/>
      <c r="AX3" s="342"/>
      <c r="AY3" s="342"/>
      <c r="AZ3" s="342"/>
      <c r="BA3" s="342"/>
      <c r="BB3" s="342"/>
      <c r="BC3" s="342"/>
      <c r="BD3" s="342"/>
      <c r="BE3" s="342"/>
      <c r="BF3" s="342"/>
      <c r="BG3" s="342"/>
      <c r="BH3" s="342"/>
      <c r="BI3" s="342"/>
      <c r="BJ3" s="342"/>
      <c r="BK3" s="343"/>
    </row>
    <row r="4" spans="2:148" ht="14.45" customHeight="1" x14ac:dyDescent="0.25">
      <c r="B4" s="344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345"/>
      <c r="AM4" s="345"/>
      <c r="AN4" s="345"/>
      <c r="AO4" s="345"/>
      <c r="AP4" s="345"/>
      <c r="AQ4" s="345"/>
      <c r="AR4" s="345"/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6"/>
    </row>
    <row r="5" spans="2:148" ht="14.45" customHeight="1" x14ac:dyDescent="0.25">
      <c r="B5" s="344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345"/>
      <c r="AN5" s="345"/>
      <c r="AO5" s="345"/>
      <c r="AP5" s="345"/>
      <c r="AQ5" s="345"/>
      <c r="AR5" s="345"/>
      <c r="AS5" s="345"/>
      <c r="AT5" s="345"/>
      <c r="AU5" s="345"/>
      <c r="AV5" s="345"/>
      <c r="AW5" s="345"/>
      <c r="AX5" s="345"/>
      <c r="AY5" s="345"/>
      <c r="AZ5" s="345"/>
      <c r="BA5" s="345"/>
      <c r="BB5" s="345"/>
      <c r="BC5" s="345"/>
      <c r="BD5" s="345"/>
      <c r="BE5" s="345"/>
      <c r="BF5" s="345"/>
      <c r="BG5" s="345"/>
      <c r="BH5" s="345"/>
      <c r="BI5" s="345"/>
      <c r="BJ5" s="345"/>
      <c r="BK5" s="346"/>
    </row>
    <row r="6" spans="2:148" ht="14.45" customHeight="1" x14ac:dyDescent="0.25">
      <c r="B6" s="344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5"/>
      <c r="AB6" s="345"/>
      <c r="AC6" s="345"/>
      <c r="AD6" s="345"/>
      <c r="AE6" s="345"/>
      <c r="AF6" s="345"/>
      <c r="AG6" s="345"/>
      <c r="AH6" s="345"/>
      <c r="AI6" s="345"/>
      <c r="AJ6" s="345"/>
      <c r="AK6" s="345"/>
      <c r="AL6" s="345"/>
      <c r="AM6" s="345"/>
      <c r="AN6" s="345"/>
      <c r="AO6" s="345"/>
      <c r="AP6" s="345"/>
      <c r="AQ6" s="345"/>
      <c r="AR6" s="345"/>
      <c r="AS6" s="345"/>
      <c r="AT6" s="345"/>
      <c r="AU6" s="345"/>
      <c r="AV6" s="345"/>
      <c r="AW6" s="345"/>
      <c r="AX6" s="345"/>
      <c r="AY6" s="345"/>
      <c r="AZ6" s="345"/>
      <c r="BA6" s="345"/>
      <c r="BB6" s="345"/>
      <c r="BC6" s="345"/>
      <c r="BD6" s="345"/>
      <c r="BE6" s="345"/>
      <c r="BF6" s="345"/>
      <c r="BG6" s="345"/>
      <c r="BH6" s="345"/>
      <c r="BI6" s="345"/>
      <c r="BJ6" s="345"/>
      <c r="BK6" s="346"/>
    </row>
    <row r="7" spans="2:148" ht="14.45" customHeight="1" x14ac:dyDescent="0.25">
      <c r="B7" s="344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6"/>
      <c r="BM7" s="58"/>
    </row>
    <row r="8" spans="2:148" x14ac:dyDescent="0.25">
      <c r="B8" s="27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8"/>
      <c r="BL8" s="59"/>
      <c r="BM8" s="58"/>
    </row>
    <row r="9" spans="2:148" x14ac:dyDescent="0.25">
      <c r="B9" s="27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327" t="s">
        <v>79</v>
      </c>
      <c r="BF9" s="327"/>
      <c r="BG9" s="327"/>
      <c r="BH9" s="55"/>
      <c r="BI9" s="23"/>
      <c r="BJ9" s="23"/>
      <c r="BK9" s="23"/>
      <c r="BL9" s="59"/>
      <c r="BM9" s="58"/>
    </row>
    <row r="10" spans="2:148" x14ac:dyDescent="0.25">
      <c r="B10" s="27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56" t="s">
        <v>80</v>
      </c>
      <c r="BF10" s="56" t="s">
        <v>81</v>
      </c>
      <c r="BG10" s="56" t="s">
        <v>82</v>
      </c>
      <c r="BH10" s="23"/>
      <c r="BI10" s="23"/>
      <c r="BJ10" s="23"/>
      <c r="BK10" s="58"/>
      <c r="BL10" s="59"/>
      <c r="BM10" s="58"/>
    </row>
    <row r="11" spans="2:148" x14ac:dyDescent="0.25">
      <c r="B11" s="27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>
        <v>60</v>
      </c>
      <c r="BD11" s="23"/>
      <c r="BE11" s="57">
        <f>Reservoir!BG251</f>
        <v>1071</v>
      </c>
      <c r="BF11" s="57">
        <f>Reservoir!BH251</f>
        <v>31</v>
      </c>
      <c r="BG11" s="57">
        <f>Reservoir!BI251</f>
        <v>0.3044</v>
      </c>
      <c r="BH11" s="23"/>
      <c r="BI11" s="23"/>
      <c r="BJ11" s="23"/>
      <c r="BK11" s="58"/>
      <c r="BL11" s="59"/>
      <c r="BM11" s="58">
        <f>48.33-49.13</f>
        <v>-0.80000000000000426</v>
      </c>
    </row>
    <row r="12" spans="2:148" x14ac:dyDescent="0.25">
      <c r="B12" s="27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5" t="e">
        <f>BN11/(2*3.14*BI11*50*J11)</f>
        <v>#DIV/0!</v>
      </c>
      <c r="BK12" s="23"/>
      <c r="BL12" s="59"/>
      <c r="BM12" s="58"/>
    </row>
    <row r="13" spans="2:148" ht="60" x14ac:dyDescent="0.25">
      <c r="B13" s="27"/>
      <c r="C13" s="40" t="s">
        <v>0</v>
      </c>
      <c r="D13" s="41" t="s">
        <v>1</v>
      </c>
      <c r="E13" s="41" t="s">
        <v>2</v>
      </c>
      <c r="F13" s="41" t="s">
        <v>3</v>
      </c>
      <c r="G13" s="41" t="s">
        <v>4</v>
      </c>
      <c r="H13" s="41" t="s">
        <v>5</v>
      </c>
      <c r="I13" s="41" t="s">
        <v>6</v>
      </c>
      <c r="J13" s="41" t="s">
        <v>7</v>
      </c>
      <c r="K13" s="41" t="s">
        <v>8</v>
      </c>
      <c r="L13" s="41" t="s">
        <v>9</v>
      </c>
      <c r="M13" s="41" t="s">
        <v>10</v>
      </c>
      <c r="N13" s="41" t="s">
        <v>11</v>
      </c>
      <c r="O13" s="41" t="s">
        <v>37</v>
      </c>
      <c r="P13" s="41" t="s">
        <v>305</v>
      </c>
      <c r="Q13" s="41" t="s">
        <v>43</v>
      </c>
      <c r="R13" s="41" t="s">
        <v>42</v>
      </c>
      <c r="S13" s="41" t="s">
        <v>28</v>
      </c>
      <c r="T13" s="41" t="s">
        <v>29</v>
      </c>
      <c r="U13" s="48" t="s">
        <v>30</v>
      </c>
      <c r="V13" s="41" t="s">
        <v>13</v>
      </c>
      <c r="W13" s="41" t="s">
        <v>38</v>
      </c>
      <c r="X13" s="41" t="s">
        <v>14</v>
      </c>
      <c r="Y13" s="41" t="s">
        <v>15</v>
      </c>
      <c r="Z13" s="41" t="s">
        <v>16</v>
      </c>
      <c r="AA13" s="41" t="s">
        <v>25</v>
      </c>
      <c r="AB13" s="41" t="s">
        <v>27</v>
      </c>
      <c r="AC13" s="41" t="s">
        <v>26</v>
      </c>
      <c r="AD13" s="41" t="s">
        <v>40</v>
      </c>
      <c r="AE13" s="41" t="s">
        <v>31</v>
      </c>
      <c r="AF13" s="41" t="s">
        <v>32</v>
      </c>
      <c r="AG13" s="41" t="s">
        <v>33</v>
      </c>
      <c r="AH13" s="41" t="s">
        <v>306</v>
      </c>
      <c r="AI13" s="41" t="s">
        <v>41</v>
      </c>
      <c r="AJ13" s="41" t="s">
        <v>22</v>
      </c>
      <c r="AK13" s="41" t="s">
        <v>39</v>
      </c>
      <c r="AL13" s="41" t="s">
        <v>17</v>
      </c>
      <c r="AM13" s="41" t="s">
        <v>23</v>
      </c>
      <c r="AN13" s="41" t="s">
        <v>307</v>
      </c>
      <c r="AO13" s="41" t="s">
        <v>12</v>
      </c>
      <c r="AP13" s="41" t="s">
        <v>20</v>
      </c>
      <c r="AQ13" s="41" t="s">
        <v>21</v>
      </c>
      <c r="AR13" s="41" t="s">
        <v>35</v>
      </c>
      <c r="AS13" s="41" t="s">
        <v>18</v>
      </c>
      <c r="AT13" s="41" t="s">
        <v>19</v>
      </c>
      <c r="AU13" s="41" t="s">
        <v>44</v>
      </c>
      <c r="AV13" s="41" t="s">
        <v>45</v>
      </c>
      <c r="AW13" s="41" t="s">
        <v>59</v>
      </c>
      <c r="AX13" s="49" t="s">
        <v>46</v>
      </c>
      <c r="AY13" s="51" t="s">
        <v>47</v>
      </c>
      <c r="AZ13" s="51" t="s">
        <v>290</v>
      </c>
      <c r="BA13" s="51" t="s">
        <v>49</v>
      </c>
      <c r="BB13" s="51" t="s">
        <v>50</v>
      </c>
      <c r="BC13" s="51" t="s">
        <v>51</v>
      </c>
      <c r="BD13" s="51" t="s">
        <v>52</v>
      </c>
      <c r="BE13" s="51" t="s">
        <v>53</v>
      </c>
      <c r="BF13" s="51" t="s">
        <v>54</v>
      </c>
      <c r="BG13" s="54" t="s">
        <v>55</v>
      </c>
      <c r="BH13" s="51" t="s">
        <v>56</v>
      </c>
      <c r="BI13" s="51" t="s">
        <v>57</v>
      </c>
      <c r="BJ13" s="51" t="s">
        <v>58</v>
      </c>
      <c r="BK13" s="28"/>
      <c r="BL13" s="59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/>
      <c r="DN13" s="101"/>
      <c r="DO13" s="101"/>
      <c r="DP13" s="101"/>
      <c r="DQ13" s="101"/>
      <c r="DR13" s="101"/>
      <c r="DS13" s="101"/>
      <c r="DT13" s="101"/>
      <c r="DU13" s="101"/>
      <c r="DV13" s="101"/>
      <c r="DW13" s="101"/>
      <c r="DX13" s="101"/>
      <c r="DY13" s="101"/>
      <c r="DZ13" s="101"/>
      <c r="EA13" s="101"/>
      <c r="EB13" s="101"/>
      <c r="EC13" s="101"/>
      <c r="ED13" s="101"/>
      <c r="EE13" s="101"/>
      <c r="EF13" s="101"/>
      <c r="EG13" s="101"/>
      <c r="EH13" s="101"/>
      <c r="EI13" s="101"/>
      <c r="EJ13" s="101"/>
      <c r="EK13" s="101"/>
      <c r="EL13" s="101"/>
      <c r="EM13" s="101"/>
      <c r="EN13" s="101"/>
      <c r="EO13" s="101"/>
      <c r="EP13" s="101"/>
      <c r="EQ13" s="101"/>
      <c r="ER13" s="101"/>
    </row>
    <row r="14" spans="2:148" x14ac:dyDescent="0.25">
      <c r="B14" s="27"/>
      <c r="C14" s="7">
        <v>1</v>
      </c>
      <c r="D14" s="4">
        <v>9.8000000000000007</v>
      </c>
      <c r="E14" s="4">
        <v>1</v>
      </c>
      <c r="F14" s="4">
        <v>0.127</v>
      </c>
      <c r="G14" s="44">
        <v>5.3848000000000004E-3</v>
      </c>
      <c r="H14" s="45">
        <v>0</v>
      </c>
      <c r="I14" s="4">
        <v>6.7500000000000001E-5</v>
      </c>
      <c r="J14" s="46">
        <v>31</v>
      </c>
      <c r="K14" s="4">
        <f>P14</f>
        <v>5.1941971651335063E-4</v>
      </c>
      <c r="L14" s="4">
        <f>$AR$14</f>
        <v>0.3044</v>
      </c>
      <c r="M14" s="4">
        <f>AX14</f>
        <v>1071</v>
      </c>
      <c r="N14" s="4">
        <f>M14*0.0689476</f>
        <v>73.842879600000003</v>
      </c>
      <c r="O14" s="4">
        <f>(3.14*F14^2)/4</f>
        <v>1.2661265000000001E-2</v>
      </c>
      <c r="P14" s="47">
        <f>L14/Q14</f>
        <v>5.1941971651335063E-4</v>
      </c>
      <c r="Q14" s="43">
        <f>750.159157983176-15.4538661097692*BG14+0.294070293859911*AX14</f>
        <v>586.03859330429555</v>
      </c>
      <c r="R14" s="207">
        <f>0.000074101376759184+2.44308946085363E-08*AX14+-1.22646600912301E-06*BG14</f>
        <v>6.2246418602113069E-5</v>
      </c>
      <c r="S14" s="42">
        <f>P14/O14</f>
        <v>4.1024314435670575E-2</v>
      </c>
      <c r="T14" s="42">
        <f>0.07275*(1-0.002*(BH14-291))</f>
        <v>7.0691174999999995E-2</v>
      </c>
      <c r="U14" s="42">
        <f>S14*(Q14/(D14*T14)^0.25)</f>
        <v>26.352373085419003</v>
      </c>
      <c r="V14" s="42">
        <f>(S14^2)/(D14*F14)</f>
        <v>1.352237164483986E-3</v>
      </c>
      <c r="W14" s="42">
        <f>LN(AM14)</f>
        <v>0</v>
      </c>
      <c r="X14" s="42">
        <f>EXP(-4.62-(3.757*W14)-(0.481*W14^2)-(0.0207*W14^3))</f>
        <v>9.8527960611872571E-3</v>
      </c>
      <c r="Y14" s="42">
        <f>EXP(1.061-(4.602*W14)-(1.609*W14^2)-(0.179*W14^3)+(0.635*(10^-3)*W14^5))</f>
        <v>2.8892588039239029</v>
      </c>
      <c r="Z14" s="42" t="str">
        <f>IF(V14&lt;X14,"Segregated", IF(AND(V14&gt;X14,V14&gt;X14),"Distributed","Intermittent"))</f>
        <v>Segregated</v>
      </c>
      <c r="AA14" s="42">
        <f>0.98*AM14^0.4846/(V14^0.0868)</f>
        <v>1.7388042249464599</v>
      </c>
      <c r="AB14" s="42">
        <f>0.84*AM14^0.5351/(V14^0.0173)</f>
        <v>0.94169891806075245</v>
      </c>
      <c r="AC14" s="42">
        <f>1.06*AM14^0.5824/(V14^0.0609)</f>
        <v>1.5849835004858099</v>
      </c>
      <c r="AD14" s="42">
        <f>IF(Z14="Segregated",AA14,IF(Z14="Distributed",AH14,AG14))</f>
        <v>1.7388042249464599</v>
      </c>
      <c r="AE14" s="42">
        <f>1+AI14*(SIN(1.8*AN14)-((1/3)*SIN(AN14)^3))</f>
        <v>1</v>
      </c>
      <c r="AF14" s="42">
        <f>(1-AM14)*LN((4.7*U14^0.0868)/((AM14^0.3692)*(V14^0.5056)))</f>
        <v>0</v>
      </c>
      <c r="AG14" s="42">
        <f>(1-AM14)*LN((4.7*U14^0.1244)/((AM14^0.3692)*(V14^0.5056)))</f>
        <v>0</v>
      </c>
      <c r="AH14" s="42">
        <f>(1-AM14)*LN((4.7*U14^0.1244)/((AM14^0.3692)*(V14^0.5056)))</f>
        <v>0</v>
      </c>
      <c r="AI14" s="42">
        <f>IF(Z14="Segregated",AF14,IF(Z14="Distributed",AH14,AG14))</f>
        <v>0</v>
      </c>
      <c r="AJ14" s="42">
        <f>(LN(AL14))/(-0.0523+3.812*LN(AL14)-0.8725*(LN(AL14)^2)+0.01853*(LN(AL14)^4))</f>
        <v>0.20835484519348255</v>
      </c>
      <c r="AK14" s="42">
        <f>AD14*AE14</f>
        <v>1.7388042249464599</v>
      </c>
      <c r="AL14" s="42">
        <f>AM14/(AK14^2)</f>
        <v>0.3307490660017588</v>
      </c>
      <c r="AM14" s="42">
        <v>1</v>
      </c>
      <c r="AN14" s="42">
        <v>-90</v>
      </c>
      <c r="AO14" s="42">
        <f>Q14*S14*F14/R14</f>
        <v>49052.02053402704</v>
      </c>
      <c r="AP14" s="42">
        <f>EXP(AJ14)*AQ14</f>
        <v>2.586460627484834E-2</v>
      </c>
      <c r="AQ14" s="42">
        <f>(2*LOG(AO14/(((4.5223*LOG(AO14))-3.8215))))^(-2)</f>
        <v>2.099996216031701E-2</v>
      </c>
      <c r="AR14" s="42">
        <f>BG11</f>
        <v>0.3044</v>
      </c>
      <c r="AS14" s="42">
        <f>(AP14*AR14*S14^2)/(2*E14*F14)</f>
        <v>5.2167433083582868E-5</v>
      </c>
      <c r="AT14" s="42">
        <f>(D14*Q14)/E14</f>
        <v>5743.1782143820965</v>
      </c>
      <c r="AU14" s="42">
        <f>AS14+AT14</f>
        <v>5743.1782665495293</v>
      </c>
      <c r="AV14" s="42">
        <f>AU14*0.0000442075</f>
        <v>0.25389155321848833</v>
      </c>
      <c r="AW14" s="42">
        <f>AV14*50*3.28084</f>
        <v>41.64887817306726</v>
      </c>
      <c r="AX14" s="50">
        <f>BE11</f>
        <v>1071</v>
      </c>
      <c r="AY14" s="52">
        <f>-8.62245548121198E-06*AX14+(0.00165497333443547*BG14)-0.00120940124857462</f>
        <v>4.0860122298546922E-2</v>
      </c>
      <c r="AZ14" s="52">
        <f t="shared" ref="AZ14:AZ48" si="0">(22.9307000677034+-0.100097810122466*BG14+-0.00261700285458468*AX14)*1000</f>
        <v>17024.857896646761</v>
      </c>
      <c r="BA14" s="52">
        <f t="shared" ref="BA14:BA48" si="1">(AZ14*R14)/AY14</f>
        <v>25.93571364111779</v>
      </c>
      <c r="BB14" s="52">
        <f t="shared" ref="BB14:BB48" si="2">0.028*(AO14)^0.8*(BA14)^0.3</f>
        <v>420.58425770321384</v>
      </c>
      <c r="BC14" s="5">
        <f>BB14*AY14/F14</f>
        <v>135.3159386346212</v>
      </c>
      <c r="BD14" s="5">
        <f t="shared" ref="BD14:BD48" si="3">G14/((AY14*3.14*F14^2)/4)</f>
        <v>10.408611927770007</v>
      </c>
      <c r="BE14" s="5">
        <f>BC14+(1/(BD14*3.14*F14^2))</f>
        <v>137.21295070092575</v>
      </c>
      <c r="BF14" s="5">
        <v>0</v>
      </c>
      <c r="BG14" s="53">
        <f>BF11</f>
        <v>31</v>
      </c>
      <c r="BH14" s="5">
        <f>BG14+274.15</f>
        <v>305.14999999999998</v>
      </c>
      <c r="BI14" s="5">
        <f>((BH14-274.15)*(9/5))+32</f>
        <v>87.800000000000011</v>
      </c>
      <c r="BJ14" s="5">
        <f>AR14*AZ14*(BG14-(32.3+0.0099*H14))</f>
        <v>-6737.0767668610415</v>
      </c>
      <c r="BK14" s="28"/>
      <c r="BL14" s="101">
        <f>(32.2+0.0096*H14)</f>
        <v>32.200000000000003</v>
      </c>
      <c r="BM14" s="6">
        <f>(BN14-BL14)/BL14*100</f>
        <v>-3.7267080745341699</v>
      </c>
      <c r="BN14" s="6">
        <v>31</v>
      </c>
      <c r="BO14" s="50">
        <v>1122</v>
      </c>
      <c r="BP14" s="53">
        <v>31</v>
      </c>
      <c r="BR14" s="50">
        <v>1071</v>
      </c>
      <c r="BS14" s="53">
        <v>32</v>
      </c>
      <c r="CB14" s="20"/>
      <c r="CH14" s="6"/>
      <c r="CI14" s="6"/>
      <c r="CJ14" s="6"/>
      <c r="CQ14" s="6"/>
      <c r="CR14" s="6"/>
      <c r="DE14" s="6"/>
      <c r="DF14" s="6"/>
      <c r="DK14" s="6"/>
      <c r="DL14" s="6"/>
      <c r="DQ14" s="6"/>
      <c r="DR14" s="6"/>
      <c r="DU14" s="6"/>
      <c r="DV14" s="6"/>
    </row>
    <row r="15" spans="2:148" x14ac:dyDescent="0.25">
      <c r="B15" s="27"/>
      <c r="C15" s="7">
        <v>2</v>
      </c>
      <c r="D15" s="4">
        <v>9.8000000000000007</v>
      </c>
      <c r="E15" s="4">
        <v>1</v>
      </c>
      <c r="F15" s="4">
        <v>0.127</v>
      </c>
      <c r="G15" s="44">
        <v>5.3848000000000004E-3</v>
      </c>
      <c r="H15" s="45">
        <v>50</v>
      </c>
      <c r="I15" s="4">
        <v>6.7500000000000001E-5</v>
      </c>
      <c r="J15" s="46">
        <f t="shared" ref="J15:J48" ca="1" si="4">$J$26</f>
        <v>31</v>
      </c>
      <c r="K15" s="4">
        <f t="shared" ref="K15:K48" si="5">P15</f>
        <v>5.2549908380728361E-4</v>
      </c>
      <c r="L15" s="4">
        <f t="shared" ref="L15:L48" si="6">$L$14</f>
        <v>0.3044</v>
      </c>
      <c r="M15" s="4">
        <f t="shared" ref="M15:M48" si="7">$M$14</f>
        <v>1071</v>
      </c>
      <c r="N15" s="4">
        <f t="shared" ref="N15:N48" si="8">M15*0.0689476</f>
        <v>73.842879600000003</v>
      </c>
      <c r="O15" s="4">
        <f t="shared" ref="O15:O48" si="9">(3.14*F15^2)/4</f>
        <v>1.2661265000000001E-2</v>
      </c>
      <c r="P15" s="47">
        <f t="shared" ref="P15:P48" si="10">L15/Q15</f>
        <v>5.2549908380728361E-4</v>
      </c>
      <c r="Q15" s="43">
        <f t="shared" ref="Q15:Q48" si="11">750.159157983176-15.4538661097692*BG15+0.294070293859911*AX15</f>
        <v>579.25885958658046</v>
      </c>
      <c r="R15" s="207">
        <f t="shared" ref="R15:R48" si="12">0.000074101376759184+2.44308946085363E-08*AX15+-1.22646600912301E-06*BG15</f>
        <v>6.1753862878657662E-5</v>
      </c>
      <c r="S15" s="42">
        <f t="shared" ref="S15:S48" si="13">P15/O15</f>
        <v>4.1504469245946876E-2</v>
      </c>
      <c r="T15" s="42">
        <f t="shared" ref="T15:T48" si="14">0.07275*(1-0.002*(BH15-291))</f>
        <v>7.0512029453347683E-2</v>
      </c>
      <c r="U15" s="42">
        <f t="shared" ref="U15:U48" si="15">S15*(Q15/(D15*T15)^0.25)</f>
        <v>26.369095122694677</v>
      </c>
      <c r="V15" s="42">
        <f t="shared" ref="V15:V48" si="16">(S15^2)/(D15*F15)</f>
        <v>1.3840759821531013E-3</v>
      </c>
      <c r="W15" s="42">
        <f t="shared" ref="W15:W48" si="17">LN(AM15)</f>
        <v>0</v>
      </c>
      <c r="X15" s="42">
        <f t="shared" ref="X15:X48" si="18">EXP(-4.62-(3.757*W15)-(0.481*W15^2)-(0.0207*W15^3))</f>
        <v>9.8527960611872571E-3</v>
      </c>
      <c r="Y15" s="42">
        <f t="shared" ref="Y15:Y48" si="19">EXP(1.061-(4.602*W15)-(1.609*W15^2)-(0.179*W15^3)+(0.635*(10^-3)*W15^5))</f>
        <v>2.8892588039239029</v>
      </c>
      <c r="Z15" s="42" t="str">
        <f t="shared" ref="Z15:Z48" si="20">IF(V15&lt;X15,"Segregated", IF(AND(V15&gt;X15,V15&gt;X15),"Distributed","Intermittent"))</f>
        <v>Segregated</v>
      </c>
      <c r="AA15" s="42">
        <f t="shared" ref="AA15:AA48" si="21">0.98*AM15^0.4846/(V15^0.0868)</f>
        <v>1.7352953121894445</v>
      </c>
      <c r="AB15" s="42">
        <f t="shared" ref="AB15:AB48" si="22">0.84*AM15^0.5351/(V15^0.0173)</f>
        <v>0.94131985498464421</v>
      </c>
      <c r="AC15" s="42">
        <f t="shared" ref="AC15:AC48" si="23">1.06*AM15^0.5824/(V15^0.0609)</f>
        <v>1.5827387139661566</v>
      </c>
      <c r="AD15" s="42">
        <f t="shared" ref="AD15:AD48" si="24">IF(Z15="Segregated",AA15,IF(Z15="Distributed",AH15,AG15))</f>
        <v>1.7352953121894445</v>
      </c>
      <c r="AE15" s="42">
        <f t="shared" ref="AE15:AE48" si="25">1+AI15*(SIN(1.8*AN15)-((1/3)*SIN(AN15)^3))</f>
        <v>1</v>
      </c>
      <c r="AF15" s="42">
        <f t="shared" ref="AF15:AF48" si="26">(1-AM15)*LN((4.7*U15^0.0868)/((AM15^0.3692)*(V15^0.5056)))</f>
        <v>0</v>
      </c>
      <c r="AG15" s="42">
        <f t="shared" ref="AG15:AG48" si="27">(1-AM15)*LN((4.7*U15^0.1244)/((AM15^0.3692)*(V15^0.5056)))</f>
        <v>0</v>
      </c>
      <c r="AH15" s="42">
        <f t="shared" ref="AH15:AH48" si="28">(1-AM15)*LN((4.7*U15^0.1244)/((AM15^0.3692)*(V15^0.5056)))</f>
        <v>0</v>
      </c>
      <c r="AI15" s="42">
        <f t="shared" ref="AI15:AI48" si="29">IF(Z15="Segregated",AF15,IF(Z15="Distributed",AH15,AG15))</f>
        <v>0</v>
      </c>
      <c r="AJ15" s="42">
        <f t="shared" ref="AJ15:AJ48" si="30">(LN(AL15))/(-0.0523+3.812*LN(AL15)-0.8725*(LN(AL15)^2)+0.01853*(LN(AL15)^4))</f>
        <v>0.20848854405389436</v>
      </c>
      <c r="AK15" s="42">
        <f t="shared" ref="AK15:AK48" si="31">AD15*AE15</f>
        <v>1.7352953121894445</v>
      </c>
      <c r="AL15" s="42">
        <f t="shared" ref="AL15:AL48" si="32">AM15/(AK15^2)</f>
        <v>0.33208802311584484</v>
      </c>
      <c r="AM15" s="42">
        <v>1</v>
      </c>
      <c r="AN15" s="42">
        <v>-90</v>
      </c>
      <c r="AO15" s="42">
        <f t="shared" ref="AO15:AO48" si="33">Q15*S15*F15/R15</f>
        <v>49443.264941013556</v>
      </c>
      <c r="AP15" s="42">
        <f t="shared" ref="AP15:AP48" si="34">EXP(AJ15)*AQ15</f>
        <v>2.5822230707719135E-2</v>
      </c>
      <c r="AQ15" s="42">
        <f t="shared" ref="AQ15:AQ48" si="35">(2*LOG(AO15/(((4.5223*LOG(AO15))-3.8215))))^(-2)</f>
        <v>2.0962753753655864E-2</v>
      </c>
      <c r="AR15" s="42">
        <f t="shared" ref="AR15:AR48" si="36">$AR$14</f>
        <v>0.3044</v>
      </c>
      <c r="AS15" s="42">
        <f t="shared" ref="AS15:AS48" si="37">(AP15*AR15*S15^2)/(2*E15*F15)</f>
        <v>5.3308248988725747E-5</v>
      </c>
      <c r="AT15" s="42">
        <f t="shared" ref="AT15:AT48" si="38">(D15*Q15)/E15</f>
        <v>5676.7368239484886</v>
      </c>
      <c r="AU15" s="42">
        <f t="shared" ref="AU15:AU48" si="39">AS15+AT15</f>
        <v>5676.7368772567379</v>
      </c>
      <c r="AV15" s="42">
        <f t="shared" ref="AV15:AV48" si="40">AU15*0.0000442075</f>
        <v>0.25095434550132723</v>
      </c>
      <c r="AW15" s="42">
        <f t="shared" ref="AW15:AW48" si="41">AV15*50*3.28084</f>
        <v>41.167052744728721</v>
      </c>
      <c r="AX15" s="50">
        <f>AX14+AW14</f>
        <v>1112.6488781730673</v>
      </c>
      <c r="AY15" s="52">
        <f t="shared" ref="AY15:AY48" si="42">-8.62245548121198E-06*AX15+(0.00165497333443547*BG15)-0.00120940124857462</f>
        <v>4.2538677509539942E-2</v>
      </c>
      <c r="AZ15" s="52">
        <f t="shared" si="0"/>
        <v>16792.618148711012</v>
      </c>
      <c r="BA15" s="52">
        <f t="shared" si="1"/>
        <v>24.378027227023995</v>
      </c>
      <c r="BB15" s="52">
        <f t="shared" si="2"/>
        <v>415.47348386453524</v>
      </c>
      <c r="BC15" s="5">
        <f t="shared" ref="BC15:BC48" si="43">BB15*AY15/F15</f>
        <v>139.16293341636623</v>
      </c>
      <c r="BD15" s="5">
        <f t="shared" si="3"/>
        <v>9.9978932403673682</v>
      </c>
      <c r="BE15" s="5">
        <f t="shared" ref="BE15:BE49" si="44">BC15+(1/(BD15*3.14*F15^2))</f>
        <v>141.13787573128693</v>
      </c>
      <c r="BF15" s="5">
        <f>BJ14/(3.14*BE14*F14*50*2)</f>
        <v>-1.2312408704625899</v>
      </c>
      <c r="BG15" s="53">
        <f>BG14-BF15</f>
        <v>32.231240870462592</v>
      </c>
      <c r="BH15" s="5">
        <f t="shared" ref="BH15:BH48" si="45">BG15+274.15</f>
        <v>306.38124087046259</v>
      </c>
      <c r="BI15" s="5">
        <f t="shared" ref="BI15:BI48" si="46">((BH15-274.15)*(9/5))+32</f>
        <v>90.01623356683271</v>
      </c>
      <c r="BJ15" s="5">
        <f t="shared" ref="BJ15:BJ49" si="47">AR15*AZ15*(BG15-(32.3+0.0099*H15))</f>
        <v>-2881.7523009281445</v>
      </c>
      <c r="BK15" s="30"/>
      <c r="BL15" s="101">
        <f t="shared" ref="BL15:BL48" si="48">(32.2+0.0096*H15)</f>
        <v>32.68</v>
      </c>
      <c r="BM15" s="6">
        <f t="shared" ref="BM15:BM48" si="49">(BN15-BL15)/BL15*100</f>
        <v>-3.5816707466340296</v>
      </c>
      <c r="BN15" s="6">
        <v>31.509509999999999</v>
      </c>
      <c r="BO15" s="50">
        <v>1164.7147338716832</v>
      </c>
      <c r="BP15" s="53">
        <v>32.245917005752077</v>
      </c>
      <c r="BR15" s="50">
        <v>1111.5505952660908</v>
      </c>
      <c r="BS15" s="53">
        <v>32.272467121606098</v>
      </c>
      <c r="CB15" s="20"/>
      <c r="CH15" s="6"/>
      <c r="CI15" s="6"/>
      <c r="CJ15" s="6"/>
      <c r="CQ15" s="6"/>
      <c r="CR15" s="6"/>
      <c r="DE15" s="6"/>
      <c r="DF15" s="6"/>
      <c r="DK15" s="6"/>
      <c r="DL15" s="6"/>
      <c r="DQ15" s="6"/>
      <c r="DR15" s="6"/>
      <c r="DU15" s="6"/>
      <c r="DV15" s="6"/>
    </row>
    <row r="16" spans="2:148" x14ac:dyDescent="0.25">
      <c r="B16" s="27"/>
      <c r="C16" s="7">
        <v>3</v>
      </c>
      <c r="D16" s="4">
        <v>9.8000000000000007</v>
      </c>
      <c r="E16" s="4">
        <v>1</v>
      </c>
      <c r="F16" s="4">
        <v>0.127</v>
      </c>
      <c r="G16" s="44">
        <v>5.3848000000000004E-3</v>
      </c>
      <c r="H16" s="45">
        <v>100</v>
      </c>
      <c r="I16" s="4">
        <v>6.7500000000000001E-5</v>
      </c>
      <c r="J16" s="46">
        <f t="shared" ca="1" si="4"/>
        <v>31</v>
      </c>
      <c r="K16" s="4">
        <f t="shared" si="5"/>
        <v>5.2172216102551981E-4</v>
      </c>
      <c r="L16" s="4">
        <f t="shared" si="6"/>
        <v>0.3044</v>
      </c>
      <c r="M16" s="4">
        <f t="shared" si="7"/>
        <v>1071</v>
      </c>
      <c r="N16" s="4">
        <f t="shared" si="8"/>
        <v>73.842879600000003</v>
      </c>
      <c r="O16" s="4">
        <f t="shared" si="9"/>
        <v>1.2661265000000001E-2</v>
      </c>
      <c r="P16" s="47">
        <f t="shared" si="10"/>
        <v>5.2172216102551981E-4</v>
      </c>
      <c r="Q16" s="43">
        <f t="shared" si="11"/>
        <v>583.45230994531289</v>
      </c>
      <c r="R16" s="207">
        <f t="shared" si="12"/>
        <v>6.2131646122705054E-5</v>
      </c>
      <c r="S16" s="42">
        <f t="shared" si="13"/>
        <v>4.1206163920075894E-2</v>
      </c>
      <c r="T16" s="42">
        <f t="shared" si="14"/>
        <v>7.0437531782248153E-2</v>
      </c>
      <c r="U16" s="42">
        <f t="shared" si="15"/>
        <v>26.376064622761579</v>
      </c>
      <c r="V16" s="42">
        <f t="shared" si="16"/>
        <v>1.3642519243195919E-3</v>
      </c>
      <c r="W16" s="42">
        <f t="shared" si="17"/>
        <v>0</v>
      </c>
      <c r="X16" s="42">
        <f t="shared" si="18"/>
        <v>9.8527960611872571E-3</v>
      </c>
      <c r="Y16" s="42">
        <f t="shared" si="19"/>
        <v>2.8892588039239029</v>
      </c>
      <c r="Z16" s="42" t="str">
        <f t="shared" si="20"/>
        <v>Segregated</v>
      </c>
      <c r="AA16" s="42">
        <f t="shared" si="21"/>
        <v>1.7374696479058214</v>
      </c>
      <c r="AB16" s="42">
        <f t="shared" si="22"/>
        <v>0.94155481775545846</v>
      </c>
      <c r="AC16" s="42">
        <f t="shared" si="23"/>
        <v>1.5841298796243017</v>
      </c>
      <c r="AD16" s="42">
        <f t="shared" si="24"/>
        <v>1.7374696479058214</v>
      </c>
      <c r="AE16" s="42">
        <f t="shared" si="25"/>
        <v>1</v>
      </c>
      <c r="AF16" s="42">
        <f t="shared" si="26"/>
        <v>0</v>
      </c>
      <c r="AG16" s="42">
        <f t="shared" si="27"/>
        <v>0</v>
      </c>
      <c r="AH16" s="42">
        <f t="shared" si="28"/>
        <v>0</v>
      </c>
      <c r="AI16" s="42">
        <f t="shared" si="29"/>
        <v>0</v>
      </c>
      <c r="AJ16" s="42">
        <f t="shared" si="30"/>
        <v>0.20840564030876732</v>
      </c>
      <c r="AK16" s="42">
        <f t="shared" si="31"/>
        <v>1.7374696479058214</v>
      </c>
      <c r="AL16" s="42">
        <f t="shared" si="32"/>
        <v>0.33125736798811339</v>
      </c>
      <c r="AM16" s="42">
        <v>1</v>
      </c>
      <c r="AN16" s="42">
        <v>-90</v>
      </c>
      <c r="AO16" s="42">
        <f t="shared" si="33"/>
        <v>49142.631717988668</v>
      </c>
      <c r="AP16" s="42">
        <f t="shared" si="34"/>
        <v>2.5855263128992272E-2</v>
      </c>
      <c r="AQ16" s="42">
        <f t="shared" si="35"/>
        <v>2.0991310000704928E-2</v>
      </c>
      <c r="AR16" s="42">
        <f t="shared" si="36"/>
        <v>0.3044</v>
      </c>
      <c r="AS16" s="42">
        <f t="shared" si="37"/>
        <v>5.2611933815765418E-5</v>
      </c>
      <c r="AT16" s="42">
        <f t="shared" si="38"/>
        <v>5717.8326374640665</v>
      </c>
      <c r="AU16" s="42">
        <f t="shared" si="39"/>
        <v>5717.8326900760003</v>
      </c>
      <c r="AV16" s="42">
        <f t="shared" si="40"/>
        <v>0.2527710886465348</v>
      </c>
      <c r="AW16" s="42">
        <f t="shared" si="41"/>
        <v>41.465074923754862</v>
      </c>
      <c r="AX16" s="50">
        <f t="shared" ref="AX16:AX48" si="50">AX15+AW15</f>
        <v>1153.8159309177959</v>
      </c>
      <c r="AY16" s="52">
        <f t="shared" si="42"/>
        <v>4.3031081784919878E-2</v>
      </c>
      <c r="AZ16" s="52">
        <f t="shared" si="0"/>
        <v>16633.632625735128</v>
      </c>
      <c r="BA16" s="52">
        <f t="shared" si="1"/>
        <v>24.016941549432179</v>
      </c>
      <c r="BB16" s="52">
        <f t="shared" si="2"/>
        <v>411.60445811372716</v>
      </c>
      <c r="BC16" s="5">
        <f t="shared" si="43"/>
        <v>139.46287480416868</v>
      </c>
      <c r="BD16" s="5">
        <f t="shared" si="3"/>
        <v>9.8834874394405983</v>
      </c>
      <c r="BE16" s="5">
        <f t="shared" si="44"/>
        <v>141.46067796236025</v>
      </c>
      <c r="BF16" s="5">
        <f t="shared" ref="BF16:BF48" si="51">BJ15/(3.14*BE15*F15*50*2)</f>
        <v>-0.51201148522015782</v>
      </c>
      <c r="BG16" s="53">
        <f t="shared" ref="BG16:BG48" si="52">BG15-BF16</f>
        <v>32.743252355682749</v>
      </c>
      <c r="BH16" s="5">
        <f t="shared" si="45"/>
        <v>306.89325235568271</v>
      </c>
      <c r="BI16" s="5">
        <f t="shared" si="46"/>
        <v>90.937854240228916</v>
      </c>
      <c r="BJ16" s="5">
        <f t="shared" si="47"/>
        <v>-2768.3351939678319</v>
      </c>
      <c r="BK16" s="30"/>
      <c r="BL16" s="101">
        <f t="shared" si="48"/>
        <v>33.160000000000004</v>
      </c>
      <c r="BM16" s="6">
        <f t="shared" si="49"/>
        <v>-3.4408323281061701</v>
      </c>
      <c r="BN16" s="6">
        <v>32.019019999999998</v>
      </c>
      <c r="BO16" s="50">
        <v>1206.9537992241392</v>
      </c>
      <c r="BP16" s="53">
        <v>32.750204052126598</v>
      </c>
      <c r="BR16" s="50">
        <v>1152.6494167651683</v>
      </c>
      <c r="BS16" s="53">
        <v>32.746109249503867</v>
      </c>
      <c r="CB16" s="20"/>
      <c r="CF16" s="101"/>
      <c r="CH16" s="6"/>
      <c r="CI16" s="6"/>
      <c r="CJ16" s="6"/>
      <c r="CQ16" s="6"/>
      <c r="CR16" s="6"/>
      <c r="DE16" s="6"/>
      <c r="DF16" s="6"/>
      <c r="DK16" s="6"/>
      <c r="DL16" s="6"/>
      <c r="DQ16" s="6"/>
      <c r="DR16" s="6"/>
      <c r="DU16" s="6"/>
      <c r="DV16" s="6"/>
    </row>
    <row r="17" spans="2:126" x14ac:dyDescent="0.25">
      <c r="B17" s="27"/>
      <c r="C17" s="7">
        <v>4</v>
      </c>
      <c r="D17" s="4">
        <v>9.8000000000000007</v>
      </c>
      <c r="E17" s="4">
        <v>1</v>
      </c>
      <c r="F17" s="4">
        <v>0.127</v>
      </c>
      <c r="G17" s="44">
        <v>5.3848000000000004E-3</v>
      </c>
      <c r="H17" s="45">
        <v>150</v>
      </c>
      <c r="I17" s="4">
        <v>6.7500000000000001E-5</v>
      </c>
      <c r="J17" s="46">
        <f t="shared" ca="1" si="4"/>
        <v>31</v>
      </c>
      <c r="K17" s="4">
        <f t="shared" si="5"/>
        <v>5.1763235418741331E-4</v>
      </c>
      <c r="L17" s="4">
        <f t="shared" si="6"/>
        <v>0.3044</v>
      </c>
      <c r="M17" s="4">
        <f t="shared" si="7"/>
        <v>1071</v>
      </c>
      <c r="N17" s="4">
        <f t="shared" si="8"/>
        <v>73.842879600000003</v>
      </c>
      <c r="O17" s="4">
        <f t="shared" si="9"/>
        <v>1.2661265000000001E-2</v>
      </c>
      <c r="P17" s="47">
        <f t="shared" si="10"/>
        <v>5.1763235418741331E-4</v>
      </c>
      <c r="Q17" s="43">
        <f t="shared" si="11"/>
        <v>588.06215944104088</v>
      </c>
      <c r="R17" s="207">
        <f t="shared" si="12"/>
        <v>6.2542801686391898E-5</v>
      </c>
      <c r="S17" s="42">
        <f t="shared" si="13"/>
        <v>4.0883146683006258E-2</v>
      </c>
      <c r="T17" s="42">
        <f t="shared" si="14"/>
        <v>7.0366129422784085E-2</v>
      </c>
      <c r="U17" s="42">
        <f t="shared" si="15"/>
        <v>26.382753199510102</v>
      </c>
      <c r="V17" s="42">
        <f t="shared" si="16"/>
        <v>1.3429468766705812E-3</v>
      </c>
      <c r="W17" s="42">
        <f t="shared" si="17"/>
        <v>0</v>
      </c>
      <c r="X17" s="42">
        <f t="shared" si="18"/>
        <v>9.8527960611872571E-3</v>
      </c>
      <c r="Y17" s="42">
        <f t="shared" si="19"/>
        <v>2.8892588039239029</v>
      </c>
      <c r="Z17" s="42" t="str">
        <f t="shared" si="20"/>
        <v>Segregated</v>
      </c>
      <c r="AA17" s="42">
        <f t="shared" si="21"/>
        <v>1.7398450382087962</v>
      </c>
      <c r="AB17" s="42">
        <f t="shared" si="22"/>
        <v>0.94181123791499721</v>
      </c>
      <c r="AC17" s="42">
        <f t="shared" si="23"/>
        <v>1.5856490887683832</v>
      </c>
      <c r="AD17" s="42">
        <f t="shared" si="24"/>
        <v>1.7398450382087962</v>
      </c>
      <c r="AE17" s="42">
        <f t="shared" si="25"/>
        <v>1</v>
      </c>
      <c r="AF17" s="42">
        <f t="shared" si="26"/>
        <v>0</v>
      </c>
      <c r="AG17" s="42">
        <f t="shared" si="27"/>
        <v>0</v>
      </c>
      <c r="AH17" s="42">
        <f t="shared" si="28"/>
        <v>0</v>
      </c>
      <c r="AI17" s="42">
        <f t="shared" si="29"/>
        <v>0</v>
      </c>
      <c r="AJ17" s="42">
        <f t="shared" si="30"/>
        <v>0.20831527843447553</v>
      </c>
      <c r="AK17" s="42">
        <f t="shared" si="31"/>
        <v>1.7398450382087962</v>
      </c>
      <c r="AL17" s="42">
        <f t="shared" si="32"/>
        <v>0.33035346175137376</v>
      </c>
      <c r="AM17" s="42">
        <v>1</v>
      </c>
      <c r="AN17" s="42">
        <v>-90</v>
      </c>
      <c r="AO17" s="42">
        <f t="shared" si="33"/>
        <v>48819.56869714128</v>
      </c>
      <c r="AP17" s="42">
        <f t="shared" si="34"/>
        <v>2.5891038899679822E-2</v>
      </c>
      <c r="AQ17" s="42">
        <f t="shared" si="35"/>
        <v>2.1022255073512713E-2</v>
      </c>
      <c r="AR17" s="42">
        <f t="shared" si="36"/>
        <v>0.3044</v>
      </c>
      <c r="AS17" s="42">
        <f t="shared" si="37"/>
        <v>5.1861973490007068E-5</v>
      </c>
      <c r="AT17" s="42">
        <f t="shared" si="38"/>
        <v>5763.0091625222012</v>
      </c>
      <c r="AU17" s="42">
        <f t="shared" si="39"/>
        <v>5763.0092143841748</v>
      </c>
      <c r="AV17" s="42">
        <f t="shared" si="40"/>
        <v>0.25476822984488839</v>
      </c>
      <c r="AW17" s="42">
        <f t="shared" si="41"/>
        <v>41.792689960215185</v>
      </c>
      <c r="AX17" s="50">
        <f t="shared" si="50"/>
        <v>1195.2810058415507</v>
      </c>
      <c r="AY17" s="52">
        <f t="shared" si="42"/>
        <v>4.3485709104349721E-2</v>
      </c>
      <c r="AZ17" s="52">
        <f t="shared" si="0"/>
        <v>16475.9966205901</v>
      </c>
      <c r="BA17" s="52">
        <f t="shared" si="1"/>
        <v>23.696405335245114</v>
      </c>
      <c r="BB17" s="52">
        <f t="shared" si="2"/>
        <v>407.79126886820228</v>
      </c>
      <c r="BC17" s="5">
        <f t="shared" si="43"/>
        <v>139.63064955351425</v>
      </c>
      <c r="BD17" s="5">
        <f t="shared" si="3"/>
        <v>9.7801591623178972</v>
      </c>
      <c r="BE17" s="5">
        <f t="shared" si="44"/>
        <v>141.6495596850117</v>
      </c>
      <c r="BF17" s="5">
        <f t="shared" si="51"/>
        <v>-0.49073786573249295</v>
      </c>
      <c r="BG17" s="53">
        <f t="shared" si="52"/>
        <v>33.23399022141524</v>
      </c>
      <c r="BH17" s="5">
        <f t="shared" si="45"/>
        <v>307.38399022141522</v>
      </c>
      <c r="BI17" s="5">
        <f t="shared" si="46"/>
        <v>91.821182398547435</v>
      </c>
      <c r="BJ17" s="5">
        <f t="shared" si="47"/>
        <v>-2763.4756900618113</v>
      </c>
      <c r="BK17" s="28"/>
      <c r="BL17" s="101">
        <f t="shared" si="48"/>
        <v>33.64</v>
      </c>
      <c r="BM17" s="6">
        <f t="shared" si="49"/>
        <v>-3.3039536266349518</v>
      </c>
      <c r="BN17" s="6">
        <v>32.528550000000003</v>
      </c>
      <c r="BO17" s="50">
        <v>1249.5217745074449</v>
      </c>
      <c r="BP17" s="53">
        <v>33.240322390641289</v>
      </c>
      <c r="BR17" s="50">
        <v>1194.0869748787993</v>
      </c>
      <c r="BS17" s="53">
        <v>33.234098008510855</v>
      </c>
      <c r="CB17" s="20"/>
      <c r="CF17" s="101"/>
      <c r="CH17" s="6"/>
      <c r="CI17" s="6"/>
      <c r="CJ17" s="6"/>
      <c r="CQ17" s="6"/>
      <c r="CR17" s="6"/>
      <c r="DE17" s="6"/>
      <c r="DF17" s="6"/>
      <c r="DK17" s="6"/>
      <c r="DL17" s="6"/>
      <c r="DQ17" s="6"/>
      <c r="DR17" s="6"/>
      <c r="DU17" s="6"/>
      <c r="DV17" s="6"/>
    </row>
    <row r="18" spans="2:126" x14ac:dyDescent="0.25">
      <c r="B18" s="27"/>
      <c r="C18" s="7">
        <v>5</v>
      </c>
      <c r="D18" s="4">
        <v>9.8000000000000007</v>
      </c>
      <c r="E18" s="4">
        <v>1</v>
      </c>
      <c r="F18" s="4">
        <v>0.127</v>
      </c>
      <c r="G18" s="44">
        <v>5.3848000000000004E-3</v>
      </c>
      <c r="H18" s="45">
        <v>200</v>
      </c>
      <c r="I18" s="4">
        <v>6.7500000000000001E-5</v>
      </c>
      <c r="J18" s="46">
        <f t="shared" ca="1" si="4"/>
        <v>31</v>
      </c>
      <c r="K18" s="4">
        <f t="shared" si="5"/>
        <v>5.1350241604024359E-4</v>
      </c>
      <c r="L18" s="4">
        <f t="shared" si="6"/>
        <v>0.3044</v>
      </c>
      <c r="M18" s="4">
        <f t="shared" si="7"/>
        <v>1071</v>
      </c>
      <c r="N18" s="4">
        <f t="shared" si="8"/>
        <v>73.842879600000003</v>
      </c>
      <c r="O18" s="4">
        <f t="shared" si="9"/>
        <v>1.2661265000000001E-2</v>
      </c>
      <c r="P18" s="47">
        <f t="shared" si="10"/>
        <v>5.1350241604024359E-4</v>
      </c>
      <c r="Q18" s="43">
        <f t="shared" si="11"/>
        <v>592.79175811344953</v>
      </c>
      <c r="R18" s="207">
        <f t="shared" si="12"/>
        <v>6.2963818855432273E-5</v>
      </c>
      <c r="S18" s="42">
        <f t="shared" si="13"/>
        <v>4.0556959833021704E-2</v>
      </c>
      <c r="T18" s="42">
        <f t="shared" si="14"/>
        <v>7.0294947446103262E-2</v>
      </c>
      <c r="U18" s="42">
        <f t="shared" si="15"/>
        <v>26.389429581968535</v>
      </c>
      <c r="V18" s="42">
        <f t="shared" si="16"/>
        <v>1.3216029173206939E-3</v>
      </c>
      <c r="W18" s="42">
        <f t="shared" si="17"/>
        <v>0</v>
      </c>
      <c r="X18" s="42">
        <f t="shared" si="18"/>
        <v>9.8527960611872571E-3</v>
      </c>
      <c r="Y18" s="42">
        <f t="shared" si="19"/>
        <v>2.8892588039239029</v>
      </c>
      <c r="Z18" s="42" t="str">
        <f t="shared" si="20"/>
        <v>Segregated</v>
      </c>
      <c r="AA18" s="42">
        <f t="shared" si="21"/>
        <v>1.7422661939643582</v>
      </c>
      <c r="AB18" s="42">
        <f t="shared" si="22"/>
        <v>0.94207231009012127</v>
      </c>
      <c r="AC18" s="42">
        <f t="shared" si="23"/>
        <v>1.5871969309860052</v>
      </c>
      <c r="AD18" s="42">
        <f t="shared" si="24"/>
        <v>1.7422661939643582</v>
      </c>
      <c r="AE18" s="42">
        <f t="shared" si="25"/>
        <v>1</v>
      </c>
      <c r="AF18" s="42">
        <f t="shared" si="26"/>
        <v>0</v>
      </c>
      <c r="AG18" s="42">
        <f t="shared" si="27"/>
        <v>0</v>
      </c>
      <c r="AH18" s="42">
        <f t="shared" si="28"/>
        <v>0</v>
      </c>
      <c r="AI18" s="42">
        <f t="shared" si="29"/>
        <v>0</v>
      </c>
      <c r="AJ18" s="42">
        <f t="shared" si="30"/>
        <v>0.20822339825552688</v>
      </c>
      <c r="AK18" s="42">
        <f t="shared" si="31"/>
        <v>1.7422661939643582</v>
      </c>
      <c r="AL18" s="42">
        <f t="shared" si="32"/>
        <v>0.32943594244505991</v>
      </c>
      <c r="AM18" s="42">
        <v>1</v>
      </c>
      <c r="AN18" s="42">
        <v>-90</v>
      </c>
      <c r="AO18" s="42">
        <f t="shared" si="33"/>
        <v>48493.129212048501</v>
      </c>
      <c r="AP18" s="42">
        <f t="shared" si="34"/>
        <v>2.5927506726414855E-2</v>
      </c>
      <c r="AQ18" s="42">
        <f t="shared" si="35"/>
        <v>2.105379950010694E-2</v>
      </c>
      <c r="AR18" s="42">
        <f t="shared" si="36"/>
        <v>0.3044</v>
      </c>
      <c r="AS18" s="42">
        <f t="shared" si="37"/>
        <v>5.1109598862342292E-5</v>
      </c>
      <c r="AT18" s="42">
        <f t="shared" si="38"/>
        <v>5809.359229511806</v>
      </c>
      <c r="AU18" s="42">
        <f t="shared" si="39"/>
        <v>5809.3592806214047</v>
      </c>
      <c r="AV18" s="42">
        <f t="shared" si="40"/>
        <v>0.25681725039807074</v>
      </c>
      <c r="AW18" s="42">
        <f t="shared" si="41"/>
        <v>42.128815389800316</v>
      </c>
      <c r="AX18" s="50">
        <f t="shared" si="50"/>
        <v>1237.073695801766</v>
      </c>
      <c r="AY18" s="52">
        <f t="shared" si="42"/>
        <v>4.3935004858608427E-2</v>
      </c>
      <c r="AZ18" s="52">
        <f t="shared" si="0"/>
        <v>16317.654859938784</v>
      </c>
      <c r="BA18" s="52">
        <f t="shared" si="1"/>
        <v>23.385040426263693</v>
      </c>
      <c r="BB18" s="52">
        <f t="shared" si="2"/>
        <v>404.00211297803139</v>
      </c>
      <c r="BC18" s="5">
        <f t="shared" si="43"/>
        <v>139.76247871321164</v>
      </c>
      <c r="BD18" s="5">
        <f t="shared" si="3"/>
        <v>9.6801436052069967</v>
      </c>
      <c r="BE18" s="5">
        <f t="shared" si="44"/>
        <v>141.80224828954726</v>
      </c>
      <c r="BF18" s="5">
        <f t="shared" si="51"/>
        <v>-0.48922320742825154</v>
      </c>
      <c r="BG18" s="53">
        <f t="shared" si="52"/>
        <v>33.723213428843493</v>
      </c>
      <c r="BH18" s="5">
        <f t="shared" si="45"/>
        <v>307.87321342884348</v>
      </c>
      <c r="BI18" s="5">
        <f t="shared" si="46"/>
        <v>92.70178417191832</v>
      </c>
      <c r="BJ18" s="5">
        <f t="shared" si="47"/>
        <v>-2765.6113144687911</v>
      </c>
      <c r="BK18" s="32"/>
      <c r="BL18" s="101">
        <f t="shared" si="48"/>
        <v>34.120000000000005</v>
      </c>
      <c r="BM18" s="6">
        <f t="shared" si="49"/>
        <v>-3.1709847596717551</v>
      </c>
      <c r="BN18" s="6">
        <v>33.038060000000002</v>
      </c>
      <c r="BO18" s="50">
        <v>1292.4410949032517</v>
      </c>
      <c r="BP18" s="53">
        <v>33.729563918491742</v>
      </c>
      <c r="BR18" s="50">
        <v>1235.85459224838</v>
      </c>
      <c r="BS18" s="53">
        <v>33.723094693455501</v>
      </c>
      <c r="CB18" s="20"/>
      <c r="CF18" s="101"/>
      <c r="CH18" s="6"/>
      <c r="CI18" s="6"/>
      <c r="CJ18" s="6"/>
      <c r="CQ18" s="6"/>
      <c r="CR18" s="6"/>
      <c r="DE18" s="6"/>
      <c r="DF18" s="6"/>
      <c r="DK18" s="6"/>
      <c r="DL18" s="6"/>
      <c r="DQ18" s="6"/>
      <c r="DR18" s="6"/>
      <c r="DU18" s="6"/>
      <c r="DV18" s="6"/>
    </row>
    <row r="19" spans="2:126" x14ac:dyDescent="0.25">
      <c r="B19" s="27"/>
      <c r="C19" s="7">
        <v>6</v>
      </c>
      <c r="D19" s="4">
        <v>9.8000000000000007</v>
      </c>
      <c r="E19" s="4">
        <v>1</v>
      </c>
      <c r="F19" s="4">
        <v>0.127</v>
      </c>
      <c r="G19" s="44">
        <v>5.3848000000000004E-3</v>
      </c>
      <c r="H19" s="45">
        <v>250</v>
      </c>
      <c r="I19" s="4">
        <v>6.7500000000000001E-5</v>
      </c>
      <c r="J19" s="46">
        <f t="shared" ca="1" si="4"/>
        <v>31</v>
      </c>
      <c r="K19" s="4">
        <f t="shared" si="5"/>
        <v>5.0935163435002445E-4</v>
      </c>
      <c r="L19" s="4">
        <f t="shared" si="6"/>
        <v>0.3044</v>
      </c>
      <c r="M19" s="4">
        <f t="shared" si="7"/>
        <v>1071</v>
      </c>
      <c r="N19" s="4">
        <f t="shared" si="8"/>
        <v>73.842879600000003</v>
      </c>
      <c r="O19" s="4">
        <f t="shared" si="9"/>
        <v>1.2661265000000001E-2</v>
      </c>
      <c r="P19" s="47">
        <f t="shared" si="10"/>
        <v>5.0935163435002445E-4</v>
      </c>
      <c r="Q19" s="43">
        <f t="shared" si="11"/>
        <v>597.62250569479374</v>
      </c>
      <c r="R19" s="207">
        <f t="shared" si="12"/>
        <v>6.3393230754042984E-5</v>
      </c>
      <c r="S19" s="42">
        <f t="shared" si="13"/>
        <v>4.0229126738128014E-2</v>
      </c>
      <c r="T19" s="42">
        <f t="shared" si="14"/>
        <v>7.0223787165672277E-2</v>
      </c>
      <c r="U19" s="42">
        <f t="shared" si="15"/>
        <v>26.396112381739407</v>
      </c>
      <c r="V19" s="42">
        <f t="shared" si="16"/>
        <v>1.3003235080446458E-3</v>
      </c>
      <c r="W19" s="42">
        <f t="shared" si="17"/>
        <v>0</v>
      </c>
      <c r="X19" s="42">
        <f t="shared" si="18"/>
        <v>9.8527960611872571E-3</v>
      </c>
      <c r="Y19" s="42">
        <f t="shared" si="19"/>
        <v>2.8892588039239029</v>
      </c>
      <c r="Z19" s="42" t="str">
        <f t="shared" si="20"/>
        <v>Segregated</v>
      </c>
      <c r="AA19" s="42">
        <f t="shared" si="21"/>
        <v>1.7447227055733132</v>
      </c>
      <c r="AB19" s="42">
        <f t="shared" si="22"/>
        <v>0.94233689795436482</v>
      </c>
      <c r="AC19" s="42">
        <f t="shared" si="23"/>
        <v>1.5887667203537617</v>
      </c>
      <c r="AD19" s="42">
        <f t="shared" si="24"/>
        <v>1.7447227055733132</v>
      </c>
      <c r="AE19" s="42">
        <f t="shared" si="25"/>
        <v>1</v>
      </c>
      <c r="AF19" s="42">
        <f t="shared" si="26"/>
        <v>0</v>
      </c>
      <c r="AG19" s="42">
        <f t="shared" si="27"/>
        <v>0</v>
      </c>
      <c r="AH19" s="42">
        <f t="shared" si="28"/>
        <v>0</v>
      </c>
      <c r="AI19" s="42">
        <f t="shared" si="29"/>
        <v>0</v>
      </c>
      <c r="AJ19" s="42">
        <f t="shared" si="30"/>
        <v>0.20813040546261299</v>
      </c>
      <c r="AK19" s="42">
        <f t="shared" si="31"/>
        <v>1.7447227055733132</v>
      </c>
      <c r="AL19" s="42">
        <f t="shared" si="32"/>
        <v>0.32850892578324048</v>
      </c>
      <c r="AM19" s="42">
        <v>1</v>
      </c>
      <c r="AN19" s="42">
        <v>-90</v>
      </c>
      <c r="AO19" s="42">
        <f t="shared" si="33"/>
        <v>48164.647346763661</v>
      </c>
      <c r="AP19" s="42">
        <f t="shared" si="34"/>
        <v>2.5964531979472412E-2</v>
      </c>
      <c r="AQ19" s="42">
        <f t="shared" si="35"/>
        <v>2.1085825692509465E-2</v>
      </c>
      <c r="AR19" s="42">
        <f t="shared" si="36"/>
        <v>0.3044</v>
      </c>
      <c r="AS19" s="42">
        <f t="shared" si="37"/>
        <v>5.0358483223785518E-5</v>
      </c>
      <c r="AT19" s="42">
        <f t="shared" si="38"/>
        <v>5856.7005558089795</v>
      </c>
      <c r="AU19" s="42">
        <f t="shared" si="39"/>
        <v>5856.7006061674629</v>
      </c>
      <c r="AV19" s="42">
        <f t="shared" si="40"/>
        <v>0.2589100920471481</v>
      </c>
      <c r="AW19" s="42">
        <f t="shared" si="41"/>
        <v>42.472129319598267</v>
      </c>
      <c r="AX19" s="50">
        <f t="shared" si="50"/>
        <v>1279.2025111915664</v>
      </c>
      <c r="AY19" s="52">
        <f t="shared" si="42"/>
        <v>4.4381155604768727E-2</v>
      </c>
      <c r="AZ19" s="52">
        <f t="shared" si="0"/>
        <v>16158.448384175617</v>
      </c>
      <c r="BA19" s="52">
        <f t="shared" si="1"/>
        <v>23.080432068228383</v>
      </c>
      <c r="BB19" s="52">
        <f t="shared" si="2"/>
        <v>400.23394493633316</v>
      </c>
      <c r="BC19" s="5">
        <f t="shared" si="43"/>
        <v>139.8649211695263</v>
      </c>
      <c r="BD19" s="5">
        <f t="shared" si="3"/>
        <v>9.582831959452152</v>
      </c>
      <c r="BE19" s="5">
        <f t="shared" si="44"/>
        <v>141.92540417747315</v>
      </c>
      <c r="BF19" s="5">
        <f t="shared" si="51"/>
        <v>-0.4890740923092563</v>
      </c>
      <c r="BG19" s="53">
        <f t="shared" si="52"/>
        <v>34.212287521152753</v>
      </c>
      <c r="BH19" s="5">
        <f t="shared" si="45"/>
        <v>308.36228752115272</v>
      </c>
      <c r="BI19" s="5">
        <f t="shared" si="46"/>
        <v>93.582117538074954</v>
      </c>
      <c r="BJ19" s="5">
        <f t="shared" si="47"/>
        <v>-2767.7754297715928</v>
      </c>
      <c r="BK19" s="32"/>
      <c r="BL19" s="101">
        <f t="shared" si="48"/>
        <v>34.6</v>
      </c>
      <c r="BM19" s="6">
        <f t="shared" si="49"/>
        <v>-3.0417052023121416</v>
      </c>
      <c r="BN19" s="6">
        <v>33.54757</v>
      </c>
      <c r="BO19" s="50">
        <v>1335.7200662055138</v>
      </c>
      <c r="BP19" s="53">
        <v>34.218715527319887</v>
      </c>
      <c r="BR19" s="50">
        <v>1277.9580598379437</v>
      </c>
      <c r="BS19" s="53">
        <v>34.21214632055684</v>
      </c>
      <c r="CB19" s="20"/>
      <c r="CF19" s="101"/>
      <c r="CH19" s="6"/>
      <c r="CI19" s="6"/>
      <c r="CJ19" s="6"/>
      <c r="CQ19" s="6"/>
      <c r="CR19" s="6"/>
      <c r="DE19" s="6"/>
      <c r="DF19" s="6"/>
      <c r="DK19" s="6"/>
      <c r="DL19" s="6"/>
      <c r="DQ19" s="6"/>
      <c r="DR19" s="6"/>
      <c r="DU19" s="6"/>
      <c r="DV19" s="6"/>
    </row>
    <row r="20" spans="2:126" x14ac:dyDescent="0.25">
      <c r="B20" s="27"/>
      <c r="C20" s="7">
        <v>7</v>
      </c>
      <c r="D20" s="4">
        <v>9.8000000000000007</v>
      </c>
      <c r="E20" s="4">
        <v>1</v>
      </c>
      <c r="F20" s="4">
        <v>0.127</v>
      </c>
      <c r="G20" s="44">
        <v>5.3848000000000004E-3</v>
      </c>
      <c r="H20" s="45">
        <v>300</v>
      </c>
      <c r="I20" s="4">
        <v>6.7500000000000001E-5</v>
      </c>
      <c r="J20" s="46">
        <f t="shared" ca="1" si="4"/>
        <v>31</v>
      </c>
      <c r="K20" s="4">
        <f t="shared" si="5"/>
        <v>5.0518221601085044E-4</v>
      </c>
      <c r="L20" s="4">
        <f t="shared" si="6"/>
        <v>0.3044</v>
      </c>
      <c r="M20" s="4">
        <f t="shared" si="7"/>
        <v>1071</v>
      </c>
      <c r="N20" s="4">
        <f t="shared" si="8"/>
        <v>73.842879600000003</v>
      </c>
      <c r="O20" s="4">
        <f t="shared" si="9"/>
        <v>1.2661265000000001E-2</v>
      </c>
      <c r="P20" s="47">
        <f t="shared" si="10"/>
        <v>5.0518221601085044E-4</v>
      </c>
      <c r="Q20" s="43">
        <f t="shared" si="11"/>
        <v>602.55486110275513</v>
      </c>
      <c r="R20" s="207">
        <f t="shared" si="12"/>
        <v>6.3831081657330047E-5</v>
      </c>
      <c r="S20" s="42">
        <f t="shared" si="13"/>
        <v>3.9899821701137317E-2</v>
      </c>
      <c r="T20" s="42">
        <f t="shared" si="14"/>
        <v>7.0152632999404926E-2</v>
      </c>
      <c r="U20" s="42">
        <f t="shared" si="15"/>
        <v>26.402803076491548</v>
      </c>
      <c r="V20" s="42">
        <f t="shared" si="16"/>
        <v>1.2791224263076877E-3</v>
      </c>
      <c r="W20" s="42">
        <f t="shared" si="17"/>
        <v>0</v>
      </c>
      <c r="X20" s="42">
        <f t="shared" si="18"/>
        <v>9.8527960611872571E-3</v>
      </c>
      <c r="Y20" s="42">
        <f t="shared" si="19"/>
        <v>2.8892588039239029</v>
      </c>
      <c r="Z20" s="42" t="str">
        <f t="shared" si="20"/>
        <v>Segregated</v>
      </c>
      <c r="AA20" s="42">
        <f t="shared" si="21"/>
        <v>1.747214013370509</v>
      </c>
      <c r="AB20" s="42">
        <f t="shared" si="22"/>
        <v>0.94260492919882166</v>
      </c>
      <c r="AC20" s="42">
        <f t="shared" si="23"/>
        <v>1.5903580721667927</v>
      </c>
      <c r="AD20" s="42">
        <f t="shared" si="24"/>
        <v>1.747214013370509</v>
      </c>
      <c r="AE20" s="42">
        <f t="shared" si="25"/>
        <v>1</v>
      </c>
      <c r="AF20" s="42">
        <f t="shared" si="26"/>
        <v>0</v>
      </c>
      <c r="AG20" s="42">
        <f t="shared" si="27"/>
        <v>0</v>
      </c>
      <c r="AH20" s="42">
        <f t="shared" si="28"/>
        <v>0</v>
      </c>
      <c r="AI20" s="42">
        <f t="shared" si="29"/>
        <v>0</v>
      </c>
      <c r="AJ20" s="42">
        <f t="shared" si="30"/>
        <v>0.20803633047529962</v>
      </c>
      <c r="AK20" s="42">
        <f t="shared" si="31"/>
        <v>1.747214013370509</v>
      </c>
      <c r="AL20" s="42">
        <f t="shared" si="32"/>
        <v>0.32757276872158403</v>
      </c>
      <c r="AM20" s="42">
        <v>1</v>
      </c>
      <c r="AN20" s="42">
        <v>-90</v>
      </c>
      <c r="AO20" s="42">
        <f t="shared" si="33"/>
        <v>47834.260741998027</v>
      </c>
      <c r="AP20" s="42">
        <f t="shared" si="34"/>
        <v>2.6002110656996175E-2</v>
      </c>
      <c r="AQ20" s="42">
        <f t="shared" si="35"/>
        <v>2.1118329992071402E-2</v>
      </c>
      <c r="AR20" s="42">
        <f t="shared" si="36"/>
        <v>0.3044</v>
      </c>
      <c r="AS20" s="42">
        <f t="shared" si="37"/>
        <v>4.9609110897601329E-5</v>
      </c>
      <c r="AT20" s="42">
        <f t="shared" si="38"/>
        <v>5905.0376388070008</v>
      </c>
      <c r="AU20" s="42">
        <f t="shared" si="39"/>
        <v>5905.0376884161115</v>
      </c>
      <c r="AV20" s="42">
        <f t="shared" si="40"/>
        <v>0.26104695361065522</v>
      </c>
      <c r="AW20" s="42">
        <f t="shared" si="41"/>
        <v>42.822664364199106</v>
      </c>
      <c r="AX20" s="50">
        <f t="shared" si="50"/>
        <v>1321.6746405111646</v>
      </c>
      <c r="AY20" s="52">
        <f t="shared" si="42"/>
        <v>4.4824276596988587E-2</v>
      </c>
      <c r="AZ20" s="52">
        <f t="shared" si="0"/>
        <v>15998.347661162636</v>
      </c>
      <c r="BA20" s="52">
        <f t="shared" si="1"/>
        <v>22.782115261412468</v>
      </c>
      <c r="BB20" s="52">
        <f t="shared" si="2"/>
        <v>396.4856723275779</v>
      </c>
      <c r="BC20" s="5">
        <f t="shared" si="43"/>
        <v>139.93845230830186</v>
      </c>
      <c r="BD20" s="5">
        <f t="shared" si="3"/>
        <v>9.4880986067128035</v>
      </c>
      <c r="BE20" s="5">
        <f t="shared" si="44"/>
        <v>142.01950808553539</v>
      </c>
      <c r="BF20" s="5">
        <f t="shared" si="51"/>
        <v>-0.48903207056592723</v>
      </c>
      <c r="BG20" s="53">
        <f t="shared" si="52"/>
        <v>34.701319591718679</v>
      </c>
      <c r="BH20" s="5">
        <f t="shared" si="45"/>
        <v>308.85131959171866</v>
      </c>
      <c r="BI20" s="5">
        <f t="shared" si="46"/>
        <v>94.462375265093641</v>
      </c>
      <c r="BJ20" s="5">
        <f t="shared" si="47"/>
        <v>-2769.4150302039416</v>
      </c>
      <c r="BK20" s="32"/>
      <c r="BL20" s="101">
        <f t="shared" si="48"/>
        <v>35.080000000000005</v>
      </c>
      <c r="BM20" s="6">
        <f t="shared" si="49"/>
        <v>-2.9159635119726515</v>
      </c>
      <c r="BN20" s="6">
        <v>34.057079999999999</v>
      </c>
      <c r="BO20" s="50">
        <v>1379.3663035624268</v>
      </c>
      <c r="BP20" s="53">
        <v>34.707829921233412</v>
      </c>
      <c r="BR20" s="50">
        <v>1320.4043362834432</v>
      </c>
      <c r="BS20" s="53">
        <v>34.701174414522342</v>
      </c>
      <c r="CB20" s="20"/>
      <c r="CF20" s="101"/>
      <c r="CH20" s="6"/>
      <c r="CI20" s="6"/>
      <c r="CJ20" s="6"/>
      <c r="CQ20" s="6"/>
      <c r="CR20" s="6"/>
      <c r="DE20" s="6"/>
      <c r="DF20" s="6"/>
      <c r="DK20" s="6"/>
      <c r="DL20" s="6"/>
      <c r="DQ20" s="6"/>
      <c r="DR20" s="6"/>
      <c r="DU20" s="6"/>
      <c r="DV20" s="6"/>
    </row>
    <row r="21" spans="2:126" x14ac:dyDescent="0.25">
      <c r="B21" s="27"/>
      <c r="C21" s="7">
        <v>8</v>
      </c>
      <c r="D21" s="4">
        <v>9.8000000000000007</v>
      </c>
      <c r="E21" s="4">
        <v>1</v>
      </c>
      <c r="F21" s="4">
        <v>0.127</v>
      </c>
      <c r="G21" s="44">
        <v>5.3848000000000004E-3</v>
      </c>
      <c r="H21" s="45">
        <v>350</v>
      </c>
      <c r="I21" s="4">
        <v>6.7500000000000001E-5</v>
      </c>
      <c r="J21" s="46">
        <f t="shared" ca="1" si="4"/>
        <v>31</v>
      </c>
      <c r="K21" s="4">
        <f t="shared" si="5"/>
        <v>5.0099505111603204E-4</v>
      </c>
      <c r="L21" s="4">
        <f t="shared" si="6"/>
        <v>0.3044</v>
      </c>
      <c r="M21" s="4">
        <f t="shared" si="7"/>
        <v>1071</v>
      </c>
      <c r="N21" s="4">
        <f t="shared" si="8"/>
        <v>73.842879600000003</v>
      </c>
      <c r="O21" s="4">
        <f t="shared" si="9"/>
        <v>1.2661265000000001E-2</v>
      </c>
      <c r="P21" s="47">
        <f t="shared" si="10"/>
        <v>5.0099505111603204E-4</v>
      </c>
      <c r="Q21" s="43">
        <f t="shared" si="11"/>
        <v>607.59083212879887</v>
      </c>
      <c r="R21" s="207">
        <f t="shared" si="12"/>
        <v>6.4277538799387127E-5</v>
      </c>
      <c r="S21" s="42">
        <f t="shared" si="13"/>
        <v>3.9569115022553593E-2</v>
      </c>
      <c r="T21" s="42">
        <f t="shared" si="14"/>
        <v>7.0081483857746998E-2</v>
      </c>
      <c r="U21" s="42">
        <f t="shared" si="15"/>
        <v>26.409501786025331</v>
      </c>
      <c r="V21" s="42">
        <f t="shared" si="16"/>
        <v>1.2580064789234101E-3</v>
      </c>
      <c r="W21" s="42">
        <f t="shared" si="17"/>
        <v>0</v>
      </c>
      <c r="X21" s="42">
        <f t="shared" si="18"/>
        <v>9.8527960611872571E-3</v>
      </c>
      <c r="Y21" s="42">
        <f t="shared" si="19"/>
        <v>2.8892588039239029</v>
      </c>
      <c r="Z21" s="42" t="str">
        <f t="shared" si="20"/>
        <v>Segregated</v>
      </c>
      <c r="AA21" s="42">
        <f t="shared" si="21"/>
        <v>1.7497403293995935</v>
      </c>
      <c r="AB21" s="42">
        <f t="shared" si="22"/>
        <v>0.94287641455295579</v>
      </c>
      <c r="AC21" s="42">
        <f t="shared" si="23"/>
        <v>1.5919710946489838</v>
      </c>
      <c r="AD21" s="42">
        <f t="shared" si="24"/>
        <v>1.7497403293995935</v>
      </c>
      <c r="AE21" s="42">
        <f t="shared" si="25"/>
        <v>1</v>
      </c>
      <c r="AF21" s="42">
        <f t="shared" si="26"/>
        <v>0</v>
      </c>
      <c r="AG21" s="42">
        <f t="shared" si="27"/>
        <v>0</v>
      </c>
      <c r="AH21" s="42">
        <f t="shared" si="28"/>
        <v>0</v>
      </c>
      <c r="AI21" s="42">
        <f t="shared" si="29"/>
        <v>0</v>
      </c>
      <c r="AJ21" s="42">
        <f t="shared" si="30"/>
        <v>0.20794117455509431</v>
      </c>
      <c r="AK21" s="42">
        <f t="shared" si="31"/>
        <v>1.7497403293995935</v>
      </c>
      <c r="AL21" s="42">
        <f t="shared" si="32"/>
        <v>0.32662753713183923</v>
      </c>
      <c r="AM21" s="42">
        <v>1</v>
      </c>
      <c r="AN21" s="42">
        <v>-90</v>
      </c>
      <c r="AO21" s="42">
        <f t="shared" si="33"/>
        <v>47502.014863543693</v>
      </c>
      <c r="AP21" s="42">
        <f t="shared" si="34"/>
        <v>2.604024908728083E-2</v>
      </c>
      <c r="AQ21" s="42">
        <f t="shared" si="35"/>
        <v>2.1151317745502218E-2</v>
      </c>
      <c r="AR21" s="42">
        <f t="shared" si="36"/>
        <v>0.3044</v>
      </c>
      <c r="AS21" s="42">
        <f t="shared" si="37"/>
        <v>4.8861718807443016E-5</v>
      </c>
      <c r="AT21" s="42">
        <f t="shared" si="38"/>
        <v>5954.3901548622289</v>
      </c>
      <c r="AU21" s="42">
        <f t="shared" si="39"/>
        <v>5954.3902037239477</v>
      </c>
      <c r="AV21" s="42">
        <f t="shared" si="40"/>
        <v>0.26322870493112643</v>
      </c>
      <c r="AW21" s="42">
        <f t="shared" si="41"/>
        <v>43.180563214311839</v>
      </c>
      <c r="AX21" s="50">
        <f t="shared" si="50"/>
        <v>1364.4973048753636</v>
      </c>
      <c r="AY21" s="52">
        <f t="shared" si="42"/>
        <v>4.5264317964539003E-2</v>
      </c>
      <c r="AZ21" s="52">
        <f t="shared" si="0"/>
        <v>15837.333043654811</v>
      </c>
      <c r="BA21" s="52">
        <f t="shared" si="1"/>
        <v>22.489785220885203</v>
      </c>
      <c r="BB21" s="52">
        <f t="shared" si="2"/>
        <v>392.75638015088975</v>
      </c>
      <c r="BC21" s="5">
        <f t="shared" si="43"/>
        <v>139.98306829725379</v>
      </c>
      <c r="BD21" s="5">
        <f t="shared" si="3"/>
        <v>9.3958591546653434</v>
      </c>
      <c r="BE21" s="5">
        <f t="shared" si="44"/>
        <v>142.08455386610217</v>
      </c>
      <c r="BF21" s="5">
        <f t="shared" si="51"/>
        <v>-0.48899753716797145</v>
      </c>
      <c r="BG21" s="53">
        <f t="shared" si="52"/>
        <v>35.190317128886647</v>
      </c>
      <c r="BH21" s="5">
        <f t="shared" si="45"/>
        <v>309.34031712888662</v>
      </c>
      <c r="BI21" s="5">
        <f t="shared" si="46"/>
        <v>95.342570831995971</v>
      </c>
      <c r="BJ21" s="5">
        <f t="shared" si="47"/>
        <v>-2770.4795609987241</v>
      </c>
      <c r="BK21" s="32"/>
      <c r="BL21" s="101">
        <f t="shared" si="48"/>
        <v>35.56</v>
      </c>
      <c r="BM21" s="6">
        <f t="shared" si="49"/>
        <v>-2.656411698537684</v>
      </c>
      <c r="BN21" s="6">
        <v>34.615380000000002</v>
      </c>
      <c r="BO21" s="50">
        <v>1423.3875233881522</v>
      </c>
      <c r="BP21" s="53">
        <v>35.19690899435642</v>
      </c>
      <c r="BR21" s="50">
        <v>1363.2006118383547</v>
      </c>
      <c r="BS21" s="53">
        <v>35.190169849152817</v>
      </c>
      <c r="CB21" s="20"/>
      <c r="CF21" s="101"/>
      <c r="CH21" s="6"/>
      <c r="CI21" s="6"/>
      <c r="CJ21" s="6"/>
      <c r="CQ21" s="6"/>
      <c r="CR21" s="6"/>
      <c r="DE21" s="6"/>
      <c r="DF21" s="6"/>
      <c r="DK21" s="6"/>
      <c r="DL21" s="6"/>
      <c r="DQ21" s="6"/>
      <c r="DR21" s="6"/>
      <c r="DU21" s="6"/>
      <c r="DV21" s="6"/>
    </row>
    <row r="22" spans="2:126" x14ac:dyDescent="0.25">
      <c r="B22" s="27"/>
      <c r="C22" s="7">
        <v>9</v>
      </c>
      <c r="D22" s="4">
        <v>9.8000000000000007</v>
      </c>
      <c r="E22" s="4">
        <v>1</v>
      </c>
      <c r="F22" s="4">
        <v>0.127</v>
      </c>
      <c r="G22" s="44">
        <v>5.3848000000000004E-3</v>
      </c>
      <c r="H22" s="45">
        <v>400</v>
      </c>
      <c r="I22" s="4">
        <v>6.7500000000000001E-5</v>
      </c>
      <c r="J22" s="46">
        <f t="shared" ca="1" si="4"/>
        <v>31</v>
      </c>
      <c r="K22" s="4">
        <f t="shared" si="5"/>
        <v>4.9679092756053477E-4</v>
      </c>
      <c r="L22" s="4">
        <f t="shared" si="6"/>
        <v>0.3044</v>
      </c>
      <c r="M22" s="4">
        <f t="shared" si="7"/>
        <v>1071</v>
      </c>
      <c r="N22" s="4">
        <f t="shared" si="8"/>
        <v>73.842879600000003</v>
      </c>
      <c r="O22" s="4">
        <f t="shared" si="9"/>
        <v>1.2661265000000001E-2</v>
      </c>
      <c r="P22" s="47">
        <f t="shared" si="10"/>
        <v>4.9679092756053477E-4</v>
      </c>
      <c r="Q22" s="43">
        <f t="shared" si="11"/>
        <v>612.7326066414696</v>
      </c>
      <c r="R22" s="207">
        <f t="shared" si="12"/>
        <v>6.4732783861675563E-5</v>
      </c>
      <c r="S22" s="42">
        <f t="shared" si="13"/>
        <v>3.9237068931148249E-2</v>
      </c>
      <c r="T22" s="42">
        <f t="shared" si="14"/>
        <v>7.0010339951522699E-2</v>
      </c>
      <c r="U22" s="42">
        <f t="shared" si="15"/>
        <v>26.416208508052517</v>
      </c>
      <c r="V22" s="42">
        <f t="shared" si="16"/>
        <v>1.236981824126369E-3</v>
      </c>
      <c r="W22" s="42">
        <f t="shared" si="17"/>
        <v>0</v>
      </c>
      <c r="X22" s="42">
        <f t="shared" si="18"/>
        <v>9.8527960611872571E-3</v>
      </c>
      <c r="Y22" s="42">
        <f t="shared" si="19"/>
        <v>2.8892588039239029</v>
      </c>
      <c r="Z22" s="42" t="str">
        <f t="shared" si="20"/>
        <v>Segregated</v>
      </c>
      <c r="AA22" s="42">
        <f t="shared" si="21"/>
        <v>1.7523019314983364</v>
      </c>
      <c r="AB22" s="42">
        <f t="shared" si="22"/>
        <v>0.94315137158219731</v>
      </c>
      <c r="AC22" s="42">
        <f t="shared" si="23"/>
        <v>1.5936059374754556</v>
      </c>
      <c r="AD22" s="42">
        <f t="shared" si="24"/>
        <v>1.7523019314983364</v>
      </c>
      <c r="AE22" s="42">
        <f t="shared" si="25"/>
        <v>1</v>
      </c>
      <c r="AF22" s="42">
        <f t="shared" si="26"/>
        <v>0</v>
      </c>
      <c r="AG22" s="42">
        <f t="shared" si="27"/>
        <v>0</v>
      </c>
      <c r="AH22" s="42">
        <f t="shared" si="28"/>
        <v>0</v>
      </c>
      <c r="AI22" s="42">
        <f t="shared" si="29"/>
        <v>0</v>
      </c>
      <c r="AJ22" s="42">
        <f t="shared" si="30"/>
        <v>0.20784493665840406</v>
      </c>
      <c r="AK22" s="42">
        <f t="shared" si="31"/>
        <v>1.7523019314983364</v>
      </c>
      <c r="AL22" s="42">
        <f t="shared" si="32"/>
        <v>0.32567327438495863</v>
      </c>
      <c r="AM22" s="42">
        <v>1</v>
      </c>
      <c r="AN22" s="42">
        <v>-90</v>
      </c>
      <c r="AO22" s="42">
        <f t="shared" si="33"/>
        <v>47167.94831448888</v>
      </c>
      <c r="AP22" s="42">
        <f t="shared" si="34"/>
        <v>2.6078954556327111E-2</v>
      </c>
      <c r="AQ22" s="42">
        <f t="shared" si="35"/>
        <v>2.118479513118661E-2</v>
      </c>
      <c r="AR22" s="42">
        <f t="shared" si="36"/>
        <v>0.3044</v>
      </c>
      <c r="AS22" s="42">
        <f t="shared" si="37"/>
        <v>4.8116521580541647E-5</v>
      </c>
      <c r="AT22" s="42">
        <f t="shared" si="38"/>
        <v>6004.7795450864023</v>
      </c>
      <c r="AU22" s="42">
        <f t="shared" si="39"/>
        <v>6004.7795932029239</v>
      </c>
      <c r="AV22" s="42">
        <f t="shared" si="40"/>
        <v>0.26545629386651826</v>
      </c>
      <c r="AW22" s="42">
        <f t="shared" si="41"/>
        <v>43.545981358451385</v>
      </c>
      <c r="AX22" s="50">
        <f t="shared" si="50"/>
        <v>1407.6778680896755</v>
      </c>
      <c r="AY22" s="52">
        <f t="shared" si="42"/>
        <v>4.5701213815338176E-2</v>
      </c>
      <c r="AZ22" s="52">
        <f t="shared" si="0"/>
        <v>15675.385405590212</v>
      </c>
      <c r="BA22" s="52">
        <f t="shared" si="1"/>
        <v>22.203159406413373</v>
      </c>
      <c r="BB22" s="52">
        <f t="shared" si="2"/>
        <v>389.04519263840359</v>
      </c>
      <c r="BC22" s="5">
        <f t="shared" si="43"/>
        <v>139.99872072911114</v>
      </c>
      <c r="BD22" s="5">
        <f t="shared" si="3"/>
        <v>9.3060363351675157</v>
      </c>
      <c r="BE22" s="5">
        <f t="shared" si="44"/>
        <v>142.12049005273218</v>
      </c>
      <c r="BF22" s="5">
        <f t="shared" si="51"/>
        <v>-0.4889615548061228</v>
      </c>
      <c r="BG22" s="53">
        <f t="shared" si="52"/>
        <v>35.679278683692772</v>
      </c>
      <c r="BH22" s="5">
        <f t="shared" si="45"/>
        <v>309.82927868369273</v>
      </c>
      <c r="BI22" s="5">
        <f t="shared" si="46"/>
        <v>96.222701630646966</v>
      </c>
      <c r="BJ22" s="5">
        <f t="shared" si="47"/>
        <v>-2770.9624678712021</v>
      </c>
      <c r="BK22" s="32"/>
      <c r="BL22" s="101">
        <f t="shared" si="48"/>
        <v>36.040000000000006</v>
      </c>
      <c r="BM22" s="6">
        <f t="shared" si="49"/>
        <v>-2.5386237513873726</v>
      </c>
      <c r="BN22" s="6">
        <v>35.125079999999997</v>
      </c>
      <c r="BO22" s="50">
        <v>1467.7916012829246</v>
      </c>
      <c r="BP22" s="53">
        <v>35.685950516871685</v>
      </c>
      <c r="BR22" s="50">
        <v>1406.3542370493585</v>
      </c>
      <c r="BS22" s="53">
        <v>35.679129536376543</v>
      </c>
      <c r="CB22" s="20"/>
      <c r="CF22" s="101"/>
      <c r="CH22" s="6"/>
      <c r="CI22" s="6"/>
      <c r="CJ22" s="6"/>
      <c r="CQ22" s="6"/>
      <c r="CR22" s="6"/>
      <c r="DE22" s="6"/>
      <c r="DF22" s="6"/>
      <c r="DK22" s="6"/>
      <c r="DL22" s="6"/>
      <c r="DQ22" s="6"/>
      <c r="DR22" s="6"/>
      <c r="DU22" s="6"/>
      <c r="DV22" s="6"/>
    </row>
    <row r="23" spans="2:126" x14ac:dyDescent="0.25">
      <c r="B23" s="27"/>
      <c r="C23" s="7">
        <v>10</v>
      </c>
      <c r="D23" s="4">
        <v>9.8000000000000007</v>
      </c>
      <c r="E23" s="4">
        <v>1</v>
      </c>
      <c r="F23" s="4">
        <v>0.127</v>
      </c>
      <c r="G23" s="44">
        <v>5.3848000000000004E-3</v>
      </c>
      <c r="H23" s="45">
        <v>450</v>
      </c>
      <c r="I23" s="4">
        <v>6.7500000000000001E-5</v>
      </c>
      <c r="J23" s="46">
        <f t="shared" ca="1" si="4"/>
        <v>31</v>
      </c>
      <c r="K23" s="4">
        <f t="shared" si="5"/>
        <v>4.9257063536150853E-4</v>
      </c>
      <c r="L23" s="4">
        <f t="shared" si="6"/>
        <v>0.3044</v>
      </c>
      <c r="M23" s="4">
        <f t="shared" si="7"/>
        <v>1071</v>
      </c>
      <c r="N23" s="4">
        <f t="shared" si="8"/>
        <v>73.842879600000003</v>
      </c>
      <c r="O23" s="4">
        <f t="shared" si="9"/>
        <v>1.2661265000000001E-2</v>
      </c>
      <c r="P23" s="47">
        <f t="shared" si="10"/>
        <v>4.9257063536150853E-4</v>
      </c>
      <c r="Q23" s="43">
        <f t="shared" si="11"/>
        <v>617.98243367998191</v>
      </c>
      <c r="R23" s="207">
        <f t="shared" si="12"/>
        <v>6.5197003550231214E-5</v>
      </c>
      <c r="S23" s="42">
        <f t="shared" si="13"/>
        <v>3.8903745823305053E-2</v>
      </c>
      <c r="T23" s="42">
        <f t="shared" si="14"/>
        <v>6.9939201636983347E-2</v>
      </c>
      <c r="U23" s="42">
        <f t="shared" si="15"/>
        <v>26.422923226504185</v>
      </c>
      <c r="V23" s="42">
        <f t="shared" si="16"/>
        <v>1.216054506736562E-3</v>
      </c>
      <c r="W23" s="42">
        <f t="shared" si="17"/>
        <v>0</v>
      </c>
      <c r="X23" s="42">
        <f t="shared" si="18"/>
        <v>9.8527960611872571E-3</v>
      </c>
      <c r="Y23" s="42">
        <f t="shared" si="19"/>
        <v>2.8892588039239029</v>
      </c>
      <c r="Z23" s="42" t="str">
        <f t="shared" si="20"/>
        <v>Segregated</v>
      </c>
      <c r="AA23" s="42">
        <f t="shared" si="21"/>
        <v>1.754899101771106</v>
      </c>
      <c r="AB23" s="42">
        <f t="shared" si="22"/>
        <v>0.9434298180525188</v>
      </c>
      <c r="AC23" s="42">
        <f t="shared" si="23"/>
        <v>1.5952627524343741</v>
      </c>
      <c r="AD23" s="42">
        <f t="shared" si="24"/>
        <v>1.754899101771106</v>
      </c>
      <c r="AE23" s="42">
        <f t="shared" si="25"/>
        <v>1</v>
      </c>
      <c r="AF23" s="42">
        <f t="shared" si="26"/>
        <v>0</v>
      </c>
      <c r="AG23" s="42">
        <f t="shared" si="27"/>
        <v>0</v>
      </c>
      <c r="AH23" s="42">
        <f t="shared" si="28"/>
        <v>0</v>
      </c>
      <c r="AI23" s="42">
        <f t="shared" si="29"/>
        <v>0</v>
      </c>
      <c r="AJ23" s="42">
        <f t="shared" si="30"/>
        <v>0.20774761577159911</v>
      </c>
      <c r="AK23" s="42">
        <f t="shared" si="31"/>
        <v>1.754899101771106</v>
      </c>
      <c r="AL23" s="42">
        <f t="shared" si="32"/>
        <v>0.32471002464374032</v>
      </c>
      <c r="AM23" s="42">
        <v>1</v>
      </c>
      <c r="AN23" s="42">
        <v>-90</v>
      </c>
      <c r="AO23" s="42">
        <f t="shared" si="33"/>
        <v>46832.100206692157</v>
      </c>
      <c r="AP23" s="42">
        <f t="shared" si="34"/>
        <v>2.6118234489838889E-2</v>
      </c>
      <c r="AQ23" s="42">
        <f t="shared" si="35"/>
        <v>2.1218768445903872E-2</v>
      </c>
      <c r="AR23" s="42">
        <f t="shared" si="36"/>
        <v>0.3044</v>
      </c>
      <c r="AS23" s="42">
        <f t="shared" si="37"/>
        <v>4.7373730638407247E-5</v>
      </c>
      <c r="AT23" s="42">
        <f t="shared" si="38"/>
        <v>6056.2278500638231</v>
      </c>
      <c r="AU23" s="42">
        <f t="shared" si="39"/>
        <v>6056.227897437554</v>
      </c>
      <c r="AV23" s="42">
        <f t="shared" si="40"/>
        <v>0.26773069477597067</v>
      </c>
      <c r="AW23" s="42">
        <f t="shared" si="41"/>
        <v>43.919078632439778</v>
      </c>
      <c r="AX23" s="50">
        <f t="shared" si="50"/>
        <v>1451.2238494481269</v>
      </c>
      <c r="AY23" s="52">
        <f t="shared" si="42"/>
        <v>4.6134895262468105E-2</v>
      </c>
      <c r="AZ23" s="52">
        <f t="shared" si="0"/>
        <v>15512.485314040636</v>
      </c>
      <c r="BA23" s="52">
        <f t="shared" si="1"/>
        <v>21.92196501885612</v>
      </c>
      <c r="BB23" s="52">
        <f t="shared" si="2"/>
        <v>385.351259634857</v>
      </c>
      <c r="BC23" s="5">
        <f t="shared" si="43"/>
        <v>139.98535435050616</v>
      </c>
      <c r="BD23" s="5">
        <f t="shared" si="3"/>
        <v>9.2185568842677448</v>
      </c>
      <c r="BE23" s="5">
        <f t="shared" si="44"/>
        <v>142.12725819384613</v>
      </c>
      <c r="BF23" s="5">
        <f t="shared" si="51"/>
        <v>-0.48892312398185672</v>
      </c>
      <c r="BG23" s="53">
        <f t="shared" si="52"/>
        <v>36.168201807674627</v>
      </c>
      <c r="BH23" s="5">
        <f t="shared" si="45"/>
        <v>310.3182018076746</v>
      </c>
      <c r="BI23" s="5">
        <f t="shared" si="46"/>
        <v>97.102763253814317</v>
      </c>
      <c r="BJ23" s="5">
        <f t="shared" si="47"/>
        <v>-2770.8613749251722</v>
      </c>
      <c r="BK23" s="32"/>
      <c r="BL23" s="101">
        <f t="shared" si="48"/>
        <v>36.520000000000003</v>
      </c>
      <c r="BM23" s="6">
        <f t="shared" si="49"/>
        <v>-2.4248083242059306</v>
      </c>
      <c r="BN23" s="6">
        <v>35.634459999999997</v>
      </c>
      <c r="BO23" s="50">
        <v>1512.5865798891568</v>
      </c>
      <c r="BP23" s="53">
        <v>36.174951755850884</v>
      </c>
      <c r="BR23" s="50">
        <v>1449.872719474756</v>
      </c>
      <c r="BS23" s="53">
        <v>36.168050854773767</v>
      </c>
      <c r="CB23" s="20"/>
      <c r="CF23" s="101"/>
      <c r="CH23" s="6"/>
      <c r="CI23" s="6"/>
      <c r="CJ23" s="6"/>
      <c r="CQ23" s="6"/>
      <c r="CR23" s="6"/>
      <c r="DE23" s="6"/>
      <c r="DF23" s="6"/>
      <c r="DK23" s="6"/>
      <c r="DL23" s="6"/>
      <c r="DQ23" s="6"/>
      <c r="DR23" s="6"/>
      <c r="DU23" s="6"/>
      <c r="DV23" s="6"/>
    </row>
    <row r="24" spans="2:126" x14ac:dyDescent="0.25">
      <c r="B24" s="27"/>
      <c r="C24" s="7">
        <v>11</v>
      </c>
      <c r="D24" s="4">
        <v>9.8000000000000007</v>
      </c>
      <c r="E24" s="4">
        <v>1</v>
      </c>
      <c r="F24" s="4">
        <v>0.127</v>
      </c>
      <c r="G24" s="44">
        <v>5.3848000000000004E-3</v>
      </c>
      <c r="H24" s="45">
        <v>500</v>
      </c>
      <c r="I24" s="4">
        <v>6.7500000000000001E-5</v>
      </c>
      <c r="J24" s="46">
        <f t="shared" ca="1" si="4"/>
        <v>31</v>
      </c>
      <c r="K24" s="4">
        <f t="shared" si="5"/>
        <v>4.8833497607042597E-4</v>
      </c>
      <c r="L24" s="4">
        <f t="shared" si="6"/>
        <v>0.3044</v>
      </c>
      <c r="M24" s="4">
        <f t="shared" si="7"/>
        <v>1071</v>
      </c>
      <c r="N24" s="4">
        <f t="shared" si="8"/>
        <v>73.842879600000003</v>
      </c>
      <c r="O24" s="4">
        <f t="shared" si="9"/>
        <v>1.2661265000000001E-2</v>
      </c>
      <c r="P24" s="47">
        <f t="shared" si="10"/>
        <v>4.8833497607042597E-4</v>
      </c>
      <c r="Q24" s="43">
        <f t="shared" si="11"/>
        <v>623.34261299379159</v>
      </c>
      <c r="R24" s="207">
        <f t="shared" si="12"/>
        <v>6.5670388770242588E-5</v>
      </c>
      <c r="S24" s="42">
        <f t="shared" si="13"/>
        <v>3.85692090064007E-2</v>
      </c>
      <c r="T24" s="42">
        <f t="shared" si="14"/>
        <v>6.9868069305284622E-2</v>
      </c>
      <c r="U24" s="42">
        <f t="shared" si="15"/>
        <v>26.429645921895112</v>
      </c>
      <c r="V24" s="42">
        <f t="shared" si="16"/>
        <v>1.1952305024742252E-3</v>
      </c>
      <c r="W24" s="42">
        <f t="shared" si="17"/>
        <v>0</v>
      </c>
      <c r="X24" s="42">
        <f t="shared" si="18"/>
        <v>9.8527960611872571E-3</v>
      </c>
      <c r="Y24" s="42">
        <f t="shared" si="19"/>
        <v>2.8892588039239029</v>
      </c>
      <c r="Z24" s="42" t="str">
        <f t="shared" si="20"/>
        <v>Segregated</v>
      </c>
      <c r="AA24" s="42">
        <f t="shared" si="21"/>
        <v>1.7575321206180816</v>
      </c>
      <c r="AB24" s="42">
        <f t="shared" si="22"/>
        <v>0.94371177128676553</v>
      </c>
      <c r="AC24" s="42">
        <f t="shared" si="23"/>
        <v>1.596941689608506</v>
      </c>
      <c r="AD24" s="42">
        <f t="shared" si="24"/>
        <v>1.7575321206180816</v>
      </c>
      <c r="AE24" s="42">
        <f t="shared" si="25"/>
        <v>1</v>
      </c>
      <c r="AF24" s="42">
        <f t="shared" si="26"/>
        <v>0</v>
      </c>
      <c r="AG24" s="42">
        <f t="shared" si="27"/>
        <v>0</v>
      </c>
      <c r="AH24" s="42">
        <f t="shared" si="28"/>
        <v>0</v>
      </c>
      <c r="AI24" s="42">
        <f t="shared" si="29"/>
        <v>0</v>
      </c>
      <c r="AJ24" s="42">
        <f t="shared" si="30"/>
        <v>0.20764921113689325</v>
      </c>
      <c r="AK24" s="42">
        <f t="shared" si="31"/>
        <v>1.7575321206180816</v>
      </c>
      <c r="AL24" s="42">
        <f t="shared" si="32"/>
        <v>0.32373783508704712</v>
      </c>
      <c r="AM24" s="42">
        <v>1</v>
      </c>
      <c r="AN24" s="42">
        <v>-90</v>
      </c>
      <c r="AO24" s="42">
        <f t="shared" si="33"/>
        <v>46494.5108536353</v>
      </c>
      <c r="AP24" s="42">
        <f t="shared" si="34"/>
        <v>2.6158096374219768E-2</v>
      </c>
      <c r="AQ24" s="42">
        <f t="shared" si="35"/>
        <v>2.1253244035960069E-2</v>
      </c>
      <c r="AR24" s="42">
        <f t="shared" si="36"/>
        <v>0.3044</v>
      </c>
      <c r="AS24" s="42">
        <f t="shared" si="37"/>
        <v>4.6633555792250662E-5</v>
      </c>
      <c r="AT24" s="42">
        <f t="shared" si="38"/>
        <v>6108.7576073391583</v>
      </c>
      <c r="AU24" s="42">
        <f t="shared" si="39"/>
        <v>6108.7576539727143</v>
      </c>
      <c r="AV24" s="42">
        <f t="shared" si="40"/>
        <v>0.27005290398799875</v>
      </c>
      <c r="AW24" s="42">
        <f t="shared" si="41"/>
        <v>44.300018475999295</v>
      </c>
      <c r="AX24" s="50">
        <f t="shared" si="50"/>
        <v>1495.1429280805667</v>
      </c>
      <c r="AY24" s="52">
        <f t="shared" si="42"/>
        <v>4.6565291643817001E-2</v>
      </c>
      <c r="AZ24" s="52">
        <f t="shared" si="0"/>
        <v>15348.612941799833</v>
      </c>
      <c r="BA24" s="52">
        <f t="shared" si="1"/>
        <v>21.645937207521143</v>
      </c>
      <c r="BB24" s="52">
        <f t="shared" si="2"/>
        <v>381.67375364442944</v>
      </c>
      <c r="BC24" s="5">
        <f t="shared" si="43"/>
        <v>139.94291063971039</v>
      </c>
      <c r="BD24" s="5">
        <f t="shared" si="3"/>
        <v>9.133351071436234</v>
      </c>
      <c r="BE24" s="5">
        <f t="shared" si="44"/>
        <v>142.10479648708713</v>
      </c>
      <c r="BF24" s="5">
        <f t="shared" si="51"/>
        <v>-0.48888200480217592</v>
      </c>
      <c r="BG24" s="53">
        <f t="shared" si="52"/>
        <v>36.657083812476806</v>
      </c>
      <c r="BH24" s="5">
        <f t="shared" si="45"/>
        <v>310.80708381247678</v>
      </c>
      <c r="BI24" s="5">
        <f t="shared" si="46"/>
        <v>97.982750862458246</v>
      </c>
      <c r="BJ24" s="5">
        <f t="shared" si="47"/>
        <v>-2770.1742614709069</v>
      </c>
      <c r="BK24" s="32"/>
      <c r="BL24" s="101">
        <f t="shared" si="48"/>
        <v>37</v>
      </c>
      <c r="BM24" s="6">
        <f t="shared" si="49"/>
        <v>-2.3131081081080991</v>
      </c>
      <c r="BN24" s="6">
        <v>36.144150000000003</v>
      </c>
      <c r="BO24" s="50">
        <v>1557.7806729350341</v>
      </c>
      <c r="BP24" s="53">
        <v>36.663909780195929</v>
      </c>
      <c r="BR24" s="50">
        <v>1493.7637264533601</v>
      </c>
      <c r="BS24" s="53">
        <v>36.656931100204183</v>
      </c>
      <c r="CB24" s="20"/>
      <c r="CF24" s="101"/>
      <c r="CH24" s="6"/>
      <c r="CI24" s="6"/>
      <c r="CJ24" s="6"/>
      <c r="CQ24" s="6"/>
      <c r="CR24" s="6"/>
      <c r="DE24" s="6"/>
      <c r="DF24" s="6"/>
      <c r="DK24" s="6"/>
      <c r="DL24" s="6"/>
      <c r="DQ24" s="6"/>
      <c r="DR24" s="6"/>
      <c r="DU24" s="6"/>
      <c r="DV24" s="6"/>
    </row>
    <row r="25" spans="2:126" x14ac:dyDescent="0.25">
      <c r="B25" s="27"/>
      <c r="C25" s="7">
        <v>12</v>
      </c>
      <c r="D25" s="4">
        <v>9.8000000000000007</v>
      </c>
      <c r="E25" s="4">
        <v>1</v>
      </c>
      <c r="F25" s="4">
        <v>0.127</v>
      </c>
      <c r="G25" s="44">
        <v>5.3848000000000004E-3</v>
      </c>
      <c r="H25" s="45">
        <v>550</v>
      </c>
      <c r="I25" s="4">
        <v>6.7500000000000001E-5</v>
      </c>
      <c r="J25" s="46">
        <f t="shared" ca="1" si="4"/>
        <v>31</v>
      </c>
      <c r="K25" s="4">
        <f t="shared" si="5"/>
        <v>4.8408476320596248E-4</v>
      </c>
      <c r="L25" s="4">
        <f t="shared" si="6"/>
        <v>0.3044</v>
      </c>
      <c r="M25" s="4">
        <f t="shared" si="7"/>
        <v>1071</v>
      </c>
      <c r="N25" s="4">
        <f t="shared" si="8"/>
        <v>73.842879600000003</v>
      </c>
      <c r="O25" s="4">
        <f t="shared" si="9"/>
        <v>1.2661265000000001E-2</v>
      </c>
      <c r="P25" s="47">
        <f t="shared" si="10"/>
        <v>4.8408476320596248E-4</v>
      </c>
      <c r="Q25" s="43">
        <f t="shared" si="11"/>
        <v>628.81549500554638</v>
      </c>
      <c r="R25" s="207">
        <f t="shared" si="12"/>
        <v>6.6153134627048159E-5</v>
      </c>
      <c r="S25" s="42">
        <f t="shared" si="13"/>
        <v>3.8233522732994088E-2</v>
      </c>
      <c r="T25" s="42">
        <f t="shared" si="14"/>
        <v>6.979694337215972E-2</v>
      </c>
      <c r="U25" s="42">
        <f t="shared" si="15"/>
        <v>26.436376572279841</v>
      </c>
      <c r="V25" s="42">
        <f t="shared" si="16"/>
        <v>1.1745157163541504E-3</v>
      </c>
      <c r="W25" s="42">
        <f t="shared" si="17"/>
        <v>0</v>
      </c>
      <c r="X25" s="42">
        <f t="shared" si="18"/>
        <v>9.8527960611872571E-3</v>
      </c>
      <c r="Y25" s="42">
        <f t="shared" si="19"/>
        <v>2.8892588039239029</v>
      </c>
      <c r="Z25" s="42" t="str">
        <f t="shared" si="20"/>
        <v>Segregated</v>
      </c>
      <c r="AA25" s="42">
        <f t="shared" si="21"/>
        <v>1.760201266059628</v>
      </c>
      <c r="AB25" s="42">
        <f t="shared" si="22"/>
        <v>0.94399724809158569</v>
      </c>
      <c r="AC25" s="42">
        <f t="shared" si="23"/>
        <v>1.5986428969411111</v>
      </c>
      <c r="AD25" s="42">
        <f t="shared" si="24"/>
        <v>1.760201266059628</v>
      </c>
      <c r="AE25" s="42">
        <f t="shared" si="25"/>
        <v>1</v>
      </c>
      <c r="AF25" s="42">
        <f t="shared" si="26"/>
        <v>0</v>
      </c>
      <c r="AG25" s="42">
        <f t="shared" si="27"/>
        <v>0</v>
      </c>
      <c r="AH25" s="42">
        <f t="shared" si="28"/>
        <v>0</v>
      </c>
      <c r="AI25" s="42">
        <f t="shared" si="29"/>
        <v>0</v>
      </c>
      <c r="AJ25" s="42">
        <f t="shared" si="30"/>
        <v>0.20754972227754442</v>
      </c>
      <c r="AK25" s="42">
        <f t="shared" si="31"/>
        <v>1.760201266059628</v>
      </c>
      <c r="AL25" s="42">
        <f t="shared" si="32"/>
        <v>0.32275675613194499</v>
      </c>
      <c r="AM25" s="42">
        <v>1</v>
      </c>
      <c r="AN25" s="42">
        <v>-90</v>
      </c>
      <c r="AO25" s="42">
        <f t="shared" si="33"/>
        <v>46155.221829686045</v>
      </c>
      <c r="AP25" s="42">
        <f t="shared" si="34"/>
        <v>2.6198547748125148E-2</v>
      </c>
      <c r="AQ25" s="42">
        <f t="shared" si="35"/>
        <v>2.1288228289839877E-2</v>
      </c>
      <c r="AR25" s="42">
        <f t="shared" si="36"/>
        <v>0.3044</v>
      </c>
      <c r="AS25" s="42">
        <f t="shared" si="37"/>
        <v>4.5896205198461449E-5</v>
      </c>
      <c r="AT25" s="42">
        <f t="shared" si="38"/>
        <v>6162.3918510543554</v>
      </c>
      <c r="AU25" s="42">
        <f t="shared" si="39"/>
        <v>6162.3918969505603</v>
      </c>
      <c r="AV25" s="42">
        <f t="shared" si="40"/>
        <v>0.2724239397844419</v>
      </c>
      <c r="AW25" s="42">
        <f t="shared" si="41"/>
        <v>44.688967930119418</v>
      </c>
      <c r="AX25" s="50">
        <f t="shared" si="50"/>
        <v>1539.4429465565659</v>
      </c>
      <c r="AY25" s="52">
        <f t="shared" si="42"/>
        <v>4.6992330608467803E-2</v>
      </c>
      <c r="AZ25" s="52">
        <f t="shared" si="0"/>
        <v>15183.748050847587</v>
      </c>
      <c r="BA25" s="52">
        <f t="shared" si="1"/>
        <v>21.37481831492526</v>
      </c>
      <c r="BB25" s="52">
        <f t="shared" si="2"/>
        <v>378.01186792172564</v>
      </c>
      <c r="BC25" s="5">
        <f t="shared" si="43"/>
        <v>139.87132812048972</v>
      </c>
      <c r="BD25" s="5">
        <f t="shared" si="3"/>
        <v>9.0503524898626786</v>
      </c>
      <c r="BE25" s="5">
        <f t="shared" si="44"/>
        <v>142.05304009718654</v>
      </c>
      <c r="BF25" s="5">
        <f t="shared" si="51"/>
        <v>-0.48883802834982459</v>
      </c>
      <c r="BG25" s="53">
        <f t="shared" si="52"/>
        <v>37.145921840826631</v>
      </c>
      <c r="BH25" s="5">
        <f t="shared" si="45"/>
        <v>311.29592184082662</v>
      </c>
      <c r="BI25" s="5">
        <f t="shared" si="46"/>
        <v>98.862659313487967</v>
      </c>
      <c r="BJ25" s="5">
        <f t="shared" si="47"/>
        <v>-2768.8990575554667</v>
      </c>
      <c r="BK25" s="32"/>
      <c r="BL25" s="101">
        <f t="shared" si="48"/>
        <v>37.480000000000004</v>
      </c>
      <c r="BM25" s="6">
        <f t="shared" si="49"/>
        <v>-1.8553628601921108</v>
      </c>
      <c r="BN25" s="6">
        <v>36.784610000000001</v>
      </c>
      <c r="BO25" s="50">
        <v>1603.3822690277057</v>
      </c>
      <c r="BP25" s="53">
        <v>37.152821479189058</v>
      </c>
      <c r="BR25" s="50">
        <v>1538.0350885346199</v>
      </c>
      <c r="BS25" s="53">
        <v>37.145767418171232</v>
      </c>
      <c r="CB25" s="20"/>
      <c r="CF25" s="101"/>
      <c r="CH25" s="6"/>
      <c r="CI25" s="6"/>
      <c r="CJ25" s="6"/>
      <c r="CQ25" s="6"/>
      <c r="CR25" s="6"/>
      <c r="DE25" s="6"/>
      <c r="DF25" s="6"/>
      <c r="DK25" s="6"/>
      <c r="DL25" s="6"/>
      <c r="DQ25" s="6"/>
      <c r="DR25" s="6"/>
      <c r="DU25" s="6"/>
      <c r="DV25" s="6"/>
    </row>
    <row r="26" spans="2:126" x14ac:dyDescent="0.25">
      <c r="B26" s="27"/>
      <c r="C26" s="7">
        <v>13</v>
      </c>
      <c r="D26" s="4">
        <v>9.8000000000000007</v>
      </c>
      <c r="E26" s="4">
        <v>1</v>
      </c>
      <c r="F26" s="4">
        <v>0.127</v>
      </c>
      <c r="G26" s="44">
        <v>5.3848000000000004E-3</v>
      </c>
      <c r="H26" s="45">
        <v>600</v>
      </c>
      <c r="I26" s="4">
        <v>6.7500000000000001E-5</v>
      </c>
      <c r="J26" s="46">
        <f t="shared" ca="1" si="4"/>
        <v>31</v>
      </c>
      <c r="K26" s="4">
        <f t="shared" si="5"/>
        <v>4.7982082174044245E-4</v>
      </c>
      <c r="L26" s="4">
        <f t="shared" si="6"/>
        <v>0.3044</v>
      </c>
      <c r="M26" s="4">
        <f t="shared" si="7"/>
        <v>1071</v>
      </c>
      <c r="N26" s="4">
        <f t="shared" si="8"/>
        <v>73.842879600000003</v>
      </c>
      <c r="O26" s="4">
        <f t="shared" si="9"/>
        <v>1.2661265000000001E-2</v>
      </c>
      <c r="P26" s="47">
        <f t="shared" si="10"/>
        <v>4.7982082174044245E-4</v>
      </c>
      <c r="Q26" s="43">
        <f t="shared" si="11"/>
        <v>634.40348189946667</v>
      </c>
      <c r="R26" s="207">
        <f t="shared" si="12"/>
        <v>6.6645440516448199E-5</v>
      </c>
      <c r="S26" s="42">
        <f t="shared" si="13"/>
        <v>3.7896752160265376E-2</v>
      </c>
      <c r="T26" s="42">
        <f t="shared" si="14"/>
        <v>6.9725824278195653E-2</v>
      </c>
      <c r="U26" s="42">
        <f t="shared" si="15"/>
        <v>26.443115153210908</v>
      </c>
      <c r="V26" s="42">
        <f t="shared" si="16"/>
        <v>1.1539159764555507E-3</v>
      </c>
      <c r="W26" s="42">
        <f t="shared" si="17"/>
        <v>0</v>
      </c>
      <c r="X26" s="42">
        <f t="shared" si="18"/>
        <v>9.8527960611872571E-3</v>
      </c>
      <c r="Y26" s="42">
        <f t="shared" si="19"/>
        <v>2.8892588039239029</v>
      </c>
      <c r="Z26" s="42" t="str">
        <f t="shared" si="20"/>
        <v>Segregated</v>
      </c>
      <c r="AA26" s="42">
        <f t="shared" si="21"/>
        <v>1.762906813616929</v>
      </c>
      <c r="AB26" s="42">
        <f t="shared" si="22"/>
        <v>0.94428626474435606</v>
      </c>
      <c r="AC26" s="42">
        <f t="shared" si="23"/>
        <v>1.6003665201574453</v>
      </c>
      <c r="AD26" s="42">
        <f t="shared" si="24"/>
        <v>1.762906813616929</v>
      </c>
      <c r="AE26" s="42">
        <f t="shared" si="25"/>
        <v>1</v>
      </c>
      <c r="AF26" s="42">
        <f t="shared" si="26"/>
        <v>0</v>
      </c>
      <c r="AG26" s="42">
        <f t="shared" si="27"/>
        <v>0</v>
      </c>
      <c r="AH26" s="42">
        <f t="shared" si="28"/>
        <v>0</v>
      </c>
      <c r="AI26" s="42">
        <f t="shared" si="29"/>
        <v>0</v>
      </c>
      <c r="AJ26" s="42">
        <f t="shared" si="30"/>
        <v>0.20744914900191341</v>
      </c>
      <c r="AK26" s="42">
        <f t="shared" si="31"/>
        <v>1.762906813616929</v>
      </c>
      <c r="AL26" s="42">
        <f t="shared" si="32"/>
        <v>0.32176684144455364</v>
      </c>
      <c r="AM26" s="42">
        <v>1</v>
      </c>
      <c r="AN26" s="42">
        <v>-90</v>
      </c>
      <c r="AO26" s="42">
        <f t="shared" si="33"/>
        <v>45814.275962163243</v>
      </c>
      <c r="AP26" s="42">
        <f t="shared" si="34"/>
        <v>2.6239596201418927E-2</v>
      </c>
      <c r="AQ26" s="42">
        <f t="shared" si="35"/>
        <v>2.1323727637316141E-2</v>
      </c>
      <c r="AR26" s="42">
        <f t="shared" si="36"/>
        <v>0.3044</v>
      </c>
      <c r="AS26" s="42">
        <f t="shared" si="37"/>
        <v>4.5161885147379123E-5</v>
      </c>
      <c r="AT26" s="42">
        <f t="shared" si="38"/>
        <v>6217.1541226147738</v>
      </c>
      <c r="AU26" s="42">
        <f t="shared" si="39"/>
        <v>6217.1541677766591</v>
      </c>
      <c r="AV26" s="42">
        <f t="shared" si="40"/>
        <v>0.27484484287198663</v>
      </c>
      <c r="AW26" s="42">
        <f t="shared" si="41"/>
        <v>45.086097714406428</v>
      </c>
      <c r="AX26" s="50">
        <f t="shared" si="50"/>
        <v>1584.1319144866852</v>
      </c>
      <c r="AY26" s="52">
        <f t="shared" si="42"/>
        <v>4.7415938082502718E-2</v>
      </c>
      <c r="AZ26" s="52">
        <f t="shared" si="0"/>
        <v>15017.869983115323</v>
      </c>
      <c r="BA26" s="52">
        <f t="shared" si="1"/>
        <v>21.108357255359333</v>
      </c>
      <c r="BB26" s="52">
        <f t="shared" si="2"/>
        <v>374.36481470116951</v>
      </c>
      <c r="BC26" s="5">
        <f t="shared" si="43"/>
        <v>139.77054231604924</v>
      </c>
      <c r="BD26" s="5">
        <f t="shared" si="3"/>
        <v>8.9694978845886961</v>
      </c>
      <c r="BE26" s="5">
        <f t="shared" si="44"/>
        <v>141.97192110832114</v>
      </c>
      <c r="BF26" s="5">
        <f t="shared" si="51"/>
        <v>-0.48879102380801143</v>
      </c>
      <c r="BG26" s="53">
        <f t="shared" si="52"/>
        <v>37.634712864634643</v>
      </c>
      <c r="BH26" s="5">
        <f t="shared" si="45"/>
        <v>311.78471286463463</v>
      </c>
      <c r="BI26" s="5">
        <f t="shared" si="46"/>
        <v>99.742483156342374</v>
      </c>
      <c r="BJ26" s="5">
        <f t="shared" si="47"/>
        <v>-2767.0335938167764</v>
      </c>
      <c r="BK26" s="32"/>
      <c r="BL26" s="101">
        <f t="shared" si="48"/>
        <v>37.96</v>
      </c>
      <c r="BM26" s="6">
        <f t="shared" si="49"/>
        <v>-1.7675711275026449</v>
      </c>
      <c r="BN26" s="6">
        <v>37.289029999999997</v>
      </c>
      <c r="BO26" s="50">
        <v>1649.3999355053752</v>
      </c>
      <c r="BP26" s="53">
        <v>37.641683552936826</v>
      </c>
      <c r="BR26" s="50">
        <v>1582.6948030547153</v>
      </c>
      <c r="BS26" s="53">
        <v>37.634556786039404</v>
      </c>
      <c r="CB26" s="20"/>
      <c r="CF26" s="101"/>
      <c r="CH26" s="6"/>
      <c r="CI26" s="6"/>
      <c r="CJ26" s="6"/>
      <c r="CQ26" s="6"/>
      <c r="CR26" s="6"/>
      <c r="DE26" s="6"/>
      <c r="DF26" s="6"/>
      <c r="DK26" s="6"/>
      <c r="DL26" s="6"/>
      <c r="DQ26" s="6"/>
      <c r="DR26" s="6"/>
      <c r="DU26" s="6"/>
      <c r="DV26" s="6"/>
    </row>
    <row r="27" spans="2:126" x14ac:dyDescent="0.25">
      <c r="B27" s="27"/>
      <c r="C27" s="7">
        <v>14</v>
      </c>
      <c r="D27" s="4">
        <v>9.8000000000000007</v>
      </c>
      <c r="E27" s="4">
        <v>1</v>
      </c>
      <c r="F27" s="4">
        <v>0.127</v>
      </c>
      <c r="G27" s="44">
        <v>5.3848000000000004E-3</v>
      </c>
      <c r="H27" s="45">
        <v>650</v>
      </c>
      <c r="I27" s="4">
        <v>6.7500000000000001E-5</v>
      </c>
      <c r="J27" s="46">
        <f t="shared" ca="1" si="4"/>
        <v>31</v>
      </c>
      <c r="K27" s="4">
        <f t="shared" si="5"/>
        <v>4.7554398746123993E-4</v>
      </c>
      <c r="L27" s="4">
        <f t="shared" si="6"/>
        <v>0.3044</v>
      </c>
      <c r="M27" s="4">
        <f t="shared" si="7"/>
        <v>1071</v>
      </c>
      <c r="N27" s="4">
        <f t="shared" si="8"/>
        <v>73.842879600000003</v>
      </c>
      <c r="O27" s="4">
        <f t="shared" si="9"/>
        <v>1.2661265000000001E-2</v>
      </c>
      <c r="P27" s="47">
        <f t="shared" si="10"/>
        <v>4.7554398746123993E-4</v>
      </c>
      <c r="Q27" s="43">
        <f t="shared" si="11"/>
        <v>640.10902887256179</v>
      </c>
      <c r="R27" s="207">
        <f t="shared" si="12"/>
        <v>6.7147510228024272E-5</v>
      </c>
      <c r="S27" s="42">
        <f t="shared" si="13"/>
        <v>3.7558963299578668E-2</v>
      </c>
      <c r="T27" s="42">
        <f t="shared" si="14"/>
        <v>6.9654712490428622E-2</v>
      </c>
      <c r="U27" s="42">
        <f t="shared" si="15"/>
        <v>26.449861637571416</v>
      </c>
      <c r="V27" s="42">
        <f t="shared" si="16"/>
        <v>1.1334370272690802E-3</v>
      </c>
      <c r="W27" s="42">
        <f t="shared" si="17"/>
        <v>0</v>
      </c>
      <c r="X27" s="42">
        <f t="shared" si="18"/>
        <v>9.8527960611872571E-3</v>
      </c>
      <c r="Y27" s="42">
        <f t="shared" si="19"/>
        <v>2.8892588039239029</v>
      </c>
      <c r="Z27" s="42" t="str">
        <f t="shared" si="20"/>
        <v>Segregated</v>
      </c>
      <c r="AA27" s="42">
        <f t="shared" si="21"/>
        <v>1.7656490362608233</v>
      </c>
      <c r="AB27" s="42">
        <f t="shared" si="22"/>
        <v>0.9445788369875634</v>
      </c>
      <c r="AC27" s="42">
        <f t="shared" si="23"/>
        <v>1.6021127027300703</v>
      </c>
      <c r="AD27" s="42">
        <f t="shared" si="24"/>
        <v>1.7656490362608233</v>
      </c>
      <c r="AE27" s="42">
        <f t="shared" si="25"/>
        <v>1</v>
      </c>
      <c r="AF27" s="42">
        <f t="shared" si="26"/>
        <v>0</v>
      </c>
      <c r="AG27" s="42">
        <f t="shared" si="27"/>
        <v>0</v>
      </c>
      <c r="AH27" s="42">
        <f t="shared" si="28"/>
        <v>0</v>
      </c>
      <c r="AI27" s="42">
        <f t="shared" si="29"/>
        <v>0</v>
      </c>
      <c r="AJ27" s="42">
        <f t="shared" si="30"/>
        <v>0.2073474914048308</v>
      </c>
      <c r="AK27" s="42">
        <f t="shared" si="31"/>
        <v>1.7656490362608233</v>
      </c>
      <c r="AL27" s="42">
        <f t="shared" si="32"/>
        <v>0.32076814792338915</v>
      </c>
      <c r="AM27" s="42">
        <v>1</v>
      </c>
      <c r="AN27" s="42">
        <v>-90</v>
      </c>
      <c r="AO27" s="42">
        <f t="shared" si="33"/>
        <v>45471.717314191366</v>
      </c>
      <c r="AP27" s="42">
        <f t="shared" si="34"/>
        <v>2.6281249375018467E-2</v>
      </c>
      <c r="AQ27" s="42">
        <f t="shared" si="35"/>
        <v>2.1359748549336182E-2</v>
      </c>
      <c r="AR27" s="42">
        <f t="shared" si="36"/>
        <v>0.3044</v>
      </c>
      <c r="AS27" s="42">
        <f t="shared" si="37"/>
        <v>4.4430799835378755E-5</v>
      </c>
      <c r="AT27" s="42">
        <f t="shared" si="38"/>
        <v>6273.0684829511065</v>
      </c>
      <c r="AU27" s="42">
        <f t="shared" si="39"/>
        <v>6273.0685273819063</v>
      </c>
      <c r="AV27" s="42">
        <f t="shared" si="40"/>
        <v>0.27731667692423562</v>
      </c>
      <c r="AW27" s="42">
        <f t="shared" si="41"/>
        <v>45.491582316005456</v>
      </c>
      <c r="AX27" s="50">
        <f t="shared" si="50"/>
        <v>1629.2180122010916</v>
      </c>
      <c r="AY27" s="52">
        <f t="shared" si="42"/>
        <v>4.7836038219138496E-2</v>
      </c>
      <c r="AZ27" s="52">
        <f t="shared" si="0"/>
        <v>14850.957651956674</v>
      </c>
      <c r="BA27" s="52">
        <f t="shared" si="1"/>
        <v>20.846308932660502</v>
      </c>
      <c r="BB27" s="52">
        <f t="shared" si="2"/>
        <v>370.73182346508543</v>
      </c>
      <c r="BC27" s="5">
        <f t="shared" si="43"/>
        <v>139.64048564036796</v>
      </c>
      <c r="BD27" s="5">
        <f t="shared" si="3"/>
        <v>8.8907269949592429</v>
      </c>
      <c r="BE27" s="5">
        <f t="shared" si="44"/>
        <v>141.86136841313288</v>
      </c>
      <c r="BF27" s="5">
        <f t="shared" si="51"/>
        <v>-0.48874080939541448</v>
      </c>
      <c r="BG27" s="53">
        <f t="shared" si="52"/>
        <v>38.12345367403006</v>
      </c>
      <c r="BH27" s="5">
        <f t="shared" si="45"/>
        <v>312.27345367403007</v>
      </c>
      <c r="BI27" s="5">
        <f t="shared" si="46"/>
        <v>100.62221661325417</v>
      </c>
      <c r="BJ27" s="5">
        <f t="shared" si="47"/>
        <v>-2764.5755905492124</v>
      </c>
      <c r="BK27" s="32"/>
      <c r="BL27" s="101">
        <f t="shared" si="48"/>
        <v>38.440000000000005</v>
      </c>
      <c r="BM27" s="6">
        <f t="shared" si="49"/>
        <v>-1.6811914672216492</v>
      </c>
      <c r="BN27" s="6">
        <v>37.793750000000003</v>
      </c>
      <c r="BO27" s="50">
        <v>1695.8424223803943</v>
      </c>
      <c r="BP27" s="53">
        <v>38.130492498954474</v>
      </c>
      <c r="BR27" s="50">
        <v>1627.751037806918</v>
      </c>
      <c r="BS27" s="53">
        <v>38.123296000138289</v>
      </c>
      <c r="CB27" s="20"/>
      <c r="CF27" s="101"/>
      <c r="CH27" s="6"/>
      <c r="CI27" s="6"/>
      <c r="CJ27" s="6"/>
      <c r="CQ27" s="6"/>
      <c r="CR27" s="6"/>
      <c r="DE27" s="6"/>
      <c r="DF27" s="6"/>
      <c r="DK27" s="6"/>
      <c r="DL27" s="6"/>
      <c r="DQ27" s="6"/>
      <c r="DR27" s="6"/>
      <c r="DU27" s="6"/>
      <c r="DV27" s="6"/>
    </row>
    <row r="28" spans="2:126" x14ac:dyDescent="0.25">
      <c r="B28" s="27"/>
      <c r="C28" s="7">
        <v>15</v>
      </c>
      <c r="D28" s="4">
        <v>9.8000000000000007</v>
      </c>
      <c r="E28" s="4">
        <v>1</v>
      </c>
      <c r="F28" s="4">
        <v>0.127</v>
      </c>
      <c r="G28" s="44">
        <v>5.3848000000000004E-3</v>
      </c>
      <c r="H28" s="45">
        <v>700</v>
      </c>
      <c r="I28" s="4">
        <v>6.7500000000000001E-5</v>
      </c>
      <c r="J28" s="46">
        <f t="shared" ca="1" si="4"/>
        <v>31</v>
      </c>
      <c r="K28" s="4">
        <f t="shared" si="5"/>
        <v>4.7125510629875529E-4</v>
      </c>
      <c r="L28" s="4">
        <f t="shared" si="6"/>
        <v>0.3044</v>
      </c>
      <c r="M28" s="4">
        <f t="shared" si="7"/>
        <v>1071</v>
      </c>
      <c r="N28" s="4">
        <f t="shared" si="8"/>
        <v>73.842879600000003</v>
      </c>
      <c r="O28" s="4">
        <f t="shared" si="9"/>
        <v>1.2661265000000001E-2</v>
      </c>
      <c r="P28" s="47">
        <f t="shared" si="10"/>
        <v>4.7125510629875529E-4</v>
      </c>
      <c r="Q28" s="43">
        <f t="shared" si="11"/>
        <v>645.93464544238509</v>
      </c>
      <c r="R28" s="207">
        <f t="shared" si="12"/>
        <v>6.765955205304306E-5</v>
      </c>
      <c r="S28" s="42">
        <f t="shared" si="13"/>
        <v>3.7220222963404936E-2</v>
      </c>
      <c r="T28" s="42">
        <f t="shared" si="14"/>
        <v>6.9583608504225458E-2</v>
      </c>
      <c r="U28" s="42">
        <f t="shared" si="15"/>
        <v>26.456615995379241</v>
      </c>
      <c r="V28" s="42">
        <f t="shared" si="16"/>
        <v>1.1130845230962365E-3</v>
      </c>
      <c r="W28" s="42">
        <f t="shared" si="17"/>
        <v>0</v>
      </c>
      <c r="X28" s="42">
        <f t="shared" si="18"/>
        <v>9.8527960611872571E-3</v>
      </c>
      <c r="Y28" s="42">
        <f t="shared" si="19"/>
        <v>2.8892588039239029</v>
      </c>
      <c r="Z28" s="42" t="str">
        <f t="shared" si="20"/>
        <v>Segregated</v>
      </c>
      <c r="AA28" s="42">
        <f t="shared" si="21"/>
        <v>1.7684282043747437</v>
      </c>
      <c r="AB28" s="42">
        <f t="shared" si="22"/>
        <v>0.94487498002482617</v>
      </c>
      <c r="AC28" s="42">
        <f t="shared" si="23"/>
        <v>1.603881585853407</v>
      </c>
      <c r="AD28" s="42">
        <f t="shared" si="24"/>
        <v>1.7684282043747437</v>
      </c>
      <c r="AE28" s="42">
        <f t="shared" si="25"/>
        <v>1</v>
      </c>
      <c r="AF28" s="42">
        <f t="shared" si="26"/>
        <v>0</v>
      </c>
      <c r="AG28" s="42">
        <f t="shared" si="27"/>
        <v>0</v>
      </c>
      <c r="AH28" s="42">
        <f t="shared" si="28"/>
        <v>0</v>
      </c>
      <c r="AI28" s="42">
        <f t="shared" si="29"/>
        <v>0</v>
      </c>
      <c r="AJ28" s="42">
        <f t="shared" si="30"/>
        <v>0.20724474986831512</v>
      </c>
      <c r="AK28" s="42">
        <f t="shared" si="31"/>
        <v>1.7684282043747437</v>
      </c>
      <c r="AL28" s="42">
        <f t="shared" si="32"/>
        <v>0.31976073567556496</v>
      </c>
      <c r="AM28" s="42">
        <v>1</v>
      </c>
      <c r="AN28" s="42">
        <v>-90</v>
      </c>
      <c r="AO28" s="42">
        <f t="shared" si="33"/>
        <v>45127.59116475952</v>
      </c>
      <c r="AP28" s="42">
        <f t="shared" si="34"/>
        <v>2.632351496090523E-2</v>
      </c>
      <c r="AQ28" s="42">
        <f t="shared" si="35"/>
        <v>2.1396297538054769E-2</v>
      </c>
      <c r="AR28" s="42">
        <f t="shared" si="36"/>
        <v>0.3044</v>
      </c>
      <c r="AS28" s="42">
        <f t="shared" si="37"/>
        <v>4.3703151137219518E-5</v>
      </c>
      <c r="AT28" s="42">
        <f t="shared" si="38"/>
        <v>6330.1595253353744</v>
      </c>
      <c r="AU28" s="42">
        <f t="shared" si="39"/>
        <v>6330.1595690385257</v>
      </c>
      <c r="AV28" s="42">
        <f t="shared" si="40"/>
        <v>0.27984052914827062</v>
      </c>
      <c r="AW28" s="42">
        <f t="shared" si="41"/>
        <v>45.905600082540609</v>
      </c>
      <c r="AX28" s="50">
        <f t="shared" si="50"/>
        <v>1674.709594517097</v>
      </c>
      <c r="AY28" s="52">
        <f t="shared" si="42"/>
        <v>4.8252553344840597E-2</v>
      </c>
      <c r="AZ28" s="52">
        <f t="shared" si="0"/>
        <v>14682.989533582198</v>
      </c>
      <c r="BA28" s="52">
        <f t="shared" si="1"/>
        <v>20.588433684368233</v>
      </c>
      <c r="BB28" s="52">
        <f t="shared" si="2"/>
        <v>367.11213923228991</v>
      </c>
      <c r="BC28" s="5">
        <f t="shared" si="43"/>
        <v>139.48108725861903</v>
      </c>
      <c r="BD28" s="5">
        <f t="shared" si="3"/>
        <v>8.8139824080889113</v>
      </c>
      <c r="BE28" s="5">
        <f t="shared" si="44"/>
        <v>141.72130757064735</v>
      </c>
      <c r="BF28" s="5">
        <f t="shared" si="51"/>
        <v>-0.48868719039974001</v>
      </c>
      <c r="BG28" s="53">
        <f t="shared" si="52"/>
        <v>38.612140864429797</v>
      </c>
      <c r="BH28" s="5">
        <f t="shared" si="45"/>
        <v>312.7621408644298</v>
      </c>
      <c r="BI28" s="5">
        <f t="shared" si="46"/>
        <v>101.50185355597368</v>
      </c>
      <c r="BJ28" s="5">
        <f t="shared" si="47"/>
        <v>-2761.5226508131595</v>
      </c>
      <c r="BK28" s="32"/>
      <c r="BL28" s="101">
        <f t="shared" si="48"/>
        <v>38.92</v>
      </c>
      <c r="BM28" s="6">
        <f t="shared" si="49"/>
        <v>-1.5977389516957832</v>
      </c>
      <c r="BN28" s="6">
        <v>38.298160000000003</v>
      </c>
      <c r="BO28" s="50">
        <v>1742.7186663794951</v>
      </c>
      <c r="BP28" s="53">
        <v>38.619244597292933</v>
      </c>
      <c r="BR28" s="50">
        <v>1673.2121348028254</v>
      </c>
      <c r="BS28" s="53">
        <v>38.611981662609878</v>
      </c>
      <c r="CB28" s="20"/>
      <c r="CF28" s="101"/>
      <c r="CH28" s="6"/>
      <c r="CI28" s="6"/>
      <c r="CJ28" s="6"/>
      <c r="CQ28" s="6"/>
      <c r="CR28" s="6"/>
      <c r="DE28" s="6"/>
      <c r="DF28" s="6"/>
      <c r="DK28" s="6"/>
      <c r="DL28" s="6"/>
      <c r="DQ28" s="6"/>
      <c r="DR28" s="6"/>
      <c r="DU28" s="6"/>
      <c r="DV28" s="6"/>
    </row>
    <row r="29" spans="2:126" x14ac:dyDescent="0.25">
      <c r="B29" s="27"/>
      <c r="C29" s="7">
        <v>16</v>
      </c>
      <c r="D29" s="4">
        <v>9.8000000000000007</v>
      </c>
      <c r="E29" s="4">
        <v>1</v>
      </c>
      <c r="F29" s="4">
        <v>0.127</v>
      </c>
      <c r="G29" s="44">
        <v>5.3848000000000004E-3</v>
      </c>
      <c r="H29" s="45">
        <v>750</v>
      </c>
      <c r="I29" s="4">
        <v>6.7500000000000001E-5</v>
      </c>
      <c r="J29" s="46">
        <f t="shared" ca="1" si="4"/>
        <v>31</v>
      </c>
      <c r="K29" s="4">
        <f t="shared" si="5"/>
        <v>4.6695503363257423E-4</v>
      </c>
      <c r="L29" s="4">
        <f t="shared" si="6"/>
        <v>0.3044</v>
      </c>
      <c r="M29" s="4">
        <f t="shared" si="7"/>
        <v>1071</v>
      </c>
      <c r="N29" s="4">
        <f t="shared" si="8"/>
        <v>73.842879600000003</v>
      </c>
      <c r="O29" s="4">
        <f t="shared" si="9"/>
        <v>1.2661265000000001E-2</v>
      </c>
      <c r="P29" s="47">
        <f t="shared" si="10"/>
        <v>4.6695503363257423E-4</v>
      </c>
      <c r="Q29" s="43">
        <f t="shared" si="11"/>
        <v>651.88289680054845</v>
      </c>
      <c r="R29" s="207">
        <f t="shared" si="12"/>
        <v>6.8181778896093216E-5</v>
      </c>
      <c r="S29" s="42">
        <f t="shared" si="13"/>
        <v>3.6880598710521753E-2</v>
      </c>
      <c r="T29" s="42">
        <f t="shared" si="14"/>
        <v>6.9512512845338617E-2</v>
      </c>
      <c r="U29" s="42">
        <f t="shared" si="15"/>
        <v>26.46337819357322</v>
      </c>
      <c r="V29" s="42">
        <f t="shared" si="16"/>
        <v>1.092864021570415E-3</v>
      </c>
      <c r="W29" s="42">
        <f t="shared" si="17"/>
        <v>0</v>
      </c>
      <c r="X29" s="42">
        <f t="shared" si="18"/>
        <v>9.8527960611872571E-3</v>
      </c>
      <c r="Y29" s="42">
        <f t="shared" si="19"/>
        <v>2.8892588039239029</v>
      </c>
      <c r="Z29" s="42" t="str">
        <f t="shared" si="20"/>
        <v>Segregated</v>
      </c>
      <c r="AA29" s="42">
        <f t="shared" si="21"/>
        <v>1.7712445857257433</v>
      </c>
      <c r="AB29" s="42">
        <f t="shared" si="22"/>
        <v>0.94517470851790086</v>
      </c>
      <c r="AC29" s="42">
        <f t="shared" si="23"/>
        <v>1.6056733084236818</v>
      </c>
      <c r="AD29" s="42">
        <f t="shared" si="24"/>
        <v>1.7712445857257433</v>
      </c>
      <c r="AE29" s="42">
        <f t="shared" si="25"/>
        <v>1</v>
      </c>
      <c r="AF29" s="42">
        <f t="shared" si="26"/>
        <v>0</v>
      </c>
      <c r="AG29" s="42">
        <f t="shared" si="27"/>
        <v>0</v>
      </c>
      <c r="AH29" s="42">
        <f t="shared" si="28"/>
        <v>0</v>
      </c>
      <c r="AI29" s="42">
        <f t="shared" si="29"/>
        <v>0</v>
      </c>
      <c r="AJ29" s="42">
        <f t="shared" si="30"/>
        <v>0.20714092506187282</v>
      </c>
      <c r="AK29" s="42">
        <f t="shared" si="31"/>
        <v>1.7712445857257433</v>
      </c>
      <c r="AL29" s="42">
        <f t="shared" si="32"/>
        <v>0.31874466798819323</v>
      </c>
      <c r="AM29" s="42">
        <v>1</v>
      </c>
      <c r="AN29" s="42">
        <v>-90</v>
      </c>
      <c r="AO29" s="42">
        <f t="shared" si="33"/>
        <v>44781.943986730548</v>
      </c>
      <c r="AP29" s="42">
        <f t="shared" si="34"/>
        <v>2.6366400702221623E-2</v>
      </c>
      <c r="AQ29" s="42">
        <f t="shared" si="35"/>
        <v>2.1433381156944473E-2</v>
      </c>
      <c r="AR29" s="42">
        <f t="shared" si="36"/>
        <v>0.3044</v>
      </c>
      <c r="AS29" s="42">
        <f t="shared" si="37"/>
        <v>4.2979138381093737E-5</v>
      </c>
      <c r="AT29" s="42">
        <f t="shared" si="38"/>
        <v>6388.4523886453753</v>
      </c>
      <c r="AU29" s="42">
        <f t="shared" si="39"/>
        <v>6388.4524316245133</v>
      </c>
      <c r="AV29" s="42">
        <f t="shared" si="40"/>
        <v>0.28241751087104067</v>
      </c>
      <c r="AW29" s="42">
        <f t="shared" si="41"/>
        <v>46.328333318307251</v>
      </c>
      <c r="AX29" s="50">
        <f t="shared" si="50"/>
        <v>1720.6151945996376</v>
      </c>
      <c r="AY29" s="52">
        <f t="shared" si="42"/>
        <v>4.8665403902662344E-2</v>
      </c>
      <c r="AZ29" s="52">
        <f t="shared" si="0"/>
        <v>14513.943658370219</v>
      </c>
      <c r="BA29" s="52">
        <f t="shared" si="1"/>
        <v>20.334496748545739</v>
      </c>
      <c r="BB29" s="52">
        <f t="shared" si="2"/>
        <v>363.50502085802742</v>
      </c>
      <c r="BC29" s="5">
        <f t="shared" si="43"/>
        <v>139.29227291891027</v>
      </c>
      <c r="BD29" s="5">
        <f t="shared" si="3"/>
        <v>8.7392094223126335</v>
      </c>
      <c r="BE29" s="5">
        <f t="shared" si="44"/>
        <v>141.5516606353836</v>
      </c>
      <c r="BF29" s="5">
        <f t="shared" si="51"/>
        <v>-0.48862995798516962</v>
      </c>
      <c r="BG29" s="53">
        <f t="shared" si="52"/>
        <v>39.100770822414965</v>
      </c>
      <c r="BH29" s="5">
        <f t="shared" si="45"/>
        <v>313.25077082241495</v>
      </c>
      <c r="BI29" s="5">
        <f t="shared" si="46"/>
        <v>102.38138748034696</v>
      </c>
      <c r="BJ29" s="5">
        <f t="shared" si="47"/>
        <v>-2757.8722533128384</v>
      </c>
      <c r="BK29" s="32"/>
      <c r="BL29" s="101">
        <f t="shared" si="48"/>
        <v>39.400000000000006</v>
      </c>
      <c r="BM29" s="6">
        <f t="shared" si="49"/>
        <v>-1.5162944162436716</v>
      </c>
      <c r="BN29" s="6">
        <v>38.802579999999999</v>
      </c>
      <c r="BO29" s="50">
        <v>1790.0377950847967</v>
      </c>
      <c r="BP29" s="53">
        <v>39.107935894371828</v>
      </c>
      <c r="BR29" s="50">
        <v>1719.0866141266442</v>
      </c>
      <c r="BS29" s="53">
        <v>39.100610167290618</v>
      </c>
      <c r="CB29" s="20"/>
      <c r="CF29" s="101"/>
      <c r="CH29" s="6"/>
      <c r="CI29" s="6"/>
      <c r="CJ29" s="6"/>
      <c r="CQ29" s="6"/>
      <c r="CR29" s="6"/>
      <c r="DE29" s="6"/>
      <c r="DF29" s="6"/>
      <c r="DK29" s="6"/>
      <c r="DL29" s="6"/>
      <c r="DQ29" s="6"/>
      <c r="DR29" s="6"/>
      <c r="DU29" s="6"/>
      <c r="DV29" s="6"/>
    </row>
    <row r="30" spans="2:126" x14ac:dyDescent="0.25">
      <c r="B30" s="27"/>
      <c r="C30" s="7">
        <v>17</v>
      </c>
      <c r="D30" s="4">
        <v>9.8000000000000007</v>
      </c>
      <c r="E30" s="4">
        <v>1</v>
      </c>
      <c r="F30" s="4">
        <v>0.127</v>
      </c>
      <c r="G30" s="44">
        <v>5.3848000000000004E-3</v>
      </c>
      <c r="H30" s="45">
        <v>800</v>
      </c>
      <c r="I30" s="4">
        <v>6.7500000000000001E-5</v>
      </c>
      <c r="J30" s="46">
        <f t="shared" ca="1" si="4"/>
        <v>31</v>
      </c>
      <c r="K30" s="4">
        <f t="shared" si="5"/>
        <v>4.6264463357799455E-4</v>
      </c>
      <c r="L30" s="4">
        <f t="shared" si="6"/>
        <v>0.3044</v>
      </c>
      <c r="M30" s="4">
        <f t="shared" si="7"/>
        <v>1071</v>
      </c>
      <c r="N30" s="4">
        <f t="shared" si="8"/>
        <v>73.842879600000003</v>
      </c>
      <c r="O30" s="4">
        <f t="shared" si="9"/>
        <v>1.2661265000000001E-2</v>
      </c>
      <c r="P30" s="47">
        <f t="shared" si="10"/>
        <v>4.6264463357799455E-4</v>
      </c>
      <c r="Q30" s="43">
        <f t="shared" si="11"/>
        <v>657.95640521286407</v>
      </c>
      <c r="R30" s="207">
        <f t="shared" si="12"/>
        <v>6.8714408390527904E-5</v>
      </c>
      <c r="S30" s="42">
        <f t="shared" si="13"/>
        <v>3.6540158789662366E-2</v>
      </c>
      <c r="T30" s="42">
        <f t="shared" si="14"/>
        <v>6.9441426072133799E-2</v>
      </c>
      <c r="U30" s="42">
        <f t="shared" si="15"/>
        <v>26.470148195781217</v>
      </c>
      <c r="V30" s="42">
        <f t="shared" si="16"/>
        <v>1.0727809773210186E-3</v>
      </c>
      <c r="W30" s="42">
        <f t="shared" si="17"/>
        <v>0</v>
      </c>
      <c r="X30" s="42">
        <f t="shared" si="18"/>
        <v>9.8527960611872571E-3</v>
      </c>
      <c r="Y30" s="42">
        <f t="shared" si="19"/>
        <v>2.8892588039239029</v>
      </c>
      <c r="Z30" s="42" t="str">
        <f t="shared" si="20"/>
        <v>Segregated</v>
      </c>
      <c r="AA30" s="42">
        <f t="shared" si="21"/>
        <v>1.7740984454433246</v>
      </c>
      <c r="AB30" s="42">
        <f t="shared" si="22"/>
        <v>0.94547803658464014</v>
      </c>
      <c r="AC30" s="42">
        <f t="shared" si="23"/>
        <v>1.6074880070240813</v>
      </c>
      <c r="AD30" s="42">
        <f t="shared" si="24"/>
        <v>1.7740984454433246</v>
      </c>
      <c r="AE30" s="42">
        <f t="shared" si="25"/>
        <v>1</v>
      </c>
      <c r="AF30" s="42">
        <f t="shared" si="26"/>
        <v>0</v>
      </c>
      <c r="AG30" s="42">
        <f t="shared" si="27"/>
        <v>0</v>
      </c>
      <c r="AH30" s="42">
        <f t="shared" si="28"/>
        <v>0</v>
      </c>
      <c r="AI30" s="42">
        <f t="shared" si="29"/>
        <v>0</v>
      </c>
      <c r="AJ30" s="42">
        <f t="shared" si="30"/>
        <v>0.20703601794239421</v>
      </c>
      <c r="AK30" s="42">
        <f t="shared" si="31"/>
        <v>1.7740984454433246</v>
      </c>
      <c r="AL30" s="42">
        <f t="shared" si="32"/>
        <v>0.31772001129519706</v>
      </c>
      <c r="AM30" s="42">
        <v>1</v>
      </c>
      <c r="AN30" s="42">
        <v>-90</v>
      </c>
      <c r="AO30" s="42">
        <f t="shared" si="33"/>
        <v>44434.823422875947</v>
      </c>
      <c r="AP30" s="42">
        <f t="shared" si="34"/>
        <v>2.6409914393452145E-2</v>
      </c>
      <c r="AQ30" s="42">
        <f t="shared" si="35"/>
        <v>2.1471006000981636E-2</v>
      </c>
      <c r="AR30" s="42">
        <f t="shared" si="36"/>
        <v>0.3044</v>
      </c>
      <c r="AS30" s="42">
        <f t="shared" si="37"/>
        <v>4.2258958127105725E-5</v>
      </c>
      <c r="AT30" s="42">
        <f t="shared" si="38"/>
        <v>6447.972771086068</v>
      </c>
      <c r="AU30" s="42">
        <f t="shared" si="39"/>
        <v>6447.9728133450262</v>
      </c>
      <c r="AV30" s="42">
        <f t="shared" si="40"/>
        <v>0.28504875814595027</v>
      </c>
      <c r="AW30" s="42">
        <f t="shared" si="41"/>
        <v>46.759968383777974</v>
      </c>
      <c r="AX30" s="50">
        <f t="shared" si="50"/>
        <v>1766.9435279179447</v>
      </c>
      <c r="AY30" s="52">
        <f t="shared" si="42"/>
        <v>4.9074508392790712E-2</v>
      </c>
      <c r="AZ30" s="52">
        <f t="shared" si="0"/>
        <v>14343.797602044722</v>
      </c>
      <c r="BA30" s="52">
        <f t="shared" si="1"/>
        <v>20.084267750765061</v>
      </c>
      <c r="BB30" s="52">
        <f t="shared" si="2"/>
        <v>359.9097393370356</v>
      </c>
      <c r="BC30" s="5">
        <f t="shared" si="43"/>
        <v>139.0739647538777</v>
      </c>
      <c r="BD30" s="5">
        <f t="shared" si="3"/>
        <v>8.6663559199153379</v>
      </c>
      <c r="BE30" s="5">
        <f t="shared" si="44"/>
        <v>141.35234595618749</v>
      </c>
      <c r="BF30" s="5">
        <f t="shared" si="51"/>
        <v>-0.48856888800569248</v>
      </c>
      <c r="BG30" s="53">
        <f t="shared" si="52"/>
        <v>39.58933971042066</v>
      </c>
      <c r="BH30" s="5">
        <f t="shared" si="45"/>
        <v>313.73933971042061</v>
      </c>
      <c r="BI30" s="5">
        <f t="shared" si="46"/>
        <v>103.26081147875713</v>
      </c>
      <c r="BJ30" s="5">
        <f t="shared" si="47"/>
        <v>-2753.6217444291269</v>
      </c>
      <c r="BK30" s="32"/>
      <c r="BL30" s="101">
        <f t="shared" si="48"/>
        <v>39.880000000000003</v>
      </c>
      <c r="BM30" s="6">
        <f t="shared" si="49"/>
        <v>-1.4368355065195675</v>
      </c>
      <c r="BN30" s="6">
        <v>39.306989999999999</v>
      </c>
      <c r="BO30" s="50">
        <v>1837.8091311791102</v>
      </c>
      <c r="BP30" s="53">
        <v>39.596562185421597</v>
      </c>
      <c r="BR30" s="50">
        <v>1765.3831778855324</v>
      </c>
      <c r="BS30" s="53">
        <v>39.589177684442291</v>
      </c>
      <c r="CB30" s="20"/>
      <c r="CF30" s="101"/>
      <c r="CH30" s="6"/>
      <c r="CI30" s="6"/>
      <c r="CJ30" s="6"/>
      <c r="CQ30" s="6"/>
      <c r="CR30" s="6"/>
      <c r="DE30" s="6"/>
      <c r="DF30" s="6"/>
      <c r="DK30" s="6"/>
      <c r="DL30" s="6"/>
      <c r="DQ30" s="6"/>
      <c r="DR30" s="6"/>
      <c r="DU30" s="6"/>
      <c r="DV30" s="6"/>
    </row>
    <row r="31" spans="2:126" x14ac:dyDescent="0.25">
      <c r="B31" s="27"/>
      <c r="C31" s="7">
        <v>18</v>
      </c>
      <c r="D31" s="4">
        <v>9.8000000000000007</v>
      </c>
      <c r="E31" s="4">
        <v>1</v>
      </c>
      <c r="F31" s="4">
        <v>0.127</v>
      </c>
      <c r="G31" s="44">
        <v>5.3848000000000004E-3</v>
      </c>
      <c r="H31" s="45">
        <v>850</v>
      </c>
      <c r="I31" s="4">
        <v>6.7500000000000001E-5</v>
      </c>
      <c r="J31" s="46">
        <f t="shared" ca="1" si="4"/>
        <v>31</v>
      </c>
      <c r="K31" s="4">
        <f t="shared" si="5"/>
        <v>4.5832477825394092E-4</v>
      </c>
      <c r="L31" s="4">
        <f t="shared" si="6"/>
        <v>0.3044</v>
      </c>
      <c r="M31" s="4">
        <f t="shared" si="7"/>
        <v>1071</v>
      </c>
      <c r="N31" s="4">
        <f t="shared" si="8"/>
        <v>73.842879600000003</v>
      </c>
      <c r="O31" s="4">
        <f t="shared" si="9"/>
        <v>1.2661265000000001E-2</v>
      </c>
      <c r="P31" s="47">
        <f t="shared" si="10"/>
        <v>4.5832477825394092E-4</v>
      </c>
      <c r="Q31" s="43">
        <f t="shared" si="11"/>
        <v>664.15785146868745</v>
      </c>
      <c r="R31" s="207">
        <f t="shared" si="12"/>
        <v>6.9257663017920789E-5</v>
      </c>
      <c r="S31" s="42">
        <f t="shared" si="13"/>
        <v>3.6198972081694904E-2</v>
      </c>
      <c r="T31" s="42">
        <f t="shared" si="14"/>
        <v>6.9370348778005297E-2</v>
      </c>
      <c r="U31" s="42">
        <f t="shared" si="15"/>
        <v>26.476925962068631</v>
      </c>
      <c r="V31" s="42">
        <f t="shared" si="16"/>
        <v>1.0528407357956989E-3</v>
      </c>
      <c r="W31" s="42">
        <f t="shared" si="17"/>
        <v>0</v>
      </c>
      <c r="X31" s="42">
        <f t="shared" si="18"/>
        <v>9.8527960611872571E-3</v>
      </c>
      <c r="Y31" s="42">
        <f t="shared" si="19"/>
        <v>2.8892588039239029</v>
      </c>
      <c r="Z31" s="42" t="str">
        <f t="shared" si="20"/>
        <v>Segregated</v>
      </c>
      <c r="AA31" s="42">
        <f t="shared" si="21"/>
        <v>1.7769900460065795</v>
      </c>
      <c r="AB31" s="42">
        <f t="shared" si="22"/>
        <v>0.94578497779794868</v>
      </c>
      <c r="AC31" s="42">
        <f t="shared" si="23"/>
        <v>1.6093258159154169</v>
      </c>
      <c r="AD31" s="42">
        <f t="shared" si="24"/>
        <v>1.7769900460065795</v>
      </c>
      <c r="AE31" s="42">
        <f t="shared" si="25"/>
        <v>1</v>
      </c>
      <c r="AF31" s="42">
        <f t="shared" si="26"/>
        <v>0</v>
      </c>
      <c r="AG31" s="42">
        <f t="shared" si="27"/>
        <v>0</v>
      </c>
      <c r="AH31" s="42">
        <f t="shared" si="28"/>
        <v>0</v>
      </c>
      <c r="AI31" s="42">
        <f t="shared" si="29"/>
        <v>0</v>
      </c>
      <c r="AJ31" s="42">
        <f t="shared" si="30"/>
        <v>0.20693002975363184</v>
      </c>
      <c r="AK31" s="42">
        <f t="shared" si="31"/>
        <v>1.7769900460065795</v>
      </c>
      <c r="AL31" s="42">
        <f t="shared" si="32"/>
        <v>0.31668683513946477</v>
      </c>
      <c r="AM31" s="42">
        <v>1</v>
      </c>
      <c r="AN31" s="42">
        <v>-90</v>
      </c>
      <c r="AO31" s="42">
        <f t="shared" si="33"/>
        <v>44086.278259929619</v>
      </c>
      <c r="AP31" s="42">
        <f t="shared" si="34"/>
        <v>2.6454063880697491E-2</v>
      </c>
      <c r="AQ31" s="42">
        <f t="shared" si="35"/>
        <v>2.1509178706915346E-2</v>
      </c>
      <c r="AR31" s="42">
        <f t="shared" si="36"/>
        <v>0.3044</v>
      </c>
      <c r="AS31" s="42">
        <f t="shared" si="37"/>
        <v>4.1542803949686821E-5</v>
      </c>
      <c r="AT31" s="42">
        <f t="shared" si="38"/>
        <v>6508.7469443931377</v>
      </c>
      <c r="AU31" s="42">
        <f t="shared" si="39"/>
        <v>6508.7469859359417</v>
      </c>
      <c r="AV31" s="42">
        <f t="shared" si="40"/>
        <v>0.28773543238076316</v>
      </c>
      <c r="AW31" s="42">
        <f t="shared" si="41"/>
        <v>47.200695798605146</v>
      </c>
      <c r="AX31" s="50">
        <f t="shared" si="50"/>
        <v>1813.7034963017227</v>
      </c>
      <c r="AY31" s="52">
        <f t="shared" si="42"/>
        <v>4.9479783310098731E-2</v>
      </c>
      <c r="AZ31" s="52">
        <f t="shared" si="0"/>
        <v>14172.528476721995</v>
      </c>
      <c r="BA31" s="52">
        <f t="shared" si="1"/>
        <v>19.837520209033826</v>
      </c>
      <c r="BB31" s="52">
        <f t="shared" si="2"/>
        <v>356.32557610155413</v>
      </c>
      <c r="BC31" s="5">
        <f t="shared" si="43"/>
        <v>138.82608105000782</v>
      </c>
      <c r="BD31" s="5">
        <f t="shared" si="3"/>
        <v>8.5953722485279016</v>
      </c>
      <c r="BE31" s="5">
        <f t="shared" si="44"/>
        <v>141.12327794265465</v>
      </c>
      <c r="BF31" s="5">
        <f t="shared" si="51"/>
        <v>-0.48850373971481714</v>
      </c>
      <c r="BG31" s="53">
        <f t="shared" si="52"/>
        <v>40.077843450135475</v>
      </c>
      <c r="BH31" s="5">
        <f t="shared" si="45"/>
        <v>314.22784345013542</v>
      </c>
      <c r="BI31" s="5">
        <f t="shared" si="46"/>
        <v>104.14011821024381</v>
      </c>
      <c r="BJ31" s="5">
        <f t="shared" si="47"/>
        <v>-2748.7683292526322</v>
      </c>
      <c r="BK31" s="32"/>
      <c r="BL31" s="101">
        <f t="shared" si="48"/>
        <v>40.36</v>
      </c>
      <c r="BM31" s="6">
        <f t="shared" si="49"/>
        <v>-1.1930128840436001</v>
      </c>
      <c r="BN31" s="6">
        <v>39.878500000000003</v>
      </c>
      <c r="BO31" s="50">
        <v>1886.04219679925</v>
      </c>
      <c r="BP31" s="53">
        <v>40.085118995393124</v>
      </c>
      <c r="BR31" s="50">
        <v>1812.1107142592689</v>
      </c>
      <c r="BS31" s="53">
        <v>40.077680144202162</v>
      </c>
      <c r="CB31" s="20"/>
      <c r="CF31" s="101"/>
      <c r="CH31" s="6"/>
      <c r="CI31" s="6"/>
      <c r="CJ31" s="6"/>
      <c r="CQ31" s="6"/>
      <c r="CR31" s="6"/>
      <c r="DE31" s="6"/>
      <c r="DF31" s="6"/>
      <c r="DK31" s="6"/>
      <c r="DL31" s="6"/>
      <c r="DQ31" s="6"/>
      <c r="DR31" s="6"/>
      <c r="DU31" s="6"/>
      <c r="DV31" s="6"/>
    </row>
    <row r="32" spans="2:126" x14ac:dyDescent="0.25">
      <c r="B32" s="27"/>
      <c r="C32" s="7">
        <v>19</v>
      </c>
      <c r="D32" s="4">
        <v>9.8000000000000007</v>
      </c>
      <c r="E32" s="4">
        <v>1</v>
      </c>
      <c r="F32" s="4">
        <v>0.127</v>
      </c>
      <c r="G32" s="44">
        <v>5.3848000000000004E-3</v>
      </c>
      <c r="H32" s="45">
        <v>900</v>
      </c>
      <c r="I32" s="4">
        <v>6.7500000000000001E-5</v>
      </c>
      <c r="J32" s="46">
        <f t="shared" ca="1" si="4"/>
        <v>31</v>
      </c>
      <c r="K32" s="4">
        <f t="shared" si="5"/>
        <v>4.5399634703314519E-4</v>
      </c>
      <c r="L32" s="4">
        <f t="shared" si="6"/>
        <v>0.3044</v>
      </c>
      <c r="M32" s="4">
        <f t="shared" si="7"/>
        <v>1071</v>
      </c>
      <c r="N32" s="4">
        <f t="shared" si="8"/>
        <v>73.842879600000003</v>
      </c>
      <c r="O32" s="4">
        <f t="shared" si="9"/>
        <v>1.2661265000000001E-2</v>
      </c>
      <c r="P32" s="47">
        <f t="shared" si="10"/>
        <v>4.5399634703314519E-4</v>
      </c>
      <c r="Q32" s="43">
        <f t="shared" si="11"/>
        <v>670.48997638251149</v>
      </c>
      <c r="R32" s="207">
        <f t="shared" si="12"/>
        <v>6.9811770231781282E-5</v>
      </c>
      <c r="S32" s="42">
        <f t="shared" si="13"/>
        <v>3.5857108040400792E-2</v>
      </c>
      <c r="T32" s="42">
        <f t="shared" si="14"/>
        <v>6.929928159399816E-2</v>
      </c>
      <c r="U32" s="42">
        <f t="shared" si="15"/>
        <v>26.483711448665137</v>
      </c>
      <c r="V32" s="42">
        <f t="shared" si="16"/>
        <v>1.0330485272545195E-3</v>
      </c>
      <c r="W32" s="42">
        <f t="shared" si="17"/>
        <v>0</v>
      </c>
      <c r="X32" s="42">
        <f t="shared" si="18"/>
        <v>9.8527960611872571E-3</v>
      </c>
      <c r="Y32" s="42">
        <f t="shared" si="19"/>
        <v>2.8892588039239029</v>
      </c>
      <c r="Z32" s="42" t="str">
        <f t="shared" si="20"/>
        <v>Segregated</v>
      </c>
      <c r="AA32" s="42">
        <f t="shared" si="21"/>
        <v>1.7799196472403023</v>
      </c>
      <c r="AB32" s="42">
        <f t="shared" si="22"/>
        <v>0.94609554518580141</v>
      </c>
      <c r="AC32" s="42">
        <f t="shared" si="23"/>
        <v>1.611186867032707</v>
      </c>
      <c r="AD32" s="42">
        <f t="shared" si="24"/>
        <v>1.7799196472403023</v>
      </c>
      <c r="AE32" s="42">
        <f t="shared" si="25"/>
        <v>1</v>
      </c>
      <c r="AF32" s="42">
        <f t="shared" si="26"/>
        <v>0</v>
      </c>
      <c r="AG32" s="42">
        <f t="shared" si="27"/>
        <v>0</v>
      </c>
      <c r="AH32" s="42">
        <f t="shared" si="28"/>
        <v>0</v>
      </c>
      <c r="AI32" s="42">
        <f t="shared" si="29"/>
        <v>0</v>
      </c>
      <c r="AJ32" s="42">
        <f t="shared" si="30"/>
        <v>0.20682296202524331</v>
      </c>
      <c r="AK32" s="42">
        <f t="shared" si="31"/>
        <v>1.7799196472403023</v>
      </c>
      <c r="AL32" s="42">
        <f t="shared" si="32"/>
        <v>0.31564521213023256</v>
      </c>
      <c r="AM32" s="42">
        <v>1</v>
      </c>
      <c r="AN32" s="42">
        <v>-90</v>
      </c>
      <c r="AO32" s="42">
        <f t="shared" si="33"/>
        <v>43736.35840064253</v>
      </c>
      <c r="AP32" s="42">
        <f t="shared" si="34"/>
        <v>2.6498857062052888E-2</v>
      </c>
      <c r="AQ32" s="42">
        <f t="shared" si="35"/>
        <v>2.1547905953629095E-2</v>
      </c>
      <c r="AR32" s="42">
        <f t="shared" si="36"/>
        <v>0.3044</v>
      </c>
      <c r="AS32" s="42">
        <f t="shared" si="37"/>
        <v>4.0830866224412363E-5</v>
      </c>
      <c r="AT32" s="42">
        <f t="shared" si="38"/>
        <v>6570.8017685486129</v>
      </c>
      <c r="AU32" s="42">
        <f t="shared" si="39"/>
        <v>6570.801809379479</v>
      </c>
      <c r="AV32" s="42">
        <f t="shared" si="40"/>
        <v>0.29047872098814331</v>
      </c>
      <c r="AW32" s="42">
        <f t="shared" si="41"/>
        <v>47.650710348337007</v>
      </c>
      <c r="AX32" s="50">
        <f t="shared" si="50"/>
        <v>1860.9041921003279</v>
      </c>
      <c r="AY32" s="52">
        <f t="shared" si="42"/>
        <v>4.9881143078457958E-2</v>
      </c>
      <c r="AZ32" s="52">
        <f t="shared" si="0"/>
        <v>14000.112921829988</v>
      </c>
      <c r="BA32" s="52">
        <f t="shared" si="1"/>
        <v>19.594031054590701</v>
      </c>
      <c r="BB32" s="52">
        <f t="shared" si="2"/>
        <v>352.7518213058662</v>
      </c>
      <c r="BC32" s="5">
        <f t="shared" si="43"/>
        <v>138.54853598224054</v>
      </c>
      <c r="BD32" s="5">
        <f t="shared" si="3"/>
        <v>8.5262111106364902</v>
      </c>
      <c r="BE32" s="5">
        <f t="shared" si="44"/>
        <v>140.86436679668387</v>
      </c>
      <c r="BF32" s="5">
        <f t="shared" si="51"/>
        <v>-0.4884342543444502</v>
      </c>
      <c r="BG32" s="53">
        <f t="shared" si="52"/>
        <v>40.566277704479923</v>
      </c>
      <c r="BH32" s="5">
        <f t="shared" si="45"/>
        <v>314.71627770447992</v>
      </c>
      <c r="BI32" s="5">
        <f t="shared" si="46"/>
        <v>105.0192998680639</v>
      </c>
      <c r="BJ32" s="5">
        <f t="shared" si="47"/>
        <v>-2743.3090615155375</v>
      </c>
      <c r="BK32" s="32"/>
      <c r="BL32" s="101">
        <f t="shared" si="48"/>
        <v>40.840000000000003</v>
      </c>
      <c r="BM32" s="6">
        <f t="shared" si="49"/>
        <v>-1.1488736532810986</v>
      </c>
      <c r="BN32" s="6">
        <v>40.370800000000003</v>
      </c>
      <c r="BO32" s="50">
        <v>1934.7467180012932</v>
      </c>
      <c r="BP32" s="53">
        <v>40.573601558171504</v>
      </c>
      <c r="BR32" s="50">
        <v>1859.2783016527342</v>
      </c>
      <c r="BS32" s="53">
        <v>40.56611321861832</v>
      </c>
      <c r="CB32" s="20"/>
      <c r="CF32" s="101"/>
      <c r="CH32" s="6"/>
      <c r="CI32" s="6"/>
      <c r="CJ32" s="6"/>
      <c r="CQ32" s="6"/>
      <c r="CR32" s="6"/>
      <c r="DE32" s="6"/>
      <c r="DF32" s="6"/>
      <c r="DK32" s="6"/>
      <c r="DL32" s="6"/>
      <c r="DQ32" s="6"/>
      <c r="DR32" s="6"/>
      <c r="DU32" s="6"/>
      <c r="DV32" s="6"/>
    </row>
    <row r="33" spans="2:126" x14ac:dyDescent="0.25">
      <c r="B33" s="27"/>
      <c r="C33" s="7">
        <v>20</v>
      </c>
      <c r="D33" s="4">
        <v>9.8000000000000007</v>
      </c>
      <c r="E33" s="4">
        <v>1</v>
      </c>
      <c r="F33" s="4">
        <v>0.127</v>
      </c>
      <c r="G33" s="44">
        <v>5.3848000000000004E-3</v>
      </c>
      <c r="H33" s="45">
        <v>950</v>
      </c>
      <c r="I33" s="4">
        <v>6.7500000000000001E-5</v>
      </c>
      <c r="J33" s="46">
        <f t="shared" ca="1" si="4"/>
        <v>31</v>
      </c>
      <c r="K33" s="4">
        <f t="shared" si="5"/>
        <v>4.4966022577546126E-4</v>
      </c>
      <c r="L33" s="4">
        <f t="shared" si="6"/>
        <v>0.3044</v>
      </c>
      <c r="M33" s="4">
        <f t="shared" si="7"/>
        <v>1071</v>
      </c>
      <c r="N33" s="4">
        <f t="shared" si="8"/>
        <v>73.842879600000003</v>
      </c>
      <c r="O33" s="4">
        <f t="shared" si="9"/>
        <v>1.2661265000000001E-2</v>
      </c>
      <c r="P33" s="47">
        <f t="shared" si="10"/>
        <v>4.4966022577546126E-4</v>
      </c>
      <c r="Q33" s="43">
        <f t="shared" si="11"/>
        <v>676.9555823512012</v>
      </c>
      <c r="R33" s="207">
        <f t="shared" si="12"/>
        <v>7.0376962585802359E-5</v>
      </c>
      <c r="S33" s="42">
        <f t="shared" si="13"/>
        <v>3.5514636631921156E-2</v>
      </c>
      <c r="T33" s="42">
        <f t="shared" si="14"/>
        <v>6.9228225191658804E-2</v>
      </c>
      <c r="U33" s="42">
        <f t="shared" si="15"/>
        <v>26.490504607667539</v>
      </c>
      <c r="V33" s="42">
        <f t="shared" si="16"/>
        <v>1.0134094609492174E-3</v>
      </c>
      <c r="W33" s="42">
        <f t="shared" si="17"/>
        <v>0</v>
      </c>
      <c r="X33" s="42">
        <f t="shared" si="18"/>
        <v>9.8527960611872571E-3</v>
      </c>
      <c r="Y33" s="42">
        <f t="shared" si="19"/>
        <v>2.8892588039239029</v>
      </c>
      <c r="Z33" s="42" t="str">
        <f t="shared" si="20"/>
        <v>Segregated</v>
      </c>
      <c r="AA33" s="42">
        <f t="shared" si="21"/>
        <v>1.782887506320795</v>
      </c>
      <c r="AB33" s="42">
        <f t="shared" si="22"/>
        <v>0.94640975123239102</v>
      </c>
      <c r="AC33" s="42">
        <f t="shared" si="23"/>
        <v>1.6130712899881205</v>
      </c>
      <c r="AD33" s="42">
        <f t="shared" si="24"/>
        <v>1.782887506320795</v>
      </c>
      <c r="AE33" s="42">
        <f t="shared" si="25"/>
        <v>1</v>
      </c>
      <c r="AF33" s="42">
        <f t="shared" si="26"/>
        <v>0</v>
      </c>
      <c r="AG33" s="42">
        <f t="shared" si="27"/>
        <v>0</v>
      </c>
      <c r="AH33" s="42">
        <f t="shared" si="28"/>
        <v>0</v>
      </c>
      <c r="AI33" s="42">
        <f t="shared" si="29"/>
        <v>0</v>
      </c>
      <c r="AJ33" s="42">
        <f t="shared" si="30"/>
        <v>0.20671481657137683</v>
      </c>
      <c r="AK33" s="42">
        <f t="shared" si="31"/>
        <v>1.782887506320795</v>
      </c>
      <c r="AL33" s="42">
        <f t="shared" si="32"/>
        <v>0.31459521789557604</v>
      </c>
      <c r="AM33" s="42">
        <v>1</v>
      </c>
      <c r="AN33" s="42">
        <v>-90</v>
      </c>
      <c r="AO33" s="42">
        <f t="shared" si="33"/>
        <v>43385.114833820058</v>
      </c>
      <c r="AP33" s="42">
        <f t="shared" si="34"/>
        <v>2.6544301888103066E-2</v>
      </c>
      <c r="AQ33" s="42">
        <f t="shared" si="35"/>
        <v>2.1587194462605801E-2</v>
      </c>
      <c r="AR33" s="42">
        <f t="shared" si="36"/>
        <v>0.3044</v>
      </c>
      <c r="AS33" s="42">
        <f t="shared" si="37"/>
        <v>4.0123331919668388E-5</v>
      </c>
      <c r="AT33" s="42">
        <f t="shared" si="38"/>
        <v>6634.1647070417721</v>
      </c>
      <c r="AU33" s="42">
        <f t="shared" si="39"/>
        <v>6634.164747165104</v>
      </c>
      <c r="AV33" s="42">
        <f t="shared" si="40"/>
        <v>0.29327983806030133</v>
      </c>
      <c r="AW33" s="42">
        <f t="shared" si="41"/>
        <v>48.110211195087949</v>
      </c>
      <c r="AX33" s="50">
        <f t="shared" si="50"/>
        <v>1908.554902448665</v>
      </c>
      <c r="AY33" s="52">
        <f t="shared" si="42"/>
        <v>5.027849998153288E-2</v>
      </c>
      <c r="AZ33" s="52">
        <f t="shared" si="0"/>
        <v>13826.527094905454</v>
      </c>
      <c r="BA33" s="52">
        <f t="shared" si="1"/>
        <v>19.353580166614929</v>
      </c>
      <c r="BB33" s="52">
        <f t="shared" si="2"/>
        <v>349.18777208869346</v>
      </c>
      <c r="BC33" s="5">
        <f t="shared" si="43"/>
        <v>138.24123931112507</v>
      </c>
      <c r="BD33" s="5">
        <f t="shared" si="3"/>
        <v>8.4588274607040166</v>
      </c>
      <c r="BE33" s="5">
        <f t="shared" si="44"/>
        <v>140.57551820641984</v>
      </c>
      <c r="BF33" s="5">
        <f t="shared" si="51"/>
        <v>-0.48836015353520285</v>
      </c>
      <c r="BG33" s="53">
        <f t="shared" si="52"/>
        <v>41.054637858015127</v>
      </c>
      <c r="BH33" s="5">
        <f t="shared" si="45"/>
        <v>315.20463785801508</v>
      </c>
      <c r="BI33" s="5">
        <f t="shared" si="46"/>
        <v>105.89834814442717</v>
      </c>
      <c r="BJ33" s="5">
        <f t="shared" si="47"/>
        <v>-2737.2408323180516</v>
      </c>
      <c r="BK33" s="32"/>
      <c r="BL33" s="101">
        <f t="shared" si="48"/>
        <v>41.32</v>
      </c>
      <c r="BM33" s="6">
        <f t="shared" si="49"/>
        <v>-1.1057599225556569</v>
      </c>
      <c r="BN33" s="6">
        <v>40.863100000000003</v>
      </c>
      <c r="BO33" s="50">
        <v>1983.9326293419876</v>
      </c>
      <c r="BP33" s="53">
        <v>41.06200479391017</v>
      </c>
      <c r="BR33" s="50">
        <v>1906.8952129549052</v>
      </c>
      <c r="BS33" s="53">
        <v>41.054472302121724</v>
      </c>
      <c r="CB33" s="20"/>
      <c r="CF33" s="101"/>
      <c r="CH33" s="6"/>
      <c r="CI33" s="6"/>
      <c r="CJ33" s="6"/>
      <c r="CQ33" s="6"/>
      <c r="CR33" s="6"/>
      <c r="DE33" s="6"/>
      <c r="DF33" s="6"/>
      <c r="DK33" s="6"/>
      <c r="DL33" s="6"/>
      <c r="DQ33" s="6"/>
      <c r="DR33" s="6"/>
      <c r="DU33" s="6"/>
      <c r="DV33" s="6"/>
    </row>
    <row r="34" spans="2:126" x14ac:dyDescent="0.25">
      <c r="B34" s="27"/>
      <c r="C34" s="7">
        <v>21</v>
      </c>
      <c r="D34" s="4">
        <v>9.8000000000000007</v>
      </c>
      <c r="E34" s="4">
        <v>1</v>
      </c>
      <c r="F34" s="4">
        <v>0.127</v>
      </c>
      <c r="G34" s="44">
        <v>5.3848000000000004E-3</v>
      </c>
      <c r="H34" s="45">
        <v>1000</v>
      </c>
      <c r="I34" s="4">
        <v>6.7500000000000001E-5</v>
      </c>
      <c r="J34" s="46">
        <f t="shared" ca="1" si="4"/>
        <v>31</v>
      </c>
      <c r="K34" s="4">
        <f t="shared" si="5"/>
        <v>4.4531730604518462E-4</v>
      </c>
      <c r="L34" s="4">
        <f t="shared" si="6"/>
        <v>0.3044</v>
      </c>
      <c r="M34" s="4">
        <f t="shared" si="7"/>
        <v>1071</v>
      </c>
      <c r="N34" s="4">
        <f t="shared" si="8"/>
        <v>73.842879600000003</v>
      </c>
      <c r="O34" s="4">
        <f t="shared" si="9"/>
        <v>1.2661265000000001E-2</v>
      </c>
      <c r="P34" s="47">
        <f t="shared" si="10"/>
        <v>4.4531730604518462E-4</v>
      </c>
      <c r="Q34" s="43">
        <f t="shared" si="11"/>
        <v>683.55753497061198</v>
      </c>
      <c r="R34" s="207">
        <f t="shared" si="12"/>
        <v>7.0953477866942058E-5</v>
      </c>
      <c r="S34" s="42">
        <f t="shared" si="13"/>
        <v>3.517162827293991E-2</v>
      </c>
      <c r="T34" s="42">
        <f t="shared" si="14"/>
        <v>6.9157180286138042E-2</v>
      </c>
      <c r="U34" s="42">
        <f t="shared" si="15"/>
        <v>26.497305386716214</v>
      </c>
      <c r="V34" s="42">
        <f t="shared" si="16"/>
        <v>9.9392851950013327E-4</v>
      </c>
      <c r="W34" s="42">
        <f t="shared" si="17"/>
        <v>0</v>
      </c>
      <c r="X34" s="42">
        <f t="shared" si="18"/>
        <v>9.8527960611872571E-3</v>
      </c>
      <c r="Y34" s="42">
        <f t="shared" si="19"/>
        <v>2.8892588039239029</v>
      </c>
      <c r="Z34" s="42" t="str">
        <f t="shared" si="20"/>
        <v>Segregated</v>
      </c>
      <c r="AA34" s="42">
        <f t="shared" si="21"/>
        <v>1.7858938777921738</v>
      </c>
      <c r="AB34" s="42">
        <f t="shared" si="22"/>
        <v>0.94672760788048171</v>
      </c>
      <c r="AC34" s="42">
        <f t="shared" si="23"/>
        <v>1.6149792120807713</v>
      </c>
      <c r="AD34" s="42">
        <f t="shared" si="24"/>
        <v>1.7858938777921738</v>
      </c>
      <c r="AE34" s="42">
        <f t="shared" si="25"/>
        <v>1</v>
      </c>
      <c r="AF34" s="42">
        <f t="shared" si="26"/>
        <v>0</v>
      </c>
      <c r="AG34" s="42">
        <f t="shared" si="27"/>
        <v>0</v>
      </c>
      <c r="AH34" s="42">
        <f t="shared" si="28"/>
        <v>0</v>
      </c>
      <c r="AI34" s="42">
        <f t="shared" si="29"/>
        <v>0</v>
      </c>
      <c r="AJ34" s="42">
        <f t="shared" si="30"/>
        <v>0.20660559548877924</v>
      </c>
      <c r="AK34" s="42">
        <f t="shared" si="31"/>
        <v>1.7858938777921738</v>
      </c>
      <c r="AL34" s="42">
        <f t="shared" si="32"/>
        <v>0.31353693102987606</v>
      </c>
      <c r="AM34" s="42">
        <v>1</v>
      </c>
      <c r="AN34" s="42">
        <v>-90</v>
      </c>
      <c r="AO34" s="42">
        <f t="shared" si="33"/>
        <v>43032.599602324241</v>
      </c>
      <c r="AP34" s="42">
        <f t="shared" si="34"/>
        <v>2.6590406362547673E-2</v>
      </c>
      <c r="AQ34" s="42">
        <f t="shared" si="35"/>
        <v>2.1627050998508045E-2</v>
      </c>
      <c r="AR34" s="42">
        <f t="shared" si="36"/>
        <v>0.3044</v>
      </c>
      <c r="AS34" s="42">
        <f t="shared" si="37"/>
        <v>3.9420384393599543E-5</v>
      </c>
      <c r="AT34" s="42">
        <f t="shared" si="38"/>
        <v>6698.8638427119977</v>
      </c>
      <c r="AU34" s="42">
        <f t="shared" si="39"/>
        <v>6698.8638821323821</v>
      </c>
      <c r="AV34" s="42">
        <f t="shared" si="40"/>
        <v>0.29614002506936726</v>
      </c>
      <c r="AW34" s="42">
        <f t="shared" si="41"/>
        <v>48.57940199242914</v>
      </c>
      <c r="AX34" s="50">
        <f t="shared" si="50"/>
        <v>1956.6651136437529</v>
      </c>
      <c r="AY34" s="52">
        <f t="shared" si="42"/>
        <v>5.0671764089746787E-2</v>
      </c>
      <c r="AZ34" s="52">
        <f t="shared" si="0"/>
        <v>13651.746662275404</v>
      </c>
      <c r="BA34" s="52">
        <f t="shared" si="1"/>
        <v>19.115949918997547</v>
      </c>
      <c r="BB34" s="52">
        <f t="shared" si="2"/>
        <v>345.63273080434834</v>
      </c>
      <c r="BC34" s="5">
        <f t="shared" si="43"/>
        <v>137.90409603947163</v>
      </c>
      <c r="BD34" s="5">
        <f t="shared" si="3"/>
        <v>8.3931784094498045</v>
      </c>
      <c r="BE34" s="5">
        <f t="shared" si="44"/>
        <v>140.2566329995141</v>
      </c>
      <c r="BF34" s="5">
        <f t="shared" si="51"/>
        <v>-0.48828113759967279</v>
      </c>
      <c r="BG34" s="53">
        <f t="shared" si="52"/>
        <v>41.542918995614798</v>
      </c>
      <c r="BH34" s="5">
        <f t="shared" si="45"/>
        <v>315.69291899561478</v>
      </c>
      <c r="BI34" s="5">
        <f t="shared" si="46"/>
        <v>106.77725419210664</v>
      </c>
      <c r="BJ34" s="5">
        <f t="shared" si="47"/>
        <v>-2730.5603575352829</v>
      </c>
      <c r="BK34" s="32"/>
      <c r="BL34" s="101">
        <f t="shared" si="48"/>
        <v>41.800000000000004</v>
      </c>
      <c r="BM34" s="6">
        <f t="shared" si="49"/>
        <v>-1.0636363636363664</v>
      </c>
      <c r="BN34" s="6">
        <v>41.355400000000003</v>
      </c>
      <c r="BO34" s="50">
        <v>2033.6100785808005</v>
      </c>
      <c r="BP34" s="53">
        <v>41.550323284278178</v>
      </c>
      <c r="BR34" s="50">
        <v>1954.9709199083059</v>
      </c>
      <c r="BS34" s="53">
        <v>41.542752490268597</v>
      </c>
      <c r="CB34" s="20"/>
      <c r="CF34" s="101"/>
      <c r="CH34" s="6"/>
      <c r="CI34" s="6"/>
      <c r="CJ34" s="6"/>
      <c r="CQ34" s="6"/>
      <c r="CR34" s="6"/>
      <c r="DE34" s="6"/>
      <c r="DF34" s="6"/>
      <c r="DK34" s="6"/>
      <c r="DL34" s="6"/>
      <c r="DQ34" s="6"/>
      <c r="DR34" s="6"/>
      <c r="DU34" s="6"/>
      <c r="DV34" s="6"/>
    </row>
    <row r="35" spans="2:126" x14ac:dyDescent="0.25">
      <c r="B35" s="27"/>
      <c r="C35" s="7">
        <v>22</v>
      </c>
      <c r="D35" s="4">
        <v>9.8000000000000007</v>
      </c>
      <c r="E35" s="4">
        <v>1</v>
      </c>
      <c r="F35" s="4">
        <v>0.127</v>
      </c>
      <c r="G35" s="44">
        <v>5.3848000000000004E-3</v>
      </c>
      <c r="H35" s="45">
        <v>1050</v>
      </c>
      <c r="I35" s="4">
        <v>6.7500000000000001E-5</v>
      </c>
      <c r="J35" s="46">
        <f t="shared" ca="1" si="4"/>
        <v>31</v>
      </c>
      <c r="K35" s="4">
        <f t="shared" si="5"/>
        <v>4.4096848431324334E-4</v>
      </c>
      <c r="L35" s="4">
        <f t="shared" si="6"/>
        <v>0.3044</v>
      </c>
      <c r="M35" s="4">
        <f t="shared" si="7"/>
        <v>1071</v>
      </c>
      <c r="N35" s="4">
        <f t="shared" si="8"/>
        <v>73.842879600000003</v>
      </c>
      <c r="O35" s="4">
        <f t="shared" si="9"/>
        <v>1.2661265000000001E-2</v>
      </c>
      <c r="P35" s="47">
        <f t="shared" si="10"/>
        <v>4.4096848431324334E-4</v>
      </c>
      <c r="Q35" s="43">
        <f t="shared" si="11"/>
        <v>690.29876471573084</v>
      </c>
      <c r="R35" s="207">
        <f t="shared" si="12"/>
        <v>7.154155923367182E-5</v>
      </c>
      <c r="S35" s="42">
        <f t="shared" si="13"/>
        <v>3.4828153767671975E-2</v>
      </c>
      <c r="T35" s="42">
        <f t="shared" si="14"/>
        <v>6.9086147639574505E-2</v>
      </c>
      <c r="U35" s="42">
        <f t="shared" si="15"/>
        <v>26.504113728642174</v>
      </c>
      <c r="V35" s="42">
        <f t="shared" si="16"/>
        <v>9.7461055348272807E-4</v>
      </c>
      <c r="W35" s="42">
        <f t="shared" si="17"/>
        <v>0</v>
      </c>
      <c r="X35" s="42">
        <f t="shared" si="18"/>
        <v>9.8527960611872571E-3</v>
      </c>
      <c r="Y35" s="42">
        <f t="shared" si="19"/>
        <v>2.8892588039239029</v>
      </c>
      <c r="Z35" s="42" t="str">
        <f t="shared" si="20"/>
        <v>Segregated</v>
      </c>
      <c r="AA35" s="42">
        <f t="shared" si="21"/>
        <v>1.7889390135940453</v>
      </c>
      <c r="AB35" s="42">
        <f t="shared" si="22"/>
        <v>0.9470491265350508</v>
      </c>
      <c r="AC35" s="42">
        <f t="shared" si="23"/>
        <v>1.6169107583138933</v>
      </c>
      <c r="AD35" s="42">
        <f t="shared" si="24"/>
        <v>1.7889390135940453</v>
      </c>
      <c r="AE35" s="42">
        <f t="shared" si="25"/>
        <v>1</v>
      </c>
      <c r="AF35" s="42">
        <f t="shared" si="26"/>
        <v>0</v>
      </c>
      <c r="AG35" s="42">
        <f t="shared" si="27"/>
        <v>0</v>
      </c>
      <c r="AH35" s="42">
        <f t="shared" si="28"/>
        <v>0</v>
      </c>
      <c r="AI35" s="42">
        <f t="shared" si="29"/>
        <v>0</v>
      </c>
      <c r="AJ35" s="42">
        <f t="shared" si="30"/>
        <v>0.20649530115440226</v>
      </c>
      <c r="AK35" s="42">
        <f t="shared" si="31"/>
        <v>1.7889390135940453</v>
      </c>
      <c r="AL35" s="42">
        <f t="shared" si="32"/>
        <v>0.31247043303611677</v>
      </c>
      <c r="AM35" s="42">
        <v>1</v>
      </c>
      <c r="AN35" s="42">
        <v>-90</v>
      </c>
      <c r="AO35" s="42">
        <f t="shared" si="33"/>
        <v>42678.865769023076</v>
      </c>
      <c r="AP35" s="42">
        <f t="shared" si="34"/>
        <v>2.6637178542972671E-2</v>
      </c>
      <c r="AQ35" s="42">
        <f t="shared" si="35"/>
        <v>2.166748236988679E-2</v>
      </c>
      <c r="AR35" s="42">
        <f t="shared" si="36"/>
        <v>0.3044</v>
      </c>
      <c r="AS35" s="42">
        <f t="shared" si="37"/>
        <v>3.8722203196751274E-5</v>
      </c>
      <c r="AT35" s="42">
        <f t="shared" si="38"/>
        <v>6764.9278942141627</v>
      </c>
      <c r="AU35" s="42">
        <f t="shared" si="39"/>
        <v>6764.9279329363662</v>
      </c>
      <c r="AV35" s="42">
        <f t="shared" si="40"/>
        <v>0.29906055159528439</v>
      </c>
      <c r="AW35" s="42">
        <f t="shared" si="41"/>
        <v>49.058491004793645</v>
      </c>
      <c r="AX35" s="50">
        <f t="shared" si="50"/>
        <v>2005.2445156361821</v>
      </c>
      <c r="AY35" s="52">
        <f t="shared" si="42"/>
        <v>5.1060843183072718E-2</v>
      </c>
      <c r="AZ35" s="52">
        <f t="shared" si="0"/>
        <v>13475.746789630406</v>
      </c>
      <c r="BA35" s="52">
        <f t="shared" si="1"/>
        <v>18.880924737410314</v>
      </c>
      <c r="BB35" s="52">
        <f t="shared" si="2"/>
        <v>342.08600321305835</v>
      </c>
      <c r="BC35" s="5">
        <f t="shared" si="43"/>
        <v>137.53700602508724</v>
      </c>
      <c r="BD35" s="5">
        <f t="shared" si="3"/>
        <v>8.3292231348774077</v>
      </c>
      <c r="BE35" s="5">
        <f t="shared" si="44"/>
        <v>139.90760675227639</v>
      </c>
      <c r="BF35" s="5">
        <f t="shared" si="51"/>
        <v>-0.48819688359821833</v>
      </c>
      <c r="BG35" s="53">
        <f t="shared" si="52"/>
        <v>42.031115879213019</v>
      </c>
      <c r="BH35" s="5">
        <f t="shared" si="45"/>
        <v>316.181115879213</v>
      </c>
      <c r="BI35" s="5">
        <f t="shared" si="46"/>
        <v>107.65600858258344</v>
      </c>
      <c r="BJ35" s="5">
        <f t="shared" si="47"/>
        <v>-2723.264163775812</v>
      </c>
      <c r="BK35" s="32"/>
      <c r="BL35" s="101">
        <f t="shared" si="48"/>
        <v>42.28</v>
      </c>
      <c r="BM35" s="6">
        <f t="shared" si="49"/>
        <v>-1.0224692526016979</v>
      </c>
      <c r="BN35" s="6">
        <v>41.847700000000003</v>
      </c>
      <c r="BO35" s="50">
        <v>2083.7894315074223</v>
      </c>
      <c r="BP35" s="53">
        <v>42.038551245387239</v>
      </c>
      <c r="BR35" s="50">
        <v>2003.5150975931222</v>
      </c>
      <c r="BS35" s="53">
        <v>42.030948556566656</v>
      </c>
      <c r="CB35" s="20"/>
      <c r="CF35" s="101"/>
      <c r="CH35" s="6"/>
      <c r="CI35" s="6"/>
      <c r="CJ35" s="6"/>
      <c r="CQ35" s="6"/>
      <c r="CR35" s="6"/>
      <c r="DE35" s="6"/>
      <c r="DF35" s="6"/>
      <c r="DK35" s="6"/>
      <c r="DL35" s="6"/>
      <c r="DQ35" s="6"/>
      <c r="DR35" s="6"/>
      <c r="DU35" s="6"/>
      <c r="DV35" s="6"/>
    </row>
    <row r="36" spans="2:126" x14ac:dyDescent="0.25">
      <c r="B36" s="27"/>
      <c r="C36" s="7">
        <v>23</v>
      </c>
      <c r="D36" s="4">
        <v>9.8000000000000007</v>
      </c>
      <c r="E36" s="4">
        <v>1</v>
      </c>
      <c r="F36" s="4">
        <v>0.127</v>
      </c>
      <c r="G36" s="44">
        <v>5.3848000000000004E-3</v>
      </c>
      <c r="H36" s="45">
        <v>1100</v>
      </c>
      <c r="I36" s="4">
        <v>6.7500000000000001E-5</v>
      </c>
      <c r="J36" s="46">
        <f t="shared" ca="1" si="4"/>
        <v>31</v>
      </c>
      <c r="K36" s="4">
        <f t="shared" si="5"/>
        <v>4.3661466114511673E-4</v>
      </c>
      <c r="L36" s="4">
        <f t="shared" si="6"/>
        <v>0.3044</v>
      </c>
      <c r="M36" s="4">
        <f t="shared" si="7"/>
        <v>1071</v>
      </c>
      <c r="N36" s="4">
        <f t="shared" si="8"/>
        <v>73.842879600000003</v>
      </c>
      <c r="O36" s="4">
        <f t="shared" si="9"/>
        <v>1.2661265000000001E-2</v>
      </c>
      <c r="P36" s="47">
        <f t="shared" si="10"/>
        <v>4.3661466114511673E-4</v>
      </c>
      <c r="Q36" s="43">
        <f t="shared" si="11"/>
        <v>697.18226868892793</v>
      </c>
      <c r="R36" s="207">
        <f t="shared" si="12"/>
        <v>7.2141455359760816E-5</v>
      </c>
      <c r="S36" s="42">
        <f t="shared" si="13"/>
        <v>3.4484284243724198E-2</v>
      </c>
      <c r="T36" s="42">
        <f t="shared" si="14"/>
        <v>6.9015128064788364E-2</v>
      </c>
      <c r="U36" s="42">
        <f t="shared" si="15"/>
        <v>26.510929571081668</v>
      </c>
      <c r="V36" s="42">
        <f t="shared" si="16"/>
        <v>9.5546027623490657E-4</v>
      </c>
      <c r="W36" s="42">
        <f t="shared" si="17"/>
        <v>0</v>
      </c>
      <c r="X36" s="42">
        <f t="shared" si="18"/>
        <v>9.8527960611872571E-3</v>
      </c>
      <c r="Y36" s="42">
        <f t="shared" si="19"/>
        <v>2.8892588039239029</v>
      </c>
      <c r="Z36" s="42" t="str">
        <f t="shared" si="20"/>
        <v>Segregated</v>
      </c>
      <c r="AA36" s="42">
        <f t="shared" si="21"/>
        <v>1.7920231631015289</v>
      </c>
      <c r="AB36" s="42">
        <f t="shared" si="22"/>
        <v>0.94737431806830896</v>
      </c>
      <c r="AC36" s="42">
        <f t="shared" si="23"/>
        <v>1.61886605141999</v>
      </c>
      <c r="AD36" s="42">
        <f t="shared" si="24"/>
        <v>1.7920231631015289</v>
      </c>
      <c r="AE36" s="42">
        <f t="shared" si="25"/>
        <v>1</v>
      </c>
      <c r="AF36" s="42">
        <f t="shared" si="26"/>
        <v>0</v>
      </c>
      <c r="AG36" s="42">
        <f t="shared" si="27"/>
        <v>0</v>
      </c>
      <c r="AH36" s="42">
        <f t="shared" si="28"/>
        <v>0</v>
      </c>
      <c r="AI36" s="42">
        <f t="shared" si="29"/>
        <v>0</v>
      </c>
      <c r="AJ36" s="42">
        <f t="shared" si="30"/>
        <v>0.20638393622248069</v>
      </c>
      <c r="AK36" s="42">
        <f t="shared" si="31"/>
        <v>1.7920231631015289</v>
      </c>
      <c r="AL36" s="42">
        <f t="shared" si="32"/>
        <v>0.31139580826285529</v>
      </c>
      <c r="AM36" s="42">
        <v>1</v>
      </c>
      <c r="AN36" s="42">
        <v>-90</v>
      </c>
      <c r="AO36" s="42">
        <f t="shared" si="33"/>
        <v>42323.967380668822</v>
      </c>
      <c r="AP36" s="42">
        <f t="shared" si="34"/>
        <v>2.6684626541784454E-2</v>
      </c>
      <c r="AQ36" s="42">
        <f t="shared" si="35"/>
        <v>2.1708495430033045E-2</v>
      </c>
      <c r="AR36" s="42">
        <f t="shared" si="36"/>
        <v>0.3044</v>
      </c>
      <c r="AS36" s="42">
        <f t="shared" si="37"/>
        <v>3.8028963880798733E-5</v>
      </c>
      <c r="AT36" s="42">
        <f t="shared" si="38"/>
        <v>6832.3862331514938</v>
      </c>
      <c r="AU36" s="42">
        <f t="shared" si="39"/>
        <v>6832.3862711804577</v>
      </c>
      <c r="AV36" s="42">
        <f t="shared" si="40"/>
        <v>0.30204271608321009</v>
      </c>
      <c r="AW36" s="42">
        <f t="shared" si="41"/>
        <v>49.547691231721949</v>
      </c>
      <c r="AX36" s="50">
        <f t="shared" si="50"/>
        <v>2054.3030066409756</v>
      </c>
      <c r="AY36" s="52">
        <f t="shared" si="42"/>
        <v>5.1445642669260813E-2</v>
      </c>
      <c r="AZ36" s="52">
        <f t="shared" si="0"/>
        <v>13298.502132499192</v>
      </c>
      <c r="BA36" s="52">
        <f t="shared" si="1"/>
        <v>18.648290664985854</v>
      </c>
      <c r="BB36" s="52">
        <f t="shared" si="2"/>
        <v>338.54689662028989</v>
      </c>
      <c r="BC36" s="5">
        <f t="shared" si="43"/>
        <v>137.13986354578438</v>
      </c>
      <c r="BD36" s="5">
        <f t="shared" si="3"/>
        <v>8.2669227996818311</v>
      </c>
      <c r="BE36" s="5">
        <f t="shared" si="44"/>
        <v>139.52832935088674</v>
      </c>
      <c r="BF36" s="5">
        <f t="shared" si="51"/>
        <v>-0.48810704320376458</v>
      </c>
      <c r="BG36" s="53">
        <f t="shared" si="52"/>
        <v>42.51922292241678</v>
      </c>
      <c r="BH36" s="5">
        <f t="shared" si="45"/>
        <v>316.66922292241674</v>
      </c>
      <c r="BI36" s="5">
        <f t="shared" si="46"/>
        <v>108.53460126035017</v>
      </c>
      <c r="BJ36" s="5">
        <f t="shared" si="47"/>
        <v>-2715.3485727469542</v>
      </c>
      <c r="BK36" s="32"/>
      <c r="BL36" s="101">
        <f t="shared" si="48"/>
        <v>42.760000000000005</v>
      </c>
      <c r="BM36" s="6">
        <f t="shared" si="49"/>
        <v>-0.98222637979420402</v>
      </c>
      <c r="BN36" s="6">
        <v>42.34</v>
      </c>
      <c r="BO36" s="50">
        <v>2134.4812768998941</v>
      </c>
      <c r="BP36" s="53">
        <v>42.526682498134754</v>
      </c>
      <c r="BR36" s="50">
        <v>2052.5376290304839</v>
      </c>
      <c r="BS36" s="53">
        <v>42.519054927175119</v>
      </c>
      <c r="CB36" s="20"/>
      <c r="CF36" s="101"/>
      <c r="CH36" s="6"/>
      <c r="CI36" s="6"/>
      <c r="CJ36" s="6"/>
      <c r="CQ36" s="6"/>
      <c r="CR36" s="6"/>
      <c r="DE36" s="6"/>
      <c r="DF36" s="6"/>
      <c r="DK36" s="6"/>
      <c r="DL36" s="6"/>
      <c r="DQ36" s="6"/>
      <c r="DR36" s="6"/>
      <c r="DU36" s="6"/>
      <c r="DV36" s="6"/>
    </row>
    <row r="37" spans="2:126" x14ac:dyDescent="0.25">
      <c r="B37" s="27"/>
      <c r="C37" s="7">
        <v>24</v>
      </c>
      <c r="D37" s="4">
        <v>9.8000000000000007</v>
      </c>
      <c r="E37" s="4">
        <v>1</v>
      </c>
      <c r="F37" s="4">
        <v>0.127</v>
      </c>
      <c r="G37" s="44">
        <v>5.3848000000000004E-3</v>
      </c>
      <c r="H37" s="45">
        <v>1150</v>
      </c>
      <c r="I37" s="4">
        <v>6.7500000000000001E-5</v>
      </c>
      <c r="J37" s="46">
        <f t="shared" ca="1" si="4"/>
        <v>31</v>
      </c>
      <c r="K37" s="4">
        <f t="shared" si="5"/>
        <v>4.3225674037531314E-4</v>
      </c>
      <c r="L37" s="4">
        <f t="shared" si="6"/>
        <v>0.3044</v>
      </c>
      <c r="M37" s="4">
        <f t="shared" si="7"/>
        <v>1071</v>
      </c>
      <c r="N37" s="4">
        <f t="shared" si="8"/>
        <v>73.842879600000003</v>
      </c>
      <c r="O37" s="4">
        <f t="shared" si="9"/>
        <v>1.2661265000000001E-2</v>
      </c>
      <c r="P37" s="47">
        <f t="shared" si="10"/>
        <v>4.3225674037531314E-4</v>
      </c>
      <c r="Q37" s="43">
        <f t="shared" si="11"/>
        <v>704.21111244141696</v>
      </c>
      <c r="R37" s="207">
        <f t="shared" si="12"/>
        <v>7.2753420584006071E-5</v>
      </c>
      <c r="S37" s="42">
        <f t="shared" si="13"/>
        <v>3.4140091086894801E-2</v>
      </c>
      <c r="T37" s="42">
        <f t="shared" si="14"/>
        <v>6.894412242932052E-2</v>
      </c>
      <c r="U37" s="42">
        <f t="shared" si="15"/>
        <v>26.517752846054655</v>
      </c>
      <c r="V37" s="42">
        <f t="shared" si="16"/>
        <v>9.3648225889560795E-4</v>
      </c>
      <c r="W37" s="42">
        <f t="shared" si="17"/>
        <v>0</v>
      </c>
      <c r="X37" s="42">
        <f t="shared" si="18"/>
        <v>9.8527960611872571E-3</v>
      </c>
      <c r="Y37" s="42">
        <f t="shared" si="19"/>
        <v>2.8892588039239029</v>
      </c>
      <c r="Z37" s="42" t="str">
        <f t="shared" si="20"/>
        <v>Segregated</v>
      </c>
      <c r="AA37" s="42">
        <f t="shared" si="21"/>
        <v>1.7951465731786824</v>
      </c>
      <c r="AB37" s="42">
        <f t="shared" si="22"/>
        <v>0.94770319282619586</v>
      </c>
      <c r="AC37" s="42">
        <f t="shared" si="23"/>
        <v>1.620845211894598</v>
      </c>
      <c r="AD37" s="42">
        <f t="shared" si="24"/>
        <v>1.7951465731786824</v>
      </c>
      <c r="AE37" s="42">
        <f t="shared" si="25"/>
        <v>1</v>
      </c>
      <c r="AF37" s="42">
        <f t="shared" si="26"/>
        <v>0</v>
      </c>
      <c r="AG37" s="42">
        <f t="shared" si="27"/>
        <v>0</v>
      </c>
      <c r="AH37" s="42">
        <f t="shared" si="28"/>
        <v>0</v>
      </c>
      <c r="AI37" s="42">
        <f t="shared" si="29"/>
        <v>0</v>
      </c>
      <c r="AJ37" s="42">
        <f t="shared" si="30"/>
        <v>0.20627150362105606</v>
      </c>
      <c r="AK37" s="42">
        <f t="shared" si="31"/>
        <v>1.7951465731786824</v>
      </c>
      <c r="AL37" s="42">
        <f t="shared" si="32"/>
        <v>0.31031314383569375</v>
      </c>
      <c r="AM37" s="42">
        <v>1</v>
      </c>
      <c r="AN37" s="42">
        <v>-90</v>
      </c>
      <c r="AO37" s="42">
        <f t="shared" si="33"/>
        <v>41967.959429686605</v>
      </c>
      <c r="AP37" s="42">
        <f t="shared" si="34"/>
        <v>2.673275852732589E-2</v>
      </c>
      <c r="AQ37" s="42">
        <f t="shared" si="35"/>
        <v>2.1750097077988882E-2</v>
      </c>
      <c r="AR37" s="42">
        <f t="shared" si="36"/>
        <v>0.3044</v>
      </c>
      <c r="AS37" s="42">
        <f t="shared" si="37"/>
        <v>3.7340837813733461E-5</v>
      </c>
      <c r="AT37" s="42">
        <f t="shared" si="38"/>
        <v>6901.2689019258869</v>
      </c>
      <c r="AU37" s="42">
        <f t="shared" si="39"/>
        <v>6901.2689392667244</v>
      </c>
      <c r="AV37" s="42">
        <f t="shared" si="40"/>
        <v>0.30508784663263372</v>
      </c>
      <c r="AW37" s="42">
        <f t="shared" si="41"/>
        <v>50.047220537310501</v>
      </c>
      <c r="AX37" s="50">
        <f t="shared" si="50"/>
        <v>2103.8506978726973</v>
      </c>
      <c r="AY37" s="52">
        <f t="shared" si="42"/>
        <v>5.1826065497067399E-2</v>
      </c>
      <c r="AZ37" s="52">
        <f t="shared" si="0"/>
        <v>13119.986826635639</v>
      </c>
      <c r="BA37" s="52">
        <f t="shared" si="1"/>
        <v>18.417834934987567</v>
      </c>
      <c r="BB37" s="52">
        <f t="shared" si="2"/>
        <v>335.01471795413812</v>
      </c>
      <c r="BC37" s="5">
        <f t="shared" si="43"/>
        <v>136.71255681238364</v>
      </c>
      <c r="BD37" s="5">
        <f t="shared" si="3"/>
        <v>8.2062404747059645</v>
      </c>
      <c r="BE37" s="5">
        <f t="shared" si="44"/>
        <v>139.1186845003696</v>
      </c>
      <c r="BF37" s="5">
        <f t="shared" si="51"/>
        <v>-0.48801124032878768</v>
      </c>
      <c r="BG37" s="53">
        <f t="shared" si="52"/>
        <v>43.007234162745569</v>
      </c>
      <c r="BH37" s="5">
        <f t="shared" si="45"/>
        <v>317.15723416274557</v>
      </c>
      <c r="BI37" s="5">
        <f t="shared" si="46"/>
        <v>109.41302149294206</v>
      </c>
      <c r="BJ37" s="5">
        <f t="shared" si="47"/>
        <v>-2706.8096838643696</v>
      </c>
      <c r="BK37" s="32"/>
      <c r="BL37" s="101">
        <f t="shared" si="48"/>
        <v>43.24</v>
      </c>
      <c r="BM37" s="6">
        <f t="shared" si="49"/>
        <v>-0.64549028677151443</v>
      </c>
      <c r="BN37" s="6">
        <v>42.960889999999999</v>
      </c>
      <c r="BO37" s="50">
        <v>2185.6964316189278</v>
      </c>
      <c r="BP37" s="53">
        <v>43.014710435664384</v>
      </c>
      <c r="BR37" s="50">
        <v>2102.0486099097361</v>
      </c>
      <c r="BS37" s="53">
        <v>43.007065653241973</v>
      </c>
      <c r="CB37" s="20"/>
      <c r="CF37" s="101"/>
      <c r="CH37" s="6"/>
      <c r="CI37" s="6"/>
      <c r="CJ37" s="6"/>
      <c r="CQ37" s="6"/>
      <c r="CR37" s="6"/>
      <c r="DE37" s="6"/>
      <c r="DF37" s="6"/>
      <c r="DK37" s="6"/>
      <c r="DL37" s="6"/>
      <c r="DQ37" s="6"/>
      <c r="DR37" s="6"/>
      <c r="DU37" s="6"/>
      <c r="DV37" s="6"/>
    </row>
    <row r="38" spans="2:126" x14ac:dyDescent="0.25">
      <c r="B38" s="27"/>
      <c r="C38" s="7">
        <v>25</v>
      </c>
      <c r="D38" s="4">
        <v>9.8000000000000007</v>
      </c>
      <c r="E38" s="4">
        <v>1</v>
      </c>
      <c r="F38" s="4">
        <v>0.127</v>
      </c>
      <c r="G38" s="44">
        <v>5.3848000000000004E-3</v>
      </c>
      <c r="H38" s="45">
        <v>1200</v>
      </c>
      <c r="I38" s="4">
        <v>6.7500000000000001E-5</v>
      </c>
      <c r="J38" s="46">
        <f t="shared" ca="1" si="4"/>
        <v>31</v>
      </c>
      <c r="K38" s="4">
        <f t="shared" si="5"/>
        <v>4.278956282692054E-4</v>
      </c>
      <c r="L38" s="4">
        <f t="shared" si="6"/>
        <v>0.3044</v>
      </c>
      <c r="M38" s="4">
        <f t="shared" si="7"/>
        <v>1071</v>
      </c>
      <c r="N38" s="4">
        <f t="shared" si="8"/>
        <v>73.842879600000003</v>
      </c>
      <c r="O38" s="4">
        <f t="shared" si="9"/>
        <v>1.2661265000000001E-2</v>
      </c>
      <c r="P38" s="47">
        <f t="shared" si="10"/>
        <v>4.278956282692054E-4</v>
      </c>
      <c r="Q38" s="43">
        <f t="shared" si="11"/>
        <v>711.3884318736026</v>
      </c>
      <c r="R38" s="207">
        <f t="shared" si="12"/>
        <v>7.3377715066364857E-5</v>
      </c>
      <c r="S38" s="42">
        <f t="shared" si="13"/>
        <v>3.379564587497421E-2</v>
      </c>
      <c r="T38" s="42">
        <f t="shared" si="14"/>
        <v>6.8873131659856104E-2</v>
      </c>
      <c r="U38" s="42">
        <f t="shared" si="15"/>
        <v>26.524583479503011</v>
      </c>
      <c r="V38" s="42">
        <f t="shared" si="16"/>
        <v>9.1768092568428501E-4</v>
      </c>
      <c r="W38" s="42">
        <f t="shared" si="17"/>
        <v>0</v>
      </c>
      <c r="X38" s="42">
        <f t="shared" si="18"/>
        <v>9.8527960611872571E-3</v>
      </c>
      <c r="Y38" s="42">
        <f t="shared" si="19"/>
        <v>2.8892588039239029</v>
      </c>
      <c r="Z38" s="42" t="str">
        <f t="shared" si="20"/>
        <v>Segregated</v>
      </c>
      <c r="AA38" s="42">
        <f t="shared" si="21"/>
        <v>1.7983094882465225</v>
      </c>
      <c r="AB38" s="42">
        <f t="shared" si="22"/>
        <v>0.94803576063646433</v>
      </c>
      <c r="AC38" s="42">
        <f t="shared" si="23"/>
        <v>1.6228483580393882</v>
      </c>
      <c r="AD38" s="42">
        <f t="shared" si="24"/>
        <v>1.7983094882465225</v>
      </c>
      <c r="AE38" s="42">
        <f t="shared" si="25"/>
        <v>1</v>
      </c>
      <c r="AF38" s="42">
        <f t="shared" si="26"/>
        <v>0</v>
      </c>
      <c r="AG38" s="42">
        <f t="shared" si="27"/>
        <v>0</v>
      </c>
      <c r="AH38" s="42">
        <f t="shared" si="28"/>
        <v>0</v>
      </c>
      <c r="AI38" s="42">
        <f t="shared" si="29"/>
        <v>0</v>
      </c>
      <c r="AJ38" s="42">
        <f t="shared" si="30"/>
        <v>0.206158006547914</v>
      </c>
      <c r="AK38" s="42">
        <f t="shared" si="31"/>
        <v>1.7983094882465225</v>
      </c>
      <c r="AL38" s="42">
        <f t="shared" si="32"/>
        <v>0.30922252958305635</v>
      </c>
      <c r="AM38" s="42">
        <v>1</v>
      </c>
      <c r="AN38" s="42">
        <v>-90</v>
      </c>
      <c r="AO38" s="42">
        <f t="shared" si="33"/>
        <v>41610.897813852498</v>
      </c>
      <c r="AP38" s="42">
        <f t="shared" si="34"/>
        <v>2.6781582725195253E-2</v>
      </c>
      <c r="AQ38" s="42">
        <f t="shared" si="35"/>
        <v>2.1792294259735782E-2</v>
      </c>
      <c r="AR38" s="42">
        <f t="shared" si="36"/>
        <v>0.3044</v>
      </c>
      <c r="AS38" s="42">
        <f t="shared" si="37"/>
        <v>3.6657992001853103E-5</v>
      </c>
      <c r="AT38" s="42">
        <f t="shared" si="38"/>
        <v>6971.6066323613059</v>
      </c>
      <c r="AU38" s="42">
        <f t="shared" si="39"/>
        <v>6971.6066690192974</v>
      </c>
      <c r="AV38" s="42">
        <f t="shared" si="40"/>
        <v>0.30819730182067057</v>
      </c>
      <c r="AW38" s="42">
        <f t="shared" si="41"/>
        <v>50.557301785266446</v>
      </c>
      <c r="AX38" s="50">
        <f t="shared" si="50"/>
        <v>2153.8979184100076</v>
      </c>
      <c r="AY38" s="52">
        <f t="shared" si="42"/>
        <v>5.2202012063996203E-2</v>
      </c>
      <c r="AZ38" s="52">
        <f t="shared" si="0"/>
        <v>12940.174478331333</v>
      </c>
      <c r="BA38" s="52">
        <f t="shared" si="1"/>
        <v>18.189345548903251</v>
      </c>
      <c r="BB38" s="52">
        <f t="shared" si="2"/>
        <v>331.48877176900766</v>
      </c>
      <c r="BC38" s="5">
        <f t="shared" si="43"/>
        <v>136.25496742492143</v>
      </c>
      <c r="BD38" s="5">
        <f t="shared" si="3"/>
        <v>8.1471410681529015</v>
      </c>
      <c r="BE38" s="5">
        <f t="shared" si="44"/>
        <v>138.67854917651835</v>
      </c>
      <c r="BF38" s="5">
        <f t="shared" si="51"/>
        <v>-0.48790906848394566</v>
      </c>
      <c r="BG38" s="53">
        <f t="shared" si="52"/>
        <v>43.495143231229513</v>
      </c>
      <c r="BH38" s="5">
        <f t="shared" si="45"/>
        <v>317.6451432312295</v>
      </c>
      <c r="BI38" s="5">
        <f t="shared" si="46"/>
        <v>110.29125781621313</v>
      </c>
      <c r="BJ38" s="5">
        <f t="shared" si="47"/>
        <v>-2697.6433549213443</v>
      </c>
      <c r="BK38" s="32"/>
      <c r="BL38" s="101">
        <f t="shared" si="48"/>
        <v>43.72</v>
      </c>
      <c r="BM38" s="6">
        <f t="shared" si="49"/>
        <v>-0.66427264409880482</v>
      </c>
      <c r="BN38" s="6">
        <v>43.429580000000001</v>
      </c>
      <c r="BO38" s="50">
        <v>2237.4459458444298</v>
      </c>
      <c r="BP38" s="53">
        <v>43.502627987605919</v>
      </c>
      <c r="BR38" s="50">
        <v>2152.0583534448888</v>
      </c>
      <c r="BS38" s="53">
        <v>43.494974380611495</v>
      </c>
      <c r="CB38" s="20"/>
      <c r="CF38" s="101"/>
      <c r="CH38" s="6"/>
      <c r="CI38" s="6"/>
      <c r="CJ38" s="6"/>
      <c r="CQ38" s="6"/>
      <c r="CR38" s="6"/>
      <c r="DE38" s="6"/>
      <c r="DF38" s="6"/>
      <c r="DK38" s="6"/>
      <c r="DL38" s="6"/>
      <c r="DQ38" s="6"/>
      <c r="DR38" s="6"/>
      <c r="DU38" s="6"/>
      <c r="DV38" s="6"/>
    </row>
    <row r="39" spans="2:126" x14ac:dyDescent="0.25">
      <c r="B39" s="27"/>
      <c r="C39" s="7">
        <v>26</v>
      </c>
      <c r="D39" s="4">
        <v>9.8000000000000007</v>
      </c>
      <c r="E39" s="4">
        <v>1</v>
      </c>
      <c r="F39" s="4">
        <v>0.127</v>
      </c>
      <c r="G39" s="44">
        <v>5.3848000000000004E-3</v>
      </c>
      <c r="H39" s="45">
        <v>1250</v>
      </c>
      <c r="I39" s="4">
        <v>6.7500000000000001E-5</v>
      </c>
      <c r="J39" s="46">
        <f t="shared" ca="1" si="4"/>
        <v>31</v>
      </c>
      <c r="K39" s="4">
        <f t="shared" si="5"/>
        <v>4.2353223267297757E-4</v>
      </c>
      <c r="L39" s="4">
        <f t="shared" si="6"/>
        <v>0.3044</v>
      </c>
      <c r="M39" s="4">
        <f t="shared" si="7"/>
        <v>1071</v>
      </c>
      <c r="N39" s="4">
        <f t="shared" si="8"/>
        <v>73.842879600000003</v>
      </c>
      <c r="O39" s="4">
        <f t="shared" si="9"/>
        <v>1.2661265000000001E-2</v>
      </c>
      <c r="P39" s="47">
        <f t="shared" si="10"/>
        <v>4.2353223267297757E-4</v>
      </c>
      <c r="Q39" s="43">
        <f t="shared" si="11"/>
        <v>718.71743522065469</v>
      </c>
      <c r="R39" s="207">
        <f t="shared" si="12"/>
        <v>7.4014604950998244E-5</v>
      </c>
      <c r="S39" s="42">
        <f t="shared" si="13"/>
        <v>3.3451020310606996E-2</v>
      </c>
      <c r="T39" s="42">
        <f t="shared" si="14"/>
        <v>6.8802156747076404E-2</v>
      </c>
      <c r="U39" s="42">
        <f t="shared" si="15"/>
        <v>26.531421390784008</v>
      </c>
      <c r="V39" s="42">
        <f t="shared" si="16"/>
        <v>8.9906054943005118E-4</v>
      </c>
      <c r="W39" s="42">
        <f t="shared" si="17"/>
        <v>0</v>
      </c>
      <c r="X39" s="42">
        <f t="shared" si="18"/>
        <v>9.8527960611872571E-3</v>
      </c>
      <c r="Y39" s="42">
        <f t="shared" si="19"/>
        <v>2.8892588039239029</v>
      </c>
      <c r="Z39" s="42" t="str">
        <f t="shared" si="20"/>
        <v>Segregated</v>
      </c>
      <c r="AA39" s="42">
        <f t="shared" si="21"/>
        <v>1.8015121503669516</v>
      </c>
      <c r="AB39" s="42">
        <f t="shared" si="22"/>
        <v>0.94837203081847099</v>
      </c>
      <c r="AC39" s="42">
        <f t="shared" si="23"/>
        <v>1.6248756060153975</v>
      </c>
      <c r="AD39" s="42">
        <f t="shared" si="24"/>
        <v>1.8015121503669516</v>
      </c>
      <c r="AE39" s="42">
        <f t="shared" si="25"/>
        <v>1</v>
      </c>
      <c r="AF39" s="42">
        <f t="shared" si="26"/>
        <v>0</v>
      </c>
      <c r="AG39" s="42">
        <f t="shared" si="27"/>
        <v>0</v>
      </c>
      <c r="AH39" s="42">
        <f t="shared" si="28"/>
        <v>0</v>
      </c>
      <c r="AI39" s="42">
        <f t="shared" si="29"/>
        <v>0</v>
      </c>
      <c r="AJ39" s="42">
        <f t="shared" si="30"/>
        <v>0.2060434484659012</v>
      </c>
      <c r="AK39" s="42">
        <f t="shared" si="31"/>
        <v>1.8015121503669516</v>
      </c>
      <c r="AL39" s="42">
        <f t="shared" si="32"/>
        <v>0.30812405795605624</v>
      </c>
      <c r="AM39" s="42">
        <v>1</v>
      </c>
      <c r="AN39" s="42">
        <v>-90</v>
      </c>
      <c r="AO39" s="42">
        <f t="shared" si="33"/>
        <v>41252.839293838755</v>
      </c>
      <c r="AP39" s="42">
        <f t="shared" si="34"/>
        <v>2.683110741979166E-2</v>
      </c>
      <c r="AQ39" s="42">
        <f t="shared" si="35"/>
        <v>2.1835093969580652E-2</v>
      </c>
      <c r="AR39" s="42">
        <f t="shared" si="36"/>
        <v>0.3044</v>
      </c>
      <c r="AS39" s="42">
        <f t="shared" si="37"/>
        <v>3.5980588918874087E-5</v>
      </c>
      <c r="AT39" s="42">
        <f t="shared" si="38"/>
        <v>7043.4308651624169</v>
      </c>
      <c r="AU39" s="42">
        <f t="shared" si="39"/>
        <v>7043.4309011430059</v>
      </c>
      <c r="AV39" s="42">
        <f t="shared" si="40"/>
        <v>0.31137247156227943</v>
      </c>
      <c r="AW39" s="42">
        <f t="shared" si="41"/>
        <v>51.078162980019442</v>
      </c>
      <c r="AX39" s="50">
        <f t="shared" si="50"/>
        <v>2204.4552201952743</v>
      </c>
      <c r="AY39" s="52">
        <f t="shared" si="42"/>
        <v>5.25733801180015E-2</v>
      </c>
      <c r="AZ39" s="52">
        <f t="shared" si="0"/>
        <v>12759.038154669557</v>
      </c>
      <c r="BA39" s="52">
        <f t="shared" si="1"/>
        <v>17.962610858441401</v>
      </c>
      <c r="BB39" s="52">
        <f t="shared" si="2"/>
        <v>327.96835816276558</v>
      </c>
      <c r="BC39" s="5">
        <f t="shared" si="43"/>
        <v>135.76696976667665</v>
      </c>
      <c r="BD39" s="5">
        <f t="shared" si="3"/>
        <v>8.0895912602958528</v>
      </c>
      <c r="BE39" s="5">
        <f t="shared" si="44"/>
        <v>138.20779301535819</v>
      </c>
      <c r="BF39" s="5">
        <f t="shared" si="51"/>
        <v>-0.48780008783303597</v>
      </c>
      <c r="BG39" s="53">
        <f t="shared" si="52"/>
        <v>43.982943319062549</v>
      </c>
      <c r="BH39" s="5">
        <f t="shared" si="45"/>
        <v>318.13294331906252</v>
      </c>
      <c r="BI39" s="5">
        <f t="shared" si="46"/>
        <v>111.16929797431258</v>
      </c>
      <c r="BJ39" s="5">
        <f t="shared" si="47"/>
        <v>-2687.8451806104713</v>
      </c>
      <c r="BK39" s="32"/>
      <c r="BL39" s="101">
        <f t="shared" si="48"/>
        <v>44.2</v>
      </c>
      <c r="BM39" s="6">
        <f t="shared" si="49"/>
        <v>-0.68262443438914722</v>
      </c>
      <c r="BN39" s="6">
        <v>43.89828</v>
      </c>
      <c r="BO39" s="50">
        <v>2289.7411084607402</v>
      </c>
      <c r="BP39" s="53">
        <v>43.990427580709969</v>
      </c>
      <c r="BR39" s="50">
        <v>2202.5773953658313</v>
      </c>
      <c r="BS39" s="53">
        <v>43.982774316599894</v>
      </c>
      <c r="CB39" s="20"/>
      <c r="CF39" s="101"/>
      <c r="CH39" s="6"/>
      <c r="CI39" s="6"/>
      <c r="CJ39" s="6"/>
      <c r="CQ39" s="6"/>
      <c r="CR39" s="6"/>
      <c r="DE39" s="6"/>
      <c r="DF39" s="6"/>
      <c r="DK39" s="6"/>
      <c r="DL39" s="6"/>
      <c r="DQ39" s="6"/>
      <c r="DR39" s="6"/>
      <c r="DU39" s="6"/>
      <c r="DV39" s="6"/>
    </row>
    <row r="40" spans="2:126" x14ac:dyDescent="0.25">
      <c r="B40" s="27"/>
      <c r="C40" s="7">
        <v>27</v>
      </c>
      <c r="D40" s="4">
        <v>9.8000000000000007</v>
      </c>
      <c r="E40" s="4">
        <v>1</v>
      </c>
      <c r="F40" s="4">
        <v>0.127</v>
      </c>
      <c r="G40" s="44">
        <v>5.3848000000000004E-3</v>
      </c>
      <c r="H40" s="45">
        <v>1300</v>
      </c>
      <c r="I40" s="4">
        <v>6.7500000000000001E-5</v>
      </c>
      <c r="J40" s="46">
        <f t="shared" ca="1" si="4"/>
        <v>31</v>
      </c>
      <c r="K40" s="4">
        <f t="shared" si="5"/>
        <v>4.1916746215237184E-4</v>
      </c>
      <c r="L40" s="4">
        <f t="shared" si="6"/>
        <v>0.3044</v>
      </c>
      <c r="M40" s="4">
        <f t="shared" si="7"/>
        <v>1071</v>
      </c>
      <c r="N40" s="4">
        <f t="shared" si="8"/>
        <v>73.842879600000003</v>
      </c>
      <c r="O40" s="4">
        <f t="shared" si="9"/>
        <v>1.2661265000000001E-2</v>
      </c>
      <c r="P40" s="47">
        <f t="shared" si="10"/>
        <v>4.1916746215237184E-4</v>
      </c>
      <c r="Q40" s="43">
        <f t="shared" si="11"/>
        <v>726.20140513040906</v>
      </c>
      <c r="R40" s="207">
        <f t="shared" si="12"/>
        <v>7.4664362536796321E-5</v>
      </c>
      <c r="S40" s="42">
        <f t="shared" si="13"/>
        <v>3.3106286153269188E-2</v>
      </c>
      <c r="T40" s="42">
        <f t="shared" si="14"/>
        <v>6.8731198750989375E-2</v>
      </c>
      <c r="U40" s="42">
        <f t="shared" si="15"/>
        <v>26.538266492113685</v>
      </c>
      <c r="V40" s="42">
        <f t="shared" si="16"/>
        <v>8.8062524735830225E-4</v>
      </c>
      <c r="W40" s="42">
        <f t="shared" si="17"/>
        <v>0</v>
      </c>
      <c r="X40" s="42">
        <f t="shared" si="18"/>
        <v>9.8527960611872571E-3</v>
      </c>
      <c r="Y40" s="42">
        <f t="shared" si="19"/>
        <v>2.8892588039239029</v>
      </c>
      <c r="Z40" s="42" t="str">
        <f t="shared" si="20"/>
        <v>Segregated</v>
      </c>
      <c r="AA40" s="42">
        <f t="shared" si="21"/>
        <v>1.8047547993440674</v>
      </c>
      <c r="AB40" s="42">
        <f t="shared" si="22"/>
        <v>0.94871201219481183</v>
      </c>
      <c r="AC40" s="42">
        <f t="shared" si="23"/>
        <v>1.626927069907278</v>
      </c>
      <c r="AD40" s="42">
        <f t="shared" si="24"/>
        <v>1.8047547993440674</v>
      </c>
      <c r="AE40" s="42">
        <f t="shared" si="25"/>
        <v>1</v>
      </c>
      <c r="AF40" s="42">
        <f t="shared" si="26"/>
        <v>0</v>
      </c>
      <c r="AG40" s="42">
        <f t="shared" si="27"/>
        <v>0</v>
      </c>
      <c r="AH40" s="42">
        <f t="shared" si="28"/>
        <v>0</v>
      </c>
      <c r="AI40" s="42">
        <f t="shared" si="29"/>
        <v>0</v>
      </c>
      <c r="AJ40" s="42">
        <f t="shared" si="30"/>
        <v>0.20592783309758547</v>
      </c>
      <c r="AK40" s="42">
        <f t="shared" si="31"/>
        <v>1.8047547993440674</v>
      </c>
      <c r="AL40" s="42">
        <f t="shared" si="32"/>
        <v>0.30701782394220534</v>
      </c>
      <c r="AM40" s="42">
        <v>1</v>
      </c>
      <c r="AN40" s="42">
        <v>-90</v>
      </c>
      <c r="AO40" s="42">
        <f t="shared" si="33"/>
        <v>40893.841448599393</v>
      </c>
      <c r="AP40" s="42">
        <f t="shared" si="34"/>
        <v>2.6881340956113522E-2</v>
      </c>
      <c r="AQ40" s="42">
        <f t="shared" si="35"/>
        <v>2.1878503251762153E-2</v>
      </c>
      <c r="AR40" s="42">
        <f t="shared" si="36"/>
        <v>0.3044</v>
      </c>
      <c r="AS40" s="42">
        <f t="shared" si="37"/>
        <v>3.5308786342457431E-5</v>
      </c>
      <c r="AT40" s="42">
        <f t="shared" si="38"/>
        <v>7116.7737702780096</v>
      </c>
      <c r="AU40" s="42">
        <f t="shared" si="39"/>
        <v>7116.7738055867958</v>
      </c>
      <c r="AV40" s="42">
        <f t="shared" si="40"/>
        <v>0.31461477801047827</v>
      </c>
      <c r="AW40" s="42">
        <f t="shared" si="41"/>
        <v>51.610037414394874</v>
      </c>
      <c r="AX40" s="50">
        <f t="shared" si="50"/>
        <v>2255.5333831752937</v>
      </c>
      <c r="AY40" s="52">
        <f t="shared" si="42"/>
        <v>5.2940064652530844E-2</v>
      </c>
      <c r="AZ40" s="52">
        <f t="shared" si="0"/>
        <v>12576.550373739163</v>
      </c>
      <c r="BA40" s="52">
        <f t="shared" si="1"/>
        <v>17.737419149945286</v>
      </c>
      <c r="BB40" s="52">
        <f t="shared" si="2"/>
        <v>324.45277059333222</v>
      </c>
      <c r="BC40" s="5">
        <f t="shared" si="43"/>
        <v>135.24843032995093</v>
      </c>
      <c r="BD40" s="5">
        <f t="shared" si="3"/>
        <v>8.0335594434614102</v>
      </c>
      <c r="BE40" s="5">
        <f t="shared" si="44"/>
        <v>137.70627763405372</v>
      </c>
      <c r="BF40" s="5">
        <f t="shared" si="51"/>
        <v>-0.48768382190396087</v>
      </c>
      <c r="BG40" s="53">
        <f t="shared" si="52"/>
        <v>44.470627140966513</v>
      </c>
      <c r="BH40" s="5">
        <f t="shared" si="45"/>
        <v>318.62062714096646</v>
      </c>
      <c r="BI40" s="5">
        <f t="shared" si="46"/>
        <v>112.04712885373968</v>
      </c>
      <c r="BJ40" s="5">
        <f t="shared" si="47"/>
        <v>-2677.4104686614996</v>
      </c>
      <c r="BK40" s="32"/>
      <c r="BL40" s="101">
        <f t="shared" si="48"/>
        <v>44.68</v>
      </c>
      <c r="BM40" s="6">
        <f t="shared" si="49"/>
        <v>-0.69991047448522559</v>
      </c>
      <c r="BN40" s="6">
        <v>44.367280000000001</v>
      </c>
      <c r="BO40" s="50">
        <v>2342.5934525976504</v>
      </c>
      <c r="BP40" s="53">
        <v>44.478101095439939</v>
      </c>
      <c r="BR40" s="50">
        <v>2253.6164990503494</v>
      </c>
      <c r="BS40" s="53">
        <v>44.470458193497002</v>
      </c>
      <c r="CB40" s="20"/>
      <c r="CF40" s="101"/>
      <c r="CH40" s="6"/>
      <c r="CI40" s="6"/>
      <c r="CJ40" s="6"/>
      <c r="CQ40" s="6"/>
      <c r="CR40" s="6"/>
      <c r="DE40" s="6"/>
      <c r="DF40" s="6"/>
      <c r="DK40" s="6"/>
      <c r="DL40" s="6"/>
      <c r="DQ40" s="6"/>
      <c r="DR40" s="6"/>
      <c r="DU40" s="6"/>
      <c r="DV40" s="6"/>
    </row>
    <row r="41" spans="2:126" x14ac:dyDescent="0.25">
      <c r="B41" s="27"/>
      <c r="C41" s="7">
        <v>28</v>
      </c>
      <c r="D41" s="4">
        <v>9.8000000000000007</v>
      </c>
      <c r="E41" s="4">
        <v>1</v>
      </c>
      <c r="F41" s="4">
        <v>0.127</v>
      </c>
      <c r="G41" s="44">
        <v>5.3848000000000004E-3</v>
      </c>
      <c r="H41" s="45">
        <v>1350</v>
      </c>
      <c r="I41" s="4">
        <v>6.7500000000000001E-5</v>
      </c>
      <c r="J41" s="46">
        <f t="shared" ca="1" si="4"/>
        <v>31</v>
      </c>
      <c r="K41" s="4">
        <f t="shared" si="5"/>
        <v>4.1480222512085238E-4</v>
      </c>
      <c r="L41" s="4">
        <f t="shared" si="6"/>
        <v>0.3044</v>
      </c>
      <c r="M41" s="4">
        <f t="shared" si="7"/>
        <v>1071</v>
      </c>
      <c r="N41" s="4">
        <f t="shared" si="8"/>
        <v>73.842879600000003</v>
      </c>
      <c r="O41" s="4">
        <f t="shared" si="9"/>
        <v>1.2661265000000001E-2</v>
      </c>
      <c r="P41" s="47">
        <f t="shared" si="10"/>
        <v>4.1480222512085238E-4</v>
      </c>
      <c r="Q41" s="43">
        <f t="shared" si="11"/>
        <v>733.84370084155944</v>
      </c>
      <c r="R41" s="207">
        <f t="shared" si="12"/>
        <v>7.5327266456024243E-5</v>
      </c>
      <c r="S41" s="42">
        <f t="shared" si="13"/>
        <v>3.2761515150409724E-2</v>
      </c>
      <c r="T41" s="42">
        <f t="shared" si="14"/>
        <v>6.8660258806795618E-2</v>
      </c>
      <c r="U41" s="42">
        <f t="shared" si="15"/>
        <v>26.54511868795425</v>
      </c>
      <c r="V41" s="42">
        <f t="shared" si="16"/>
        <v>8.623789771416726E-4</v>
      </c>
      <c r="W41" s="42">
        <f t="shared" si="17"/>
        <v>0</v>
      </c>
      <c r="X41" s="42">
        <f t="shared" si="18"/>
        <v>9.8527960611872571E-3</v>
      </c>
      <c r="Y41" s="42">
        <f t="shared" si="19"/>
        <v>2.8892588039239029</v>
      </c>
      <c r="Z41" s="42" t="str">
        <f t="shared" si="20"/>
        <v>Segregated</v>
      </c>
      <c r="AA41" s="42">
        <f t="shared" si="21"/>
        <v>1.8080376728444996</v>
      </c>
      <c r="AB41" s="42">
        <f t="shared" si="22"/>
        <v>0.94905571310495052</v>
      </c>
      <c r="AC41" s="42">
        <f t="shared" si="23"/>
        <v>1.6290028617995662</v>
      </c>
      <c r="AD41" s="42">
        <f t="shared" si="24"/>
        <v>1.8080376728444996</v>
      </c>
      <c r="AE41" s="42">
        <f t="shared" si="25"/>
        <v>1</v>
      </c>
      <c r="AF41" s="42">
        <f t="shared" si="26"/>
        <v>0</v>
      </c>
      <c r="AG41" s="42">
        <f t="shared" si="27"/>
        <v>0</v>
      </c>
      <c r="AH41" s="42">
        <f t="shared" si="28"/>
        <v>0</v>
      </c>
      <c r="AI41" s="42">
        <f t="shared" si="29"/>
        <v>0</v>
      </c>
      <c r="AJ41" s="42">
        <f t="shared" si="30"/>
        <v>0.20581116441921524</v>
      </c>
      <c r="AK41" s="42">
        <f t="shared" si="31"/>
        <v>1.8080376728444996</v>
      </c>
      <c r="AL41" s="42">
        <f t="shared" si="32"/>
        <v>0.30590392497268826</v>
      </c>
      <c r="AM41" s="42">
        <v>1</v>
      </c>
      <c r="AN41" s="42">
        <v>-90</v>
      </c>
      <c r="AO41" s="42">
        <f t="shared" si="33"/>
        <v>40533.962628565649</v>
      </c>
      <c r="AP41" s="42">
        <f t="shared" si="34"/>
        <v>2.6932291741839649E-2</v>
      </c>
      <c r="AQ41" s="42">
        <f t="shared" si="35"/>
        <v>2.1922529202302872E-2</v>
      </c>
      <c r="AR41" s="42">
        <f t="shared" si="36"/>
        <v>0.3044</v>
      </c>
      <c r="AS41" s="42">
        <f t="shared" si="37"/>
        <v>3.4642737198407975E-5</v>
      </c>
      <c r="AT41" s="42">
        <f t="shared" si="38"/>
        <v>7191.6682682472829</v>
      </c>
      <c r="AU41" s="42">
        <f t="shared" si="39"/>
        <v>7191.6683028900197</v>
      </c>
      <c r="AV41" s="42">
        <f t="shared" si="40"/>
        <v>0.31792567650001052</v>
      </c>
      <c r="AW41" s="42">
        <f t="shared" si="41"/>
        <v>52.153163824414726</v>
      </c>
      <c r="AX41" s="50">
        <f t="shared" si="50"/>
        <v>2307.1434205896885</v>
      </c>
      <c r="AY41" s="52">
        <f t="shared" si="42"/>
        <v>5.3301957794204852E-2</v>
      </c>
      <c r="AZ41" s="52">
        <f t="shared" si="0"/>
        <v>12392.683094830332</v>
      </c>
      <c r="BA41" s="52">
        <f t="shared" si="1"/>
        <v>17.513558229766286</v>
      </c>
      <c r="BB41" s="52">
        <f t="shared" si="2"/>
        <v>320.9412935792754</v>
      </c>
      <c r="BC41" s="5">
        <f t="shared" si="43"/>
        <v>134.69920696677201</v>
      </c>
      <c r="BD41" s="5">
        <f t="shared" si="3"/>
        <v>7.9790156670949957</v>
      </c>
      <c r="BE41" s="5">
        <f t="shared" si="44"/>
        <v>137.17385587639748</v>
      </c>
      <c r="BF41" s="5">
        <f t="shared" si="51"/>
        <v>-0.4875597539090038</v>
      </c>
      <c r="BG41" s="53">
        <f t="shared" si="52"/>
        <v>44.958186894875517</v>
      </c>
      <c r="BH41" s="5">
        <f t="shared" si="45"/>
        <v>319.10818689487547</v>
      </c>
      <c r="BI41" s="5">
        <f t="shared" si="46"/>
        <v>112.92473641077589</v>
      </c>
      <c r="BJ41" s="5">
        <f t="shared" si="47"/>
        <v>-2666.3342133281658</v>
      </c>
      <c r="BK41" s="32"/>
      <c r="BL41" s="101">
        <f t="shared" si="48"/>
        <v>45.160000000000004</v>
      </c>
      <c r="BM41" s="6">
        <f t="shared" si="49"/>
        <v>-0.71749335695306549</v>
      </c>
      <c r="BN41" s="6">
        <v>44.835979999999999</v>
      </c>
      <c r="BO41" s="50">
        <v>2396.0147613349</v>
      </c>
      <c r="BP41" s="53">
        <v>44.96563981802219</v>
      </c>
      <c r="BR41" s="50">
        <v>2305.1866608034816</v>
      </c>
      <c r="BS41" s="53">
        <v>44.958018228405386</v>
      </c>
      <c r="CB41" s="20"/>
      <c r="CF41" s="101"/>
      <c r="CH41" s="6"/>
      <c r="CI41" s="6"/>
      <c r="CJ41" s="6"/>
      <c r="CQ41" s="6"/>
      <c r="CR41" s="6"/>
      <c r="DE41" s="6"/>
      <c r="DF41" s="6"/>
      <c r="DK41" s="6"/>
      <c r="DL41" s="6"/>
      <c r="DQ41" s="6"/>
      <c r="DR41" s="6"/>
      <c r="DU41" s="6"/>
      <c r="DV41" s="6"/>
    </row>
    <row r="42" spans="2:126" x14ac:dyDescent="0.25">
      <c r="B42" s="27"/>
      <c r="C42" s="7">
        <v>29</v>
      </c>
      <c r="D42" s="4">
        <v>9.8000000000000007</v>
      </c>
      <c r="E42" s="4">
        <v>1</v>
      </c>
      <c r="F42" s="4">
        <v>0.127</v>
      </c>
      <c r="G42" s="44">
        <v>5.3848000000000004E-3</v>
      </c>
      <c r="H42" s="45">
        <v>1400</v>
      </c>
      <c r="I42" s="4">
        <v>6.7500000000000001E-5</v>
      </c>
      <c r="J42" s="46">
        <f t="shared" ca="1" si="4"/>
        <v>31</v>
      </c>
      <c r="K42" s="4">
        <f t="shared" si="5"/>
        <v>4.1043742895770376E-4</v>
      </c>
      <c r="L42" s="4">
        <f t="shared" si="6"/>
        <v>0.3044</v>
      </c>
      <c r="M42" s="4">
        <f t="shared" si="7"/>
        <v>1071</v>
      </c>
      <c r="N42" s="4">
        <f t="shared" si="8"/>
        <v>73.842879600000003</v>
      </c>
      <c r="O42" s="4">
        <f t="shared" si="9"/>
        <v>1.2661265000000001E-2</v>
      </c>
      <c r="P42" s="47">
        <f t="shared" si="10"/>
        <v>4.1043742895770376E-4</v>
      </c>
      <c r="Q42" s="43">
        <f t="shared" si="11"/>
        <v>741.64776047110684</v>
      </c>
      <c r="R42" s="207">
        <f t="shared" si="12"/>
        <v>7.6003601861808219E-5</v>
      </c>
      <c r="S42" s="42">
        <f t="shared" si="13"/>
        <v>3.2416778967796954E-2</v>
      </c>
      <c r="T42" s="42">
        <f t="shared" si="14"/>
        <v>6.8589338131354316E-2</v>
      </c>
      <c r="U42" s="42">
        <f t="shared" si="15"/>
        <v>26.551977874338736</v>
      </c>
      <c r="V42" s="42">
        <f t="shared" si="16"/>
        <v>8.4432553322111748E-4</v>
      </c>
      <c r="W42" s="42">
        <f t="shared" si="17"/>
        <v>0</v>
      </c>
      <c r="X42" s="42">
        <f t="shared" si="18"/>
        <v>9.8527960611872571E-3</v>
      </c>
      <c r="Y42" s="42">
        <f t="shared" si="19"/>
        <v>2.8892588039239029</v>
      </c>
      <c r="Z42" s="42" t="str">
        <f t="shared" si="20"/>
        <v>Segregated</v>
      </c>
      <c r="AA42" s="42">
        <f t="shared" si="21"/>
        <v>1.8113610065386285</v>
      </c>
      <c r="AB42" s="42">
        <f t="shared" si="22"/>
        <v>0.94940314142101434</v>
      </c>
      <c r="AC42" s="42">
        <f t="shared" si="23"/>
        <v>1.6311030918660829</v>
      </c>
      <c r="AD42" s="42">
        <f t="shared" si="24"/>
        <v>1.8113610065386285</v>
      </c>
      <c r="AE42" s="42">
        <f t="shared" si="25"/>
        <v>1</v>
      </c>
      <c r="AF42" s="42">
        <f t="shared" si="26"/>
        <v>0</v>
      </c>
      <c r="AG42" s="42">
        <f t="shared" si="27"/>
        <v>0</v>
      </c>
      <c r="AH42" s="42">
        <f t="shared" si="28"/>
        <v>0</v>
      </c>
      <c r="AI42" s="42">
        <f t="shared" si="29"/>
        <v>0</v>
      </c>
      <c r="AJ42" s="42">
        <f t="shared" si="30"/>
        <v>0.20569344665393238</v>
      </c>
      <c r="AK42" s="42">
        <f t="shared" si="31"/>
        <v>1.8113610065386285</v>
      </c>
      <c r="AL42" s="42">
        <f t="shared" si="32"/>
        <v>0.30478246082288113</v>
      </c>
      <c r="AM42" s="42">
        <v>1</v>
      </c>
      <c r="AN42" s="42">
        <v>-90</v>
      </c>
      <c r="AO42" s="42">
        <f t="shared" si="33"/>
        <v>40173.261906614738</v>
      </c>
      <c r="AP42" s="42">
        <f t="shared" si="34"/>
        <v>2.698396824972649E-2</v>
      </c>
      <c r="AQ42" s="42">
        <f t="shared" si="35"/>
        <v>2.1967178971135988E-2</v>
      </c>
      <c r="AR42" s="42">
        <f t="shared" si="36"/>
        <v>0.3044</v>
      </c>
      <c r="AS42" s="42">
        <f t="shared" si="37"/>
        <v>3.3982589412773486E-5</v>
      </c>
      <c r="AT42" s="42">
        <f t="shared" si="38"/>
        <v>7268.148052616848</v>
      </c>
      <c r="AU42" s="42">
        <f t="shared" si="39"/>
        <v>7268.1480865994372</v>
      </c>
      <c r="AV42" s="42">
        <f t="shared" si="40"/>
        <v>0.32130665653834461</v>
      </c>
      <c r="AW42" s="42">
        <f t="shared" si="41"/>
        <v>52.70778655186313</v>
      </c>
      <c r="AX42" s="50">
        <f t="shared" si="50"/>
        <v>2359.2965844141031</v>
      </c>
      <c r="AY42" s="52">
        <f t="shared" si="42"/>
        <v>5.3658948682336886E-2</v>
      </c>
      <c r="AZ42" s="52">
        <f t="shared" si="0"/>
        <v>12207.407708638033</v>
      </c>
      <c r="BA42" s="52">
        <f t="shared" si="1"/>
        <v>17.290815009156212</v>
      </c>
      <c r="BB42" s="52">
        <f t="shared" si="2"/>
        <v>317.43320026728628</v>
      </c>
      <c r="BC42" s="5">
        <f t="shared" si="43"/>
        <v>134.11914805678961</v>
      </c>
      <c r="BD42" s="5">
        <f t="shared" si="3"/>
        <v>7.9259315877501217</v>
      </c>
      <c r="BE42" s="5">
        <f t="shared" si="44"/>
        <v>136.61037097511235</v>
      </c>
      <c r="BF42" s="5">
        <f t="shared" si="51"/>
        <v>-0.48742732262062161</v>
      </c>
      <c r="BG42" s="53">
        <f t="shared" si="52"/>
        <v>45.445614217496136</v>
      </c>
      <c r="BH42" s="5">
        <f t="shared" si="45"/>
        <v>319.59561421749612</v>
      </c>
      <c r="BI42" s="5">
        <f t="shared" si="46"/>
        <v>113.80210559149306</v>
      </c>
      <c r="BJ42" s="5">
        <f t="shared" si="47"/>
        <v>-2654.6110659201413</v>
      </c>
      <c r="BK42" s="32"/>
      <c r="BL42" s="101">
        <f t="shared" si="48"/>
        <v>45.64</v>
      </c>
      <c r="BM42" s="6">
        <f t="shared" si="49"/>
        <v>-0.73472830850131243</v>
      </c>
      <c r="BN42" s="6">
        <v>45.304670000000002</v>
      </c>
      <c r="BO42" s="50">
        <v>2450.0170735785528</v>
      </c>
      <c r="BP42" s="53">
        <v>45.453034387383596</v>
      </c>
      <c r="BR42" s="50">
        <v>2357.2991152913178</v>
      </c>
      <c r="BS42" s="53">
        <v>45.445446078974854</v>
      </c>
      <c r="CB42" s="20"/>
      <c r="CF42" s="101"/>
      <c r="CH42" s="6"/>
      <c r="CI42" s="6"/>
      <c r="CJ42" s="6"/>
      <c r="CQ42" s="6"/>
      <c r="CR42" s="6"/>
      <c r="DE42" s="6"/>
      <c r="DF42" s="6"/>
      <c r="DK42" s="6"/>
      <c r="DL42" s="6"/>
      <c r="DQ42" s="6"/>
      <c r="DR42" s="6"/>
      <c r="DU42" s="6"/>
      <c r="DV42" s="6"/>
    </row>
    <row r="43" spans="2:126" x14ac:dyDescent="0.25">
      <c r="B43" s="27"/>
      <c r="C43" s="7">
        <v>30</v>
      </c>
      <c r="D43" s="4">
        <v>9.8000000000000007</v>
      </c>
      <c r="E43" s="4">
        <v>1</v>
      </c>
      <c r="F43" s="4">
        <v>0.127</v>
      </c>
      <c r="G43" s="44">
        <v>5.3848000000000004E-3</v>
      </c>
      <c r="H43" s="45">
        <v>1450</v>
      </c>
      <c r="I43" s="4">
        <v>6.7500000000000001E-5</v>
      </c>
      <c r="J43" s="46">
        <f t="shared" ca="1" si="4"/>
        <v>31</v>
      </c>
      <c r="K43" s="4">
        <f t="shared" si="5"/>
        <v>4.0607397911646858E-4</v>
      </c>
      <c r="L43" s="4">
        <f t="shared" si="6"/>
        <v>0.3044</v>
      </c>
      <c r="M43" s="4">
        <f t="shared" si="7"/>
        <v>1071</v>
      </c>
      <c r="N43" s="4">
        <f t="shared" si="8"/>
        <v>73.842879600000003</v>
      </c>
      <c r="O43" s="4">
        <f t="shared" si="9"/>
        <v>1.2661265000000001E-2</v>
      </c>
      <c r="P43" s="47">
        <f t="shared" si="10"/>
        <v>4.0607397911646858E-4</v>
      </c>
      <c r="Q43" s="43">
        <f t="shared" si="11"/>
        <v>749.61710342118022</v>
      </c>
      <c r="R43" s="207">
        <f t="shared" si="12"/>
        <v>7.669366062527293E-5</v>
      </c>
      <c r="S43" s="42">
        <f t="shared" si="13"/>
        <v>3.2072149119102125E-2</v>
      </c>
      <c r="T43" s="42">
        <f t="shared" si="14"/>
        <v>6.8518438030323064E-2</v>
      </c>
      <c r="U43" s="42">
        <f t="shared" si="15"/>
        <v>26.558843938125268</v>
      </c>
      <c r="V43" s="42">
        <f t="shared" si="16"/>
        <v>8.264685434018344E-4</v>
      </c>
      <c r="W43" s="42">
        <f t="shared" si="17"/>
        <v>0</v>
      </c>
      <c r="X43" s="42">
        <f t="shared" si="18"/>
        <v>9.8527960611872571E-3</v>
      </c>
      <c r="Y43" s="42">
        <f t="shared" si="19"/>
        <v>2.8892588039239029</v>
      </c>
      <c r="Z43" s="42" t="str">
        <f t="shared" si="20"/>
        <v>Segregated</v>
      </c>
      <c r="AA43" s="42">
        <f t="shared" si="21"/>
        <v>1.8147250342647774</v>
      </c>
      <c r="AB43" s="42">
        <f t="shared" si="22"/>
        <v>0.94975430456594501</v>
      </c>
      <c r="AC43" s="42">
        <f t="shared" si="23"/>
        <v>1.6332278684737296</v>
      </c>
      <c r="AD43" s="42">
        <f t="shared" si="24"/>
        <v>1.8147250342647774</v>
      </c>
      <c r="AE43" s="42">
        <f t="shared" si="25"/>
        <v>1</v>
      </c>
      <c r="AF43" s="42">
        <f t="shared" si="26"/>
        <v>0</v>
      </c>
      <c r="AG43" s="42">
        <f t="shared" si="27"/>
        <v>0</v>
      </c>
      <c r="AH43" s="42">
        <f t="shared" si="28"/>
        <v>0</v>
      </c>
      <c r="AI43" s="42">
        <f t="shared" si="29"/>
        <v>0</v>
      </c>
      <c r="AJ43" s="42">
        <f t="shared" si="30"/>
        <v>0.20557468426418449</v>
      </c>
      <c r="AK43" s="42">
        <f t="shared" si="31"/>
        <v>1.8147250342647774</v>
      </c>
      <c r="AL43" s="42">
        <f t="shared" si="32"/>
        <v>0.30365353350574797</v>
      </c>
      <c r="AM43" s="42">
        <v>1</v>
      </c>
      <c r="AN43" s="42">
        <v>-90</v>
      </c>
      <c r="AO43" s="42">
        <f t="shared" si="33"/>
        <v>39811.799026767701</v>
      </c>
      <c r="AP43" s="42">
        <f t="shared" si="34"/>
        <v>2.7036379020359175E-2</v>
      </c>
      <c r="AQ43" s="42">
        <f t="shared" si="35"/>
        <v>2.201245976453885E-2</v>
      </c>
      <c r="AR43" s="42">
        <f t="shared" si="36"/>
        <v>0.3044</v>
      </c>
      <c r="AS43" s="42">
        <f t="shared" si="37"/>
        <v>3.3328485772035082E-5</v>
      </c>
      <c r="AT43" s="42">
        <f t="shared" si="38"/>
        <v>7346.2476135275665</v>
      </c>
      <c r="AU43" s="42">
        <f t="shared" si="39"/>
        <v>7346.2476468560526</v>
      </c>
      <c r="AV43" s="42">
        <f t="shared" si="40"/>
        <v>0.32475924284838892</v>
      </c>
      <c r="AW43" s="42">
        <f t="shared" si="41"/>
        <v>53.274155715335411</v>
      </c>
      <c r="AX43" s="50">
        <f t="shared" si="50"/>
        <v>2412.0043709659662</v>
      </c>
      <c r="AY43" s="52">
        <f t="shared" si="42"/>
        <v>5.4010923339386743E-2</v>
      </c>
      <c r="AZ43" s="52">
        <f t="shared" si="0"/>
        <v>12020.695027503627</v>
      </c>
      <c r="BA43" s="52">
        <f t="shared" si="1"/>
        <v>17.06897508724828</v>
      </c>
      <c r="BB43" s="52">
        <f t="shared" si="2"/>
        <v>313.92774984750201</v>
      </c>
      <c r="BC43" s="5">
        <f t="shared" si="43"/>
        <v>133.50809158361895</v>
      </c>
      <c r="BD43" s="5">
        <f t="shared" si="3"/>
        <v>7.8742804238759332</v>
      </c>
      <c r="BE43" s="5">
        <f t="shared" si="44"/>
        <v>136.01565562218059</v>
      </c>
      <c r="BF43" s="5">
        <f t="shared" si="51"/>
        <v>-0.48728591774054297</v>
      </c>
      <c r="BG43" s="53">
        <f t="shared" si="52"/>
        <v>45.932900135236679</v>
      </c>
      <c r="BH43" s="5">
        <f t="shared" si="45"/>
        <v>320.08290013523663</v>
      </c>
      <c r="BI43" s="5">
        <f t="shared" si="46"/>
        <v>114.67922024342597</v>
      </c>
      <c r="BJ43" s="5">
        <f t="shared" si="47"/>
        <v>-2642.2353020328278</v>
      </c>
      <c r="BK43" s="32"/>
      <c r="BL43" s="101">
        <f t="shared" si="48"/>
        <v>46.120000000000005</v>
      </c>
      <c r="BM43" s="6">
        <f t="shared" si="49"/>
        <v>-0.66335646140504489</v>
      </c>
      <c r="BN43" s="6">
        <v>45.814059999999998</v>
      </c>
      <c r="BO43" s="50">
        <v>2504.6126901184639</v>
      </c>
      <c r="BP43" s="53">
        <v>45.940274736322834</v>
      </c>
      <c r="BR43" s="50">
        <v>2409.9653411369759</v>
      </c>
      <c r="BS43" s="53">
        <v>45.932732794528562</v>
      </c>
      <c r="CB43" s="20"/>
      <c r="CF43" s="101"/>
      <c r="CH43" s="6"/>
      <c r="CI43" s="6"/>
      <c r="CJ43" s="6"/>
      <c r="CQ43" s="6"/>
      <c r="CR43" s="6"/>
      <c r="DE43" s="6"/>
      <c r="DF43" s="6"/>
      <c r="DK43" s="6"/>
      <c r="DL43" s="6"/>
      <c r="DQ43" s="6"/>
      <c r="DR43" s="6"/>
      <c r="DU43" s="6"/>
      <c r="DV43" s="6"/>
    </row>
    <row r="44" spans="2:126" x14ac:dyDescent="0.25">
      <c r="B44" s="27"/>
      <c r="C44" s="7">
        <v>31</v>
      </c>
      <c r="D44" s="4">
        <v>9.8000000000000007</v>
      </c>
      <c r="E44" s="4">
        <v>1</v>
      </c>
      <c r="F44" s="4">
        <v>0.127</v>
      </c>
      <c r="G44" s="44">
        <v>5.3848000000000004E-3</v>
      </c>
      <c r="H44" s="45">
        <v>1500</v>
      </c>
      <c r="I44" s="4">
        <v>6.7500000000000001E-5</v>
      </c>
      <c r="J44" s="46">
        <f t="shared" ca="1" si="4"/>
        <v>31</v>
      </c>
      <c r="K44" s="4">
        <f t="shared" si="5"/>
        <v>4.0171277822398881E-4</v>
      </c>
      <c r="L44" s="4">
        <f t="shared" si="6"/>
        <v>0.3044</v>
      </c>
      <c r="M44" s="4">
        <f t="shared" si="7"/>
        <v>1071</v>
      </c>
      <c r="N44" s="4">
        <f t="shared" si="8"/>
        <v>73.842879600000003</v>
      </c>
      <c r="O44" s="4">
        <f t="shared" si="9"/>
        <v>1.2661265000000001E-2</v>
      </c>
      <c r="P44" s="47">
        <f t="shared" si="10"/>
        <v>4.0171277822398881E-4</v>
      </c>
      <c r="Q44" s="43">
        <f t="shared" si="11"/>
        <v>757.75533291667239</v>
      </c>
      <c r="R44" s="207">
        <f t="shared" si="12"/>
        <v>7.7397741543247615E-5</v>
      </c>
      <c r="S44" s="42">
        <f t="shared" si="13"/>
        <v>3.172769689474067E-2</v>
      </c>
      <c r="T44" s="42">
        <f t="shared" si="14"/>
        <v>6.8447559906055694E-2</v>
      </c>
      <c r="U44" s="42">
        <f t="shared" si="15"/>
        <v>26.565716756172037</v>
      </c>
      <c r="V44" s="42">
        <f t="shared" si="16"/>
        <v>8.0881146572757249E-4</v>
      </c>
      <c r="W44" s="42">
        <f t="shared" si="17"/>
        <v>0</v>
      </c>
      <c r="X44" s="42">
        <f t="shared" si="18"/>
        <v>9.8527960611872571E-3</v>
      </c>
      <c r="Y44" s="42">
        <f t="shared" si="19"/>
        <v>2.8892588039239029</v>
      </c>
      <c r="Z44" s="42" t="str">
        <f t="shared" si="20"/>
        <v>Segregated</v>
      </c>
      <c r="AA44" s="42">
        <f t="shared" si="21"/>
        <v>1.8181299882187434</v>
      </c>
      <c r="AB44" s="42">
        <f t="shared" si="22"/>
        <v>0.95010920953422451</v>
      </c>
      <c r="AC44" s="42">
        <f t="shared" si="23"/>
        <v>1.6353772983021091</v>
      </c>
      <c r="AD44" s="42">
        <f t="shared" si="24"/>
        <v>1.8181299882187434</v>
      </c>
      <c r="AE44" s="42">
        <f t="shared" si="25"/>
        <v>1</v>
      </c>
      <c r="AF44" s="42">
        <f t="shared" si="26"/>
        <v>0</v>
      </c>
      <c r="AG44" s="42">
        <f t="shared" si="27"/>
        <v>0</v>
      </c>
      <c r="AH44" s="42">
        <f t="shared" si="28"/>
        <v>0</v>
      </c>
      <c r="AI44" s="42">
        <f t="shared" si="29"/>
        <v>0</v>
      </c>
      <c r="AJ44" s="42">
        <f t="shared" si="30"/>
        <v>0.20545488194327599</v>
      </c>
      <c r="AK44" s="42">
        <f t="shared" si="31"/>
        <v>1.8181299882187434</v>
      </c>
      <c r="AL44" s="42">
        <f t="shared" si="32"/>
        <v>0.30251724715769324</v>
      </c>
      <c r="AM44" s="42">
        <v>1</v>
      </c>
      <c r="AN44" s="42">
        <v>-90</v>
      </c>
      <c r="AO44" s="42">
        <f t="shared" si="33"/>
        <v>39449.634350562934</v>
      </c>
      <c r="AP44" s="42">
        <f t="shared" si="34"/>
        <v>2.7089532665299166E-2</v>
      </c>
      <c r="AQ44" s="42">
        <f t="shared" si="35"/>
        <v>2.205837884791018E-2</v>
      </c>
      <c r="AR44" s="42">
        <f t="shared" si="36"/>
        <v>0.3044</v>
      </c>
      <c r="AS44" s="42">
        <f t="shared" si="37"/>
        <v>3.2680563791542998E-5</v>
      </c>
      <c r="AT44" s="42">
        <f t="shared" si="38"/>
        <v>7426.0022625833899</v>
      </c>
      <c r="AU44" s="42">
        <f t="shared" si="39"/>
        <v>7426.0022952639538</v>
      </c>
      <c r="AV44" s="42">
        <f t="shared" si="40"/>
        <v>0.32828499646788123</v>
      </c>
      <c r="AW44" s="42">
        <f t="shared" si="41"/>
        <v>53.852527390584171</v>
      </c>
      <c r="AX44" s="50">
        <f t="shared" si="50"/>
        <v>2465.2785266813016</v>
      </c>
      <c r="AY44" s="52">
        <f t="shared" si="42"/>
        <v>5.4357764531317271E-2</v>
      </c>
      <c r="AZ44" s="52">
        <f t="shared" si="0"/>
        <v>11832.515275730271</v>
      </c>
      <c r="BA44" s="52">
        <f t="shared" si="1"/>
        <v>16.847822330697081</v>
      </c>
      <c r="BB44" s="52">
        <f t="shared" si="2"/>
        <v>310.42418479534524</v>
      </c>
      <c r="BC44" s="5">
        <f t="shared" si="43"/>
        <v>132.86586410969682</v>
      </c>
      <c r="BD44" s="5">
        <f t="shared" si="3"/>
        <v>7.8240369153107689</v>
      </c>
      <c r="BE44" s="5">
        <f t="shared" si="44"/>
        <v>135.38953093721673</v>
      </c>
      <c r="BF44" s="5">
        <f t="shared" si="51"/>
        <v>-0.48713487468979055</v>
      </c>
      <c r="BG44" s="53">
        <f t="shared" si="52"/>
        <v>46.420035009926472</v>
      </c>
      <c r="BH44" s="5">
        <f t="shared" si="45"/>
        <v>320.57003500992647</v>
      </c>
      <c r="BI44" s="5">
        <f t="shared" si="46"/>
        <v>115.55606301786769</v>
      </c>
      <c r="BJ44" s="5">
        <f t="shared" si="47"/>
        <v>-2629.2007850794785</v>
      </c>
      <c r="BK44" s="32"/>
      <c r="BL44" s="101">
        <f t="shared" si="48"/>
        <v>46.6</v>
      </c>
      <c r="BM44" s="6">
        <f t="shared" si="49"/>
        <v>-0.71210300429184481</v>
      </c>
      <c r="BN44" s="6">
        <v>46.268160000000002</v>
      </c>
      <c r="BO44" s="50">
        <v>2559.814179876952</v>
      </c>
      <c r="BP44" s="53">
        <v>46.427350026164213</v>
      </c>
      <c r="BR44" s="50">
        <v>2463.1970666872066</v>
      </c>
      <c r="BS44" s="53">
        <v>46.419868762004995</v>
      </c>
      <c r="CB44" s="20"/>
      <c r="CF44" s="101"/>
      <c r="CH44" s="6"/>
      <c r="CI44" s="6"/>
      <c r="CJ44" s="6"/>
      <c r="CQ44" s="6"/>
      <c r="CR44" s="6"/>
      <c r="DE44" s="6"/>
      <c r="DF44" s="6"/>
      <c r="DK44" s="6"/>
      <c r="DL44" s="6"/>
      <c r="DQ44" s="6"/>
      <c r="DR44" s="6"/>
      <c r="DU44" s="6"/>
      <c r="DV44" s="6"/>
    </row>
    <row r="45" spans="2:126" x14ac:dyDescent="0.25">
      <c r="B45" s="27"/>
      <c r="C45" s="7">
        <v>32</v>
      </c>
      <c r="D45" s="4">
        <v>9.8000000000000007</v>
      </c>
      <c r="E45" s="4">
        <v>1</v>
      </c>
      <c r="F45" s="4">
        <v>0.127</v>
      </c>
      <c r="G45" s="44">
        <v>5.3848000000000004E-3</v>
      </c>
      <c r="H45" s="45">
        <v>1550</v>
      </c>
      <c r="I45" s="4">
        <v>6.7500000000000001E-5</v>
      </c>
      <c r="J45" s="46">
        <f t="shared" ca="1" si="4"/>
        <v>31</v>
      </c>
      <c r="K45" s="4">
        <f t="shared" si="5"/>
        <v>3.9735472517015081E-4</v>
      </c>
      <c r="L45" s="4">
        <f t="shared" si="6"/>
        <v>0.3044</v>
      </c>
      <c r="M45" s="4">
        <f t="shared" si="7"/>
        <v>1071</v>
      </c>
      <c r="N45" s="4">
        <f t="shared" si="8"/>
        <v>73.842879600000003</v>
      </c>
      <c r="O45" s="4">
        <f t="shared" si="9"/>
        <v>1.2661265000000001E-2</v>
      </c>
      <c r="P45" s="47">
        <f t="shared" si="10"/>
        <v>3.9735472517015081E-4</v>
      </c>
      <c r="Q45" s="43">
        <f t="shared" si="11"/>
        <v>766.06613868666898</v>
      </c>
      <c r="R45" s="207">
        <f t="shared" si="12"/>
        <v>7.8116150557581209E-5</v>
      </c>
      <c r="S45" s="42">
        <f t="shared" si="13"/>
        <v>3.1383493289979379E-2</v>
      </c>
      <c r="T45" s="42">
        <f t="shared" si="14"/>
        <v>6.8376705266354657E-2</v>
      </c>
      <c r="U45" s="42">
        <f t="shared" si="15"/>
        <v>26.572596194423028</v>
      </c>
      <c r="V45" s="42">
        <f t="shared" si="16"/>
        <v>7.9135758563569068E-4</v>
      </c>
      <c r="W45" s="42">
        <f t="shared" si="17"/>
        <v>0</v>
      </c>
      <c r="X45" s="42">
        <f t="shared" si="18"/>
        <v>9.8527960611872571E-3</v>
      </c>
      <c r="Y45" s="42">
        <f t="shared" si="19"/>
        <v>2.8892588039239029</v>
      </c>
      <c r="Z45" s="42" t="str">
        <f t="shared" si="20"/>
        <v>Segregated</v>
      </c>
      <c r="AA45" s="42">
        <f t="shared" si="21"/>
        <v>1.8215760991713554</v>
      </c>
      <c r="AB45" s="42">
        <f t="shared" si="22"/>
        <v>0.95046786291542151</v>
      </c>
      <c r="AC45" s="42">
        <f t="shared" si="23"/>
        <v>1.6375514864805856</v>
      </c>
      <c r="AD45" s="42">
        <f t="shared" si="24"/>
        <v>1.8215760991713554</v>
      </c>
      <c r="AE45" s="42">
        <f t="shared" si="25"/>
        <v>1</v>
      </c>
      <c r="AF45" s="42">
        <f t="shared" si="26"/>
        <v>0</v>
      </c>
      <c r="AG45" s="42">
        <f t="shared" si="27"/>
        <v>0</v>
      </c>
      <c r="AH45" s="42">
        <f t="shared" si="28"/>
        <v>0</v>
      </c>
      <c r="AI45" s="42">
        <f t="shared" si="29"/>
        <v>0</v>
      </c>
      <c r="AJ45" s="42">
        <f t="shared" si="30"/>
        <v>0.20533404460598983</v>
      </c>
      <c r="AK45" s="42">
        <f t="shared" si="31"/>
        <v>1.8215760991713554</v>
      </c>
      <c r="AL45" s="42">
        <f t="shared" si="32"/>
        <v>0.30137370791638107</v>
      </c>
      <c r="AM45" s="42">
        <v>1</v>
      </c>
      <c r="AN45" s="42">
        <v>-90</v>
      </c>
      <c r="AO45" s="42">
        <f t="shared" si="33"/>
        <v>39086.828801040647</v>
      </c>
      <c r="AP45" s="42">
        <f t="shared" si="34"/>
        <v>2.7143437870677023E-2</v>
      </c>
      <c r="AQ45" s="42">
        <f t="shared" si="35"/>
        <v>2.210494354893254E-2</v>
      </c>
      <c r="AR45" s="42">
        <f t="shared" si="36"/>
        <v>0.3044</v>
      </c>
      <c r="AS45" s="42">
        <f t="shared" si="37"/>
        <v>3.2038955592311444E-5</v>
      </c>
      <c r="AT45" s="42">
        <f t="shared" si="38"/>
        <v>7507.4481591293561</v>
      </c>
      <c r="AU45" s="42">
        <f t="shared" si="39"/>
        <v>7507.4481911683115</v>
      </c>
      <c r="AV45" s="42">
        <f t="shared" si="40"/>
        <v>0.33188551591107313</v>
      </c>
      <c r="AW45" s="42">
        <f t="shared" si="41"/>
        <v>54.44316380108426</v>
      </c>
      <c r="AX45" s="50">
        <f t="shared" si="50"/>
        <v>2519.131054071886</v>
      </c>
      <c r="AY45" s="52">
        <f t="shared" si="42"/>
        <v>5.4699351616676335E-2</v>
      </c>
      <c r="AZ45" s="52">
        <f t="shared" si="0"/>
        <v>11642.83808001433</v>
      </c>
      <c r="BA45" s="52">
        <f t="shared" si="1"/>
        <v>16.627138448541672</v>
      </c>
      <c r="BB45" s="52">
        <f t="shared" si="2"/>
        <v>306.92172791592913</v>
      </c>
      <c r="BC45" s="5">
        <f t="shared" si="43"/>
        <v>132.19227963835647</v>
      </c>
      <c r="BD45" s="5">
        <f t="shared" si="3"/>
        <v>7.7751772874239196</v>
      </c>
      <c r="BE45" s="5">
        <f t="shared" si="44"/>
        <v>134.73180532253585</v>
      </c>
      <c r="BF45" s="5">
        <f t="shared" si="51"/>
        <v>-0.48697346873569775</v>
      </c>
      <c r="BG45" s="53">
        <f t="shared" si="52"/>
        <v>46.907008478662171</v>
      </c>
      <c r="BH45" s="5">
        <f t="shared" si="45"/>
        <v>321.05700847866217</v>
      </c>
      <c r="BI45" s="5">
        <f t="shared" si="46"/>
        <v>116.43261526159195</v>
      </c>
      <c r="BJ45" s="5">
        <f t="shared" si="47"/>
        <v>-2615.5009256723051</v>
      </c>
      <c r="BK45" s="32"/>
      <c r="BL45" s="101">
        <f t="shared" si="48"/>
        <v>47.08</v>
      </c>
      <c r="BM45" s="6">
        <f t="shared" si="49"/>
        <v>-0.75987680543754421</v>
      </c>
      <c r="BN45" s="6">
        <v>46.722250000000003</v>
      </c>
      <c r="BO45" s="50">
        <v>2615.6343863598308</v>
      </c>
      <c r="BP45" s="53">
        <v>46.914248574029656</v>
      </c>
      <c r="BR45" s="50">
        <v>2517.0062759588859</v>
      </c>
      <c r="BS45" s="53">
        <v>46.906843646056601</v>
      </c>
      <c r="CB45" s="20"/>
      <c r="CF45" s="101"/>
      <c r="CH45" s="6"/>
      <c r="CI45" s="6"/>
      <c r="CJ45" s="6"/>
      <c r="CQ45" s="6"/>
      <c r="CR45" s="6"/>
      <c r="DE45" s="6"/>
      <c r="DF45" s="6"/>
      <c r="DK45" s="6"/>
      <c r="DL45" s="6"/>
      <c r="DQ45" s="6"/>
      <c r="DR45" s="6"/>
      <c r="DU45" s="6"/>
      <c r="DV45" s="6"/>
    </row>
    <row r="46" spans="2:126" x14ac:dyDescent="0.25">
      <c r="B46" s="27"/>
      <c r="C46" s="7">
        <v>33</v>
      </c>
      <c r="D46" s="4">
        <v>9.8000000000000007</v>
      </c>
      <c r="E46" s="4">
        <v>1</v>
      </c>
      <c r="F46" s="4">
        <v>0.127</v>
      </c>
      <c r="G46" s="44">
        <v>5.3848000000000004E-3</v>
      </c>
      <c r="H46" s="45">
        <v>1600</v>
      </c>
      <c r="I46" s="4">
        <v>6.7500000000000001E-5</v>
      </c>
      <c r="J46" s="46">
        <f t="shared" ca="1" si="4"/>
        <v>31</v>
      </c>
      <c r="K46" s="4">
        <f t="shared" si="5"/>
        <v>3.9300071418823656E-4</v>
      </c>
      <c r="L46" s="4">
        <f t="shared" si="6"/>
        <v>0.3044</v>
      </c>
      <c r="M46" s="4">
        <f t="shared" si="7"/>
        <v>1071</v>
      </c>
      <c r="N46" s="4">
        <f t="shared" si="8"/>
        <v>73.842879600000003</v>
      </c>
      <c r="O46" s="4">
        <f t="shared" si="9"/>
        <v>1.2661265000000001E-2</v>
      </c>
      <c r="P46" s="47">
        <f t="shared" si="10"/>
        <v>3.9300071418823656E-4</v>
      </c>
      <c r="Q46" s="43">
        <f t="shared" si="11"/>
        <v>774.55329980443946</v>
      </c>
      <c r="R46" s="207">
        <f t="shared" si="12"/>
        <v>7.8849200987249579E-5</v>
      </c>
      <c r="S46" s="42">
        <f t="shared" si="13"/>
        <v>3.1039608932301514E-2</v>
      </c>
      <c r="T46" s="42">
        <f t="shared" si="14"/>
        <v>6.8305875734188573E-2</v>
      </c>
      <c r="U46" s="42">
        <f t="shared" si="15"/>
        <v>26.579482106892829</v>
      </c>
      <c r="V46" s="42">
        <f t="shared" si="16"/>
        <v>7.741100133940316E-4</v>
      </c>
      <c r="W46" s="42">
        <f t="shared" si="17"/>
        <v>0</v>
      </c>
      <c r="X46" s="42">
        <f t="shared" si="18"/>
        <v>9.8527960611872571E-3</v>
      </c>
      <c r="Y46" s="42">
        <f t="shared" si="19"/>
        <v>2.8892588039239029</v>
      </c>
      <c r="Z46" s="42" t="str">
        <f t="shared" si="20"/>
        <v>Segregated</v>
      </c>
      <c r="AA46" s="42">
        <f t="shared" si="21"/>
        <v>1.8250635967171167</v>
      </c>
      <c r="AB46" s="42">
        <f t="shared" si="22"/>
        <v>0.95083027092083905</v>
      </c>
      <c r="AC46" s="42">
        <f t="shared" si="23"/>
        <v>1.6397505367446377</v>
      </c>
      <c r="AD46" s="42">
        <f t="shared" si="24"/>
        <v>1.8250635967171167</v>
      </c>
      <c r="AE46" s="42">
        <f t="shared" si="25"/>
        <v>1</v>
      </c>
      <c r="AF46" s="42">
        <f t="shared" si="26"/>
        <v>0</v>
      </c>
      <c r="AG46" s="42">
        <f t="shared" si="27"/>
        <v>0</v>
      </c>
      <c r="AH46" s="42">
        <f t="shared" si="28"/>
        <v>0</v>
      </c>
      <c r="AI46" s="42">
        <f t="shared" si="29"/>
        <v>0</v>
      </c>
      <c r="AJ46" s="42">
        <f t="shared" si="30"/>
        <v>0.20521217737820097</v>
      </c>
      <c r="AK46" s="42">
        <f t="shared" si="31"/>
        <v>1.8250635967171167</v>
      </c>
      <c r="AL46" s="42">
        <f t="shared" si="32"/>
        <v>0.30022302378995597</v>
      </c>
      <c r="AM46" s="42">
        <v>1</v>
      </c>
      <c r="AN46" s="42">
        <v>-90</v>
      </c>
      <c r="AO46" s="42">
        <f t="shared" si="33"/>
        <v>38723.443804259136</v>
      </c>
      <c r="AP46" s="42">
        <f t="shared" si="34"/>
        <v>2.7198103401285492E-2</v>
      </c>
      <c r="AQ46" s="42">
        <f t="shared" si="35"/>
        <v>2.2152161261167515E-2</v>
      </c>
      <c r="AR46" s="42">
        <f t="shared" si="36"/>
        <v>0.3044</v>
      </c>
      <c r="AS46" s="42">
        <f t="shared" si="37"/>
        <v>3.1403787786243131E-5</v>
      </c>
      <c r="AT46" s="42">
        <f t="shared" si="38"/>
        <v>7590.6223380835072</v>
      </c>
      <c r="AU46" s="42">
        <f t="shared" si="39"/>
        <v>7590.6223694872951</v>
      </c>
      <c r="AV46" s="42">
        <f t="shared" si="40"/>
        <v>0.3355624383991096</v>
      </c>
      <c r="AW46" s="42">
        <f t="shared" si="41"/>
        <v>55.046333519866742</v>
      </c>
      <c r="AX46" s="50">
        <f t="shared" si="50"/>
        <v>2573.5742178729702</v>
      </c>
      <c r="AY46" s="52">
        <f t="shared" si="42"/>
        <v>5.5035560383056514E-2</v>
      </c>
      <c r="AZ46" s="52">
        <f t="shared" si="0"/>
        <v>11451.632460042012</v>
      </c>
      <c r="BA46" s="52">
        <f t="shared" si="1"/>
        <v>16.40670256084011</v>
      </c>
      <c r="BB46" s="52">
        <f t="shared" si="2"/>
        <v>303.41957916394796</v>
      </c>
      <c r="BC46" s="5">
        <f t="shared" si="43"/>
        <v>131.48713835022878</v>
      </c>
      <c r="BD46" s="5">
        <f t="shared" si="3"/>
        <v>7.7276792198836324</v>
      </c>
      <c r="BE46" s="5">
        <f t="shared" si="44"/>
        <v>134.04227319196181</v>
      </c>
      <c r="BF46" s="5">
        <f t="shared" si="51"/>
        <v>-0.48680090835793982</v>
      </c>
      <c r="BG46" s="53">
        <f t="shared" si="52"/>
        <v>47.393809387020113</v>
      </c>
      <c r="BH46" s="5">
        <f t="shared" si="45"/>
        <v>321.54380938702008</v>
      </c>
      <c r="BI46" s="5">
        <f t="shared" si="46"/>
        <v>117.30885689663619</v>
      </c>
      <c r="BJ46" s="5">
        <f t="shared" si="47"/>
        <v>-2601.1286363316467</v>
      </c>
      <c r="BK46" s="32"/>
      <c r="BL46" s="101">
        <f t="shared" si="48"/>
        <v>47.56</v>
      </c>
      <c r="BM46" s="6">
        <f t="shared" si="49"/>
        <v>-0.80666526492851753</v>
      </c>
      <c r="BN46" s="6">
        <v>47.176349999999999</v>
      </c>
      <c r="BO46" s="50">
        <v>2672.0864343221406</v>
      </c>
      <c r="BP46" s="53">
        <v>47.400957771731122</v>
      </c>
      <c r="BR46" s="50">
        <v>2571.4052147755733</v>
      </c>
      <c r="BS46" s="53">
        <v>47.393646322548804</v>
      </c>
      <c r="CB46" s="20"/>
      <c r="CF46" s="101"/>
      <c r="CH46" s="6"/>
      <c r="CI46" s="6"/>
      <c r="CJ46" s="6"/>
      <c r="CQ46" s="6"/>
      <c r="CR46" s="6"/>
      <c r="DE46" s="6"/>
      <c r="DF46" s="6"/>
      <c r="DK46" s="6"/>
      <c r="DL46" s="6"/>
      <c r="DQ46" s="6"/>
      <c r="DR46" s="6"/>
      <c r="DU46" s="6"/>
      <c r="DV46" s="6"/>
    </row>
    <row r="47" spans="2:126" x14ac:dyDescent="0.25">
      <c r="B47" s="27"/>
      <c r="C47" s="7">
        <v>34</v>
      </c>
      <c r="D47" s="4">
        <v>9.8000000000000007</v>
      </c>
      <c r="E47" s="4">
        <v>1</v>
      </c>
      <c r="F47" s="4">
        <v>0.127</v>
      </c>
      <c r="G47" s="44">
        <v>5.3848000000000004E-3</v>
      </c>
      <c r="H47" s="45">
        <v>1650</v>
      </c>
      <c r="I47" s="4">
        <v>6.7500000000000001E-5</v>
      </c>
      <c r="J47" s="46">
        <f t="shared" ca="1" si="4"/>
        <v>31</v>
      </c>
      <c r="K47" s="4">
        <f t="shared" si="5"/>
        <v>3.8865163392555187E-4</v>
      </c>
      <c r="L47" s="4">
        <f t="shared" si="6"/>
        <v>0.3044</v>
      </c>
      <c r="M47" s="4">
        <f t="shared" si="7"/>
        <v>1071</v>
      </c>
      <c r="N47" s="4">
        <f t="shared" si="8"/>
        <v>73.842879600000003</v>
      </c>
      <c r="O47" s="4">
        <f t="shared" si="9"/>
        <v>1.2661265000000001E-2</v>
      </c>
      <c r="P47" s="47">
        <f t="shared" si="10"/>
        <v>3.8865163392555187E-4</v>
      </c>
      <c r="Q47" s="43">
        <f t="shared" si="11"/>
        <v>783.22068770283192</v>
      </c>
      <c r="R47" s="207">
        <f t="shared" si="12"/>
        <v>7.9597213774603668E-5</v>
      </c>
      <c r="S47" s="42">
        <f t="shared" si="13"/>
        <v>3.0696114008004084E-2</v>
      </c>
      <c r="T47" s="42">
        <f t="shared" si="14"/>
        <v>6.8235073058502557E-2</v>
      </c>
      <c r="U47" s="42">
        <f t="shared" si="15"/>
        <v>26.586374334537325</v>
      </c>
      <c r="V47" s="42">
        <f t="shared" si="16"/>
        <v>7.5707168181936724E-4</v>
      </c>
      <c r="W47" s="42">
        <f t="shared" si="17"/>
        <v>0</v>
      </c>
      <c r="X47" s="42">
        <f t="shared" si="18"/>
        <v>9.8527960611872571E-3</v>
      </c>
      <c r="Y47" s="42">
        <f t="shared" si="19"/>
        <v>2.8892588039239029</v>
      </c>
      <c r="Z47" s="42" t="str">
        <f t="shared" si="20"/>
        <v>Segregated</v>
      </c>
      <c r="AA47" s="42">
        <f t="shared" si="21"/>
        <v>1.8285927095574332</v>
      </c>
      <c r="AB47" s="42">
        <f t="shared" si="22"/>
        <v>0.951196439413586</v>
      </c>
      <c r="AC47" s="42">
        <f t="shared" si="23"/>
        <v>1.6419745516136059</v>
      </c>
      <c r="AD47" s="42">
        <f t="shared" si="24"/>
        <v>1.8285927095574332</v>
      </c>
      <c r="AE47" s="42">
        <f t="shared" si="25"/>
        <v>1</v>
      </c>
      <c r="AF47" s="42">
        <f t="shared" si="26"/>
        <v>0</v>
      </c>
      <c r="AG47" s="42">
        <f t="shared" si="27"/>
        <v>0</v>
      </c>
      <c r="AH47" s="42">
        <f t="shared" si="28"/>
        <v>0</v>
      </c>
      <c r="AI47" s="42">
        <f t="shared" si="29"/>
        <v>0</v>
      </c>
      <c r="AJ47" s="42">
        <f t="shared" si="30"/>
        <v>0.20508928558539136</v>
      </c>
      <c r="AK47" s="42">
        <f t="shared" si="31"/>
        <v>1.8285927095574332</v>
      </c>
      <c r="AL47" s="42">
        <f t="shared" si="32"/>
        <v>0.29906530451700603</v>
      </c>
      <c r="AM47" s="42">
        <v>1</v>
      </c>
      <c r="AN47" s="42">
        <v>-90</v>
      </c>
      <c r="AO47" s="42">
        <f t="shared" si="33"/>
        <v>38359.541228246919</v>
      </c>
      <c r="AP47" s="42">
        <f t="shared" si="34"/>
        <v>2.7253538105235779E-2</v>
      </c>
      <c r="AQ47" s="42">
        <f t="shared" si="35"/>
        <v>2.220003944813766E-2</v>
      </c>
      <c r="AR47" s="42">
        <f t="shared" si="36"/>
        <v>0.3044</v>
      </c>
      <c r="AS47" s="42">
        <f t="shared" si="37"/>
        <v>3.0775181369809033E-5</v>
      </c>
      <c r="AT47" s="42">
        <f t="shared" si="38"/>
        <v>7675.5627394877538</v>
      </c>
      <c r="AU47" s="42">
        <f t="shared" si="39"/>
        <v>7675.5627702629354</v>
      </c>
      <c r="AV47" s="42">
        <f t="shared" si="40"/>
        <v>0.33931744116639873</v>
      </c>
      <c r="AW47" s="42">
        <f t="shared" si="41"/>
        <v>55.662311683818373</v>
      </c>
      <c r="AX47" s="50">
        <f t="shared" si="50"/>
        <v>2628.6205513928371</v>
      </c>
      <c r="AY47" s="52">
        <f t="shared" si="42"/>
        <v>5.5366262869386416E-2</v>
      </c>
      <c r="AZ47" s="52">
        <f t="shared" si="0"/>
        <v>11258.866819309595</v>
      </c>
      <c r="BA47" s="52">
        <f t="shared" si="1"/>
        <v>16.186290759600794</v>
      </c>
      <c r="BB47" s="52">
        <f t="shared" si="2"/>
        <v>299.91691220837561</v>
      </c>
      <c r="BC47" s="5">
        <f t="shared" si="43"/>
        <v>130.75022519924104</v>
      </c>
      <c r="BD47" s="5">
        <f t="shared" si="3"/>
        <v>7.6815218200677151</v>
      </c>
      <c r="BE47" s="5">
        <f t="shared" si="44"/>
        <v>133.32071355857596</v>
      </c>
      <c r="BF47" s="5">
        <f t="shared" si="51"/>
        <v>-0.48661632773896557</v>
      </c>
      <c r="BG47" s="53">
        <f t="shared" si="52"/>
        <v>47.880425714759077</v>
      </c>
      <c r="BH47" s="5">
        <f t="shared" si="45"/>
        <v>322.03042571475908</v>
      </c>
      <c r="BI47" s="5">
        <f t="shared" si="46"/>
        <v>118.18476628656639</v>
      </c>
      <c r="BJ47" s="5">
        <f t="shared" si="47"/>
        <v>-2586.0762809253106</v>
      </c>
      <c r="BK47" s="32"/>
      <c r="BL47" s="101">
        <f t="shared" si="48"/>
        <v>48.04</v>
      </c>
      <c r="BM47" s="6">
        <f t="shared" si="49"/>
        <v>9.2714404662776445E-2</v>
      </c>
      <c r="BN47" s="6">
        <v>48.084539999999997</v>
      </c>
      <c r="BO47" s="50">
        <v>2729.1837366622635</v>
      </c>
      <c r="BP47" s="53">
        <v>47.887463995128883</v>
      </c>
      <c r="BR47" s="50">
        <v>2626.4063971053556</v>
      </c>
      <c r="BS47" s="53">
        <v>47.880264804589011</v>
      </c>
      <c r="CB47" s="20"/>
      <c r="CF47" s="101"/>
      <c r="CH47" s="6"/>
      <c r="CI47" s="6"/>
      <c r="CJ47" s="6"/>
      <c r="CQ47" s="6"/>
      <c r="CR47" s="6"/>
      <c r="DE47" s="6"/>
      <c r="DF47" s="6"/>
      <c r="DK47" s="6"/>
      <c r="DL47" s="6"/>
      <c r="DQ47" s="6"/>
      <c r="DR47" s="6"/>
      <c r="DU47" s="6"/>
      <c r="DV47" s="6"/>
    </row>
    <row r="48" spans="2:126" x14ac:dyDescent="0.25">
      <c r="B48" s="27"/>
      <c r="C48" s="7">
        <v>35</v>
      </c>
      <c r="D48" s="4">
        <v>9.8000000000000007</v>
      </c>
      <c r="E48" s="4">
        <v>1</v>
      </c>
      <c r="F48" s="4">
        <v>0.127</v>
      </c>
      <c r="G48" s="44">
        <v>5.3848000000000004E-3</v>
      </c>
      <c r="H48" s="45">
        <v>1700</v>
      </c>
      <c r="I48" s="4">
        <v>6.7500000000000001E-5</v>
      </c>
      <c r="J48" s="46">
        <f t="shared" ca="1" si="4"/>
        <v>31</v>
      </c>
      <c r="K48" s="4">
        <f t="shared" si="5"/>
        <v>3.8430836650373088E-4</v>
      </c>
      <c r="L48" s="4">
        <f t="shared" si="6"/>
        <v>0.3044</v>
      </c>
      <c r="M48" s="4">
        <f t="shared" si="7"/>
        <v>1071</v>
      </c>
      <c r="N48" s="4">
        <f t="shared" si="8"/>
        <v>73.842879600000003</v>
      </c>
      <c r="O48" s="4">
        <f t="shared" si="9"/>
        <v>1.2661265000000001E-2</v>
      </c>
      <c r="P48" s="47">
        <f t="shared" si="10"/>
        <v>3.8430836650373088E-4</v>
      </c>
      <c r="Q48" s="43">
        <f t="shared" si="11"/>
        <v>792.07226938434314</v>
      </c>
      <c r="R48" s="207">
        <f t="shared" si="12"/>
        <v>8.0360517747302276E-5</v>
      </c>
      <c r="S48" s="42">
        <f t="shared" si="13"/>
        <v>3.0353078187979703E-2</v>
      </c>
      <c r="T48" s="42">
        <f t="shared" si="14"/>
        <v>6.8164299126267952E-2</v>
      </c>
      <c r="U48" s="42">
        <f t="shared" si="15"/>
        <v>26.593272703994856</v>
      </c>
      <c r="V48" s="42">
        <f t="shared" si="16"/>
        <v>7.4024534427575856E-4</v>
      </c>
      <c r="W48" s="42">
        <f t="shared" si="17"/>
        <v>0</v>
      </c>
      <c r="X48" s="42">
        <f t="shared" si="18"/>
        <v>9.8527960611872571E-3</v>
      </c>
      <c r="Y48" s="42">
        <f t="shared" si="19"/>
        <v>2.8892588039239029</v>
      </c>
      <c r="Z48" s="42" t="str">
        <f t="shared" si="20"/>
        <v>Segregated</v>
      </c>
      <c r="AA48" s="42">
        <f t="shared" si="21"/>
        <v>1.8321636658224307</v>
      </c>
      <c r="AB48" s="42">
        <f t="shared" si="22"/>
        <v>0.95156637394243826</v>
      </c>
      <c r="AC48" s="42">
        <f t="shared" si="23"/>
        <v>1.6442236325922575</v>
      </c>
      <c r="AD48" s="42">
        <f t="shared" si="24"/>
        <v>1.8321636658224307</v>
      </c>
      <c r="AE48" s="42">
        <f t="shared" si="25"/>
        <v>1</v>
      </c>
      <c r="AF48" s="42">
        <f t="shared" si="26"/>
        <v>0</v>
      </c>
      <c r="AG48" s="42">
        <f t="shared" si="27"/>
        <v>0</v>
      </c>
      <c r="AH48" s="42">
        <f t="shared" si="28"/>
        <v>0</v>
      </c>
      <c r="AI48" s="42">
        <f t="shared" si="29"/>
        <v>0</v>
      </c>
      <c r="AJ48" s="42">
        <f t="shared" si="30"/>
        <v>0.20496537473996365</v>
      </c>
      <c r="AK48" s="42">
        <f t="shared" si="31"/>
        <v>1.8321636658224307</v>
      </c>
      <c r="AL48" s="42">
        <f t="shared" si="32"/>
        <v>0.29790066141650234</v>
      </c>
      <c r="AM48" s="42">
        <v>1</v>
      </c>
      <c r="AN48" s="42">
        <v>-90</v>
      </c>
      <c r="AO48" s="42">
        <f t="shared" si="33"/>
        <v>37995.183319273645</v>
      </c>
      <c r="AP48" s="42">
        <f t="shared" si="34"/>
        <v>2.7309750919249417E-2</v>
      </c>
      <c r="AQ48" s="42">
        <f t="shared" si="35"/>
        <v>2.2248585647957342E-2</v>
      </c>
      <c r="AR48" s="42">
        <f t="shared" si="36"/>
        <v>0.3044</v>
      </c>
      <c r="AS48" s="42">
        <f t="shared" si="37"/>
        <v>3.0153251626159685E-5</v>
      </c>
      <c r="AT48" s="42">
        <f t="shared" si="38"/>
        <v>7762.3082399665636</v>
      </c>
      <c r="AU48" s="42">
        <f t="shared" si="39"/>
        <v>7762.3082701198155</v>
      </c>
      <c r="AV48" s="42">
        <f t="shared" si="40"/>
        <v>0.34315224285132173</v>
      </c>
      <c r="AW48" s="42">
        <f t="shared" si="41"/>
        <v>56.291380221816524</v>
      </c>
      <c r="AX48" s="50">
        <f t="shared" si="50"/>
        <v>2684.2828630766553</v>
      </c>
      <c r="AY48" s="52">
        <f t="shared" si="42"/>
        <v>5.5691327172275013E-2</v>
      </c>
      <c r="AZ48" s="52">
        <f t="shared" si="0"/>
        <v>11064.508936235519</v>
      </c>
      <c r="BA48" s="52">
        <f t="shared" si="1"/>
        <v>15.965675660503692</v>
      </c>
      <c r="BB48" s="52">
        <f t="shared" si="2"/>
        <v>296.4128707069969</v>
      </c>
      <c r="BC48" s="5">
        <f t="shared" si="43"/>
        <v>129.98130835131195</v>
      </c>
      <c r="BD48" s="5">
        <f t="shared" si="3"/>
        <v>7.6366856011742472</v>
      </c>
      <c r="BE48" s="5">
        <f t="shared" si="44"/>
        <v>132.56688846442086</v>
      </c>
      <c r="BF48" s="5">
        <f t="shared" si="51"/>
        <v>-0.48641877824470336</v>
      </c>
      <c r="BG48" s="53">
        <f t="shared" si="52"/>
        <v>48.366844493003782</v>
      </c>
      <c r="BH48" s="5">
        <f t="shared" si="45"/>
        <v>322.51684449300376</v>
      </c>
      <c r="BI48" s="5">
        <f t="shared" si="46"/>
        <v>119.06032008740681</v>
      </c>
      <c r="BJ48" s="5">
        <f t="shared" si="47"/>
        <v>-2570.3356181474319</v>
      </c>
      <c r="BK48" s="32"/>
      <c r="BL48" s="101">
        <f t="shared" si="48"/>
        <v>48.52</v>
      </c>
      <c r="BM48" s="6">
        <f t="shared" si="49"/>
        <v>-0.38472794723826576</v>
      </c>
      <c r="BN48" s="6">
        <v>48.333329999999997</v>
      </c>
      <c r="BO48" s="50">
        <v>2786.9400015596716</v>
      </c>
      <c r="BP48" s="53">
        <v>48.373752502616433</v>
      </c>
      <c r="BR48" s="50">
        <v>2682.0226116123863</v>
      </c>
      <c r="BS48" s="53">
        <v>48.366686160082295</v>
      </c>
      <c r="CB48" s="20"/>
      <c r="CF48" s="101"/>
      <c r="CH48" s="6"/>
      <c r="CI48" s="6"/>
      <c r="CJ48" s="6"/>
      <c r="CQ48" s="6"/>
      <c r="CR48" s="6"/>
      <c r="DE48" s="6"/>
      <c r="DF48" s="6"/>
      <c r="DK48" s="6"/>
      <c r="DL48" s="6"/>
      <c r="DQ48" s="6"/>
      <c r="DR48" s="6"/>
      <c r="DU48" s="6"/>
      <c r="DV48" s="6"/>
    </row>
    <row r="49" spans="2:148" x14ac:dyDescent="0.25">
      <c r="B49" s="27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>
        <f>SUM(AU14:AU48)</f>
        <v>230226.18925431921</v>
      </c>
      <c r="AV49" s="23">
        <f>AU49*0.0000442075</f>
        <v>10.177724261460316</v>
      </c>
      <c r="AW49" s="23">
        <f>SUM(AW14:AW48)</f>
        <v>1669.5742432984723</v>
      </c>
      <c r="AX49" s="23"/>
      <c r="AY49" s="23"/>
      <c r="AZ49" s="23"/>
      <c r="BA49" s="23"/>
      <c r="BB49" s="23"/>
      <c r="BC49" s="23"/>
      <c r="BD49" s="23"/>
      <c r="BE49" s="5" t="e">
        <f t="shared" si="44"/>
        <v>#DIV/0!</v>
      </c>
      <c r="BF49" s="5" t="e">
        <f>#REF!/(3.14*#REF!*#REF!*50*2)</f>
        <v>#REF!</v>
      </c>
      <c r="BG49" s="23"/>
      <c r="BH49" s="23">
        <f>SUM(BH14:BH48)</f>
        <v>10997.049314193619</v>
      </c>
      <c r="BI49" s="23">
        <f>SUM(BI14:BI48)</f>
        <v>3643.23876554852</v>
      </c>
      <c r="BJ49" s="5">
        <f t="shared" si="47"/>
        <v>0</v>
      </c>
      <c r="BK49" s="32"/>
      <c r="BM49" s="20"/>
      <c r="BN49" s="8"/>
      <c r="BO49" s="50">
        <v>1127.8</v>
      </c>
      <c r="BP49" s="53">
        <v>31</v>
      </c>
      <c r="BR49" s="50">
        <v>1071</v>
      </c>
      <c r="BS49" s="53">
        <v>33</v>
      </c>
      <c r="CB49" s="20"/>
      <c r="CF49" s="101"/>
      <c r="CI49" s="6"/>
      <c r="CJ49" s="6"/>
      <c r="CQ49" s="6"/>
      <c r="CR49" s="6"/>
      <c r="DE49" s="6"/>
      <c r="DF49" s="6"/>
      <c r="DG49" s="6"/>
      <c r="DH49" s="6"/>
      <c r="DJ49" s="6"/>
      <c r="DK49" s="6"/>
      <c r="DL49" s="6"/>
      <c r="DQ49" s="6"/>
      <c r="DR49" s="6"/>
      <c r="DS49" s="6"/>
      <c r="DT49" s="6"/>
      <c r="DU49" s="6"/>
      <c r="DV49" s="6"/>
      <c r="EK49" s="6"/>
      <c r="EL49" s="6"/>
    </row>
    <row r="50" spans="2:148" x14ac:dyDescent="0.25">
      <c r="B50" s="27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 t="e">
        <f>#REF!-2668</f>
        <v>#REF!</v>
      </c>
      <c r="AY50" s="23"/>
      <c r="AZ50" s="23"/>
      <c r="BA50" s="23"/>
      <c r="BB50" s="23"/>
      <c r="BC50" s="23"/>
      <c r="BD50" s="23"/>
      <c r="BE50" s="23">
        <f>AVERAGE(BE14:BE48)</f>
        <v>139.48500278102586</v>
      </c>
      <c r="BF50" s="5">
        <f>SUM(BF14:BF48)</f>
        <v>-17.366844493003779</v>
      </c>
      <c r="BG50" s="23"/>
      <c r="BH50" s="23"/>
      <c r="BI50" s="23"/>
      <c r="BJ50" s="23"/>
      <c r="BK50" s="32"/>
      <c r="BM50" s="20"/>
      <c r="BN50" s="8"/>
      <c r="BO50" s="50">
        <v>1170.6359488335636</v>
      </c>
      <c r="BP50" s="53">
        <v>32.24758491622682</v>
      </c>
      <c r="BR50" s="50">
        <v>1110.4523123606643</v>
      </c>
      <c r="BS50" s="53">
        <v>32.389830459530387</v>
      </c>
      <c r="CB50" s="20"/>
      <c r="CF50" s="101"/>
      <c r="CI50" s="6"/>
      <c r="CJ50" s="6"/>
      <c r="CQ50" s="6"/>
      <c r="CR50" s="6"/>
      <c r="DE50" s="6"/>
      <c r="DF50" s="6"/>
      <c r="DG50" s="6"/>
      <c r="DH50" s="6"/>
      <c r="DJ50" s="6"/>
      <c r="DK50" s="6"/>
      <c r="DL50" s="6"/>
      <c r="DQ50" s="6"/>
      <c r="DR50" s="6"/>
      <c r="DS50" s="6"/>
      <c r="DT50" s="6"/>
      <c r="DU50" s="6"/>
      <c r="DV50" s="6"/>
      <c r="EK50" s="6"/>
      <c r="EL50" s="6"/>
    </row>
    <row r="51" spans="2:148" ht="15.75" thickBot="1" x14ac:dyDescent="0.3">
      <c r="B51" s="2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 t="e">
        <f>AX50/#REF!</f>
        <v>#REF!</v>
      </c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2"/>
      <c r="BM51" s="20"/>
      <c r="BN51" s="8"/>
      <c r="BO51" s="50">
        <v>1212.9969305976808</v>
      </c>
      <c r="BP51" s="53">
        <v>32.750973961743682</v>
      </c>
      <c r="BR51" s="50">
        <v>1151.3992825531416</v>
      </c>
      <c r="BS51" s="53">
        <v>32.755223110667814</v>
      </c>
      <c r="CB51" s="20"/>
      <c r="CF51" s="101"/>
      <c r="CI51" s="6"/>
      <c r="CJ51" s="6"/>
      <c r="CQ51" s="6"/>
      <c r="CR51" s="6"/>
      <c r="DE51" s="6"/>
      <c r="DF51" s="6"/>
      <c r="DG51" s="6"/>
      <c r="DH51" s="6"/>
      <c r="DJ51" s="6"/>
      <c r="DK51" s="6"/>
      <c r="DL51" s="6"/>
      <c r="DQ51" s="6"/>
      <c r="DR51" s="6"/>
      <c r="DS51" s="6"/>
      <c r="DT51" s="6"/>
      <c r="DU51" s="6"/>
      <c r="DV51" s="6"/>
      <c r="EK51" s="6"/>
      <c r="EL51" s="6"/>
    </row>
    <row r="52" spans="2:148" ht="15.75" thickBot="1" x14ac:dyDescent="0.3">
      <c r="B52" s="33"/>
      <c r="BK52" s="39"/>
      <c r="BM52" s="20"/>
      <c r="BN52" s="8"/>
      <c r="BO52" s="50">
        <v>1255.6903564987863</v>
      </c>
      <c r="BP52" s="53">
        <v>33.241030385695204</v>
      </c>
      <c r="BR52" s="50">
        <v>1192.8007043497619</v>
      </c>
      <c r="BS52" s="53">
        <v>33.234720861146414</v>
      </c>
      <c r="CB52" s="20"/>
      <c r="CF52" s="101"/>
      <c r="CI52" s="6"/>
      <c r="CJ52" s="6"/>
      <c r="CQ52" s="6"/>
      <c r="CR52" s="6"/>
      <c r="DE52" s="6"/>
      <c r="DF52" s="6"/>
      <c r="DG52" s="6"/>
      <c r="DH52" s="6"/>
      <c r="DJ52" s="6"/>
      <c r="DK52" s="6"/>
      <c r="DL52" s="6"/>
      <c r="DQ52" s="6"/>
      <c r="DR52" s="6"/>
      <c r="DS52" s="6"/>
      <c r="DT52" s="6"/>
      <c r="DU52" s="6"/>
      <c r="DV52" s="6"/>
      <c r="EK52" s="6"/>
      <c r="EL52" s="6"/>
    </row>
    <row r="53" spans="2:148" x14ac:dyDescent="0.25">
      <c r="BK53" s="6"/>
      <c r="BM53" s="20"/>
      <c r="BN53" s="8"/>
      <c r="BO53" s="50">
        <v>1298.7378173210857</v>
      </c>
      <c r="BP53" s="53">
        <v>33.730275170009747</v>
      </c>
      <c r="BR53" s="50">
        <v>1234.5407557142198</v>
      </c>
      <c r="BS53" s="53">
        <v>33.723013822380629</v>
      </c>
      <c r="CB53" s="20"/>
      <c r="CF53" s="101"/>
      <c r="CI53" s="6"/>
      <c r="CJ53" s="6"/>
      <c r="CQ53" s="6"/>
      <c r="CR53" s="6"/>
      <c r="DE53" s="6"/>
      <c r="DF53" s="6"/>
      <c r="DG53" s="6"/>
      <c r="DH53" s="6"/>
      <c r="DJ53" s="6"/>
      <c r="DK53" s="6"/>
      <c r="DL53" s="6"/>
      <c r="DQ53" s="6"/>
      <c r="DR53" s="6"/>
      <c r="DS53" s="6"/>
      <c r="DT53" s="6"/>
      <c r="DU53" s="6"/>
      <c r="DV53" s="6"/>
      <c r="EK53" s="6"/>
      <c r="EL53" s="6"/>
    </row>
    <row r="54" spans="2:148" ht="15.75" thickBot="1" x14ac:dyDescent="0.3">
      <c r="BK54" s="6"/>
      <c r="BM54" s="20"/>
      <c r="BN54" s="8"/>
      <c r="BO54" s="50">
        <v>1342.1476034969746</v>
      </c>
      <c r="BP54" s="53">
        <v>34.219435414413141</v>
      </c>
      <c r="BR54" s="50">
        <v>1276.6168540808121</v>
      </c>
      <c r="BS54" s="53">
        <v>34.211998887927209</v>
      </c>
      <c r="CB54" s="20"/>
      <c r="CF54" s="101"/>
      <c r="CI54" s="6"/>
      <c r="CJ54" s="6"/>
      <c r="CQ54" s="6"/>
      <c r="CR54" s="6"/>
      <c r="DE54" s="6"/>
      <c r="DF54" s="6"/>
      <c r="DG54" s="6"/>
      <c r="DH54" s="6"/>
      <c r="DJ54" s="6"/>
      <c r="DK54" s="6"/>
      <c r="DL54" s="6"/>
      <c r="DQ54" s="6"/>
      <c r="DR54" s="6"/>
      <c r="DS54" s="6"/>
      <c r="DT54" s="6"/>
      <c r="DU54" s="6"/>
      <c r="DV54" s="6"/>
      <c r="EK54" s="6"/>
      <c r="EL54" s="6"/>
    </row>
    <row r="55" spans="2:148" x14ac:dyDescent="0.25"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6"/>
      <c r="AV55" s="226"/>
      <c r="AW55" s="226"/>
      <c r="AX55" s="226"/>
      <c r="AY55" s="226"/>
      <c r="AZ55" s="226"/>
      <c r="BA55" s="226"/>
      <c r="BB55" s="226"/>
      <c r="BC55" s="226"/>
      <c r="BD55" s="227"/>
      <c r="BK55" s="6"/>
      <c r="BM55" s="20"/>
      <c r="BN55" s="8"/>
      <c r="BO55" s="50">
        <v>1385.9273801604863</v>
      </c>
      <c r="BP55" s="53">
        <v>34.708558793099087</v>
      </c>
      <c r="BR55" s="50">
        <v>1319.0352624137622</v>
      </c>
      <c r="BS55" s="53">
        <v>34.70101838998756</v>
      </c>
      <c r="CB55" s="20"/>
      <c r="CF55" s="101"/>
      <c r="CI55" s="6"/>
      <c r="CJ55" s="6"/>
      <c r="CQ55" s="6"/>
      <c r="CR55" s="6"/>
      <c r="DE55" s="6"/>
      <c r="DF55" s="6"/>
      <c r="DG55" s="6"/>
      <c r="DH55" s="6"/>
      <c r="DJ55" s="6"/>
      <c r="DK55" s="6"/>
      <c r="DL55" s="6"/>
      <c r="DQ55" s="6"/>
      <c r="DR55" s="6"/>
      <c r="DS55" s="6"/>
      <c r="DT55" s="6"/>
      <c r="DU55" s="6"/>
      <c r="DV55" s="6"/>
      <c r="EK55" s="6"/>
      <c r="EL55" s="6"/>
    </row>
    <row r="56" spans="2:148" ht="15.75" thickBot="1" x14ac:dyDescent="0.3">
      <c r="N56" s="27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8"/>
      <c r="AV56" s="58"/>
      <c r="AW56" s="58"/>
      <c r="AX56" s="58"/>
      <c r="AY56" s="58"/>
      <c r="AZ56" s="58"/>
      <c r="BA56" s="58"/>
      <c r="BB56" s="58"/>
      <c r="BC56" s="58"/>
      <c r="BD56" s="228"/>
      <c r="BK56" s="6"/>
      <c r="BM56" s="20"/>
      <c r="BN56" s="8"/>
      <c r="BO56" s="50">
        <v>1430.0849202805491</v>
      </c>
      <c r="BP56" s="53">
        <v>35.19764672316871</v>
      </c>
      <c r="BR56" s="50">
        <v>1361.8030968731116</v>
      </c>
      <c r="BS56" s="53">
        <v>35.190011077411832</v>
      </c>
      <c r="CB56" s="20"/>
      <c r="CF56" s="101"/>
      <c r="CI56" s="6"/>
      <c r="CJ56" s="6"/>
      <c r="CQ56" s="6"/>
      <c r="CR56" s="6"/>
      <c r="DE56" s="6"/>
      <c r="DF56" s="6"/>
      <c r="DG56" s="6"/>
      <c r="DH56" s="6"/>
      <c r="DJ56" s="6"/>
      <c r="DK56" s="6"/>
      <c r="DL56" s="6"/>
      <c r="DQ56" s="6"/>
      <c r="DR56" s="6"/>
      <c r="DS56" s="6"/>
      <c r="DT56" s="6"/>
      <c r="DU56" s="6"/>
      <c r="DV56" s="6"/>
      <c r="EK56" s="6"/>
      <c r="EL56" s="6"/>
    </row>
    <row r="57" spans="2:148" x14ac:dyDescent="0.25">
      <c r="N57" s="27"/>
      <c r="O57" s="332" t="s">
        <v>70</v>
      </c>
      <c r="P57" s="333"/>
      <c r="Q57" s="333"/>
      <c r="R57" s="333"/>
      <c r="S57" s="333"/>
      <c r="T57" s="333"/>
      <c r="U57" s="333"/>
      <c r="V57" s="333"/>
      <c r="W57" s="333"/>
      <c r="X57" s="333"/>
      <c r="Y57" s="333"/>
      <c r="Z57" s="333"/>
      <c r="AA57" s="333"/>
      <c r="AB57" s="333"/>
      <c r="AC57" s="333"/>
      <c r="AD57" s="333"/>
      <c r="AE57" s="333"/>
      <c r="AF57" s="333"/>
      <c r="AG57" s="333"/>
      <c r="AH57" s="333"/>
      <c r="AI57" s="333"/>
      <c r="AJ57" s="333"/>
      <c r="AK57" s="333"/>
      <c r="AL57" s="333"/>
      <c r="AM57" s="333"/>
      <c r="AN57" s="333"/>
      <c r="AO57" s="333"/>
      <c r="AP57" s="333"/>
      <c r="AQ57" s="333"/>
      <c r="AR57" s="333"/>
      <c r="AS57" s="333"/>
      <c r="AT57" s="334"/>
      <c r="AU57" s="28"/>
      <c r="AV57" s="58"/>
      <c r="AW57" s="58"/>
      <c r="AX57" s="58"/>
      <c r="AY57" s="58"/>
      <c r="AZ57" s="58"/>
      <c r="BA57" s="58"/>
      <c r="BB57" s="58"/>
      <c r="BC57" s="58"/>
      <c r="BD57" s="228"/>
      <c r="BK57" s="6"/>
      <c r="BM57" s="20"/>
      <c r="BN57" s="8"/>
      <c r="BO57" s="50">
        <v>1474.6281577180157</v>
      </c>
      <c r="BP57" s="53">
        <v>35.686696906189773</v>
      </c>
      <c r="BR57" s="50">
        <v>1404.9276896115603</v>
      </c>
      <c r="BS57" s="53">
        <v>35.678968690554946</v>
      </c>
      <c r="CB57" s="20"/>
      <c r="CF57" s="101"/>
      <c r="CI57" s="6"/>
      <c r="CJ57" s="6"/>
      <c r="CQ57" s="6"/>
      <c r="CR57" s="6"/>
      <c r="DE57" s="6"/>
      <c r="DF57" s="6"/>
      <c r="DG57" s="6"/>
      <c r="DH57" s="6"/>
      <c r="DJ57" s="6"/>
      <c r="DK57" s="6"/>
      <c r="DL57" s="6"/>
      <c r="DQ57" s="6"/>
      <c r="DR57" s="6"/>
      <c r="DS57" s="6"/>
      <c r="DT57" s="6"/>
      <c r="DU57" s="6"/>
      <c r="DV57" s="6"/>
      <c r="EK57" s="6"/>
      <c r="EL57" s="6"/>
    </row>
    <row r="58" spans="2:148" x14ac:dyDescent="0.25">
      <c r="N58" s="27"/>
      <c r="O58" s="335"/>
      <c r="P58" s="336"/>
      <c r="Q58" s="336"/>
      <c r="R58" s="336"/>
      <c r="S58" s="336"/>
      <c r="T58" s="336"/>
      <c r="U58" s="336"/>
      <c r="V58" s="336"/>
      <c r="W58" s="336"/>
      <c r="X58" s="336"/>
      <c r="Y58" s="336"/>
      <c r="Z58" s="336"/>
      <c r="AA58" s="336"/>
      <c r="AB58" s="336"/>
      <c r="AC58" s="336"/>
      <c r="AD58" s="336"/>
      <c r="AE58" s="336"/>
      <c r="AF58" s="336"/>
      <c r="AG58" s="336"/>
      <c r="AH58" s="336"/>
      <c r="AI58" s="336"/>
      <c r="AJ58" s="336"/>
      <c r="AK58" s="336"/>
      <c r="AL58" s="336"/>
      <c r="AM58" s="336"/>
      <c r="AN58" s="336"/>
      <c r="AO58" s="336"/>
      <c r="AP58" s="336"/>
      <c r="AQ58" s="336"/>
      <c r="AR58" s="336"/>
      <c r="AS58" s="336"/>
      <c r="AT58" s="337"/>
      <c r="AU58" s="28"/>
      <c r="AV58" s="58"/>
      <c r="AW58" s="58"/>
      <c r="AX58" s="58"/>
      <c r="AY58" s="58"/>
      <c r="AZ58" s="58"/>
      <c r="BA58" s="58"/>
      <c r="BB58" s="58"/>
      <c r="BC58" s="58"/>
      <c r="BD58" s="228"/>
      <c r="BK58" s="6"/>
      <c r="BM58" s="20"/>
      <c r="BN58" s="8"/>
      <c r="BO58" s="50">
        <v>1519.5651946688724</v>
      </c>
      <c r="BP58" s="53">
        <v>36.175706578886789</v>
      </c>
      <c r="BR58" s="50">
        <v>1448.4165350888616</v>
      </c>
      <c r="BS58" s="53">
        <v>36.167888051509237</v>
      </c>
      <c r="CB58" s="20"/>
      <c r="CF58" s="101"/>
      <c r="CI58" s="6"/>
      <c r="CJ58" s="6"/>
      <c r="CQ58" s="6"/>
      <c r="CR58" s="6"/>
      <c r="DE58" s="6"/>
      <c r="DF58" s="6"/>
      <c r="DG58" s="6"/>
      <c r="DH58" s="6"/>
      <c r="DJ58" s="6"/>
      <c r="DK58" s="6"/>
      <c r="DL58" s="6"/>
      <c r="DQ58" s="6"/>
      <c r="DR58" s="6"/>
      <c r="DS58" s="6"/>
      <c r="DT58" s="6"/>
      <c r="DU58" s="6"/>
      <c r="DV58" s="6"/>
      <c r="EK58" s="6"/>
      <c r="EL58" s="6"/>
    </row>
    <row r="59" spans="2:148" x14ac:dyDescent="0.25">
      <c r="N59" s="27"/>
      <c r="O59" s="335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  <c r="AA59" s="336"/>
      <c r="AB59" s="336"/>
      <c r="AC59" s="336"/>
      <c r="AD59" s="336"/>
      <c r="AE59" s="336"/>
      <c r="AF59" s="336"/>
      <c r="AG59" s="336"/>
      <c r="AH59" s="336"/>
      <c r="AI59" s="336"/>
      <c r="AJ59" s="336"/>
      <c r="AK59" s="336"/>
      <c r="AL59" s="336"/>
      <c r="AM59" s="336"/>
      <c r="AN59" s="336"/>
      <c r="AO59" s="336"/>
      <c r="AP59" s="336"/>
      <c r="AQ59" s="336"/>
      <c r="AR59" s="336"/>
      <c r="AS59" s="336"/>
      <c r="AT59" s="337"/>
      <c r="AU59" s="28"/>
      <c r="AV59" s="58"/>
      <c r="AW59" s="58"/>
      <c r="AX59" s="58"/>
      <c r="AY59" s="58"/>
      <c r="AZ59" s="58"/>
      <c r="BA59" s="58"/>
      <c r="BB59" s="58"/>
      <c r="BC59" s="58"/>
      <c r="BD59" s="228"/>
      <c r="BK59" s="6"/>
      <c r="BM59" s="20"/>
      <c r="BN59" s="8"/>
      <c r="BO59" s="50">
        <v>1564.9043056928258</v>
      </c>
      <c r="BP59" s="53">
        <v>36.664672782112348</v>
      </c>
      <c r="BR59" s="50">
        <v>1492.2772878827132</v>
      </c>
      <c r="BS59" s="53">
        <v>36.656766395547074</v>
      </c>
      <c r="CB59" s="20"/>
      <c r="CF59" s="101"/>
      <c r="CI59" s="6"/>
      <c r="CJ59" s="6"/>
      <c r="CQ59" s="6"/>
      <c r="CR59" s="6"/>
      <c r="DE59" s="6"/>
      <c r="DF59" s="6"/>
      <c r="DG59" s="6"/>
      <c r="DH59" s="6"/>
      <c r="DJ59" s="6"/>
      <c r="DK59" s="6"/>
      <c r="DL59" s="6"/>
      <c r="DQ59" s="6"/>
      <c r="DR59" s="6"/>
      <c r="DS59" s="6"/>
      <c r="DT59" s="6"/>
      <c r="DU59" s="6"/>
      <c r="DV59" s="6"/>
      <c r="EK59" s="6"/>
      <c r="EL59" s="6"/>
    </row>
    <row r="60" spans="2:148" x14ac:dyDescent="0.25">
      <c r="N60" s="27"/>
      <c r="O60" s="335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36"/>
      <c r="AJ60" s="336"/>
      <c r="AK60" s="336"/>
      <c r="AL60" s="336"/>
      <c r="AM60" s="336"/>
      <c r="AN60" s="336"/>
      <c r="AO60" s="336"/>
      <c r="AP60" s="336"/>
      <c r="AQ60" s="336"/>
      <c r="AR60" s="336"/>
      <c r="AS60" s="336"/>
      <c r="AT60" s="337"/>
      <c r="AU60" s="28"/>
      <c r="AV60" s="58"/>
      <c r="AW60" s="58"/>
      <c r="AX60" s="229"/>
      <c r="AY60" s="229"/>
      <c r="AZ60" s="229"/>
      <c r="BA60" s="229"/>
      <c r="BB60" s="229"/>
      <c r="BC60" s="229"/>
      <c r="BD60" s="230"/>
      <c r="BE60" s="6"/>
      <c r="BF60" s="6"/>
      <c r="BG60" s="6"/>
      <c r="BH60" s="6"/>
      <c r="BI60" s="6"/>
      <c r="BJ60" s="6"/>
      <c r="BM60" s="20"/>
      <c r="BN60" s="8"/>
      <c r="BO60" s="50">
        <v>1610.6539415306779</v>
      </c>
      <c r="BP60" s="53">
        <v>37.153592375481239</v>
      </c>
      <c r="BR60" s="50">
        <v>1536.5177655812947</v>
      </c>
      <c r="BS60" s="53">
        <v>37.14560086563904</v>
      </c>
      <c r="CB60" s="20"/>
      <c r="CF60" s="101"/>
      <c r="CI60" s="6"/>
      <c r="CJ60" s="6"/>
      <c r="CQ60" s="6"/>
      <c r="CR60" s="6"/>
      <c r="DE60" s="6"/>
      <c r="DF60" s="6"/>
      <c r="DG60" s="6"/>
      <c r="DH60" s="6"/>
      <c r="DJ60" s="6"/>
      <c r="DK60" s="6"/>
      <c r="DL60" s="6"/>
      <c r="DQ60" s="6"/>
      <c r="DR60" s="6"/>
      <c r="DS60" s="6"/>
      <c r="DT60" s="6"/>
      <c r="DU60" s="6"/>
      <c r="DV60" s="6"/>
      <c r="EK60" s="6"/>
      <c r="EL60" s="6"/>
    </row>
    <row r="61" spans="2:148" x14ac:dyDescent="0.25">
      <c r="N61" s="27"/>
      <c r="O61" s="335"/>
      <c r="P61" s="336"/>
      <c r="Q61" s="336"/>
      <c r="R61" s="336"/>
      <c r="S61" s="336"/>
      <c r="T61" s="336"/>
      <c r="U61" s="336"/>
      <c r="V61" s="336"/>
      <c r="W61" s="336"/>
      <c r="X61" s="336"/>
      <c r="Y61" s="336"/>
      <c r="Z61" s="336"/>
      <c r="AA61" s="336"/>
      <c r="AB61" s="336"/>
      <c r="AC61" s="336"/>
      <c r="AD61" s="336"/>
      <c r="AE61" s="336"/>
      <c r="AF61" s="336"/>
      <c r="AG61" s="336"/>
      <c r="AH61" s="336"/>
      <c r="AI61" s="336"/>
      <c r="AJ61" s="336"/>
      <c r="AK61" s="336"/>
      <c r="AL61" s="336"/>
      <c r="AM61" s="336"/>
      <c r="AN61" s="336"/>
      <c r="AO61" s="336"/>
      <c r="AP61" s="336"/>
      <c r="AQ61" s="336"/>
      <c r="AR61" s="336"/>
      <c r="AS61" s="336"/>
      <c r="AT61" s="337"/>
      <c r="AU61" s="28"/>
      <c r="AV61" s="58"/>
      <c r="AW61" s="58"/>
      <c r="AX61" s="229"/>
      <c r="AY61" s="229"/>
      <c r="AZ61" s="229"/>
      <c r="BA61" s="229"/>
      <c r="BB61" s="229"/>
      <c r="BC61" s="229"/>
      <c r="BD61" s="230"/>
      <c r="BE61" s="6"/>
      <c r="BF61" s="6"/>
      <c r="BG61" s="6"/>
      <c r="BH61" s="6"/>
      <c r="BI61" s="6"/>
      <c r="BJ61" s="6"/>
      <c r="BK61" s="6"/>
      <c r="BL61" s="6"/>
      <c r="BM61" s="20"/>
      <c r="BN61" s="8"/>
      <c r="BO61" s="50">
        <v>1656.8227329854087</v>
      </c>
      <c r="BP61" s="53">
        <v>37.642462027209596</v>
      </c>
      <c r="BR61" s="50">
        <v>1581.1459522914192</v>
      </c>
      <c r="BS61" s="53">
        <v>37.634388444272219</v>
      </c>
      <c r="CB61" s="20"/>
      <c r="CF61" s="101"/>
      <c r="CI61" s="6"/>
      <c r="CJ61" s="6"/>
      <c r="CQ61" s="6"/>
      <c r="CR61" s="6"/>
      <c r="DE61" s="6"/>
      <c r="DF61" s="6"/>
      <c r="DG61" s="6"/>
      <c r="DH61" s="6"/>
      <c r="DJ61" s="6"/>
      <c r="DK61" s="6"/>
      <c r="DL61" s="6"/>
      <c r="DQ61" s="6"/>
      <c r="DR61" s="6"/>
      <c r="DS61" s="6"/>
      <c r="DT61" s="6"/>
      <c r="DU61" s="6"/>
      <c r="DV61" s="6"/>
      <c r="EK61" s="6"/>
      <c r="EL61" s="6"/>
    </row>
    <row r="62" spans="2:148" ht="15.75" thickBot="1" x14ac:dyDescent="0.3">
      <c r="N62" s="27"/>
      <c r="O62" s="335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8"/>
      <c r="AB62" s="338"/>
      <c r="AC62" s="336"/>
      <c r="AD62" s="336"/>
      <c r="AE62" s="336"/>
      <c r="AF62" s="336"/>
      <c r="AG62" s="336"/>
      <c r="AH62" s="336"/>
      <c r="AI62" s="336"/>
      <c r="AJ62" s="336"/>
      <c r="AK62" s="336"/>
      <c r="AL62" s="336"/>
      <c r="AM62" s="336"/>
      <c r="AN62" s="336"/>
      <c r="AO62" s="338"/>
      <c r="AP62" s="338"/>
      <c r="AQ62" s="336"/>
      <c r="AR62" s="336"/>
      <c r="AS62" s="336"/>
      <c r="AT62" s="337"/>
      <c r="AU62" s="28"/>
      <c r="AV62" s="58"/>
      <c r="AW62" s="58"/>
      <c r="AX62" s="229"/>
      <c r="AY62" s="229"/>
      <c r="AZ62" s="229"/>
      <c r="BA62" s="229"/>
      <c r="BB62" s="229"/>
      <c r="BC62" s="229"/>
      <c r="BD62" s="230"/>
      <c r="BE62" s="6"/>
      <c r="BF62" s="6"/>
      <c r="BG62" s="6"/>
      <c r="BH62" s="6"/>
      <c r="BI62" s="6"/>
      <c r="BJ62" s="6"/>
      <c r="BK62" s="6"/>
      <c r="BL62" s="6"/>
      <c r="BM62" s="20"/>
      <c r="BN62" s="8"/>
      <c r="BO62" s="50">
        <v>1703.4194948955287</v>
      </c>
      <c r="BP62" s="53">
        <v>38.131278200447589</v>
      </c>
      <c r="BR62" s="50">
        <v>1626.170002294883</v>
      </c>
      <c r="BS62" s="53">
        <v>38.12312593434185</v>
      </c>
      <c r="CB62" s="20"/>
      <c r="CF62" s="101"/>
      <c r="CI62" s="6"/>
      <c r="CJ62" s="6"/>
      <c r="CQ62" s="6"/>
      <c r="CR62" s="6"/>
      <c r="DE62" s="6"/>
      <c r="DF62" s="6"/>
      <c r="DG62" s="6"/>
      <c r="DH62" s="6"/>
      <c r="DJ62" s="6"/>
      <c r="DK62" s="6"/>
      <c r="DL62" s="6"/>
      <c r="DQ62" s="6"/>
      <c r="DR62" s="6"/>
      <c r="DS62" s="6"/>
      <c r="DT62" s="6"/>
      <c r="DU62" s="6"/>
      <c r="DV62" s="6"/>
      <c r="EK62" s="6"/>
      <c r="EL62" s="6"/>
    </row>
    <row r="63" spans="2:148" ht="21" x14ac:dyDescent="0.25">
      <c r="N63" s="29"/>
      <c r="O63" s="314" t="s">
        <v>71</v>
      </c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6"/>
      <c r="AA63" s="220"/>
      <c r="AB63" s="23"/>
      <c r="AC63" s="301" t="s">
        <v>77</v>
      </c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3"/>
      <c r="AO63" s="220"/>
      <c r="AP63" s="23"/>
      <c r="AQ63" s="301" t="s">
        <v>72</v>
      </c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3"/>
      <c r="BC63" s="23"/>
      <c r="BD63" s="32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20"/>
      <c r="BT63" s="8"/>
      <c r="BU63" s="50">
        <v>1750.4532302064827</v>
      </c>
      <c r="BV63" s="53">
        <v>38.620037138177935</v>
      </c>
      <c r="BX63" s="50">
        <v>1671.5982438022193</v>
      </c>
      <c r="BY63" s="53">
        <v>38.611809945211398</v>
      </c>
      <c r="CH63" s="20"/>
      <c r="CL63" s="101"/>
      <c r="CO63" s="6"/>
      <c r="CP63" s="6"/>
      <c r="CW63" s="6"/>
      <c r="CX63" s="6"/>
      <c r="DK63" s="6"/>
      <c r="DL63" s="6"/>
      <c r="DM63" s="6"/>
      <c r="DN63" s="6"/>
      <c r="DP63" s="6"/>
      <c r="DQ63" s="6"/>
      <c r="DR63" s="6"/>
      <c r="DW63" s="6"/>
      <c r="DX63" s="6"/>
      <c r="DY63" s="6"/>
      <c r="DZ63" s="6"/>
      <c r="EA63" s="6"/>
      <c r="EB63" s="6"/>
      <c r="EQ63" s="6"/>
      <c r="ER63" s="6"/>
    </row>
    <row r="64" spans="2:148" ht="21" x14ac:dyDescent="0.25">
      <c r="N64" s="29"/>
      <c r="O64" s="317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9"/>
      <c r="AA64" s="220"/>
      <c r="AB64" s="23"/>
      <c r="AC64" s="304"/>
      <c r="AD64" s="305"/>
      <c r="AE64" s="305"/>
      <c r="AF64" s="305"/>
      <c r="AG64" s="305"/>
      <c r="AH64" s="305"/>
      <c r="AI64" s="305"/>
      <c r="AJ64" s="305"/>
      <c r="AK64" s="305"/>
      <c r="AL64" s="305"/>
      <c r="AM64" s="305"/>
      <c r="AN64" s="306"/>
      <c r="AO64" s="220"/>
      <c r="AP64" s="23"/>
      <c r="AQ64" s="304"/>
      <c r="AR64" s="305"/>
      <c r="AS64" s="305"/>
      <c r="AT64" s="305"/>
      <c r="AU64" s="305"/>
      <c r="AV64" s="305"/>
      <c r="AW64" s="305"/>
      <c r="AX64" s="305"/>
      <c r="AY64" s="305"/>
      <c r="AZ64" s="305"/>
      <c r="BA64" s="305"/>
      <c r="BB64" s="306"/>
      <c r="BC64" s="23"/>
      <c r="BD64" s="32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20"/>
      <c r="BT64" s="8"/>
      <c r="BU64" s="50">
        <v>1797.9331341437269</v>
      </c>
      <c r="BV64" s="53">
        <v>39.108734846802363</v>
      </c>
      <c r="BX64" s="50">
        <v>1717.439182800209</v>
      </c>
      <c r="BY64" s="53">
        <v>39.10043687852302</v>
      </c>
      <c r="CH64" s="20"/>
      <c r="CL64" s="101"/>
      <c r="CO64" s="6"/>
      <c r="CP64" s="6"/>
      <c r="CW64" s="6"/>
      <c r="CX64" s="6"/>
      <c r="DK64" s="6"/>
      <c r="DL64" s="6"/>
      <c r="DM64" s="6"/>
      <c r="DN64" s="6"/>
      <c r="DP64" s="6"/>
      <c r="DQ64" s="6"/>
      <c r="DR64" s="6"/>
      <c r="DW64" s="6"/>
      <c r="DX64" s="6"/>
      <c r="DY64" s="6"/>
      <c r="DZ64" s="6"/>
      <c r="EA64" s="6"/>
      <c r="EB64" s="6"/>
      <c r="EQ64" s="6"/>
      <c r="ER64" s="6"/>
    </row>
    <row r="65" spans="14:148" ht="18.75" x14ac:dyDescent="0.25">
      <c r="N65" s="27"/>
      <c r="O65" s="35" t="s">
        <v>60</v>
      </c>
      <c r="P65" s="1" t="s">
        <v>61</v>
      </c>
      <c r="Q65" s="1" t="s">
        <v>62</v>
      </c>
      <c r="R65" s="1" t="s">
        <v>73</v>
      </c>
      <c r="S65" s="320" t="s">
        <v>63</v>
      </c>
      <c r="T65" s="320"/>
      <c r="U65" s="321" t="s">
        <v>76</v>
      </c>
      <c r="V65" s="321"/>
      <c r="W65" s="322" t="s">
        <v>64</v>
      </c>
      <c r="X65" s="322"/>
      <c r="Y65" s="299" t="s">
        <v>294</v>
      </c>
      <c r="Z65" s="300"/>
      <c r="AA65" s="221"/>
      <c r="AB65" s="23"/>
      <c r="AC65" s="35" t="s">
        <v>60</v>
      </c>
      <c r="AD65" s="1" t="s">
        <v>61</v>
      </c>
      <c r="AE65" s="1" t="s">
        <v>62</v>
      </c>
      <c r="AF65" s="1" t="s">
        <v>73</v>
      </c>
      <c r="AG65" s="320" t="s">
        <v>63</v>
      </c>
      <c r="AH65" s="320"/>
      <c r="AI65" s="321" t="s">
        <v>76</v>
      </c>
      <c r="AJ65" s="321"/>
      <c r="AK65" s="322" t="s">
        <v>64</v>
      </c>
      <c r="AL65" s="322"/>
      <c r="AM65" s="299" t="s">
        <v>294</v>
      </c>
      <c r="AN65" s="300"/>
      <c r="AO65" s="221"/>
      <c r="AP65" s="23"/>
      <c r="AQ65" s="35" t="s">
        <v>60</v>
      </c>
      <c r="AR65" s="1" t="s">
        <v>61</v>
      </c>
      <c r="AS65" s="1" t="s">
        <v>62</v>
      </c>
      <c r="AT65" s="1" t="s">
        <v>73</v>
      </c>
      <c r="AU65" s="320" t="s">
        <v>63</v>
      </c>
      <c r="AV65" s="320"/>
      <c r="AW65" s="321" t="s">
        <v>76</v>
      </c>
      <c r="AX65" s="321"/>
      <c r="AY65" s="322" t="s">
        <v>64</v>
      </c>
      <c r="AZ65" s="322"/>
      <c r="BA65" s="299" t="s">
        <v>294</v>
      </c>
      <c r="BB65" s="300"/>
      <c r="BC65" s="23"/>
      <c r="BD65" s="32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20"/>
      <c r="BT65" s="8"/>
      <c r="BU65" s="50">
        <v>1845.8685984910474</v>
      </c>
      <c r="BV65" s="53">
        <v>39.597367078311144</v>
      </c>
      <c r="BX65" s="50">
        <v>1763.7015069953875</v>
      </c>
      <c r="BY65" s="53">
        <v>39.589002912960986</v>
      </c>
      <c r="CH65" s="20"/>
      <c r="CL65" s="101"/>
      <c r="CO65" s="6"/>
      <c r="CP65" s="6"/>
      <c r="CW65" s="6"/>
      <c r="CX65" s="6"/>
      <c r="DK65" s="6"/>
      <c r="DL65" s="6"/>
      <c r="DM65" s="6"/>
      <c r="DN65" s="6"/>
      <c r="DP65" s="6"/>
      <c r="DQ65" s="6"/>
      <c r="DR65" s="6"/>
      <c r="DW65" s="6"/>
      <c r="DX65" s="6"/>
      <c r="DY65" s="6"/>
      <c r="DZ65" s="6"/>
      <c r="EA65" s="6"/>
      <c r="EB65" s="6"/>
      <c r="EQ65" s="6"/>
      <c r="ER65" s="6"/>
    </row>
    <row r="66" spans="14:148" ht="56.25" x14ac:dyDescent="0.25">
      <c r="N66" s="31"/>
      <c r="O66" s="35" t="s">
        <v>41</v>
      </c>
      <c r="P66" s="1" t="s">
        <v>74</v>
      </c>
      <c r="Q66" s="1" t="s">
        <v>75</v>
      </c>
      <c r="R66" s="1" t="s">
        <v>62</v>
      </c>
      <c r="S66" s="211" t="s">
        <v>65</v>
      </c>
      <c r="T66" s="211" t="s">
        <v>66</v>
      </c>
      <c r="U66" s="212" t="s">
        <v>65</v>
      </c>
      <c r="V66" s="212" t="s">
        <v>66</v>
      </c>
      <c r="W66" s="213" t="s">
        <v>67</v>
      </c>
      <c r="X66" s="213" t="s">
        <v>68</v>
      </c>
      <c r="Y66" s="214" t="s">
        <v>61</v>
      </c>
      <c r="Z66" s="216" t="s">
        <v>60</v>
      </c>
      <c r="AA66" s="222"/>
      <c r="AB66" s="23"/>
      <c r="AC66" s="35" t="s">
        <v>41</v>
      </c>
      <c r="AD66" s="1" t="s">
        <v>74</v>
      </c>
      <c r="AE66" s="1" t="s">
        <v>75</v>
      </c>
      <c r="AF66" s="1" t="s">
        <v>62</v>
      </c>
      <c r="AG66" s="211" t="s">
        <v>65</v>
      </c>
      <c r="AH66" s="211" t="s">
        <v>66</v>
      </c>
      <c r="AI66" s="212" t="s">
        <v>65</v>
      </c>
      <c r="AJ66" s="212" t="s">
        <v>66</v>
      </c>
      <c r="AK66" s="224" t="s">
        <v>67</v>
      </c>
      <c r="AL66" s="224" t="s">
        <v>68</v>
      </c>
      <c r="AM66" s="214" t="s">
        <v>61</v>
      </c>
      <c r="AN66" s="216" t="s">
        <v>60</v>
      </c>
      <c r="AO66" s="222"/>
      <c r="AP66" s="23"/>
      <c r="AQ66" s="35" t="s">
        <v>41</v>
      </c>
      <c r="AR66" s="1" t="s">
        <v>74</v>
      </c>
      <c r="AS66" s="1" t="s">
        <v>75</v>
      </c>
      <c r="AT66" s="1" t="s">
        <v>62</v>
      </c>
      <c r="AU66" s="211" t="s">
        <v>65</v>
      </c>
      <c r="AV66" s="211" t="s">
        <v>66</v>
      </c>
      <c r="AW66" s="212" t="s">
        <v>65</v>
      </c>
      <c r="AX66" s="212" t="s">
        <v>66</v>
      </c>
      <c r="AY66" s="224" t="s">
        <v>67</v>
      </c>
      <c r="AZ66" s="224" t="s">
        <v>68</v>
      </c>
      <c r="BA66" s="214" t="s">
        <v>61</v>
      </c>
      <c r="BB66" s="216" t="s">
        <v>60</v>
      </c>
      <c r="BC66" s="23"/>
      <c r="BD66" s="32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20"/>
      <c r="BT66" s="8"/>
      <c r="BU66" s="50">
        <v>1894.2692159778742</v>
      </c>
      <c r="BV66" s="53">
        <v>40.085929310889895</v>
      </c>
      <c r="BX66" s="50">
        <v>1810.3940898567002</v>
      </c>
      <c r="BY66" s="53">
        <v>40.077503987754433</v>
      </c>
      <c r="CH66" s="20"/>
      <c r="CL66" s="101"/>
      <c r="CO66" s="6"/>
      <c r="CP66" s="6"/>
      <c r="CW66" s="6"/>
      <c r="CX66" s="6"/>
      <c r="DK66" s="6"/>
      <c r="DL66" s="6"/>
      <c r="DM66" s="6"/>
      <c r="DN66" s="6"/>
      <c r="DP66" s="6"/>
      <c r="DQ66" s="6"/>
      <c r="DR66" s="6"/>
      <c r="DW66" s="6"/>
      <c r="DX66" s="6"/>
      <c r="DY66" s="6"/>
      <c r="DZ66" s="6"/>
      <c r="EA66" s="6"/>
      <c r="EB66" s="6"/>
      <c r="EQ66" s="6"/>
      <c r="ER66" s="6"/>
    </row>
    <row r="67" spans="14:148" x14ac:dyDescent="0.25">
      <c r="N67" s="31"/>
      <c r="O67" s="312">
        <v>31</v>
      </c>
      <c r="P67" s="313">
        <v>1071</v>
      </c>
      <c r="Q67" s="313">
        <v>0.23</v>
      </c>
      <c r="R67" s="61">
        <v>0</v>
      </c>
      <c r="S67" s="14">
        <v>1086.5060000000001</v>
      </c>
      <c r="T67" s="14">
        <v>31.188179999999999</v>
      </c>
      <c r="U67" s="7">
        <v>1071</v>
      </c>
      <c r="V67" s="4">
        <v>31</v>
      </c>
      <c r="W67" s="2">
        <f>ABS(S67-U67)/S67*100</f>
        <v>1.4271435224471918</v>
      </c>
      <c r="X67" s="2">
        <f>ABS(T67-V67)/T67*100</f>
        <v>0.60336960989707999</v>
      </c>
      <c r="Y67" s="215">
        <f>(U67-S67)^2</f>
        <v>240.43603600000264</v>
      </c>
      <c r="Z67" s="217">
        <f>(V67-T67)^2</f>
        <v>3.541171239999967E-2</v>
      </c>
      <c r="AA67" s="223"/>
      <c r="AB67" s="23"/>
      <c r="AC67" s="312">
        <v>31</v>
      </c>
      <c r="AD67" s="313">
        <v>1122</v>
      </c>
      <c r="AE67" s="313">
        <v>0.3044</v>
      </c>
      <c r="AF67" s="61">
        <v>0</v>
      </c>
      <c r="AG67" s="14">
        <v>1141.212</v>
      </c>
      <c r="AH67" s="14">
        <v>30.29721</v>
      </c>
      <c r="AI67" s="7">
        <v>1122</v>
      </c>
      <c r="AJ67" s="4">
        <v>31</v>
      </c>
      <c r="AK67" s="2">
        <f>ABS(AG67-AI67)/AG67*100</f>
        <v>1.6834733599015776</v>
      </c>
      <c r="AL67" s="2">
        <f>ABS(AH67-AJ67)/AH67*100</f>
        <v>2.3196525356625255</v>
      </c>
      <c r="AM67" s="215">
        <f>(AI67-AG67)^2</f>
        <v>369.10094399999957</v>
      </c>
      <c r="AN67" s="217">
        <f>(AJ67-AH67)^2</f>
        <v>0.49391378410000036</v>
      </c>
      <c r="AO67" s="223"/>
      <c r="AP67" s="23"/>
      <c r="AQ67" s="312">
        <v>30</v>
      </c>
      <c r="AR67" s="313">
        <v>1071</v>
      </c>
      <c r="AS67" s="313">
        <v>0.3044</v>
      </c>
      <c r="AT67" s="61">
        <v>0</v>
      </c>
      <c r="AU67" s="14">
        <v>1088.2260000000001</v>
      </c>
      <c r="AV67" s="14">
        <v>30.301929999999999</v>
      </c>
      <c r="AW67" s="7">
        <v>1071</v>
      </c>
      <c r="AX67" s="4">
        <v>30</v>
      </c>
      <c r="AY67" s="2">
        <f>ABS(AU67-AW67)/AU67*100</f>
        <v>1.5829432489207307</v>
      </c>
      <c r="AZ67" s="2">
        <f>ABS(AV67-AX67)/AV67*100</f>
        <v>0.99640517947206242</v>
      </c>
      <c r="BA67" s="215">
        <f>(AW67-AU67)^2</f>
        <v>296.73507600000386</v>
      </c>
      <c r="BB67" s="217">
        <f>(AX67-AV67)^2</f>
        <v>9.1161724899999214E-2</v>
      </c>
      <c r="BC67" s="23"/>
      <c r="BD67" s="32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20"/>
      <c r="BT67" s="8"/>
      <c r="BU67" s="50">
        <v>1943.144784779586</v>
      </c>
      <c r="BV67" s="53">
        <v>40.574416727796624</v>
      </c>
      <c r="BX67" s="50">
        <v>1857.5259947607656</v>
      </c>
      <c r="BY67" s="53">
        <v>40.565935784773593</v>
      </c>
      <c r="CH67" s="20"/>
      <c r="CL67" s="101"/>
      <c r="CO67" s="6"/>
      <c r="CP67" s="6"/>
      <c r="CW67" s="6"/>
      <c r="CX67" s="6"/>
      <c r="DK67" s="6"/>
      <c r="DL67" s="6"/>
      <c r="DM67" s="6"/>
      <c r="DN67" s="6"/>
      <c r="DP67" s="6"/>
      <c r="DQ67" s="6"/>
      <c r="DR67" s="6"/>
      <c r="DW67" s="6"/>
      <c r="DX67" s="6"/>
      <c r="DY67" s="6"/>
      <c r="DZ67" s="6"/>
      <c r="EA67" s="6"/>
      <c r="EB67" s="6"/>
      <c r="EQ67" s="6"/>
      <c r="ER67" s="6"/>
    </row>
    <row r="68" spans="14:148" x14ac:dyDescent="0.25">
      <c r="N68" s="31"/>
      <c r="O68" s="312"/>
      <c r="P68" s="313"/>
      <c r="Q68" s="313"/>
      <c r="R68" s="61">
        <v>50</v>
      </c>
      <c r="S68" s="14">
        <v>1121.58</v>
      </c>
      <c r="T68" s="14">
        <v>32.01099</v>
      </c>
      <c r="U68" s="7">
        <v>1112.6488779680899</v>
      </c>
      <c r="V68" s="4">
        <v>32.160094049281376</v>
      </c>
      <c r="W68" s="2">
        <f t="shared" ref="W68:X102" si="53">ABS(S68-U68)/S68*100</f>
        <v>0.79629826065996512</v>
      </c>
      <c r="X68" s="2">
        <f t="shared" ref="X68:X101" si="54">ABS(T68-V68)/T68*100</f>
        <v>0.46579018418792001</v>
      </c>
      <c r="Y68" s="215">
        <f t="shared" ref="Y68:Y131" si="55">(U68-S68)^2</f>
        <v>79.764940748868838</v>
      </c>
      <c r="Z68" s="217">
        <f t="shared" ref="Z68:Z131" si="56">(V68-T68)^2</f>
        <v>2.22320175121032E-2</v>
      </c>
      <c r="AA68" s="223"/>
      <c r="AB68" s="23"/>
      <c r="AC68" s="312"/>
      <c r="AD68" s="313"/>
      <c r="AE68" s="313"/>
      <c r="AF68" s="61">
        <v>50</v>
      </c>
      <c r="AG68" s="14">
        <v>1182.693</v>
      </c>
      <c r="AH68" s="14">
        <v>31.64162</v>
      </c>
      <c r="AI68" s="7">
        <v>1164.7147338716832</v>
      </c>
      <c r="AJ68" s="4">
        <v>32.245917005752077</v>
      </c>
      <c r="AK68" s="2">
        <f t="shared" ref="AK68:AK131" si="57">ABS(AG68-AI68)/AG68*100</f>
        <v>1.5201126689949818</v>
      </c>
      <c r="AL68" s="2">
        <f t="shared" ref="AL68:AL131" si="58">ABS(AH68-AJ68)/AH68*100</f>
        <v>1.9098168986040438</v>
      </c>
      <c r="AM68" s="215">
        <f t="shared" ref="AM68:AM131" si="59">(AI68-AG68)^2</f>
        <v>323.21805298058382</v>
      </c>
      <c r="AN68" s="217">
        <f t="shared" ref="AN68:AN131" si="60">(AJ68-AH68)^2</f>
        <v>0.36517487116092567</v>
      </c>
      <c r="AO68" s="223"/>
      <c r="AP68" s="23"/>
      <c r="AQ68" s="312"/>
      <c r="AR68" s="313"/>
      <c r="AS68" s="313"/>
      <c r="AT68" s="61">
        <v>50</v>
      </c>
      <c r="AU68" s="14">
        <v>1125.367</v>
      </c>
      <c r="AV68" s="14">
        <v>31.67803</v>
      </c>
      <c r="AW68" s="7">
        <v>1113.7471610814403</v>
      </c>
      <c r="AX68" s="4">
        <v>32.273749427576291</v>
      </c>
      <c r="AY68" s="2">
        <f t="shared" ref="AY68:AY131" si="61">ABS(AU68-AW68)/AU68*100</f>
        <v>1.0325377337845971</v>
      </c>
      <c r="AZ68" s="2">
        <f t="shared" ref="AZ68:AZ131" si="62">ABS(AV68-AX68)/AV68*100</f>
        <v>1.8805444264567324</v>
      </c>
      <c r="BA68" s="215">
        <f t="shared" ref="BA68:BA131" si="63">(AW68-AU68)^2</f>
        <v>135.02065649327486</v>
      </c>
      <c r="BB68" s="217">
        <f t="shared" ref="BB68:BB131" si="64">(AX68-AV68)^2</f>
        <v>0.35488163639182452</v>
      </c>
      <c r="BC68" s="23"/>
      <c r="BD68" s="32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20"/>
      <c r="BT68" s="8"/>
      <c r="BU68" s="50">
        <v>1992.5053131350653</v>
      </c>
      <c r="BV68" s="53">
        <v>41.062824194320513</v>
      </c>
      <c r="BX68" s="50">
        <v>1905.1064792434324</v>
      </c>
      <c r="BY68" s="53">
        <v>41.054293709069832</v>
      </c>
      <c r="CH68" s="20"/>
      <c r="CL68" s="101"/>
      <c r="CO68" s="6"/>
      <c r="CP68" s="6"/>
      <c r="CW68" s="6"/>
      <c r="CX68" s="6"/>
      <c r="DK68" s="6"/>
      <c r="DL68" s="6"/>
      <c r="DM68" s="6"/>
      <c r="DN68" s="6"/>
      <c r="DP68" s="6"/>
      <c r="DQ68" s="6"/>
      <c r="DR68" s="6"/>
      <c r="DW68" s="6"/>
      <c r="DX68" s="6"/>
      <c r="DY68" s="6"/>
      <c r="DZ68" s="6"/>
      <c r="EA68" s="6"/>
      <c r="EB68" s="6"/>
      <c r="EQ68" s="6"/>
      <c r="ER68" s="6"/>
    </row>
    <row r="69" spans="14:148" x14ac:dyDescent="0.25">
      <c r="N69" s="31"/>
      <c r="O69" s="312"/>
      <c r="P69" s="313"/>
      <c r="Q69" s="313"/>
      <c r="R69" s="61">
        <v>100</v>
      </c>
      <c r="S69" s="14">
        <v>1158.1079999999999</v>
      </c>
      <c r="T69" s="14">
        <v>32.499690000000001</v>
      </c>
      <c r="U69" s="7">
        <v>1153.8940698373979</v>
      </c>
      <c r="V69" s="4">
        <v>32.704982406059685</v>
      </c>
      <c r="W69" s="2">
        <f t="shared" si="53"/>
        <v>0.36386331521775883</v>
      </c>
      <c r="X69" s="2">
        <f t="shared" si="54"/>
        <v>0.63167496692948055</v>
      </c>
      <c r="Y69" s="215">
        <f t="shared" si="55"/>
        <v>17.757207415287613</v>
      </c>
      <c r="Z69" s="217">
        <f t="shared" si="56"/>
        <v>4.2144971985774049E-2</v>
      </c>
      <c r="AA69" s="223"/>
      <c r="AB69" s="23"/>
      <c r="AC69" s="312"/>
      <c r="AD69" s="313"/>
      <c r="AE69" s="313"/>
      <c r="AF69" s="61">
        <v>100</v>
      </c>
      <c r="AG69" s="14">
        <v>1224.519</v>
      </c>
      <c r="AH69" s="14">
        <v>32.220329999999997</v>
      </c>
      <c r="AI69" s="7">
        <v>1206.9537992241392</v>
      </c>
      <c r="AJ69" s="4">
        <v>32.750204052126598</v>
      </c>
      <c r="AK69" s="2">
        <f t="shared" si="57"/>
        <v>1.4344571848914416</v>
      </c>
      <c r="AL69" s="2">
        <f t="shared" si="58"/>
        <v>1.6445332872959442</v>
      </c>
      <c r="AM69" s="215">
        <f t="shared" si="59"/>
        <v>308.53627829630193</v>
      </c>
      <c r="AN69" s="217">
        <f t="shared" si="60"/>
        <v>0.28076651111706408</v>
      </c>
      <c r="AO69" s="223"/>
      <c r="AP69" s="23"/>
      <c r="AQ69" s="312"/>
      <c r="AR69" s="313"/>
      <c r="AS69" s="313"/>
      <c r="AT69" s="61">
        <v>100</v>
      </c>
      <c r="AU69" s="14">
        <v>1163.0889999999999</v>
      </c>
      <c r="AV69" s="14">
        <v>32.350439999999999</v>
      </c>
      <c r="AW69" s="7">
        <v>1154.8904805632169</v>
      </c>
      <c r="AX69" s="4">
        <v>32.746440784415611</v>
      </c>
      <c r="AY69" s="2">
        <f t="shared" si="61"/>
        <v>0.70489183861106453</v>
      </c>
      <c r="AZ69" s="2">
        <f t="shared" si="62"/>
        <v>1.2240970583881159</v>
      </c>
      <c r="BA69" s="215">
        <f t="shared" si="63"/>
        <v>67.215720955309365</v>
      </c>
      <c r="BB69" s="217">
        <f t="shared" si="64"/>
        <v>0.15681662125778031</v>
      </c>
      <c r="BC69" s="23"/>
      <c r="BD69" s="32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20"/>
      <c r="BT69" s="8"/>
      <c r="BU69" s="50">
        <v>2042.3610240860637</v>
      </c>
      <c r="BV69" s="53">
        <v>41.551146232610385</v>
      </c>
      <c r="BX69" s="50">
        <v>1953.1449993615661</v>
      </c>
      <c r="BY69" s="53">
        <v>41.542572867693742</v>
      </c>
      <c r="CH69" s="20"/>
      <c r="CL69" s="101"/>
      <c r="CO69" s="6"/>
      <c r="CP69" s="6"/>
      <c r="CW69" s="6"/>
      <c r="CX69" s="6"/>
      <c r="DK69" s="6"/>
      <c r="DL69" s="6"/>
      <c r="DM69" s="6"/>
      <c r="DN69" s="6"/>
      <c r="DP69" s="6"/>
      <c r="DQ69" s="6"/>
      <c r="DR69" s="6"/>
      <c r="DW69" s="6"/>
      <c r="DX69" s="6"/>
      <c r="DY69" s="6"/>
      <c r="DZ69" s="6"/>
      <c r="EA69" s="6"/>
      <c r="EB69" s="6"/>
      <c r="EQ69" s="6"/>
      <c r="ER69" s="6"/>
    </row>
    <row r="70" spans="14:148" x14ac:dyDescent="0.25">
      <c r="N70" s="31"/>
      <c r="O70" s="312"/>
      <c r="P70" s="313"/>
      <c r="Q70" s="313"/>
      <c r="R70" s="61">
        <v>150</v>
      </c>
      <c r="S70" s="14">
        <v>1195.9960000000001</v>
      </c>
      <c r="T70" s="14">
        <v>33.168759999999999</v>
      </c>
      <c r="U70" s="7">
        <v>1195.4028088219122</v>
      </c>
      <c r="V70" s="4">
        <v>33.20047798593513</v>
      </c>
      <c r="W70" s="2">
        <f t="shared" si="53"/>
        <v>4.9598090469187485E-2</v>
      </c>
      <c r="X70" s="2">
        <f t="shared" si="54"/>
        <v>9.5626082901897169E-2</v>
      </c>
      <c r="Y70" s="215">
        <f t="shared" si="55"/>
        <v>0.3518757737612675</v>
      </c>
      <c r="Z70" s="217">
        <f t="shared" si="56"/>
        <v>1.0060306317811877E-3</v>
      </c>
      <c r="AA70" s="223"/>
      <c r="AB70" s="23"/>
      <c r="AC70" s="312"/>
      <c r="AD70" s="313"/>
      <c r="AE70" s="313"/>
      <c r="AF70" s="61">
        <v>150</v>
      </c>
      <c r="AG70" s="14">
        <v>1266.9369999999999</v>
      </c>
      <c r="AH70" s="14">
        <v>32.878970000000002</v>
      </c>
      <c r="AI70" s="7">
        <v>1249.5217745074449</v>
      </c>
      <c r="AJ70" s="4">
        <v>33.240322390641289</v>
      </c>
      <c r="AK70" s="2">
        <f t="shared" si="57"/>
        <v>1.3745928560421719</v>
      </c>
      <c r="AL70" s="2">
        <f t="shared" si="58"/>
        <v>1.0990380496751768</v>
      </c>
      <c r="AM70" s="215">
        <f t="shared" si="59"/>
        <v>303.29007895653785</v>
      </c>
      <c r="AN70" s="217">
        <f t="shared" si="60"/>
        <v>0.13057555022217296</v>
      </c>
      <c r="AO70" s="223"/>
      <c r="AP70" s="23"/>
      <c r="AQ70" s="312"/>
      <c r="AR70" s="313"/>
      <c r="AS70" s="313"/>
      <c r="AT70" s="61">
        <v>150</v>
      </c>
      <c r="AU70" s="14">
        <v>1201.623</v>
      </c>
      <c r="AV70" s="14">
        <v>33.108960000000003</v>
      </c>
      <c r="AW70" s="7">
        <v>1196.3745108443516</v>
      </c>
      <c r="AX70" s="4">
        <v>33.234370477854164</v>
      </c>
      <c r="AY70" s="2">
        <f t="shared" si="61"/>
        <v>0.43678334682745629</v>
      </c>
      <c r="AZ70" s="2">
        <f t="shared" si="62"/>
        <v>0.37878108480048978</v>
      </c>
      <c r="BA70" s="215">
        <f t="shared" si="63"/>
        <v>27.546638416959752</v>
      </c>
      <c r="BB70" s="217">
        <f t="shared" si="64"/>
        <v>1.5727787955608821E-2</v>
      </c>
      <c r="BC70" s="23"/>
      <c r="BD70" s="32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20"/>
      <c r="BT70" s="8"/>
      <c r="BU70" s="50">
        <v>2092.7223603432599</v>
      </c>
      <c r="BV70" s="53">
        <v>42.039376994133413</v>
      </c>
      <c r="BX70" s="50">
        <v>2001.6512141692529</v>
      </c>
      <c r="BY70" s="53">
        <v>42.030768046605587</v>
      </c>
      <c r="CH70" s="20"/>
      <c r="CL70" s="101"/>
      <c r="CO70" s="6"/>
      <c r="CP70" s="6"/>
      <c r="CW70" s="6"/>
      <c r="CX70" s="6"/>
      <c r="DK70" s="6"/>
      <c r="DL70" s="6"/>
      <c r="DM70" s="6"/>
      <c r="DN70" s="6"/>
      <c r="DP70" s="6"/>
      <c r="DQ70" s="6"/>
      <c r="DR70" s="6"/>
      <c r="DW70" s="6"/>
      <c r="DX70" s="6"/>
      <c r="DY70" s="6"/>
      <c r="DZ70" s="6"/>
      <c r="EA70" s="6"/>
      <c r="EB70" s="6"/>
      <c r="EQ70" s="6"/>
      <c r="ER70" s="6"/>
    </row>
    <row r="71" spans="14:148" x14ac:dyDescent="0.25">
      <c r="N71" s="31"/>
      <c r="O71" s="312"/>
      <c r="P71" s="313"/>
      <c r="Q71" s="313"/>
      <c r="R71" s="61">
        <v>200</v>
      </c>
      <c r="S71" s="14">
        <v>1235.442</v>
      </c>
      <c r="T71" s="14">
        <v>33.468150000000001</v>
      </c>
      <c r="U71" s="7">
        <v>1237.2348500706266</v>
      </c>
      <c r="V71" s="4">
        <v>33.690095932699336</v>
      </c>
      <c r="W71" s="2">
        <f t="shared" si="53"/>
        <v>0.14511810919708312</v>
      </c>
      <c r="X71" s="2">
        <f t="shared" si="54"/>
        <v>0.66315566501086698</v>
      </c>
      <c r="Y71" s="215">
        <f t="shared" si="55"/>
        <v>3.2143113757459041</v>
      </c>
      <c r="Z71" s="217">
        <f t="shared" si="56"/>
        <v>4.9259997041777519E-2</v>
      </c>
      <c r="AA71" s="223"/>
      <c r="AB71" s="23"/>
      <c r="AC71" s="312"/>
      <c r="AD71" s="313"/>
      <c r="AE71" s="313"/>
      <c r="AF71" s="61">
        <v>200</v>
      </c>
      <c r="AG71" s="14">
        <v>1310.202</v>
      </c>
      <c r="AH71" s="14">
        <v>33.374699999999997</v>
      </c>
      <c r="AI71" s="7">
        <v>1292.4410949032517</v>
      </c>
      <c r="AJ71" s="4">
        <v>33.729563918491742</v>
      </c>
      <c r="AK71" s="2">
        <f t="shared" si="57"/>
        <v>1.3555852530181052</v>
      </c>
      <c r="AL71" s="2">
        <f t="shared" si="58"/>
        <v>1.0632722346320562</v>
      </c>
      <c r="AM71" s="215">
        <f t="shared" si="59"/>
        <v>315.44974985569883</v>
      </c>
      <c r="AN71" s="217">
        <f t="shared" si="60"/>
        <v>0.1259284006473157</v>
      </c>
      <c r="AO71" s="223"/>
      <c r="AP71" s="23"/>
      <c r="AQ71" s="312"/>
      <c r="AR71" s="313"/>
      <c r="AS71" s="313"/>
      <c r="AT71" s="61">
        <v>200</v>
      </c>
      <c r="AU71" s="14">
        <v>1241.329</v>
      </c>
      <c r="AV71" s="14">
        <v>33.551569999999998</v>
      </c>
      <c r="AW71" s="7">
        <v>1238.18963648009</v>
      </c>
      <c r="AX71" s="4">
        <v>33.723366263495429</v>
      </c>
      <c r="AY71" s="2">
        <f t="shared" si="61"/>
        <v>0.25290342205087618</v>
      </c>
      <c r="AZ71" s="2">
        <f t="shared" si="62"/>
        <v>0.51203643673136734</v>
      </c>
      <c r="BA71" s="215">
        <f t="shared" si="63"/>
        <v>9.8556033101412073</v>
      </c>
      <c r="BB71" s="217">
        <f t="shared" si="64"/>
        <v>2.9513956150991359E-2</v>
      </c>
      <c r="BC71" s="23"/>
      <c r="BD71" s="32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20"/>
      <c r="BT71" s="8"/>
      <c r="BU71" s="50">
        <v>2143.5999892842633</v>
      </c>
      <c r="BV71" s="53">
        <v>42.527510229493863</v>
      </c>
      <c r="BX71" s="50">
        <v>2050.6349903129153</v>
      </c>
      <c r="BY71" s="53">
        <v>42.518873685469345</v>
      </c>
      <c r="CH71" s="20"/>
      <c r="CL71" s="101"/>
      <c r="CO71" s="6"/>
      <c r="CP71" s="6"/>
      <c r="CW71" s="6"/>
      <c r="CX71" s="6"/>
      <c r="DK71" s="6"/>
      <c r="DL71" s="6"/>
      <c r="DM71" s="6"/>
      <c r="DN71" s="6"/>
      <c r="DP71" s="6"/>
      <c r="DQ71" s="6"/>
      <c r="DR71" s="6"/>
      <c r="DW71" s="6"/>
      <c r="DX71" s="6"/>
      <c r="DY71" s="6"/>
      <c r="DZ71" s="6"/>
      <c r="EA71" s="6"/>
      <c r="EB71" s="6"/>
      <c r="EQ71" s="6"/>
      <c r="ER71" s="6"/>
    </row>
    <row r="72" spans="14:148" x14ac:dyDescent="0.25">
      <c r="N72" s="31"/>
      <c r="O72" s="312"/>
      <c r="P72" s="313"/>
      <c r="Q72" s="313"/>
      <c r="R72" s="61">
        <v>250</v>
      </c>
      <c r="S72" s="14">
        <v>1276.2049999999999</v>
      </c>
      <c r="T72" s="14">
        <v>34.055889999999998</v>
      </c>
      <c r="U72" s="7">
        <v>1279.4034056241812</v>
      </c>
      <c r="V72" s="4">
        <v>34.178921485319101</v>
      </c>
      <c r="W72" s="2">
        <f t="shared" si="53"/>
        <v>0.25061848403519066</v>
      </c>
      <c r="X72" s="2">
        <f t="shared" si="54"/>
        <v>0.36126345639213436</v>
      </c>
      <c r="Y72" s="215">
        <f t="shared" si="55"/>
        <v>10.229798536794604</v>
      </c>
      <c r="Z72" s="217">
        <f t="shared" si="56"/>
        <v>1.5136746379824716E-2</v>
      </c>
      <c r="AA72" s="223"/>
      <c r="AB72" s="23"/>
      <c r="AC72" s="312"/>
      <c r="AD72" s="313"/>
      <c r="AE72" s="313"/>
      <c r="AF72" s="61">
        <v>250</v>
      </c>
      <c r="AG72" s="14">
        <v>1354.3</v>
      </c>
      <c r="AH72" s="14">
        <v>33.823540000000001</v>
      </c>
      <c r="AI72" s="7">
        <v>1335.7200662055138</v>
      </c>
      <c r="AJ72" s="4">
        <v>34.218715527319887</v>
      </c>
      <c r="AK72" s="2">
        <f t="shared" si="57"/>
        <v>1.3719215679307484</v>
      </c>
      <c r="AL72" s="2">
        <f t="shared" si="58"/>
        <v>1.1683446715508949</v>
      </c>
      <c r="AM72" s="215">
        <f t="shared" si="59"/>
        <v>345.21393980748752</v>
      </c>
      <c r="AN72" s="217">
        <f t="shared" si="60"/>
        <v>0.15616369739254965</v>
      </c>
      <c r="AO72" s="223"/>
      <c r="AP72" s="23"/>
      <c r="AQ72" s="312"/>
      <c r="AR72" s="313"/>
      <c r="AS72" s="313"/>
      <c r="AT72" s="61">
        <v>250</v>
      </c>
      <c r="AU72" s="14">
        <v>1282.2280000000001</v>
      </c>
      <c r="AV72" s="14">
        <v>34.217739999999999</v>
      </c>
      <c r="AW72" s="7">
        <v>1280.341606205013</v>
      </c>
      <c r="AX72" s="4">
        <v>34.212421198631979</v>
      </c>
      <c r="AY72" s="2">
        <f t="shared" si="61"/>
        <v>0.14711843720360523</v>
      </c>
      <c r="AZ72" s="2">
        <f t="shared" si="62"/>
        <v>1.5543987908084745E-2</v>
      </c>
      <c r="BA72" s="215">
        <f t="shared" si="63"/>
        <v>3.5584815497656193</v>
      </c>
      <c r="BB72" s="217">
        <f t="shared" si="64"/>
        <v>2.828964799245011E-5</v>
      </c>
      <c r="BC72" s="23"/>
      <c r="BD72" s="32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20"/>
      <c r="BT72" s="8"/>
      <c r="BU72" s="50">
        <v>2195.0048080892188</v>
      </c>
      <c r="BV72" s="53">
        <v>43.015539255305477</v>
      </c>
      <c r="BX72" s="50">
        <v>2100.1064067501411</v>
      </c>
      <c r="BY72" s="53">
        <v>43.006883850094894</v>
      </c>
      <c r="CH72" s="20"/>
      <c r="CL72" s="101"/>
      <c r="CO72" s="6"/>
      <c r="CP72" s="6"/>
      <c r="CW72" s="6"/>
      <c r="CX72" s="6"/>
      <c r="DK72" s="6"/>
      <c r="DL72" s="6"/>
      <c r="DM72" s="6"/>
      <c r="DN72" s="6"/>
      <c r="DP72" s="6"/>
      <c r="DQ72" s="6"/>
      <c r="DR72" s="6"/>
      <c r="DW72" s="6"/>
      <c r="DX72" s="6"/>
      <c r="DY72" s="6"/>
      <c r="DZ72" s="6"/>
      <c r="EA72" s="6"/>
      <c r="EB72" s="6"/>
      <c r="EQ72" s="6"/>
      <c r="ER72" s="6"/>
    </row>
    <row r="73" spans="14:148" x14ac:dyDescent="0.25">
      <c r="N73" s="31"/>
      <c r="O73" s="312"/>
      <c r="P73" s="313"/>
      <c r="Q73" s="313"/>
      <c r="R73" s="61">
        <v>300</v>
      </c>
      <c r="S73" s="14">
        <v>1318.34</v>
      </c>
      <c r="T73" s="14">
        <v>34.346490000000003</v>
      </c>
      <c r="U73" s="7">
        <v>1321.916378612304</v>
      </c>
      <c r="V73" s="4">
        <v>34.667607517692858</v>
      </c>
      <c r="W73" s="2">
        <f t="shared" si="53"/>
        <v>0.27127892746211885</v>
      </c>
      <c r="X73" s="2">
        <f t="shared" si="54"/>
        <v>0.93493546995007304</v>
      </c>
      <c r="Y73" s="215">
        <f t="shared" si="55"/>
        <v>12.790483978546181</v>
      </c>
      <c r="Z73" s="217">
        <f t="shared" si="56"/>
        <v>0.10311646016922098</v>
      </c>
      <c r="AA73" s="223"/>
      <c r="AB73" s="23"/>
      <c r="AC73" s="312"/>
      <c r="AD73" s="313"/>
      <c r="AE73" s="313"/>
      <c r="AF73" s="61">
        <v>300</v>
      </c>
      <c r="AG73" s="14">
        <v>1399.114</v>
      </c>
      <c r="AH73" s="14">
        <v>34.341850000000001</v>
      </c>
      <c r="AI73" s="7">
        <v>1379.3663035624268</v>
      </c>
      <c r="AJ73" s="4">
        <v>34.707829921233412</v>
      </c>
      <c r="AK73" s="2">
        <f t="shared" si="57"/>
        <v>1.411442987317207</v>
      </c>
      <c r="AL73" s="2">
        <f t="shared" si="58"/>
        <v>1.0656965807998424</v>
      </c>
      <c r="AM73" s="215">
        <f t="shared" si="59"/>
        <v>389.9715145905439</v>
      </c>
      <c r="AN73" s="217">
        <f t="shared" si="60"/>
        <v>0.13394130274601351</v>
      </c>
      <c r="AO73" s="223"/>
      <c r="AP73" s="23"/>
      <c r="AQ73" s="312"/>
      <c r="AR73" s="313"/>
      <c r="AS73" s="313"/>
      <c r="AT73" s="61">
        <v>300</v>
      </c>
      <c r="AU73" s="14">
        <v>1324.4480000000001</v>
      </c>
      <c r="AV73" s="14">
        <v>34.449800000000003</v>
      </c>
      <c r="AW73" s="7">
        <v>1322.837394805229</v>
      </c>
      <c r="AX73" s="4">
        <v>34.701452899533258</v>
      </c>
      <c r="AY73" s="2">
        <f t="shared" si="61"/>
        <v>0.12160577046219229</v>
      </c>
      <c r="AZ73" s="2">
        <f t="shared" si="62"/>
        <v>0.73049161252969519</v>
      </c>
      <c r="BA73" s="215">
        <f t="shared" si="63"/>
        <v>2.5940490934236422</v>
      </c>
      <c r="BB73" s="217">
        <f t="shared" si="64"/>
        <v>6.3329181843494523E-2</v>
      </c>
      <c r="BC73" s="23"/>
      <c r="BD73" s="32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20"/>
      <c r="BT73" s="8"/>
      <c r="BU73" s="50">
        <v>2246.9479490201238</v>
      </c>
      <c r="BV73" s="53">
        <v>43.503456917770428</v>
      </c>
      <c r="BX73" s="50">
        <v>2150.0757595974019</v>
      </c>
      <c r="BY73" s="53">
        <v>43.494792202262957</v>
      </c>
      <c r="CH73" s="20"/>
      <c r="CL73" s="101"/>
      <c r="CO73" s="6"/>
      <c r="CP73" s="6"/>
      <c r="CW73" s="6"/>
      <c r="CX73" s="6"/>
      <c r="DK73" s="6"/>
      <c r="DL73" s="6"/>
      <c r="DM73" s="6"/>
      <c r="DN73" s="6"/>
      <c r="DP73" s="6"/>
      <c r="DQ73" s="6"/>
      <c r="DR73" s="6"/>
      <c r="DW73" s="6"/>
      <c r="DX73" s="6"/>
      <c r="DY73" s="6"/>
      <c r="DZ73" s="6"/>
      <c r="EA73" s="6"/>
      <c r="EB73" s="6"/>
      <c r="EQ73" s="6"/>
      <c r="ER73" s="6"/>
    </row>
    <row r="74" spans="14:148" x14ac:dyDescent="0.25">
      <c r="N74" s="31"/>
      <c r="O74" s="312"/>
      <c r="P74" s="313"/>
      <c r="Q74" s="313"/>
      <c r="R74" s="61">
        <v>350</v>
      </c>
      <c r="S74" s="14">
        <v>1365.6179999999999</v>
      </c>
      <c r="T74" s="14">
        <v>34.868639999999999</v>
      </c>
      <c r="U74" s="7">
        <v>1364.7811202930227</v>
      </c>
      <c r="V74" s="4">
        <v>35.156242086502751</v>
      </c>
      <c r="W74" s="2">
        <f t="shared" si="53"/>
        <v>6.1282123330041245E-2</v>
      </c>
      <c r="X74" s="2">
        <f t="shared" si="54"/>
        <v>0.82481589905069808</v>
      </c>
      <c r="Y74" s="215">
        <f t="shared" si="55"/>
        <v>0.70036764395031559</v>
      </c>
      <c r="Z74" s="217">
        <f t="shared" si="56"/>
        <v>8.2714960160736054E-2</v>
      </c>
      <c r="AA74" s="223"/>
      <c r="AB74" s="23"/>
      <c r="AC74" s="312"/>
      <c r="AD74" s="313"/>
      <c r="AE74" s="313"/>
      <c r="AF74" s="61">
        <v>350</v>
      </c>
      <c r="AG74" s="14">
        <v>1448.9860000000001</v>
      </c>
      <c r="AH74" s="14">
        <v>34.811</v>
      </c>
      <c r="AI74" s="7">
        <v>1423.3875233881522</v>
      </c>
      <c r="AJ74" s="4">
        <v>35.19690899435642</v>
      </c>
      <c r="AK74" s="2">
        <f t="shared" si="57"/>
        <v>1.7666476150803319</v>
      </c>
      <c r="AL74" s="2">
        <f t="shared" si="58"/>
        <v>1.1085834775111891</v>
      </c>
      <c r="AM74" s="215">
        <f t="shared" si="59"/>
        <v>655.28200484732395</v>
      </c>
      <c r="AN74" s="217">
        <f t="shared" si="60"/>
        <v>0.1489257519251834</v>
      </c>
      <c r="AO74" s="223"/>
      <c r="AP74" s="23"/>
      <c r="AQ74" s="312"/>
      <c r="AR74" s="313"/>
      <c r="AS74" s="313"/>
      <c r="AT74" s="61">
        <v>350</v>
      </c>
      <c r="AU74" s="14">
        <v>1371.8119999999999</v>
      </c>
      <c r="AV74" s="14">
        <v>34.96161</v>
      </c>
      <c r="AW74" s="7">
        <v>1365.6842133144644</v>
      </c>
      <c r="AX74" s="4">
        <v>35.19045191651945</v>
      </c>
      <c r="AY74" s="2">
        <f t="shared" si="61"/>
        <v>0.44669289126611456</v>
      </c>
      <c r="AZ74" s="2">
        <f t="shared" si="62"/>
        <v>0.65455199723196311</v>
      </c>
      <c r="BA74" s="215">
        <f t="shared" si="63"/>
        <v>37.549769663426289</v>
      </c>
      <c r="BB74" s="217">
        <f t="shared" si="64"/>
        <v>5.2368622756294801E-2</v>
      </c>
      <c r="BC74" s="23"/>
      <c r="BD74" s="32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20"/>
      <c r="BT74" s="8"/>
      <c r="BU74" s="50">
        <v>2299.4407848504802</v>
      </c>
      <c r="BV74" s="53">
        <v>43.991255552570024</v>
      </c>
      <c r="BX74" s="50">
        <v>2200.5535671122216</v>
      </c>
      <c r="BY74" s="53">
        <v>43.982591966632384</v>
      </c>
      <c r="CH74" s="20"/>
      <c r="CL74" s="101"/>
      <c r="CO74" s="6"/>
      <c r="CP74" s="6"/>
      <c r="CW74" s="6"/>
      <c r="CX74" s="6"/>
      <c r="DK74" s="6"/>
      <c r="DL74" s="6"/>
      <c r="DM74" s="6"/>
      <c r="DN74" s="6"/>
      <c r="DP74" s="6"/>
      <c r="DQ74" s="6"/>
      <c r="DR74" s="6"/>
      <c r="DW74" s="6"/>
      <c r="DX74" s="6"/>
      <c r="DY74" s="6"/>
      <c r="DZ74" s="6"/>
      <c r="EA74" s="6"/>
      <c r="EB74" s="6"/>
      <c r="EQ74" s="6"/>
      <c r="ER74" s="6"/>
    </row>
    <row r="75" spans="14:148" x14ac:dyDescent="0.25">
      <c r="N75" s="31"/>
      <c r="O75" s="312"/>
      <c r="P75" s="313"/>
      <c r="Q75" s="313"/>
      <c r="R75" s="61">
        <v>400</v>
      </c>
      <c r="S75" s="14">
        <v>1409.634</v>
      </c>
      <c r="T75" s="14">
        <v>35.3063</v>
      </c>
      <c r="U75" s="7">
        <v>1408.0050388481254</v>
      </c>
      <c r="V75" s="4">
        <v>35.644835929836233</v>
      </c>
      <c r="W75" s="2">
        <f t="shared" si="53"/>
        <v>0.11555915591384654</v>
      </c>
      <c r="X75" s="2">
        <f t="shared" si="54"/>
        <v>0.95885417003830231</v>
      </c>
      <c r="Y75" s="215">
        <f t="shared" si="55"/>
        <v>2.6535144343165959</v>
      </c>
      <c r="Z75" s="217">
        <f t="shared" si="56"/>
        <v>0.11460657579008297</v>
      </c>
      <c r="AA75" s="223"/>
      <c r="AB75" s="23"/>
      <c r="AC75" s="312"/>
      <c r="AD75" s="313"/>
      <c r="AE75" s="313"/>
      <c r="AF75" s="61">
        <v>400</v>
      </c>
      <c r="AG75" s="14">
        <v>1495.0889999999999</v>
      </c>
      <c r="AH75" s="14">
        <v>35.325710000000001</v>
      </c>
      <c r="AI75" s="7">
        <v>1467.7916012829246</v>
      </c>
      <c r="AJ75" s="4">
        <v>35.685950516871685</v>
      </c>
      <c r="AK75" s="2">
        <f t="shared" si="57"/>
        <v>1.825804264299673</v>
      </c>
      <c r="AL75" s="2">
        <f t="shared" si="58"/>
        <v>1.0197686525527279</v>
      </c>
      <c r="AM75" s="215">
        <f t="shared" si="59"/>
        <v>745.14797671898634</v>
      </c>
      <c r="AN75" s="217">
        <f t="shared" si="60"/>
        <v>0.12977322999597821</v>
      </c>
      <c r="AO75" s="223"/>
      <c r="AP75" s="23"/>
      <c r="AQ75" s="312"/>
      <c r="AR75" s="313"/>
      <c r="AS75" s="313"/>
      <c r="AT75" s="61">
        <v>400</v>
      </c>
      <c r="AU75" s="14">
        <v>1415.9269999999999</v>
      </c>
      <c r="AV75" s="14">
        <v>35.359139999999996</v>
      </c>
      <c r="AW75" s="7">
        <v>1408.8894338492123</v>
      </c>
      <c r="AX75" s="4">
        <v>35.67941512495026</v>
      </c>
      <c r="AY75" s="2">
        <f t="shared" si="61"/>
        <v>0.49702888290057312</v>
      </c>
      <c r="AZ75" s="2">
        <f t="shared" si="62"/>
        <v>0.90577747351961624</v>
      </c>
      <c r="BA75" s="215">
        <f t="shared" si="63"/>
        <v>49.527337326711361</v>
      </c>
      <c r="BB75" s="217">
        <f t="shared" si="64"/>
        <v>0.10257615566190721</v>
      </c>
      <c r="BC75" s="23"/>
      <c r="BD75" s="32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20"/>
      <c r="BT75" s="8"/>
      <c r="BU75" s="50">
        <v>2352.4949344524725</v>
      </c>
      <c r="BV75" s="53">
        <v>44.478926940617576</v>
      </c>
      <c r="BX75" s="50">
        <v>2251.5505748158166</v>
      </c>
      <c r="BY75" s="53">
        <v>44.47027589438953</v>
      </c>
      <c r="CH75" s="20"/>
      <c r="CL75" s="101"/>
      <c r="CO75" s="6"/>
      <c r="CP75" s="6"/>
      <c r="CW75" s="6"/>
      <c r="CX75" s="6"/>
      <c r="DK75" s="6"/>
      <c r="DL75" s="6"/>
      <c r="DM75" s="6"/>
      <c r="DN75" s="6"/>
      <c r="DP75" s="6"/>
      <c r="DQ75" s="6"/>
      <c r="DR75" s="6"/>
      <c r="DW75" s="6"/>
      <c r="DX75" s="6"/>
      <c r="DY75" s="6"/>
      <c r="DZ75" s="6"/>
      <c r="EA75" s="6"/>
      <c r="EB75" s="6"/>
      <c r="EQ75" s="6"/>
      <c r="ER75" s="6"/>
    </row>
    <row r="76" spans="14:148" x14ac:dyDescent="0.25">
      <c r="N76" s="31"/>
      <c r="O76" s="312"/>
      <c r="P76" s="313"/>
      <c r="Q76" s="313"/>
      <c r="R76" s="61">
        <v>450</v>
      </c>
      <c r="S76" s="14">
        <v>1454.268</v>
      </c>
      <c r="T76" s="14">
        <v>35.764420000000001</v>
      </c>
      <c r="U76" s="7">
        <v>1451.5956854905096</v>
      </c>
      <c r="V76" s="4">
        <v>36.133388410264786</v>
      </c>
      <c r="W76" s="2">
        <f t="shared" si="53"/>
        <v>0.18375667411305441</v>
      </c>
      <c r="X76" s="2">
        <f t="shared" si="54"/>
        <v>1.0316633410098208</v>
      </c>
      <c r="Y76" s="215">
        <f t="shared" si="55"/>
        <v>7.1412648376330985</v>
      </c>
      <c r="Z76" s="217">
        <f t="shared" si="56"/>
        <v>0.13613768777332236</v>
      </c>
      <c r="AA76" s="223"/>
      <c r="AB76" s="23"/>
      <c r="AC76" s="312"/>
      <c r="AD76" s="313"/>
      <c r="AE76" s="313"/>
      <c r="AF76" s="61">
        <v>450</v>
      </c>
      <c r="AG76" s="14">
        <v>1541.691</v>
      </c>
      <c r="AH76" s="14">
        <v>35.76229</v>
      </c>
      <c r="AI76" s="7">
        <v>1512.5865798891568</v>
      </c>
      <c r="AJ76" s="4">
        <v>36.174951755850884</v>
      </c>
      <c r="AK76" s="2">
        <f t="shared" si="57"/>
        <v>1.8878244804466779</v>
      </c>
      <c r="AL76" s="2">
        <f t="shared" si="58"/>
        <v>1.15390193371533</v>
      </c>
      <c r="AM76" s="215">
        <f t="shared" si="59"/>
        <v>847.06726998845375</v>
      </c>
      <c r="AN76" s="217">
        <f t="shared" si="60"/>
        <v>0.17028972474193463</v>
      </c>
      <c r="AO76" s="223"/>
      <c r="AP76" s="23"/>
      <c r="AQ76" s="312"/>
      <c r="AR76" s="313"/>
      <c r="AS76" s="313"/>
      <c r="AT76" s="61">
        <v>450</v>
      </c>
      <c r="AU76" s="14">
        <v>1460.6479999999999</v>
      </c>
      <c r="AV76" s="14">
        <v>35.814450000000001</v>
      </c>
      <c r="AW76" s="7">
        <v>1452.4605860285401</v>
      </c>
      <c r="AX76" s="4">
        <v>36.168339891693364</v>
      </c>
      <c r="AY76" s="2">
        <f t="shared" si="61"/>
        <v>0.56053299436002513</v>
      </c>
      <c r="AZ76" s="2">
        <f t="shared" si="62"/>
        <v>0.98812041422767416</v>
      </c>
      <c r="BA76" s="215">
        <f t="shared" si="63"/>
        <v>67.033747540055444</v>
      </c>
      <c r="BB76" s="217">
        <f t="shared" si="64"/>
        <v>0.12523805544274039</v>
      </c>
      <c r="BC76" s="23"/>
      <c r="BD76" s="32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20"/>
      <c r="BT76" s="8"/>
      <c r="BU76" s="50">
        <v>2406.1222685495086</v>
      </c>
      <c r="BV76" s="53">
        <v>44.966462259160444</v>
      </c>
      <c r="BX76" s="50">
        <v>2303.0777607627151</v>
      </c>
      <c r="BY76" s="53">
        <v>44.95783622325353</v>
      </c>
      <c r="CH76" s="20"/>
      <c r="CL76" s="101"/>
      <c r="CO76" s="6"/>
      <c r="CP76" s="6"/>
      <c r="CW76" s="6"/>
      <c r="CX76" s="6"/>
      <c r="DK76" s="6"/>
      <c r="DL76" s="6"/>
      <c r="DM76" s="6"/>
      <c r="DN76" s="6"/>
      <c r="DP76" s="6"/>
      <c r="DQ76" s="6"/>
      <c r="DR76" s="6"/>
      <c r="DW76" s="6"/>
      <c r="DX76" s="6"/>
      <c r="DY76" s="6"/>
      <c r="DZ76" s="6"/>
      <c r="EA76" s="6"/>
      <c r="EB76" s="6"/>
      <c r="EQ76" s="6"/>
      <c r="ER76" s="6"/>
    </row>
    <row r="77" spans="14:148" x14ac:dyDescent="0.25">
      <c r="N77" s="31"/>
      <c r="O77" s="312"/>
      <c r="P77" s="313"/>
      <c r="Q77" s="313"/>
      <c r="R77" s="61">
        <v>500</v>
      </c>
      <c r="S77" s="14">
        <v>1499.433</v>
      </c>
      <c r="T77" s="14">
        <v>36.31362</v>
      </c>
      <c r="U77" s="7">
        <v>1495.5607699469429</v>
      </c>
      <c r="V77" s="4">
        <v>36.621897003169501</v>
      </c>
      <c r="W77" s="2">
        <f t="shared" si="53"/>
        <v>0.25824628730040872</v>
      </c>
      <c r="X77" s="2">
        <f t="shared" si="54"/>
        <v>0.84892941868505689</v>
      </c>
      <c r="Y77" s="215">
        <f t="shared" si="55"/>
        <v>14.994165583798882</v>
      </c>
      <c r="Z77" s="217">
        <f t="shared" si="56"/>
        <v>9.5034710683168266E-2</v>
      </c>
      <c r="AA77" s="223"/>
      <c r="AB77" s="23"/>
      <c r="AC77" s="312"/>
      <c r="AD77" s="313"/>
      <c r="AE77" s="313"/>
      <c r="AF77" s="61">
        <v>500</v>
      </c>
      <c r="AG77" s="14">
        <v>1588.7329999999999</v>
      </c>
      <c r="AH77" s="14">
        <v>36.276609999999998</v>
      </c>
      <c r="AI77" s="7">
        <v>1557.7806729350341</v>
      </c>
      <c r="AJ77" s="4">
        <v>36.663909780195929</v>
      </c>
      <c r="AK77" s="2">
        <f t="shared" si="57"/>
        <v>1.9482397020119717</v>
      </c>
      <c r="AL77" s="2">
        <f t="shared" si="58"/>
        <v>1.0676294730845344</v>
      </c>
      <c r="AM77" s="215">
        <f t="shared" si="59"/>
        <v>958.04655073661786</v>
      </c>
      <c r="AN77" s="217">
        <f t="shared" si="60"/>
        <v>0.15000111973981683</v>
      </c>
      <c r="AO77" s="223"/>
      <c r="AP77" s="23"/>
      <c r="AQ77" s="312"/>
      <c r="AR77" s="313"/>
      <c r="AS77" s="313"/>
      <c r="AT77" s="61">
        <v>500</v>
      </c>
      <c r="AU77" s="14">
        <v>1505.92</v>
      </c>
      <c r="AV77" s="14">
        <v>36.368110000000001</v>
      </c>
      <c r="AW77" s="7">
        <v>1496.405359725941</v>
      </c>
      <c r="AX77" s="4">
        <v>36.657223502694123</v>
      </c>
      <c r="AY77" s="2">
        <f t="shared" si="61"/>
        <v>0.63181578530460103</v>
      </c>
      <c r="AZ77" s="2">
        <f t="shared" si="62"/>
        <v>0.79496433192189908</v>
      </c>
      <c r="BA77" s="215">
        <f t="shared" si="63"/>
        <v>90.528379544746429</v>
      </c>
      <c r="BB77" s="217">
        <f t="shared" si="64"/>
        <v>8.3586617440063737E-2</v>
      </c>
      <c r="BC77" s="23"/>
      <c r="BD77" s="32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20"/>
      <c r="BT77" s="8"/>
      <c r="BU77" s="50">
        <v>2460.3349156426871</v>
      </c>
      <c r="BV77" s="53">
        <v>45.453852027644054</v>
      </c>
      <c r="BX77" s="50">
        <v>2355.1463409644339</v>
      </c>
      <c r="BY77" s="53">
        <v>45.44526463339804</v>
      </c>
      <c r="CH77" s="20"/>
      <c r="CL77" s="101"/>
      <c r="CO77" s="6"/>
      <c r="CP77" s="6"/>
      <c r="CW77" s="6"/>
      <c r="CX77" s="6"/>
      <c r="DK77" s="6"/>
      <c r="DL77" s="6"/>
      <c r="DM77" s="6"/>
      <c r="DN77" s="6"/>
      <c r="DP77" s="6"/>
      <c r="DQ77" s="6"/>
      <c r="DR77" s="6"/>
      <c r="DW77" s="6"/>
      <c r="DX77" s="6"/>
      <c r="DY77" s="6"/>
      <c r="DZ77" s="6"/>
      <c r="EA77" s="6"/>
      <c r="EB77" s="6"/>
      <c r="EQ77" s="6"/>
      <c r="ER77" s="6"/>
    </row>
    <row r="78" spans="14:148" x14ac:dyDescent="0.25">
      <c r="N78" s="31"/>
      <c r="O78" s="312"/>
      <c r="P78" s="313"/>
      <c r="Q78" s="313"/>
      <c r="R78" s="61">
        <v>550</v>
      </c>
      <c r="S78" s="14">
        <v>1547.825</v>
      </c>
      <c r="T78" s="14">
        <v>36.791150000000002</v>
      </c>
      <c r="U78" s="7">
        <v>1539.9081658435346</v>
      </c>
      <c r="V78" s="4">
        <v>37.110358734937982</v>
      </c>
      <c r="W78" s="2">
        <f t="shared" si="53"/>
        <v>0.5114812176095801</v>
      </c>
      <c r="X78" s="2">
        <f t="shared" si="54"/>
        <v>0.8676236946602115</v>
      </c>
      <c r="Y78" s="215">
        <f t="shared" si="55"/>
        <v>62.676263060978549</v>
      </c>
      <c r="Z78" s="217">
        <f t="shared" si="56"/>
        <v>0.10189421646070583</v>
      </c>
      <c r="AA78" s="223"/>
      <c r="AB78" s="23"/>
      <c r="AC78" s="312"/>
      <c r="AD78" s="313"/>
      <c r="AE78" s="313"/>
      <c r="AF78" s="61">
        <v>550</v>
      </c>
      <c r="AG78" s="14">
        <v>1629.568</v>
      </c>
      <c r="AH78" s="14">
        <v>36.742130000000003</v>
      </c>
      <c r="AI78" s="7">
        <v>1603.3822690277057</v>
      </c>
      <c r="AJ78" s="4">
        <v>37.152821479189058</v>
      </c>
      <c r="AK78" s="2">
        <f t="shared" si="57"/>
        <v>1.6069124438068447</v>
      </c>
      <c r="AL78" s="2">
        <f t="shared" si="58"/>
        <v>1.1177672039945821</v>
      </c>
      <c r="AM78" s="215">
        <f t="shared" si="59"/>
        <v>685.69250655337419</v>
      </c>
      <c r="AN78" s="217">
        <f t="shared" si="60"/>
        <v>0.16866749107849366</v>
      </c>
      <c r="AO78" s="223"/>
      <c r="AP78" s="23"/>
      <c r="AQ78" s="312"/>
      <c r="AR78" s="313"/>
      <c r="AS78" s="313"/>
      <c r="AT78" s="61">
        <v>550</v>
      </c>
      <c r="AU78" s="14">
        <v>1554.415</v>
      </c>
      <c r="AV78" s="14">
        <v>36.827599999999997</v>
      </c>
      <c r="AW78" s="7">
        <v>1540.7316085073885</v>
      </c>
      <c r="AX78" s="4">
        <v>37.146063093076762</v>
      </c>
      <c r="AY78" s="2">
        <f t="shared" si="61"/>
        <v>0.88029203865193417</v>
      </c>
      <c r="AZ78" s="2">
        <f t="shared" si="62"/>
        <v>0.86474028466901276</v>
      </c>
      <c r="BA78" s="215">
        <f t="shared" si="63"/>
        <v>187.23520274007177</v>
      </c>
      <c r="BB78" s="217">
        <f t="shared" si="64"/>
        <v>0.10141874165202051</v>
      </c>
      <c r="BC78" s="23"/>
      <c r="BD78" s="32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20"/>
      <c r="BT78" s="8"/>
      <c r="BU78" s="50">
        <v>2515.145268120581</v>
      </c>
      <c r="BV78" s="53">
        <v>45.94108604766528</v>
      </c>
      <c r="BX78" s="50">
        <v>2407.7677749749164</v>
      </c>
      <c r="BY78" s="53">
        <v>45.932552198788628</v>
      </c>
      <c r="CH78" s="20"/>
      <c r="CL78" s="101"/>
      <c r="CO78" s="6"/>
      <c r="CP78" s="6"/>
      <c r="CW78" s="6"/>
      <c r="CX78" s="6"/>
      <c r="DK78" s="6"/>
      <c r="DL78" s="6"/>
      <c r="DM78" s="6"/>
      <c r="DN78" s="6"/>
      <c r="DP78" s="6"/>
      <c r="DQ78" s="6"/>
      <c r="DR78" s="6"/>
      <c r="DW78" s="6"/>
      <c r="DX78" s="6"/>
      <c r="DY78" s="6"/>
      <c r="DZ78" s="6"/>
      <c r="EA78" s="6"/>
      <c r="EB78" s="6"/>
      <c r="EQ78" s="6"/>
      <c r="ER78" s="6"/>
    </row>
    <row r="79" spans="14:148" x14ac:dyDescent="0.25">
      <c r="N79" s="31"/>
      <c r="O79" s="312"/>
      <c r="P79" s="313"/>
      <c r="Q79" s="313"/>
      <c r="R79" s="61">
        <v>600</v>
      </c>
      <c r="S79" s="14">
        <v>1593.5429999999999</v>
      </c>
      <c r="T79" s="14">
        <v>37.311309999999999</v>
      </c>
      <c r="U79" s="7">
        <v>1584.6459146242112</v>
      </c>
      <c r="V79" s="4">
        <v>37.5987704043932</v>
      </c>
      <c r="W79" s="2">
        <f t="shared" si="53"/>
        <v>0.55832101021363845</v>
      </c>
      <c r="X79" s="2">
        <f t="shared" si="54"/>
        <v>0.77043771551628981</v>
      </c>
      <c r="Y79" s="215">
        <f t="shared" si="55"/>
        <v>79.158128184073504</v>
      </c>
      <c r="Z79" s="217">
        <f t="shared" si="56"/>
        <v>8.2633484093902643E-2</v>
      </c>
      <c r="AA79" s="223"/>
      <c r="AB79" s="23"/>
      <c r="AC79" s="312"/>
      <c r="AD79" s="313"/>
      <c r="AE79" s="313"/>
      <c r="AF79" s="61">
        <v>600</v>
      </c>
      <c r="AG79" s="14">
        <v>1676.8810000000001</v>
      </c>
      <c r="AH79" s="14">
        <v>37.192599999999999</v>
      </c>
      <c r="AI79" s="7">
        <v>1649.3999355053752</v>
      </c>
      <c r="AJ79" s="4">
        <v>37.641683552936826</v>
      </c>
      <c r="AK79" s="2">
        <f t="shared" si="57"/>
        <v>1.6388201962229214</v>
      </c>
      <c r="AL79" s="2">
        <f t="shared" si="58"/>
        <v>1.2074540444519257</v>
      </c>
      <c r="AM79" s="215">
        <f t="shared" si="59"/>
        <v>755.20890575773274</v>
      </c>
      <c r="AN79" s="217">
        <f t="shared" si="60"/>
        <v>0.2016760375183638</v>
      </c>
      <c r="AO79" s="223"/>
      <c r="AP79" s="23"/>
      <c r="AQ79" s="312"/>
      <c r="AR79" s="313"/>
      <c r="AS79" s="313"/>
      <c r="AT79" s="61">
        <v>600</v>
      </c>
      <c r="AU79" s="14">
        <v>1600.231</v>
      </c>
      <c r="AV79" s="14">
        <v>37.349789999999999</v>
      </c>
      <c r="AW79" s="7">
        <v>1585.4473532180114</v>
      </c>
      <c r="AX79" s="4">
        <v>37.634855629071822</v>
      </c>
      <c r="AY79" s="2">
        <f t="shared" si="61"/>
        <v>0.92384454381827608</v>
      </c>
      <c r="AZ79" s="2">
        <f t="shared" si="62"/>
        <v>0.76323221381384854</v>
      </c>
      <c r="BA79" s="215">
        <f t="shared" si="63"/>
        <v>218.55621217460296</v>
      </c>
      <c r="BB79" s="217">
        <f t="shared" si="64"/>
        <v>8.1262412878114421E-2</v>
      </c>
      <c r="BC79" s="23"/>
      <c r="BD79" s="32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20"/>
      <c r="BT79" s="8"/>
      <c r="BU79" s="50">
        <v>2570.5659885626565</v>
      </c>
      <c r="BV79" s="53">
        <v>46.428153336241621</v>
      </c>
      <c r="BX79" s="50">
        <v>2460.953771646145</v>
      </c>
      <c r="BY79" s="53">
        <v>46.41968933336377</v>
      </c>
      <c r="CH79" s="20"/>
      <c r="CL79" s="101"/>
      <c r="CO79" s="6"/>
      <c r="CP79" s="6"/>
      <c r="CW79" s="6"/>
      <c r="CX79" s="6"/>
      <c r="DK79" s="6"/>
      <c r="DL79" s="6"/>
      <c r="DM79" s="6"/>
      <c r="DN79" s="6"/>
      <c r="DP79" s="6"/>
      <c r="DQ79" s="6"/>
      <c r="DR79" s="6"/>
      <c r="DW79" s="6"/>
      <c r="DX79" s="6"/>
      <c r="DY79" s="6"/>
      <c r="DZ79" s="6"/>
      <c r="EA79" s="6"/>
      <c r="EB79" s="6"/>
      <c r="EQ79" s="6"/>
      <c r="ER79" s="6"/>
    </row>
    <row r="80" spans="14:148" x14ac:dyDescent="0.25">
      <c r="N80" s="31"/>
      <c r="O80" s="312"/>
      <c r="P80" s="313"/>
      <c r="Q80" s="313"/>
      <c r="R80" s="61">
        <v>650</v>
      </c>
      <c r="S80" s="14">
        <v>1639.6880000000001</v>
      </c>
      <c r="T80" s="14">
        <v>37.809690000000003</v>
      </c>
      <c r="U80" s="7">
        <v>1629.7822293078937</v>
      </c>
      <c r="V80" s="4">
        <v>38.087128609480075</v>
      </c>
      <c r="W80" s="2">
        <f t="shared" si="53"/>
        <v>0.60412533921736589</v>
      </c>
      <c r="X80" s="2">
        <f t="shared" si="54"/>
        <v>0.73377647232778631</v>
      </c>
      <c r="Y80" s="215">
        <f t="shared" si="55"/>
        <v>98.124293004594975</v>
      </c>
      <c r="Z80" s="217">
        <f t="shared" si="56"/>
        <v>7.69721820302358E-2</v>
      </c>
      <c r="AA80" s="223"/>
      <c r="AB80" s="23"/>
      <c r="AC80" s="312"/>
      <c r="AD80" s="313"/>
      <c r="AE80" s="313"/>
      <c r="AF80" s="61">
        <v>650</v>
      </c>
      <c r="AG80" s="14">
        <v>1734.1220000000001</v>
      </c>
      <c r="AH80" s="14">
        <v>37.814030000000002</v>
      </c>
      <c r="AI80" s="7">
        <v>1695.8424223803943</v>
      </c>
      <c r="AJ80" s="4">
        <v>38.130492498954474</v>
      </c>
      <c r="AK80" s="2">
        <f t="shared" si="57"/>
        <v>2.2074327884431306</v>
      </c>
      <c r="AL80" s="2">
        <f t="shared" si="58"/>
        <v>0.83689175407771121</v>
      </c>
      <c r="AM80" s="215">
        <f t="shared" si="59"/>
        <v>1465.3260627354243</v>
      </c>
      <c r="AN80" s="217">
        <f t="shared" si="60"/>
        <v>0.10014851324450919</v>
      </c>
      <c r="AO80" s="223"/>
      <c r="AP80" s="23"/>
      <c r="AQ80" s="312"/>
      <c r="AR80" s="313"/>
      <c r="AS80" s="313"/>
      <c r="AT80" s="61">
        <v>650</v>
      </c>
      <c r="AU80" s="14">
        <v>1646.4760000000001</v>
      </c>
      <c r="AV80" s="14">
        <v>37.834890000000001</v>
      </c>
      <c r="AW80" s="7">
        <v>1630.5607856635754</v>
      </c>
      <c r="AX80" s="4">
        <v>38.123597895028261</v>
      </c>
      <c r="AY80" s="2">
        <f t="shared" si="61"/>
        <v>0.96662291684936164</v>
      </c>
      <c r="AZ80" s="2">
        <f t="shared" si="62"/>
        <v>0.76307317142526376</v>
      </c>
      <c r="BA80" s="215">
        <f t="shared" si="63"/>
        <v>253.29404737433819</v>
      </c>
      <c r="BB80" s="217">
        <f t="shared" si="64"/>
        <v>8.3352248651648794E-2</v>
      </c>
      <c r="BC80" s="23"/>
      <c r="BD80" s="32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20"/>
      <c r="BT80" s="8"/>
      <c r="BU80" s="50">
        <v>2626.6100162477182</v>
      </c>
      <c r="BV80" s="53">
        <v>46.91504205150548</v>
      </c>
      <c r="BX80" s="50">
        <v>2514.71629506315</v>
      </c>
      <c r="BY80" s="53">
        <v>46.906665731404395</v>
      </c>
      <c r="CH80" s="20"/>
      <c r="CL80" s="101"/>
      <c r="CO80" s="6"/>
      <c r="CP80" s="6"/>
      <c r="CW80" s="6"/>
      <c r="CX80" s="6"/>
      <c r="DK80" s="6"/>
      <c r="DL80" s="6"/>
      <c r="DM80" s="6"/>
      <c r="DN80" s="6"/>
      <c r="DP80" s="6"/>
      <c r="DQ80" s="6"/>
      <c r="DR80" s="6"/>
      <c r="DW80" s="6"/>
      <c r="DX80" s="6"/>
      <c r="DY80" s="6"/>
      <c r="DZ80" s="6"/>
      <c r="EA80" s="6"/>
      <c r="EB80" s="6"/>
      <c r="EQ80" s="6"/>
      <c r="ER80" s="6"/>
    </row>
    <row r="81" spans="14:148" x14ac:dyDescent="0.25">
      <c r="N81" s="31"/>
      <c r="O81" s="312"/>
      <c r="P81" s="313"/>
      <c r="Q81" s="313"/>
      <c r="R81" s="61">
        <v>700</v>
      </c>
      <c r="S81" s="14">
        <v>1686.26</v>
      </c>
      <c r="T81" s="14">
        <v>38.288780000000003</v>
      </c>
      <c r="U81" s="7">
        <v>1675.3254982948863</v>
      </c>
      <c r="V81" s="4">
        <v>38.575429740448065</v>
      </c>
      <c r="W81" s="2">
        <f t="shared" si="53"/>
        <v>0.64844695984686163</v>
      </c>
      <c r="X81" s="2">
        <f t="shared" si="54"/>
        <v>0.74865206059859457</v>
      </c>
      <c r="Y81" s="215">
        <f t="shared" si="55"/>
        <v>119.56332753913418</v>
      </c>
      <c r="Z81" s="217">
        <f t="shared" si="56"/>
        <v>8.2168073698941635E-2</v>
      </c>
      <c r="AA81" s="223"/>
      <c r="AB81" s="23"/>
      <c r="AC81" s="312"/>
      <c r="AD81" s="313"/>
      <c r="AE81" s="313"/>
      <c r="AF81" s="61">
        <v>700</v>
      </c>
      <c r="AG81" s="14">
        <v>1782.2260000000001</v>
      </c>
      <c r="AH81" s="14">
        <v>38.298760000000001</v>
      </c>
      <c r="AI81" s="7">
        <v>1742.7186663794951</v>
      </c>
      <c r="AJ81" s="4">
        <v>38.619244597292933</v>
      </c>
      <c r="AK81" s="2">
        <f t="shared" si="57"/>
        <v>2.2167409531958939</v>
      </c>
      <c r="AL81" s="2">
        <f t="shared" si="58"/>
        <v>0.8368014977323861</v>
      </c>
      <c r="AM81" s="215">
        <f t="shared" si="59"/>
        <v>1560.8294098018887</v>
      </c>
      <c r="AN81" s="217">
        <f t="shared" si="60"/>
        <v>0.10271037710201279</v>
      </c>
      <c r="AO81" s="223"/>
      <c r="AP81" s="23"/>
      <c r="AQ81" s="312"/>
      <c r="AR81" s="313"/>
      <c r="AS81" s="313"/>
      <c r="AT81" s="61">
        <v>700</v>
      </c>
      <c r="AU81" s="14">
        <v>1693.136</v>
      </c>
      <c r="AV81" s="14">
        <v>38.317990000000002</v>
      </c>
      <c r="AW81" s="7">
        <v>1676.0802723831703</v>
      </c>
      <c r="AX81" s="4">
        <v>38.612286480184558</v>
      </c>
      <c r="AY81" s="2">
        <f t="shared" si="61"/>
        <v>1.0073454003003717</v>
      </c>
      <c r="AZ81" s="2">
        <f t="shared" si="62"/>
        <v>0.7680373636105553</v>
      </c>
      <c r="BA81" s="215">
        <f t="shared" si="63"/>
        <v>290.89784453948732</v>
      </c>
      <c r="BB81" s="217">
        <f t="shared" si="64"/>
        <v>8.6610418249018897E-2</v>
      </c>
      <c r="BC81" s="23"/>
      <c r="BD81" s="32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20"/>
      <c r="BT81" s="8"/>
      <c r="BU81" s="50">
        <v>2683.290573879985</v>
      </c>
      <c r="BV81" s="53">
        <v>47.401739409794921</v>
      </c>
      <c r="BX81" s="50">
        <v>2569.0675706685461</v>
      </c>
      <c r="BY81" s="53">
        <v>47.393470301340457</v>
      </c>
      <c r="CH81" s="20"/>
      <c r="CL81" s="101"/>
      <c r="CO81" s="6"/>
      <c r="CP81" s="6"/>
      <c r="CW81" s="6"/>
      <c r="CX81" s="6"/>
      <c r="DK81" s="6"/>
      <c r="DL81" s="6"/>
      <c r="DM81" s="6"/>
      <c r="DN81" s="6"/>
      <c r="DP81" s="6"/>
      <c r="DQ81" s="6"/>
      <c r="DR81" s="6"/>
      <c r="DW81" s="6"/>
      <c r="DX81" s="6"/>
      <c r="DY81" s="6"/>
      <c r="DZ81" s="6"/>
      <c r="EA81" s="6"/>
      <c r="EB81" s="6"/>
      <c r="EQ81" s="6"/>
      <c r="ER81" s="6"/>
    </row>
    <row r="82" spans="14:148" x14ac:dyDescent="0.25">
      <c r="N82" s="31"/>
      <c r="O82" s="312"/>
      <c r="P82" s="313"/>
      <c r="Q82" s="313"/>
      <c r="R82" s="61">
        <v>750</v>
      </c>
      <c r="S82" s="14">
        <v>1733.202</v>
      </c>
      <c r="T82" s="14">
        <v>38.807499999999997</v>
      </c>
      <c r="U82" s="7">
        <v>1721.2842892603039</v>
      </c>
      <c r="V82" s="4">
        <v>39.063669966206156</v>
      </c>
      <c r="W82" s="2">
        <f t="shared" si="53"/>
        <v>0.68761233484014417</v>
      </c>
      <c r="X82" s="2">
        <f t="shared" si="54"/>
        <v>0.66010427418967599</v>
      </c>
      <c r="Y82" s="215">
        <f t="shared" si="55"/>
        <v>142.0318292750672</v>
      </c>
      <c r="Z82" s="217">
        <f t="shared" si="56"/>
        <v>6.5623051586064393E-2</v>
      </c>
      <c r="AA82" s="223"/>
      <c r="AB82" s="23"/>
      <c r="AC82" s="312"/>
      <c r="AD82" s="313"/>
      <c r="AE82" s="313"/>
      <c r="AF82" s="61">
        <v>750</v>
      </c>
      <c r="AG82" s="14">
        <v>1830.665</v>
      </c>
      <c r="AH82" s="14">
        <v>38.79222</v>
      </c>
      <c r="AI82" s="7">
        <v>1790.0377950847967</v>
      </c>
      <c r="AJ82" s="4">
        <v>39.107935894371828</v>
      </c>
      <c r="AK82" s="2">
        <f t="shared" si="57"/>
        <v>2.2192593901780646</v>
      </c>
      <c r="AL82" s="2">
        <f t="shared" si="58"/>
        <v>0.81386395099797648</v>
      </c>
      <c r="AM82" s="215">
        <f t="shared" si="59"/>
        <v>1650.5697792219164</v>
      </c>
      <c r="AN82" s="217">
        <f t="shared" si="60"/>
        <v>9.9676525959002768E-2</v>
      </c>
      <c r="AO82" s="223"/>
      <c r="AP82" s="23"/>
      <c r="AQ82" s="312"/>
      <c r="AR82" s="313"/>
      <c r="AS82" s="313"/>
      <c r="AT82" s="61">
        <v>750</v>
      </c>
      <c r="AU82" s="14">
        <v>1740.171</v>
      </c>
      <c r="AV82" s="14">
        <v>38.83954</v>
      </c>
      <c r="AW82" s="7">
        <v>1722.0143585152698</v>
      </c>
      <c r="AX82" s="4">
        <v>39.100917764469656</v>
      </c>
      <c r="AY82" s="2">
        <f t="shared" si="61"/>
        <v>1.0433826034757643</v>
      </c>
      <c r="AZ82" s="2">
        <f t="shared" si="62"/>
        <v>0.67296822894827513</v>
      </c>
      <c r="BA82" s="215">
        <f t="shared" si="63"/>
        <v>329.6636300050273</v>
      </c>
      <c r="BB82" s="217">
        <f t="shared" si="64"/>
        <v>6.8318335759155427E-2</v>
      </c>
      <c r="BC82" s="23"/>
      <c r="BD82" s="32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20"/>
      <c r="BT82" s="8"/>
      <c r="BU82" s="50">
        <v>2740.6211745467904</v>
      </c>
      <c r="BV82" s="53">
        <v>47.888231592949708</v>
      </c>
      <c r="BX82" s="50">
        <v>2624.0200915877667</v>
      </c>
      <c r="BY82" s="53">
        <v>47.880091092130137</v>
      </c>
      <c r="CH82" s="20"/>
      <c r="CL82" s="101"/>
      <c r="CO82" s="6"/>
      <c r="CP82" s="6"/>
      <c r="CW82" s="6"/>
      <c r="CX82" s="6"/>
      <c r="DK82" s="6"/>
      <c r="DL82" s="6"/>
      <c r="DM82" s="6"/>
      <c r="DN82" s="6"/>
      <c r="DP82" s="6"/>
      <c r="DQ82" s="6"/>
      <c r="DR82" s="6"/>
      <c r="DW82" s="6"/>
      <c r="DX82" s="6"/>
      <c r="DY82" s="6"/>
      <c r="DZ82" s="6"/>
      <c r="EA82" s="6"/>
      <c r="EB82" s="6"/>
      <c r="EQ82" s="6"/>
      <c r="ER82" s="6"/>
    </row>
    <row r="83" spans="14:148" x14ac:dyDescent="0.25">
      <c r="N83" s="31"/>
      <c r="O83" s="312"/>
      <c r="P83" s="313"/>
      <c r="Q83" s="313"/>
      <c r="R83" s="61">
        <v>800</v>
      </c>
      <c r="S83" s="14">
        <v>1780.547</v>
      </c>
      <c r="T83" s="14">
        <v>39.281959999999998</v>
      </c>
      <c r="U83" s="7">
        <v>1767.6673531438548</v>
      </c>
      <c r="V83" s="4">
        <v>39.551845218397446</v>
      </c>
      <c r="W83" s="2">
        <f t="shared" si="53"/>
        <v>0.72335337714450665</v>
      </c>
      <c r="X83" s="2">
        <f t="shared" si="54"/>
        <v>0.68704621255519849</v>
      </c>
      <c r="Y83" s="215">
        <f t="shared" si="55"/>
        <v>165.88530313901094</v>
      </c>
      <c r="Z83" s="217">
        <f t="shared" si="56"/>
        <v>7.2838031109438234E-2</v>
      </c>
      <c r="AA83" s="223"/>
      <c r="AB83" s="23"/>
      <c r="AC83" s="312"/>
      <c r="AD83" s="313"/>
      <c r="AE83" s="313"/>
      <c r="AF83" s="61">
        <v>800</v>
      </c>
      <c r="AG83" s="14">
        <v>1879.413</v>
      </c>
      <c r="AH83" s="14">
        <v>39.300139999999999</v>
      </c>
      <c r="AI83" s="7">
        <v>1837.8091311791102</v>
      </c>
      <c r="AJ83" s="4">
        <v>39.596562185421597</v>
      </c>
      <c r="AK83" s="2">
        <f t="shared" si="57"/>
        <v>2.2136629267164709</v>
      </c>
      <c r="AL83" s="2">
        <f t="shared" si="58"/>
        <v>0.75425223783324391</v>
      </c>
      <c r="AM83" s="215">
        <f t="shared" si="59"/>
        <v>1730.8819008658088</v>
      </c>
      <c r="AN83" s="217">
        <f t="shared" si="60"/>
        <v>8.7866112010116112E-2</v>
      </c>
      <c r="AO83" s="223"/>
      <c r="AP83" s="23"/>
      <c r="AQ83" s="312"/>
      <c r="AR83" s="313"/>
      <c r="AS83" s="313"/>
      <c r="AT83" s="61">
        <v>800</v>
      </c>
      <c r="AU83" s="14">
        <v>1787.606</v>
      </c>
      <c r="AV83" s="14">
        <v>39.302779999999998</v>
      </c>
      <c r="AW83" s="7">
        <v>1768.3717717601862</v>
      </c>
      <c r="AX83" s="4">
        <v>39.589487903144573</v>
      </c>
      <c r="AY83" s="2">
        <f t="shared" si="61"/>
        <v>1.0759769345042349</v>
      </c>
      <c r="AZ83" s="2">
        <f t="shared" si="62"/>
        <v>0.72948504697269267</v>
      </c>
      <c r="BA83" s="215">
        <f t="shared" si="63"/>
        <v>369.95553598124968</v>
      </c>
      <c r="BB83" s="217">
        <f t="shared" si="64"/>
        <v>8.2201421725558457E-2</v>
      </c>
      <c r="BC83" s="23"/>
      <c r="BD83" s="32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20"/>
      <c r="BT83" s="8"/>
      <c r="BU83" s="50">
        <v>2798.6156289235091</v>
      </c>
      <c r="BV83" s="53">
        <v>48.37450364443</v>
      </c>
      <c r="BX83" s="50">
        <v>2679.5866251673447</v>
      </c>
      <c r="BY83" s="53">
        <v>48.366515211214832</v>
      </c>
      <c r="CH83" s="20"/>
      <c r="CL83" s="101"/>
      <c r="CO83" s="6"/>
      <c r="CP83" s="6"/>
      <c r="CW83" s="6"/>
      <c r="CX83" s="6"/>
      <c r="DK83" s="6"/>
      <c r="DL83" s="6"/>
      <c r="DM83" s="6"/>
      <c r="DN83" s="6"/>
      <c r="DP83" s="6"/>
      <c r="DQ83" s="6"/>
      <c r="DR83" s="6"/>
      <c r="DW83" s="6"/>
      <c r="DX83" s="6"/>
      <c r="DY83" s="6"/>
      <c r="DZ83" s="6"/>
      <c r="EA83" s="6"/>
      <c r="EB83" s="6"/>
      <c r="EQ83" s="6"/>
      <c r="ER83" s="6"/>
    </row>
    <row r="84" spans="14:148" x14ac:dyDescent="0.25">
      <c r="N84" s="31"/>
      <c r="O84" s="312"/>
      <c r="P84" s="313"/>
      <c r="Q84" s="313"/>
      <c r="R84" s="61">
        <v>850</v>
      </c>
      <c r="S84" s="14">
        <v>1825.492</v>
      </c>
      <c r="T84" s="14">
        <v>39.745089999999998</v>
      </c>
      <c r="U84" s="7">
        <v>1814.4836282404956</v>
      </c>
      <c r="V84" s="4">
        <v>40.039951173915391</v>
      </c>
      <c r="W84" s="2">
        <f t="shared" si="53"/>
        <v>0.60303588071075476</v>
      </c>
      <c r="X84" s="2">
        <f t="shared" si="54"/>
        <v>0.74188075537228193</v>
      </c>
      <c r="Y84" s="215">
        <f t="shared" si="55"/>
        <v>121.18424879545336</v>
      </c>
      <c r="Z84" s="217">
        <f t="shared" si="56"/>
        <v>8.6943111882763782E-2</v>
      </c>
      <c r="AA84" s="223"/>
      <c r="AB84" s="23"/>
      <c r="AC84" s="312"/>
      <c r="AD84" s="313"/>
      <c r="AE84" s="313"/>
      <c r="AF84" s="61">
        <v>850</v>
      </c>
      <c r="AG84" s="14">
        <v>1925.664</v>
      </c>
      <c r="AH84" s="14">
        <v>39.753630000000001</v>
      </c>
      <c r="AI84" s="7">
        <v>1886.04219679925</v>
      </c>
      <c r="AJ84" s="4">
        <v>40.085118995393124</v>
      </c>
      <c r="AK84" s="2">
        <f t="shared" si="57"/>
        <v>2.0575657643675136</v>
      </c>
      <c r="AL84" s="2">
        <f t="shared" si="58"/>
        <v>0.83385843102409207</v>
      </c>
      <c r="AM84" s="215">
        <f t="shared" si="59"/>
        <v>1569.8872888789658</v>
      </c>
      <c r="AN84" s="217">
        <f t="shared" si="60"/>
        <v>0.1098849540667418</v>
      </c>
      <c r="AO84" s="223"/>
      <c r="AP84" s="23"/>
      <c r="AQ84" s="312"/>
      <c r="AR84" s="313"/>
      <c r="AS84" s="313"/>
      <c r="AT84" s="61">
        <v>850</v>
      </c>
      <c r="AU84" s="14">
        <v>1832.6310000000001</v>
      </c>
      <c r="AV84" s="14">
        <v>39.765039999999999</v>
      </c>
      <c r="AW84" s="7">
        <v>1815.1614264422024</v>
      </c>
      <c r="AX84" s="4">
        <v>40.077992810153809</v>
      </c>
      <c r="AY84" s="2">
        <f t="shared" si="61"/>
        <v>0.95325101222219466</v>
      </c>
      <c r="AZ84" s="2">
        <f t="shared" si="62"/>
        <v>0.78700489212084268</v>
      </c>
      <c r="BA84" s="215">
        <f t="shared" si="63"/>
        <v>305.18600029130567</v>
      </c>
      <c r="BB84" s="217">
        <f t="shared" si="64"/>
        <v>9.7939461383166601E-2</v>
      </c>
      <c r="BC84" s="23"/>
      <c r="BD84" s="32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20"/>
      <c r="BT84" s="8"/>
      <c r="BU84" s="50">
        <v>1133.5999999999999</v>
      </c>
      <c r="BV84" s="53">
        <v>31</v>
      </c>
      <c r="BX84" s="50">
        <v>1071</v>
      </c>
      <c r="BY84" s="53">
        <v>34</v>
      </c>
      <c r="CF84" s="20"/>
      <c r="CG84" s="8"/>
      <c r="CH84" s="20"/>
      <c r="CO84" s="6"/>
      <c r="CP84" s="6"/>
      <c r="CW84" s="6"/>
      <c r="CX84" s="6"/>
      <c r="DK84" s="6"/>
      <c r="DL84" s="6"/>
      <c r="DP84" s="6"/>
      <c r="DQ84" s="6"/>
      <c r="DR84" s="6"/>
      <c r="EA84" s="6"/>
      <c r="EB84" s="6"/>
    </row>
    <row r="85" spans="14:148" x14ac:dyDescent="0.25">
      <c r="N85" s="31"/>
      <c r="O85" s="312"/>
      <c r="P85" s="313"/>
      <c r="Q85" s="313"/>
      <c r="R85" s="61">
        <v>900</v>
      </c>
      <c r="S85" s="14">
        <v>1872.3030000000001</v>
      </c>
      <c r="T85" s="14">
        <v>40.249339999999997</v>
      </c>
      <c r="U85" s="7">
        <v>1861.7422443957814</v>
      </c>
      <c r="V85" s="4">
        <v>40.527983235882665</v>
      </c>
      <c r="W85" s="2">
        <f t="shared" si="53"/>
        <v>0.56405163075734455</v>
      </c>
      <c r="X85" s="2">
        <f t="shared" si="54"/>
        <v>0.69229268326553606</v>
      </c>
      <c r="Y85" s="215">
        <f t="shared" si="55"/>
        <v>111.52955893203635</v>
      </c>
      <c r="Z85" s="217">
        <f t="shared" si="56"/>
        <v>7.7642052903164546E-2</v>
      </c>
      <c r="AA85" s="223"/>
      <c r="AB85" s="23"/>
      <c r="AC85" s="312"/>
      <c r="AD85" s="313"/>
      <c r="AE85" s="313"/>
      <c r="AF85" s="61">
        <v>900</v>
      </c>
      <c r="AG85" s="14">
        <v>1973.807</v>
      </c>
      <c r="AH85" s="14">
        <v>40.23668</v>
      </c>
      <c r="AI85" s="7">
        <v>1934.7467180012932</v>
      </c>
      <c r="AJ85" s="4">
        <v>40.573601558171504</v>
      </c>
      <c r="AK85" s="2">
        <f t="shared" si="57"/>
        <v>1.9789311720298308</v>
      </c>
      <c r="AL85" s="2">
        <f t="shared" si="58"/>
        <v>0.83734929962289117</v>
      </c>
      <c r="AM85" s="215">
        <f t="shared" si="59"/>
        <v>1525.7056298185016</v>
      </c>
      <c r="AN85" s="217">
        <f t="shared" si="60"/>
        <v>0.1135161363607141</v>
      </c>
      <c r="AO85" s="223"/>
      <c r="AP85" s="23"/>
      <c r="AQ85" s="312"/>
      <c r="AR85" s="313"/>
      <c r="AS85" s="313"/>
      <c r="AT85" s="61">
        <v>900</v>
      </c>
      <c r="AU85" s="14">
        <v>1879.529</v>
      </c>
      <c r="AV85" s="14">
        <v>40.271470000000001</v>
      </c>
      <c r="AW85" s="7">
        <v>1862.3924276748842</v>
      </c>
      <c r="AX85" s="4">
        <v>40.566428140051208</v>
      </c>
      <c r="AY85" s="2">
        <f t="shared" si="61"/>
        <v>0.91174822655653731</v>
      </c>
      <c r="AZ85" s="2">
        <f t="shared" si="62"/>
        <v>0.73242456769322639</v>
      </c>
      <c r="BA85" s="215">
        <f t="shared" si="63"/>
        <v>293.66211105392546</v>
      </c>
      <c r="BB85" s="217">
        <f t="shared" si="64"/>
        <v>8.7000304382467655E-2</v>
      </c>
      <c r="BC85" s="23"/>
      <c r="BD85" s="32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20"/>
      <c r="BT85" s="8"/>
      <c r="BU85" s="50">
        <v>1176.557163795459</v>
      </c>
      <c r="BV85" s="53">
        <v>32.24925262629403</v>
      </c>
      <c r="BX85" s="50">
        <v>1109.3540294569632</v>
      </c>
      <c r="BY85" s="53">
        <v>32.576722143559195</v>
      </c>
      <c r="CF85" s="20"/>
      <c r="CG85" s="8"/>
      <c r="CH85" s="20"/>
      <c r="CO85" s="6"/>
      <c r="CP85" s="6"/>
      <c r="CW85" s="6"/>
      <c r="CX85" s="6"/>
      <c r="DK85" s="6"/>
      <c r="DL85" s="6"/>
      <c r="DP85" s="6"/>
      <c r="DQ85" s="6"/>
      <c r="DR85" s="6"/>
      <c r="EA85" s="6"/>
      <c r="EB85" s="6"/>
    </row>
    <row r="86" spans="14:148" x14ac:dyDescent="0.25">
      <c r="N86" s="31"/>
      <c r="O86" s="312"/>
      <c r="P86" s="313"/>
      <c r="Q86" s="313"/>
      <c r="R86" s="61">
        <v>950</v>
      </c>
      <c r="S86" s="14">
        <v>1919.4280000000001</v>
      </c>
      <c r="T86" s="14">
        <v>40.732289999999999</v>
      </c>
      <c r="U86" s="7">
        <v>1909.452527309784</v>
      </c>
      <c r="V86" s="4">
        <v>41.01593651296767</v>
      </c>
      <c r="W86" s="2">
        <f t="shared" si="53"/>
        <v>0.51971069976139062</v>
      </c>
      <c r="X86" s="2">
        <f t="shared" si="54"/>
        <v>0.69636770475627829</v>
      </c>
      <c r="Y86" s="215">
        <f t="shared" si="55"/>
        <v>99.510055393246546</v>
      </c>
      <c r="Z86" s="217">
        <f t="shared" si="56"/>
        <v>8.0455344318719188E-2</v>
      </c>
      <c r="AA86" s="223"/>
      <c r="AB86" s="23"/>
      <c r="AC86" s="312"/>
      <c r="AD86" s="313"/>
      <c r="AE86" s="313"/>
      <c r="AF86" s="61">
        <v>950</v>
      </c>
      <c r="AG86" s="14">
        <v>2022.1949999999999</v>
      </c>
      <c r="AH86" s="14">
        <v>40.739469999999997</v>
      </c>
      <c r="AI86" s="7">
        <v>1983.9326293419876</v>
      </c>
      <c r="AJ86" s="4">
        <v>41.06200479391017</v>
      </c>
      <c r="AK86" s="2">
        <f t="shared" si="57"/>
        <v>1.892120723175178</v>
      </c>
      <c r="AL86" s="2">
        <f t="shared" si="58"/>
        <v>0.79170100619908013</v>
      </c>
      <c r="AM86" s="215">
        <f t="shared" si="59"/>
        <v>1464.0090083711195</v>
      </c>
      <c r="AN86" s="217">
        <f t="shared" si="60"/>
        <v>0.10402869328267736</v>
      </c>
      <c r="AO86" s="223"/>
      <c r="AP86" s="23"/>
      <c r="AQ86" s="312"/>
      <c r="AR86" s="313"/>
      <c r="AS86" s="313"/>
      <c r="AT86" s="61">
        <v>950</v>
      </c>
      <c r="AU86" s="14">
        <v>1926.74</v>
      </c>
      <c r="AV86" s="14">
        <v>40.74597</v>
      </c>
      <c r="AW86" s="7">
        <v>1910.0740756332962</v>
      </c>
      <c r="AX86" s="4">
        <v>41.054789268350497</v>
      </c>
      <c r="AY86" s="2">
        <f t="shared" si="61"/>
        <v>0.86498045230305332</v>
      </c>
      <c r="AZ86" s="2">
        <f t="shared" si="62"/>
        <v>0.75791364974375897</v>
      </c>
      <c r="BA86" s="215">
        <f t="shared" si="63"/>
        <v>277.75303499669309</v>
      </c>
      <c r="BB86" s="217">
        <f t="shared" si="64"/>
        <v>9.536934050453634E-2</v>
      </c>
      <c r="BC86" s="23"/>
      <c r="BD86" s="32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20"/>
      <c r="BT86" s="8"/>
      <c r="BU86" s="50">
        <v>1219.0400621913579</v>
      </c>
      <c r="BV86" s="53">
        <v>32.75173967552228</v>
      </c>
      <c r="BX86" s="50">
        <v>1150.07278654886</v>
      </c>
      <c r="BY86" s="53">
        <v>32.772013286686096</v>
      </c>
      <c r="CF86" s="20"/>
      <c r="CG86" s="8"/>
      <c r="CH86" s="20"/>
      <c r="CO86" s="6"/>
      <c r="CP86" s="6"/>
      <c r="CW86" s="6"/>
      <c r="CX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EA86" s="6"/>
      <c r="EB86" s="6"/>
    </row>
    <row r="87" spans="14:148" x14ac:dyDescent="0.25">
      <c r="N87" s="31"/>
      <c r="O87" s="312"/>
      <c r="P87" s="313"/>
      <c r="Q87" s="313"/>
      <c r="R87" s="61">
        <v>1000</v>
      </c>
      <c r="S87" s="14">
        <v>1976.354</v>
      </c>
      <c r="T87" s="14">
        <v>41.31335</v>
      </c>
      <c r="U87" s="7">
        <v>1957.6240029536757</v>
      </c>
      <c r="V87" s="4">
        <v>41.503805796869692</v>
      </c>
      <c r="W87" s="2">
        <f t="shared" si="53"/>
        <v>0.94770456336892794</v>
      </c>
      <c r="X87" s="2">
        <f t="shared" si="54"/>
        <v>0.46100303381277974</v>
      </c>
      <c r="Y87" s="215">
        <f t="shared" si="55"/>
        <v>350.81278935531861</v>
      </c>
      <c r="Z87" s="217">
        <f t="shared" si="56"/>
        <v>3.6273410561269398E-2</v>
      </c>
      <c r="AA87" s="223"/>
      <c r="AB87" s="23"/>
      <c r="AC87" s="312"/>
      <c r="AD87" s="313"/>
      <c r="AE87" s="313"/>
      <c r="AF87" s="61">
        <v>1000</v>
      </c>
      <c r="AG87" s="14">
        <v>2080.6129999999998</v>
      </c>
      <c r="AH87" s="14">
        <v>41.31964</v>
      </c>
      <c r="AI87" s="7">
        <v>2033.6100785808005</v>
      </c>
      <c r="AJ87" s="4">
        <v>41.550323284278178</v>
      </c>
      <c r="AK87" s="2">
        <f t="shared" si="57"/>
        <v>2.2590900575551203</v>
      </c>
      <c r="AL87" s="2">
        <f t="shared" si="58"/>
        <v>0.55828967599470558</v>
      </c>
      <c r="AM87" s="215">
        <f t="shared" si="59"/>
        <v>2209.2746219394253</v>
      </c>
      <c r="AN87" s="217">
        <f t="shared" si="60"/>
        <v>5.3214777645367028E-2</v>
      </c>
      <c r="AO87" s="223"/>
      <c r="AP87" s="23"/>
      <c r="AQ87" s="312"/>
      <c r="AR87" s="313"/>
      <c r="AS87" s="313"/>
      <c r="AT87" s="61">
        <v>1000</v>
      </c>
      <c r="AU87" s="14">
        <v>1983.761</v>
      </c>
      <c r="AV87" s="14">
        <v>41.329700000000003</v>
      </c>
      <c r="AW87" s="7">
        <v>1958.2158699370816</v>
      </c>
      <c r="AX87" s="4">
        <v>41.543071270132614</v>
      </c>
      <c r="AY87" s="2">
        <f t="shared" si="61"/>
        <v>1.2877120813907703</v>
      </c>
      <c r="AZ87" s="2">
        <f t="shared" si="62"/>
        <v>0.51626619630099368</v>
      </c>
      <c r="BA87" s="215">
        <f t="shared" si="63"/>
        <v>652.55366993141536</v>
      </c>
      <c r="BB87" s="217">
        <f t="shared" si="64"/>
        <v>4.5527298918004E-2</v>
      </c>
      <c r="BC87" s="23"/>
      <c r="BD87" s="32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20"/>
      <c r="BT87" s="8"/>
      <c r="BU87" s="50">
        <v>1261.8589433230977</v>
      </c>
      <c r="BV87" s="53">
        <v>33.241735975142369</v>
      </c>
      <c r="BX87" s="50">
        <v>1191.428045367951</v>
      </c>
      <c r="BY87" s="53">
        <v>33.235998523755654</v>
      </c>
      <c r="CF87" s="20"/>
      <c r="CG87" s="8"/>
      <c r="CH87" s="20"/>
      <c r="CO87" s="6"/>
      <c r="CP87" s="6"/>
      <c r="CW87" s="6"/>
      <c r="CX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EA87" s="6"/>
      <c r="EB87" s="6"/>
    </row>
    <row r="88" spans="14:148" x14ac:dyDescent="0.25">
      <c r="N88" s="31"/>
      <c r="O88" s="312"/>
      <c r="P88" s="313"/>
      <c r="Q88" s="313"/>
      <c r="R88" s="61">
        <v>1050</v>
      </c>
      <c r="S88" s="14">
        <v>2024.078</v>
      </c>
      <c r="T88" s="14">
        <v>41.814579999999999</v>
      </c>
      <c r="U88" s="7">
        <v>2006.2664021033431</v>
      </c>
      <c r="V88" s="4">
        <v>41.991585537776857</v>
      </c>
      <c r="W88" s="2">
        <f t="shared" si="53"/>
        <v>0.87998574643155303</v>
      </c>
      <c r="X88" s="2">
        <f t="shared" si="54"/>
        <v>0.42331057199870742</v>
      </c>
      <c r="Y88" s="215">
        <f t="shared" si="55"/>
        <v>317.25301963219067</v>
      </c>
      <c r="Z88" s="217">
        <f t="shared" si="56"/>
        <v>3.1330960403674397E-2</v>
      </c>
      <c r="AA88" s="223"/>
      <c r="AB88" s="23"/>
      <c r="AC88" s="312"/>
      <c r="AD88" s="313"/>
      <c r="AE88" s="313"/>
      <c r="AF88" s="61">
        <v>1050</v>
      </c>
      <c r="AG88" s="14">
        <v>2129.5650000000001</v>
      </c>
      <c r="AH88" s="14">
        <v>41.803269999999998</v>
      </c>
      <c r="AI88" s="7">
        <v>2083.7894315074223</v>
      </c>
      <c r="AJ88" s="4">
        <v>42.038551245387239</v>
      </c>
      <c r="AK88" s="2">
        <f t="shared" si="57"/>
        <v>2.1495267105055635</v>
      </c>
      <c r="AL88" s="2">
        <f t="shared" si="58"/>
        <v>0.56282976280860741</v>
      </c>
      <c r="AM88" s="215">
        <f t="shared" si="59"/>
        <v>2095.4026708186816</v>
      </c>
      <c r="AN88" s="217">
        <f t="shared" si="60"/>
        <v>5.5357264430971449E-2</v>
      </c>
      <c r="AO88" s="223"/>
      <c r="AP88" s="23"/>
      <c r="AQ88" s="312"/>
      <c r="AR88" s="313"/>
      <c r="AS88" s="313"/>
      <c r="AT88" s="61">
        <v>1050</v>
      </c>
      <c r="AU88" s="14">
        <v>2031.566</v>
      </c>
      <c r="AV88" s="14">
        <v>41.833300000000001</v>
      </c>
      <c r="AW88" s="7">
        <v>2006.8275141486413</v>
      </c>
      <c r="AX88" s="4">
        <v>42.031268896721443</v>
      </c>
      <c r="AY88" s="2">
        <f t="shared" si="61"/>
        <v>1.217705250597753</v>
      </c>
      <c r="AZ88" s="2">
        <f t="shared" si="62"/>
        <v>0.47323279951962066</v>
      </c>
      <c r="BA88" s="215">
        <f t="shared" si="63"/>
        <v>611.9926822178769</v>
      </c>
      <c r="BB88" s="217">
        <f t="shared" si="64"/>
        <v>3.9191684069104761E-2</v>
      </c>
      <c r="BC88" s="23"/>
      <c r="BD88" s="32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20"/>
      <c r="BT88" s="8"/>
      <c r="BU88" s="50">
        <v>1305.034547314948</v>
      </c>
      <c r="BV88" s="53">
        <v>33.730984237214571</v>
      </c>
      <c r="BX88" s="50">
        <v>1233.1380061170646</v>
      </c>
      <c r="BY88" s="53">
        <v>33.722984958785801</v>
      </c>
      <c r="CF88" s="20"/>
      <c r="CG88" s="8"/>
      <c r="CH88" s="20"/>
      <c r="CO88" s="6"/>
      <c r="CP88" s="6"/>
      <c r="CW88" s="6"/>
      <c r="CX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EA88" s="6"/>
      <c r="EB88" s="6"/>
    </row>
    <row r="89" spans="14:148" x14ac:dyDescent="0.25">
      <c r="N89" s="31"/>
      <c r="O89" s="312"/>
      <c r="P89" s="313"/>
      <c r="Q89" s="313"/>
      <c r="R89" s="61">
        <v>1100</v>
      </c>
      <c r="S89" s="14">
        <v>2072.0880000000002</v>
      </c>
      <c r="T89" s="14">
        <v>42.301969999999997</v>
      </c>
      <c r="U89" s="7">
        <v>2055.3896649947037</v>
      </c>
      <c r="V89" s="4">
        <v>42.479269817575755</v>
      </c>
      <c r="W89" s="2">
        <f t="shared" si="53"/>
        <v>0.80586997295947294</v>
      </c>
      <c r="X89" s="2">
        <f t="shared" si="54"/>
        <v>0.41912898518853348</v>
      </c>
      <c r="Y89" s="215">
        <f t="shared" si="55"/>
        <v>278.83439194910994</v>
      </c>
      <c r="Z89" s="217">
        <f t="shared" si="56"/>
        <v>3.1435225312397015E-2</v>
      </c>
      <c r="AA89" s="223"/>
      <c r="AB89" s="23"/>
      <c r="AC89" s="312"/>
      <c r="AD89" s="313"/>
      <c r="AE89" s="313"/>
      <c r="AF89" s="61">
        <v>1100</v>
      </c>
      <c r="AG89" s="14">
        <v>2178.7399999999998</v>
      </c>
      <c r="AH89" s="14">
        <v>42.303229999999999</v>
      </c>
      <c r="AI89" s="7">
        <v>2134.4812768998941</v>
      </c>
      <c r="AJ89" s="4">
        <v>42.526682498134754</v>
      </c>
      <c r="AK89" s="2">
        <f t="shared" si="57"/>
        <v>2.0313907625556848</v>
      </c>
      <c r="AL89" s="2">
        <f t="shared" si="58"/>
        <v>0.52821616253594528</v>
      </c>
      <c r="AM89" s="215">
        <f t="shared" si="59"/>
        <v>1958.8345704518322</v>
      </c>
      <c r="AN89" s="217">
        <f t="shared" si="60"/>
        <v>4.9931018922662579E-2</v>
      </c>
      <c r="AO89" s="223"/>
      <c r="AP89" s="23"/>
      <c r="AQ89" s="312"/>
      <c r="AR89" s="313"/>
      <c r="AS89" s="313"/>
      <c r="AT89" s="61">
        <v>1100</v>
      </c>
      <c r="AU89" s="14">
        <v>2079.6570000000002</v>
      </c>
      <c r="AV89" s="14">
        <v>42.311959999999999</v>
      </c>
      <c r="AW89" s="7">
        <v>2055.9189203909373</v>
      </c>
      <c r="AX89" s="4">
        <v>42.519376550216123</v>
      </c>
      <c r="AY89" s="2">
        <f t="shared" si="61"/>
        <v>1.1414420555439131</v>
      </c>
      <c r="AZ89" s="2">
        <f t="shared" si="62"/>
        <v>0.49020785190788518</v>
      </c>
      <c r="BA89" s="215">
        <f t="shared" si="63"/>
        <v>563.49642352620685</v>
      </c>
      <c r="BB89" s="217">
        <f t="shared" si="64"/>
        <v>4.3021625303557721E-2</v>
      </c>
      <c r="BC89" s="162"/>
      <c r="BD89" s="32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20"/>
      <c r="BT89" s="8"/>
      <c r="BU89" s="50">
        <v>1348.5751509218069</v>
      </c>
      <c r="BV89" s="53">
        <v>34.220153076959093</v>
      </c>
      <c r="BX89" s="50">
        <v>1275.1848199359781</v>
      </c>
      <c r="BY89" s="53">
        <v>34.211847311327219</v>
      </c>
      <c r="CF89" s="20"/>
      <c r="CG89" s="8"/>
      <c r="CH89" s="20"/>
      <c r="CO89" s="6"/>
      <c r="CP89" s="6"/>
      <c r="CW89" s="6"/>
      <c r="CX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EA89" s="6"/>
      <c r="EB89" s="6"/>
    </row>
    <row r="90" spans="14:148" x14ac:dyDescent="0.25">
      <c r="N90" s="31"/>
      <c r="O90" s="312"/>
      <c r="P90" s="313"/>
      <c r="Q90" s="313"/>
      <c r="R90" s="61">
        <v>1150</v>
      </c>
      <c r="S90" s="14">
        <v>2115.0500000000002</v>
      </c>
      <c r="T90" s="14">
        <v>42.723950000000002</v>
      </c>
      <c r="U90" s="7">
        <v>2105.0039461057377</v>
      </c>
      <c r="V90" s="4">
        <v>42.966852320562914</v>
      </c>
      <c r="W90" s="2">
        <f t="shared" si="53"/>
        <v>0.47497949903134734</v>
      </c>
      <c r="X90" s="2">
        <f t="shared" si="54"/>
        <v>0.56853900578694661</v>
      </c>
      <c r="Y90" s="215">
        <f t="shared" si="55"/>
        <v>100.92319884642701</v>
      </c>
      <c r="Z90" s="217">
        <f t="shared" si="56"/>
        <v>5.900153733484774E-2</v>
      </c>
      <c r="AA90" s="223"/>
      <c r="AB90" s="23"/>
      <c r="AC90" s="312"/>
      <c r="AD90" s="313"/>
      <c r="AE90" s="313"/>
      <c r="AF90" s="61">
        <v>1150</v>
      </c>
      <c r="AG90" s="14">
        <v>2232.127</v>
      </c>
      <c r="AH90" s="14">
        <v>42.841670000000001</v>
      </c>
      <c r="AI90" s="7">
        <v>2185.6964316189278</v>
      </c>
      <c r="AJ90" s="4">
        <v>43.014710435664384</v>
      </c>
      <c r="AK90" s="2">
        <f t="shared" si="57"/>
        <v>2.0801042405325565</v>
      </c>
      <c r="AL90" s="2">
        <f t="shared" si="58"/>
        <v>0.40390684038316693</v>
      </c>
      <c r="AM90" s="215">
        <f t="shared" si="59"/>
        <v>2155.7976801894156</v>
      </c>
      <c r="AN90" s="217">
        <f t="shared" si="60"/>
        <v>2.9942992374919507E-2</v>
      </c>
      <c r="AO90" s="223"/>
      <c r="AP90" s="23"/>
      <c r="AQ90" s="312"/>
      <c r="AR90" s="313"/>
      <c r="AS90" s="313"/>
      <c r="AT90" s="61">
        <v>1150</v>
      </c>
      <c r="AU90" s="14">
        <v>2122.6849999999999</v>
      </c>
      <c r="AV90" s="14">
        <v>42.736919999999998</v>
      </c>
      <c r="AW90" s="7">
        <v>2105.500214089775</v>
      </c>
      <c r="AX90" s="4">
        <v>43.007388255640855</v>
      </c>
      <c r="AY90" s="2">
        <f t="shared" si="61"/>
        <v>0.80957777108826534</v>
      </c>
      <c r="AZ90" s="2">
        <f t="shared" si="62"/>
        <v>0.63286791757772232</v>
      </c>
      <c r="BA90" s="215">
        <f t="shared" si="63"/>
        <v>295.3168667802658</v>
      </c>
      <c r="BB90" s="217">
        <f t="shared" si="64"/>
        <v>7.3153077309408024E-2</v>
      </c>
      <c r="BC90" s="162"/>
      <c r="BD90" s="32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20"/>
      <c r="BT90" s="8"/>
      <c r="BU90" s="50">
        <v>1392.4884695468952</v>
      </c>
      <c r="BV90" s="53">
        <v>34.709285364528192</v>
      </c>
      <c r="BX90" s="50">
        <v>1317.5734664732263</v>
      </c>
      <c r="BY90" s="53">
        <v>34.700852352439696</v>
      </c>
      <c r="CF90" s="20"/>
      <c r="CG90" s="8"/>
      <c r="CH90" s="20"/>
      <c r="CO90" s="6"/>
      <c r="CP90" s="6"/>
      <c r="CW90" s="6"/>
      <c r="CX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EA90" s="6"/>
      <c r="EB90" s="6"/>
    </row>
    <row r="91" spans="14:148" x14ac:dyDescent="0.25">
      <c r="N91" s="31"/>
      <c r="O91" s="312"/>
      <c r="P91" s="313"/>
      <c r="Q91" s="313"/>
      <c r="R91" s="61">
        <v>1200</v>
      </c>
      <c r="S91" s="14">
        <v>2170.462</v>
      </c>
      <c r="T91" s="14">
        <v>43.28736</v>
      </c>
      <c r="U91" s="7">
        <v>2155.1196190706278</v>
      </c>
      <c r="V91" s="4">
        <v>43.454326301376405</v>
      </c>
      <c r="W91" s="2">
        <f t="shared" si="53"/>
        <v>0.70687166738566309</v>
      </c>
      <c r="X91" s="2">
        <f t="shared" si="54"/>
        <v>0.38571606440403183</v>
      </c>
      <c r="Y91" s="215">
        <f t="shared" si="55"/>
        <v>235.38865258196412</v>
      </c>
      <c r="Z91" s="217">
        <f t="shared" si="56"/>
        <v>2.7877745795316541E-2</v>
      </c>
      <c r="AA91" s="223"/>
      <c r="AB91" s="23"/>
      <c r="AC91" s="312"/>
      <c r="AD91" s="313"/>
      <c r="AE91" s="313"/>
      <c r="AF91" s="61">
        <v>1200</v>
      </c>
      <c r="AG91" s="14">
        <v>2279.4450000000002</v>
      </c>
      <c r="AH91" s="14">
        <v>43.27901</v>
      </c>
      <c r="AI91" s="7">
        <v>2237.4459458444298</v>
      </c>
      <c r="AJ91" s="4">
        <v>43.502627987605919</v>
      </c>
      <c r="AK91" s="2">
        <f t="shared" si="57"/>
        <v>1.8425122850329934</v>
      </c>
      <c r="AL91" s="2">
        <f t="shared" si="58"/>
        <v>0.51668923943944112</v>
      </c>
      <c r="AM91" s="215">
        <f t="shared" si="59"/>
        <v>1763.9205499625286</v>
      </c>
      <c r="AN91" s="217">
        <f t="shared" si="60"/>
        <v>5.0005004380921245E-2</v>
      </c>
      <c r="AO91" s="223"/>
      <c r="AP91" s="23"/>
      <c r="AQ91" s="312"/>
      <c r="AR91" s="313"/>
      <c r="AS91" s="313"/>
      <c r="AT91" s="61">
        <v>1200</v>
      </c>
      <c r="AU91" s="14">
        <v>2178.183</v>
      </c>
      <c r="AV91" s="14">
        <v>43.300330000000002</v>
      </c>
      <c r="AW91" s="7">
        <v>2155.5817388457822</v>
      </c>
      <c r="AX91" s="4">
        <v>43.495297630442728</v>
      </c>
      <c r="AY91" s="2">
        <f t="shared" si="61"/>
        <v>1.0376199407587796</v>
      </c>
      <c r="AZ91" s="2">
        <f t="shared" si="62"/>
        <v>0.45026823223454804</v>
      </c>
      <c r="BA91" s="215">
        <f t="shared" si="63"/>
        <v>510.81700576115492</v>
      </c>
      <c r="BB91" s="217">
        <f t="shared" si="64"/>
        <v>3.8012376920451257E-2</v>
      </c>
      <c r="BC91" s="162"/>
      <c r="BD91" s="32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20"/>
      <c r="BT91" s="8"/>
      <c r="BU91" s="50">
        <v>1436.7823327551077</v>
      </c>
      <c r="BV91" s="53">
        <v>35.198382068784909</v>
      </c>
      <c r="BX91" s="50">
        <v>1360.3109330233972</v>
      </c>
      <c r="BY91" s="53">
        <v>35.18984151247696</v>
      </c>
      <c r="CF91" s="20"/>
      <c r="CG91" s="8"/>
      <c r="CH91" s="20"/>
      <c r="CO91" s="6"/>
      <c r="CP91" s="6"/>
      <c r="CW91" s="6"/>
      <c r="CX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EA91" s="6"/>
      <c r="EB91" s="6"/>
    </row>
    <row r="92" spans="14:148" x14ac:dyDescent="0.25">
      <c r="N92" s="31"/>
      <c r="O92" s="312"/>
      <c r="P92" s="313"/>
      <c r="Q92" s="313"/>
      <c r="R92" s="61">
        <v>1250</v>
      </c>
      <c r="S92" s="14">
        <v>2216.8719999999998</v>
      </c>
      <c r="T92" s="14">
        <v>43.762219999999999</v>
      </c>
      <c r="U92" s="7">
        <v>2205.7472817318198</v>
      </c>
      <c r="V92" s="4">
        <v>43.941684549828956</v>
      </c>
      <c r="W92" s="2">
        <f t="shared" si="53"/>
        <v>0.50182050511621801</v>
      </c>
      <c r="X92" s="2">
        <f t="shared" si="54"/>
        <v>0.41009014128843757</v>
      </c>
      <c r="Y92" s="215">
        <f t="shared" si="55"/>
        <v>123.75935654637792</v>
      </c>
      <c r="Z92" s="217">
        <f t="shared" si="56"/>
        <v>3.2207524645310147E-2</v>
      </c>
      <c r="AA92" s="223"/>
      <c r="AB92" s="23"/>
      <c r="AC92" s="312"/>
      <c r="AD92" s="313"/>
      <c r="AE92" s="313"/>
      <c r="AF92" s="61">
        <v>1250</v>
      </c>
      <c r="AG92" s="14">
        <v>2326.9090000000001</v>
      </c>
      <c r="AH92" s="14">
        <v>43.750689999999999</v>
      </c>
      <c r="AI92" s="7">
        <v>2289.7411084607402</v>
      </c>
      <c r="AJ92" s="4">
        <v>43.990427580709969</v>
      </c>
      <c r="AK92" s="2">
        <f t="shared" si="57"/>
        <v>1.5973074812663461</v>
      </c>
      <c r="AL92" s="2">
        <f t="shared" si="58"/>
        <v>0.54796297089250623</v>
      </c>
      <c r="AM92" s="215">
        <f t="shared" si="59"/>
        <v>1381.4521614741896</v>
      </c>
      <c r="AN92" s="217">
        <f t="shared" si="60"/>
        <v>5.7474107604669686E-2</v>
      </c>
      <c r="AO92" s="223"/>
      <c r="AP92" s="23"/>
      <c r="AQ92" s="312"/>
      <c r="AR92" s="313"/>
      <c r="AS92" s="313"/>
      <c r="AT92" s="61">
        <v>1250</v>
      </c>
      <c r="AU92" s="14">
        <v>2224.6680000000001</v>
      </c>
      <c r="AV92" s="14">
        <v>43.77657</v>
      </c>
      <c r="AW92" s="7">
        <v>2206.1740614417081</v>
      </c>
      <c r="AX92" s="4">
        <v>43.983097851032326</v>
      </c>
      <c r="AY92" s="2">
        <f t="shared" si="61"/>
        <v>0.83131229281367058</v>
      </c>
      <c r="AZ92" s="2">
        <f t="shared" si="62"/>
        <v>0.47177714250414493</v>
      </c>
      <c r="BA92" s="215">
        <f t="shared" si="63"/>
        <v>342.02576339788067</v>
      </c>
      <c r="BB92" s="217">
        <f t="shared" si="64"/>
        <v>4.2653753252030947E-2</v>
      </c>
      <c r="BC92" s="162"/>
      <c r="BD92" s="32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20"/>
      <c r="BT92" s="8"/>
      <c r="BU92" s="50">
        <v>1481.4647326783629</v>
      </c>
      <c r="BV92" s="53">
        <v>35.687440826079332</v>
      </c>
      <c r="BX92" s="50">
        <v>1403.4045270638019</v>
      </c>
      <c r="BY92" s="53">
        <v>35.67879683530731</v>
      </c>
      <c r="CF92" s="20"/>
      <c r="CG92" s="8"/>
      <c r="CH92" s="20"/>
      <c r="CO92" s="6"/>
      <c r="CP92" s="6"/>
      <c r="CW92" s="6"/>
      <c r="CX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EA92" s="6"/>
      <c r="EB92" s="6"/>
    </row>
    <row r="93" spans="14:148" x14ac:dyDescent="0.25">
      <c r="N93" s="31"/>
      <c r="O93" s="312"/>
      <c r="P93" s="313"/>
      <c r="Q93" s="313"/>
      <c r="R93" s="61">
        <v>1300</v>
      </c>
      <c r="S93" s="14">
        <v>2272.8620000000001</v>
      </c>
      <c r="T93" s="14">
        <v>44.305190000000003</v>
      </c>
      <c r="U93" s="7">
        <v>2256.8977613362908</v>
      </c>
      <c r="V93" s="4">
        <v>44.428919352281611</v>
      </c>
      <c r="W93" s="2">
        <f t="shared" si="53"/>
        <v>0.70238486382847876</v>
      </c>
      <c r="X93" s="2">
        <f t="shared" si="54"/>
        <v>0.27926604599056548</v>
      </c>
      <c r="Y93" s="215">
        <f t="shared" si="55"/>
        <v>254.85691611186894</v>
      </c>
      <c r="Z93" s="217">
        <f t="shared" si="56"/>
        <v>1.5308952616026111E-2</v>
      </c>
      <c r="AA93" s="223"/>
      <c r="AB93" s="23"/>
      <c r="AC93" s="312"/>
      <c r="AD93" s="313"/>
      <c r="AE93" s="313"/>
      <c r="AF93" s="61">
        <v>1300</v>
      </c>
      <c r="AG93" s="14">
        <v>2384.114</v>
      </c>
      <c r="AH93" s="14">
        <v>44.321190000000001</v>
      </c>
      <c r="AI93" s="7">
        <v>2342.5934525976504</v>
      </c>
      <c r="AJ93" s="4">
        <v>44.478101095439939</v>
      </c>
      <c r="AK93" s="2">
        <f t="shared" si="57"/>
        <v>1.7415504209257453</v>
      </c>
      <c r="AL93" s="2">
        <f t="shared" si="58"/>
        <v>0.35403177450771911</v>
      </c>
      <c r="AM93" s="215">
        <f t="shared" si="59"/>
        <v>1723.9558565907619</v>
      </c>
      <c r="AN93" s="217">
        <f t="shared" si="60"/>
        <v>2.4621091872161254E-2</v>
      </c>
      <c r="AO93" s="223"/>
      <c r="AP93" s="23"/>
      <c r="AQ93" s="312"/>
      <c r="AR93" s="313"/>
      <c r="AS93" s="313"/>
      <c r="AT93" s="61">
        <v>1300</v>
      </c>
      <c r="AU93" s="14">
        <v>2280.741</v>
      </c>
      <c r="AV93" s="14">
        <v>44.313699999999997</v>
      </c>
      <c r="AW93" s="7">
        <v>2257.2879769911192</v>
      </c>
      <c r="AX93" s="4">
        <v>44.470781616021533</v>
      </c>
      <c r="AY93" s="2">
        <f t="shared" si="61"/>
        <v>1.0283071602115623</v>
      </c>
      <c r="AZ93" s="2">
        <f t="shared" si="62"/>
        <v>0.35447641704830746</v>
      </c>
      <c r="BA93" s="215">
        <f t="shared" si="63"/>
        <v>550.04428825509183</v>
      </c>
      <c r="BB93" s="217">
        <f t="shared" si="64"/>
        <v>2.4674634091937216E-2</v>
      </c>
      <c r="BC93" s="162"/>
      <c r="BD93" s="32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20"/>
      <c r="BT93" s="8"/>
      <c r="BU93" s="50">
        <v>1526.5438310731543</v>
      </c>
      <c r="BV93" s="53">
        <v>36.17645884307597</v>
      </c>
      <c r="BX93" s="50">
        <v>1446.8617285125965</v>
      </c>
      <c r="BY93" s="53">
        <v>36.167714092340034</v>
      </c>
      <c r="CF93" s="20"/>
      <c r="CG93" s="8"/>
      <c r="CH93" s="20"/>
      <c r="CO93" s="6"/>
      <c r="CP93" s="6"/>
      <c r="CW93" s="6"/>
      <c r="CX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EA93" s="6"/>
      <c r="EB93" s="6"/>
    </row>
    <row r="94" spans="14:148" x14ac:dyDescent="0.25">
      <c r="N94" s="31"/>
      <c r="O94" s="312"/>
      <c r="P94" s="313"/>
      <c r="Q94" s="313"/>
      <c r="R94" s="61">
        <v>1350</v>
      </c>
      <c r="S94" s="14">
        <v>2319.7179999999998</v>
      </c>
      <c r="T94" s="14">
        <v>44.77769</v>
      </c>
      <c r="U94" s="7">
        <v>2308.5821198828362</v>
      </c>
      <c r="V94" s="4">
        <v>44.91602244914823</v>
      </c>
      <c r="W94" s="2">
        <f t="shared" si="53"/>
        <v>0.48005318392854879</v>
      </c>
      <c r="X94" s="2">
        <f t="shared" si="54"/>
        <v>0.3089316334724499</v>
      </c>
      <c r="Y94" s="215">
        <f t="shared" si="55"/>
        <v>124.00782598384075</v>
      </c>
      <c r="Z94" s="217">
        <f t="shared" si="56"/>
        <v>1.9135866487347594E-2</v>
      </c>
      <c r="AA94" s="223"/>
      <c r="AB94" s="23"/>
      <c r="AC94" s="312"/>
      <c r="AD94" s="313"/>
      <c r="AE94" s="313"/>
      <c r="AF94" s="61">
        <v>1350</v>
      </c>
      <c r="AG94" s="14">
        <v>2431.9940000000001</v>
      </c>
      <c r="AH94" s="14">
        <v>44.778880000000001</v>
      </c>
      <c r="AI94" s="7">
        <v>2396.0147613349</v>
      </c>
      <c r="AJ94" s="4">
        <v>44.96563981802219</v>
      </c>
      <c r="AK94" s="2">
        <f t="shared" si="57"/>
        <v>1.4794131344526418</v>
      </c>
      <c r="AL94" s="2">
        <f t="shared" si="58"/>
        <v>0.417071213085698</v>
      </c>
      <c r="AM94" s="215">
        <f t="shared" si="59"/>
        <v>1294.5056149202401</v>
      </c>
      <c r="AN94" s="217">
        <f t="shared" si="60"/>
        <v>3.4879229627681148E-2</v>
      </c>
      <c r="AO94" s="223"/>
      <c r="AP94" s="23"/>
      <c r="AQ94" s="312"/>
      <c r="AR94" s="313"/>
      <c r="AS94" s="313"/>
      <c r="AT94" s="61">
        <v>1350</v>
      </c>
      <c r="AU94" s="14">
        <v>2327.6660000000002</v>
      </c>
      <c r="AV94" s="14">
        <v>44.786929999999998</v>
      </c>
      <c r="AW94" s="7">
        <v>2308.934514235073</v>
      </c>
      <c r="AX94" s="4">
        <v>44.958341105765754</v>
      </c>
      <c r="AY94" s="2">
        <f t="shared" si="61"/>
        <v>0.80473254173610509</v>
      </c>
      <c r="AZ94" s="2">
        <f t="shared" si="62"/>
        <v>0.38272573218516237</v>
      </c>
      <c r="BA94" s="215">
        <f t="shared" si="63"/>
        <v>350.86855896166765</v>
      </c>
      <c r="BB94" s="217">
        <f t="shared" si="64"/>
        <v>2.9381767179839237E-2</v>
      </c>
      <c r="BC94" s="162"/>
      <c r="BD94" s="32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20"/>
      <c r="BT94" s="8"/>
      <c r="BU94" s="50">
        <v>1572.0279633374732</v>
      </c>
      <c r="BV94" s="53">
        <v>36.665433132467228</v>
      </c>
      <c r="BX94" s="50">
        <v>1490.6901782559223</v>
      </c>
      <c r="BY94" s="53">
        <v>36.656590400108087</v>
      </c>
      <c r="CF94" s="20"/>
      <c r="CG94" s="8"/>
      <c r="CH94" s="20"/>
      <c r="CO94" s="6"/>
      <c r="CP94" s="6"/>
      <c r="CW94" s="6"/>
      <c r="CX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EA94" s="6"/>
      <c r="EB94" s="6"/>
    </row>
    <row r="95" spans="14:148" x14ac:dyDescent="0.25">
      <c r="N95" s="31"/>
      <c r="O95" s="312"/>
      <c r="P95" s="313"/>
      <c r="Q95" s="313"/>
      <c r="R95" s="61">
        <v>1400</v>
      </c>
      <c r="S95" s="14">
        <v>2376.203</v>
      </c>
      <c r="T95" s="14">
        <v>45.346319999999999</v>
      </c>
      <c r="U95" s="7">
        <v>2360.8116596277837</v>
      </c>
      <c r="V95" s="4">
        <v>45.402984988064887</v>
      </c>
      <c r="W95" s="2">
        <f t="shared" si="53"/>
        <v>0.6477283452725332</v>
      </c>
      <c r="X95" s="2">
        <f t="shared" si="54"/>
        <v>0.12496049969410566</v>
      </c>
      <c r="Y95" s="215">
        <f t="shared" si="55"/>
        <v>236.89335845341512</v>
      </c>
      <c r="Z95" s="217">
        <f t="shared" si="56"/>
        <v>3.2109208723939196E-3</v>
      </c>
      <c r="AA95" s="223"/>
      <c r="AB95" s="23"/>
      <c r="AC95" s="312"/>
      <c r="AD95" s="313"/>
      <c r="AE95" s="313"/>
      <c r="AF95" s="61">
        <v>1400</v>
      </c>
      <c r="AG95" s="14">
        <v>2489.6860000000001</v>
      </c>
      <c r="AH95" s="14">
        <v>45.335830000000001</v>
      </c>
      <c r="AI95" s="7">
        <v>2450.0170735785528</v>
      </c>
      <c r="AJ95" s="4">
        <v>45.453034387383596</v>
      </c>
      <c r="AK95" s="2">
        <f t="shared" si="57"/>
        <v>1.5933305011735373</v>
      </c>
      <c r="AL95" s="2">
        <f t="shared" si="58"/>
        <v>0.25852485194071578</v>
      </c>
      <c r="AM95" s="215">
        <f t="shared" si="59"/>
        <v>1573.6237234302073</v>
      </c>
      <c r="AN95" s="217">
        <f t="shared" si="60"/>
        <v>1.3736868421963713E-2</v>
      </c>
      <c r="AO95" s="223"/>
      <c r="AP95" s="23"/>
      <c r="AQ95" s="312"/>
      <c r="AR95" s="313"/>
      <c r="AS95" s="313"/>
      <c r="AT95" s="61">
        <v>1400</v>
      </c>
      <c r="AU95" s="14">
        <v>2384.2339999999999</v>
      </c>
      <c r="AV95" s="14">
        <v>45.357480000000002</v>
      </c>
      <c r="AW95" s="7">
        <v>2361.1249409939214</v>
      </c>
      <c r="AX95" s="4">
        <v>45.445767937763975</v>
      </c>
      <c r="AY95" s="2">
        <f t="shared" si="61"/>
        <v>0.96924458782478973</v>
      </c>
      <c r="AZ95" s="2">
        <f t="shared" si="62"/>
        <v>0.19464912460739103</v>
      </c>
      <c r="BA95" s="215">
        <f t="shared" si="63"/>
        <v>534.0286081464177</v>
      </c>
      <c r="BB95" s="217">
        <f t="shared" si="64"/>
        <v>7.794759954615078E-3</v>
      </c>
      <c r="BC95" s="162"/>
      <c r="BD95" s="32"/>
      <c r="BP95" s="6"/>
      <c r="BQ95" s="6"/>
      <c r="BR95" s="6"/>
      <c r="BS95" s="20"/>
      <c r="BT95" s="8"/>
      <c r="BU95" s="50">
        <v>1617.925642352802</v>
      </c>
      <c r="BV95" s="53">
        <v>37.154360524023517</v>
      </c>
      <c r="BX95" s="50">
        <v>1534.89768003467</v>
      </c>
      <c r="BY95" s="53">
        <v>37.145422891990684</v>
      </c>
      <c r="CF95" s="20"/>
      <c r="CG95" s="8"/>
      <c r="CH95" s="20"/>
      <c r="CO95" s="6"/>
      <c r="CP95" s="6"/>
      <c r="CW95" s="6"/>
      <c r="CX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EA95" s="6"/>
      <c r="EB95" s="6"/>
    </row>
    <row r="96" spans="14:148" x14ac:dyDescent="0.25">
      <c r="N96" s="31"/>
      <c r="O96" s="312"/>
      <c r="P96" s="313"/>
      <c r="Q96" s="313"/>
      <c r="R96" s="61">
        <v>1450</v>
      </c>
      <c r="S96" s="14">
        <v>2424.152</v>
      </c>
      <c r="T96" s="14">
        <v>45.815240000000003</v>
      </c>
      <c r="U96" s="7">
        <v>2413.5979287572054</v>
      </c>
      <c r="V96" s="4">
        <v>45.88979747219318</v>
      </c>
      <c r="W96" s="2">
        <f t="shared" si="53"/>
        <v>0.4353716781288729</v>
      </c>
      <c r="X96" s="2">
        <f t="shared" si="54"/>
        <v>0.16273509031749572</v>
      </c>
      <c r="Y96" s="215">
        <f t="shared" si="55"/>
        <v>111.38841979798468</v>
      </c>
      <c r="Z96" s="217">
        <f t="shared" si="56"/>
        <v>5.5588166598364262E-3</v>
      </c>
      <c r="AA96" s="223"/>
      <c r="AB96" s="23"/>
      <c r="AC96" s="312"/>
      <c r="AD96" s="313"/>
      <c r="AE96" s="313"/>
      <c r="AF96" s="61">
        <v>1450</v>
      </c>
      <c r="AG96" s="14">
        <v>2538.6080000000002</v>
      </c>
      <c r="AH96" s="14">
        <v>45.815060000000003</v>
      </c>
      <c r="AI96" s="7">
        <v>2504.6126901184639</v>
      </c>
      <c r="AJ96" s="4">
        <v>45.940274736322834</v>
      </c>
      <c r="AK96" s="2">
        <f t="shared" si="57"/>
        <v>1.3391319132980075</v>
      </c>
      <c r="AL96" s="2">
        <f t="shared" si="58"/>
        <v>0.27330475246094132</v>
      </c>
      <c r="AM96" s="215">
        <f t="shared" si="59"/>
        <v>1155.6810939416787</v>
      </c>
      <c r="AN96" s="217">
        <f t="shared" si="60"/>
        <v>1.5678730192396281E-2</v>
      </c>
      <c r="AO96" s="223"/>
      <c r="AP96" s="23"/>
      <c r="AQ96" s="312"/>
      <c r="AR96" s="313"/>
      <c r="AS96" s="313"/>
      <c r="AT96" s="61">
        <v>1450</v>
      </c>
      <c r="AU96" s="14">
        <v>2432.2539999999999</v>
      </c>
      <c r="AV96" s="14">
        <v>45.819450000000003</v>
      </c>
      <c r="AW96" s="7">
        <v>2413.8707697820373</v>
      </c>
      <c r="AX96" s="4">
        <v>45.933053117407233</v>
      </c>
      <c r="AY96" s="2">
        <f t="shared" si="61"/>
        <v>0.7558104629682012</v>
      </c>
      <c r="AZ96" s="2">
        <f t="shared" si="62"/>
        <v>0.24793644927477315</v>
      </c>
      <c r="BA96" s="215">
        <f t="shared" si="63"/>
        <v>337.94315324661295</v>
      </c>
      <c r="BB96" s="217">
        <f t="shared" si="64"/>
        <v>1.2905668284640898E-2</v>
      </c>
      <c r="BC96" s="162"/>
      <c r="BD96" s="32"/>
      <c r="BP96" s="6"/>
      <c r="BQ96" s="6"/>
      <c r="BS96" s="20"/>
      <c r="BT96" s="8"/>
      <c r="BU96" s="50">
        <v>1664.245562394264</v>
      </c>
      <c r="BV96" s="53">
        <v>37.643237653868127</v>
      </c>
      <c r="BX96" s="50">
        <v>1579.4922038295012</v>
      </c>
      <c r="BY96" s="53">
        <v>37.634208554999098</v>
      </c>
      <c r="CF96" s="20"/>
      <c r="CG96" s="8"/>
      <c r="CH96" s="20"/>
      <c r="CO96" s="6"/>
      <c r="CP96" s="6"/>
      <c r="CW96" s="6"/>
      <c r="CX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EA96" s="6"/>
      <c r="EB96" s="6"/>
    </row>
    <row r="97" spans="14:132" x14ac:dyDescent="0.25">
      <c r="N97" s="31"/>
      <c r="O97" s="312"/>
      <c r="P97" s="313"/>
      <c r="Q97" s="313"/>
      <c r="R97" s="61">
        <v>1500</v>
      </c>
      <c r="S97" s="14">
        <v>2473.623</v>
      </c>
      <c r="T97" s="14">
        <v>46.286380000000001</v>
      </c>
      <c r="U97" s="7">
        <v>2466.9527272344508</v>
      </c>
      <c r="V97" s="4">
        <v>46.376449703050895</v>
      </c>
      <c r="W97" s="2">
        <f t="shared" si="53"/>
        <v>0.26965599711634597</v>
      </c>
      <c r="X97" s="2">
        <f t="shared" si="54"/>
        <v>0.19459223869071998</v>
      </c>
      <c r="Y97" s="215">
        <f t="shared" si="55"/>
        <v>44.492538766828318</v>
      </c>
      <c r="Z97" s="217">
        <f t="shared" si="56"/>
        <v>8.1125514076761662E-3</v>
      </c>
      <c r="AA97" s="223"/>
      <c r="AB97" s="23"/>
      <c r="AC97" s="312"/>
      <c r="AD97" s="313"/>
      <c r="AE97" s="313"/>
      <c r="AF97" s="61">
        <v>1500</v>
      </c>
      <c r="AG97" s="14">
        <v>2598.4920000000002</v>
      </c>
      <c r="AH97" s="14">
        <v>46.38597</v>
      </c>
      <c r="AI97" s="7">
        <v>2559.814179876952</v>
      </c>
      <c r="AJ97" s="4">
        <v>46.427350026164213</v>
      </c>
      <c r="AK97" s="2">
        <f t="shared" si="57"/>
        <v>1.4884717799034266</v>
      </c>
      <c r="AL97" s="2">
        <f t="shared" si="58"/>
        <v>8.9208064775216131E-2</v>
      </c>
      <c r="AM97" s="215">
        <f t="shared" si="59"/>
        <v>1495.9737694708683</v>
      </c>
      <c r="AN97" s="217">
        <f t="shared" si="60"/>
        <v>1.7123065653508966E-3</v>
      </c>
      <c r="AO97" s="223"/>
      <c r="AP97" s="23"/>
      <c r="AQ97" s="312"/>
      <c r="AR97" s="313"/>
      <c r="AS97" s="313"/>
      <c r="AT97" s="61">
        <v>1500</v>
      </c>
      <c r="AU97" s="14">
        <v>2481.7919999999999</v>
      </c>
      <c r="AV97" s="14">
        <v>46.290260000000004</v>
      </c>
      <c r="AW97" s="7">
        <v>2467.1837635939733</v>
      </c>
      <c r="AX97" s="4">
        <v>46.420186983493345</v>
      </c>
      <c r="AY97" s="2">
        <f t="shared" si="61"/>
        <v>0.58861646769860909</v>
      </c>
      <c r="AZ97" s="2">
        <f t="shared" si="62"/>
        <v>0.28067888038075656</v>
      </c>
      <c r="BA97" s="215">
        <f t="shared" si="63"/>
        <v>213.4005708943628</v>
      </c>
      <c r="BB97" s="217">
        <f t="shared" si="64"/>
        <v>1.6881021039678958E-2</v>
      </c>
      <c r="BC97" s="162"/>
      <c r="BD97" s="32"/>
      <c r="BP97" s="6"/>
      <c r="BQ97" s="6"/>
      <c r="BS97" s="20"/>
      <c r="BT97" s="8"/>
      <c r="BU97" s="50">
        <v>1710.9966031342735</v>
      </c>
      <c r="BV97" s="53">
        <v>38.132060950561261</v>
      </c>
      <c r="BX97" s="50">
        <v>1624.4818894958682</v>
      </c>
      <c r="BY97" s="53">
        <v>38.12294419889303</v>
      </c>
      <c r="CF97" s="20"/>
      <c r="CG97" s="8"/>
      <c r="CH97" s="20"/>
      <c r="CO97" s="6"/>
      <c r="CP97" s="6"/>
      <c r="CW97" s="6"/>
      <c r="CX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EA97" s="6"/>
      <c r="EB97" s="6"/>
    </row>
    <row r="98" spans="14:132" x14ac:dyDescent="0.25">
      <c r="N98" s="31"/>
      <c r="O98" s="312"/>
      <c r="P98" s="313"/>
      <c r="Q98" s="313"/>
      <c r="R98" s="61">
        <v>1550</v>
      </c>
      <c r="S98" s="14">
        <v>2529.0680000000002</v>
      </c>
      <c r="T98" s="14">
        <v>46.833959999999998</v>
      </c>
      <c r="U98" s="7">
        <v>2520.8881128326761</v>
      </c>
      <c r="V98" s="4">
        <v>46.862930717175807</v>
      </c>
      <c r="W98" s="2">
        <f t="shared" si="53"/>
        <v>0.32343484506245257</v>
      </c>
      <c r="X98" s="2">
        <f t="shared" si="54"/>
        <v>6.1858354868581621E-2</v>
      </c>
      <c r="Y98" s="215">
        <f t="shared" si="55"/>
        <v>66.910554070152969</v>
      </c>
      <c r="Z98" s="217">
        <f t="shared" si="56"/>
        <v>8.3930245368074748E-4</v>
      </c>
      <c r="AA98" s="223"/>
      <c r="AB98" s="23"/>
      <c r="AC98" s="312"/>
      <c r="AD98" s="313"/>
      <c r="AE98" s="313"/>
      <c r="AF98" s="61">
        <v>1550</v>
      </c>
      <c r="AG98" s="14">
        <v>2645.627</v>
      </c>
      <c r="AH98" s="14">
        <v>46.828809999999997</v>
      </c>
      <c r="AI98" s="7">
        <v>2615.6343863598308</v>
      </c>
      <c r="AJ98" s="4">
        <v>46.914248574029656</v>
      </c>
      <c r="AK98" s="2">
        <f t="shared" si="57"/>
        <v>1.1336675064235855</v>
      </c>
      <c r="AL98" s="2">
        <f t="shared" si="58"/>
        <v>0.18244874048616497</v>
      </c>
      <c r="AM98" s="215">
        <f t="shared" si="59"/>
        <v>899.55687296845826</v>
      </c>
      <c r="AN98" s="217">
        <f t="shared" si="60"/>
        <v>7.2997499322215668E-3</v>
      </c>
      <c r="AO98" s="223"/>
      <c r="AP98" s="23"/>
      <c r="AQ98" s="312"/>
      <c r="AR98" s="313"/>
      <c r="AS98" s="313"/>
      <c r="AT98" s="61">
        <v>1550</v>
      </c>
      <c r="AU98" s="14">
        <v>2537.3150000000001</v>
      </c>
      <c r="AV98" s="14">
        <v>46.838590000000003</v>
      </c>
      <c r="AW98" s="7">
        <v>2521.0759418713883</v>
      </c>
      <c r="AX98" s="4">
        <v>46.907159147841334</v>
      </c>
      <c r="AY98" s="2">
        <f t="shared" si="61"/>
        <v>0.64000954270998123</v>
      </c>
      <c r="AZ98" s="2">
        <f t="shared" si="62"/>
        <v>0.14639456021483649</v>
      </c>
      <c r="BA98" s="215">
        <f t="shared" si="63"/>
        <v>263.70700890443163</v>
      </c>
      <c r="BB98" s="217">
        <f t="shared" si="64"/>
        <v>4.7017280356862244E-3</v>
      </c>
      <c r="BC98" s="162"/>
      <c r="BD98" s="32"/>
      <c r="BP98" s="6"/>
      <c r="BQ98" s="6"/>
      <c r="BS98" s="20"/>
      <c r="BT98" s="8"/>
      <c r="BU98" s="50">
        <v>1758.1878337451406</v>
      </c>
      <c r="BV98" s="53">
        <v>38.620826619768216</v>
      </c>
      <c r="BX98" s="50">
        <v>1669.8750505089226</v>
      </c>
      <c r="BY98" s="53">
        <v>38.611626440714211</v>
      </c>
      <c r="CF98" s="20"/>
      <c r="CG98" s="8"/>
      <c r="CH98" s="20"/>
      <c r="CO98" s="6"/>
      <c r="CP98" s="6"/>
      <c r="CW98" s="6"/>
      <c r="CX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EA98" s="6"/>
      <c r="EB98" s="6"/>
    </row>
    <row r="99" spans="14:132" x14ac:dyDescent="0.25">
      <c r="N99" s="31"/>
      <c r="O99" s="312"/>
      <c r="P99" s="313"/>
      <c r="Q99" s="313"/>
      <c r="R99" s="61">
        <v>1600</v>
      </c>
      <c r="S99" s="14">
        <v>2575.44</v>
      </c>
      <c r="T99" s="14">
        <v>47.288260000000001</v>
      </c>
      <c r="U99" s="7">
        <v>2575.4164073630109</v>
      </c>
      <c r="V99" s="4">
        <v>47.349228715826285</v>
      </c>
      <c r="W99" s="2">
        <f t="shared" si="53"/>
        <v>9.1606238115345617E-4</v>
      </c>
      <c r="X99" s="2">
        <f t="shared" si="54"/>
        <v>0.1289299200822453</v>
      </c>
      <c r="Y99" s="215">
        <f t="shared" si="55"/>
        <v>5.56612520103157E-4</v>
      </c>
      <c r="Z99" s="217">
        <f t="shared" si="56"/>
        <v>3.7171843095062194E-3</v>
      </c>
      <c r="AA99" s="223"/>
      <c r="AB99" s="23"/>
      <c r="AC99" s="312"/>
      <c r="AD99" s="313"/>
      <c r="AE99" s="313"/>
      <c r="AF99" s="61">
        <v>1600</v>
      </c>
      <c r="AG99" s="14">
        <v>2702.36</v>
      </c>
      <c r="AH99" s="14">
        <v>47.373559999999998</v>
      </c>
      <c r="AI99" s="7">
        <v>2672.0864343221406</v>
      </c>
      <c r="AJ99" s="4">
        <v>47.400957771731122</v>
      </c>
      <c r="AK99" s="2">
        <f t="shared" si="57"/>
        <v>1.1202639795534108</v>
      </c>
      <c r="AL99" s="2">
        <f t="shared" si="58"/>
        <v>5.7833466032791311E-2</v>
      </c>
      <c r="AM99" s="215">
        <f t="shared" si="59"/>
        <v>916.48877885167587</v>
      </c>
      <c r="AN99" s="217">
        <f t="shared" si="60"/>
        <v>7.506378958307779E-4</v>
      </c>
      <c r="AO99" s="223"/>
      <c r="AP99" s="23"/>
      <c r="AQ99" s="312"/>
      <c r="AR99" s="313"/>
      <c r="AS99" s="313"/>
      <c r="AT99" s="61">
        <v>1600</v>
      </c>
      <c r="AU99" s="14">
        <v>2583.752</v>
      </c>
      <c r="AV99" s="14">
        <v>47.29298</v>
      </c>
      <c r="AW99" s="7">
        <v>2575.5595866609988</v>
      </c>
      <c r="AX99" s="4">
        <v>47.393958428240396</v>
      </c>
      <c r="AY99" s="2">
        <f t="shared" si="61"/>
        <v>0.31707429114718355</v>
      </c>
      <c r="AZ99" s="2">
        <f t="shared" si="62"/>
        <v>0.21351673808754618</v>
      </c>
      <c r="BA99" s="215">
        <f t="shared" si="63"/>
        <v>67.115636317044419</v>
      </c>
      <c r="BB99" s="217">
        <f t="shared" si="64"/>
        <v>1.0196642969900725E-2</v>
      </c>
      <c r="BC99" s="162"/>
      <c r="BD99" s="32"/>
      <c r="BP99" s="6"/>
      <c r="BQ99" s="6"/>
      <c r="BS99" s="20"/>
      <c r="BT99" s="8"/>
      <c r="BU99" s="50">
        <v>1805.8285171042555</v>
      </c>
      <c r="BV99" s="53">
        <v>39.109530627596079</v>
      </c>
      <c r="BX99" s="50">
        <v>1715.6801778036743</v>
      </c>
      <c r="BY99" s="53">
        <v>39.100251690423072</v>
      </c>
      <c r="CF99" s="20"/>
      <c r="CG99" s="8"/>
      <c r="CH99" s="20"/>
      <c r="CO99" s="6"/>
      <c r="CP99" s="6"/>
      <c r="CW99" s="6"/>
      <c r="CX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EA99" s="6"/>
      <c r="EB99" s="6"/>
    </row>
    <row r="100" spans="14:132" x14ac:dyDescent="0.25">
      <c r="N100" s="31"/>
      <c r="O100" s="312"/>
      <c r="P100" s="313"/>
      <c r="Q100" s="313"/>
      <c r="R100" s="61">
        <v>1650</v>
      </c>
      <c r="S100" s="14">
        <v>2631.299</v>
      </c>
      <c r="T100" s="14">
        <v>47.825270000000003</v>
      </c>
      <c r="U100" s="7">
        <v>2630.5502031100946</v>
      </c>
      <c r="V100" s="4">
        <v>47.835330986802745</v>
      </c>
      <c r="W100" s="2">
        <f t="shared" si="53"/>
        <v>2.845730910494804E-2</v>
      </c>
      <c r="X100" s="2">
        <f t="shared" si="54"/>
        <v>2.1036968119033977E-2</v>
      </c>
      <c r="Y100" s="215">
        <f t="shared" si="55"/>
        <v>0.56069678233200981</v>
      </c>
      <c r="Z100" s="217">
        <f t="shared" si="56"/>
        <v>1.0122345544494713E-4</v>
      </c>
      <c r="AA100" s="223"/>
      <c r="AB100" s="23"/>
      <c r="AC100" s="312"/>
      <c r="AD100" s="313"/>
      <c r="AE100" s="313"/>
      <c r="AF100" s="61">
        <v>1650</v>
      </c>
      <c r="AG100" s="14">
        <v>2749.799</v>
      </c>
      <c r="AH100" s="14">
        <v>47.829940000000001</v>
      </c>
      <c r="AI100" s="7">
        <v>2729.1837366622635</v>
      </c>
      <c r="AJ100" s="4">
        <v>47.887463995128883</v>
      </c>
      <c r="AK100" s="2">
        <f t="shared" si="57"/>
        <v>0.74970073586238306</v>
      </c>
      <c r="AL100" s="2">
        <f t="shared" si="58"/>
        <v>0.12026775515269761</v>
      </c>
      <c r="AM100" s="215">
        <f t="shared" si="59"/>
        <v>424.98908248422066</v>
      </c>
      <c r="AN100" s="217">
        <f t="shared" si="60"/>
        <v>3.3090100155876603E-3</v>
      </c>
      <c r="AO100" s="223"/>
      <c r="AP100" s="23"/>
      <c r="AQ100" s="312"/>
      <c r="AR100" s="313"/>
      <c r="AS100" s="313"/>
      <c r="AT100" s="61">
        <v>1650</v>
      </c>
      <c r="AU100" s="14">
        <v>2639.6889999999999</v>
      </c>
      <c r="AV100" s="14">
        <v>47.827179999999998</v>
      </c>
      <c r="AW100" s="7">
        <v>2630.6472489748639</v>
      </c>
      <c r="AX100" s="4">
        <v>47.880572773852862</v>
      </c>
      <c r="AY100" s="2">
        <f t="shared" si="61"/>
        <v>0.34253092031432147</v>
      </c>
      <c r="AZ100" s="2">
        <f t="shared" si="62"/>
        <v>0.11163688482754625</v>
      </c>
      <c r="BA100" s="215">
        <f t="shared" si="63"/>
        <v>81.753261600546267</v>
      </c>
      <c r="BB100" s="217">
        <f t="shared" si="64"/>
        <v>2.8507882997029954E-3</v>
      </c>
      <c r="BC100" s="162"/>
      <c r="BD100" s="32"/>
      <c r="BP100" s="6"/>
      <c r="BQ100" s="6"/>
      <c r="BS100" s="20"/>
      <c r="BT100" s="8"/>
      <c r="BU100" s="50">
        <v>1853.9281141054607</v>
      </c>
      <c r="BV100" s="53">
        <v>39.598168682486993</v>
      </c>
      <c r="BX100" s="50">
        <v>1761.9059437111825</v>
      </c>
      <c r="BY100" s="53">
        <v>39.588816135682173</v>
      </c>
      <c r="CF100" s="20"/>
      <c r="CG100" s="8"/>
      <c r="CH100" s="20"/>
      <c r="CO100" s="6"/>
      <c r="CP100" s="6"/>
      <c r="CW100" s="6"/>
      <c r="CX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EA100" s="6"/>
      <c r="EB100" s="6"/>
    </row>
    <row r="101" spans="14:132" x14ac:dyDescent="0.25">
      <c r="N101" s="31"/>
      <c r="O101" s="312"/>
      <c r="P101" s="313"/>
      <c r="Q101" s="313"/>
      <c r="R101" s="204">
        <v>1700</v>
      </c>
      <c r="S101" s="16">
        <v>2684.9380000000001</v>
      </c>
      <c r="T101" s="16">
        <v>48.346339999999998</v>
      </c>
      <c r="U101" s="15">
        <v>2686.3023694879735</v>
      </c>
      <c r="V101" s="17">
        <v>48.321223817334243</v>
      </c>
      <c r="W101" s="18">
        <f t="shared" si="53"/>
        <v>5.0815679467211647E-2</v>
      </c>
      <c r="X101" s="18">
        <f t="shared" si="54"/>
        <v>5.1950535791861603E-2</v>
      </c>
      <c r="Y101" s="18">
        <f t="shared" si="55"/>
        <v>1.8615040997126968</v>
      </c>
      <c r="Z101" s="38">
        <f t="shared" si="56"/>
        <v>6.3082263169957715E-4</v>
      </c>
      <c r="AA101" s="223"/>
      <c r="AB101" s="23"/>
      <c r="AC101" s="312"/>
      <c r="AD101" s="313"/>
      <c r="AE101" s="313"/>
      <c r="AF101" s="204">
        <v>1700</v>
      </c>
      <c r="AG101" s="16">
        <v>2804.4279999999999</v>
      </c>
      <c r="AH101" s="16">
        <v>48.352620000000002</v>
      </c>
      <c r="AI101" s="15">
        <v>2786.9400015596716</v>
      </c>
      <c r="AJ101" s="17">
        <v>48.373752502616433</v>
      </c>
      <c r="AK101" s="18">
        <f t="shared" si="57"/>
        <v>0.62358521738936723</v>
      </c>
      <c r="AL101" s="18">
        <f t="shared" si="58"/>
        <v>4.3704979412556619E-2</v>
      </c>
      <c r="AM101" s="18">
        <f t="shared" si="59"/>
        <v>305.83008944892447</v>
      </c>
      <c r="AN101" s="38">
        <f t="shared" si="60"/>
        <v>4.4658266683349419E-4</v>
      </c>
      <c r="AO101" s="223"/>
      <c r="AP101" s="23"/>
      <c r="AQ101" s="312"/>
      <c r="AR101" s="313"/>
      <c r="AS101" s="313"/>
      <c r="AT101" s="204">
        <v>1700</v>
      </c>
      <c r="AU101" s="16">
        <v>2693.3969999999999</v>
      </c>
      <c r="AV101" s="16">
        <v>48.349049999999998</v>
      </c>
      <c r="AW101" s="15">
        <v>2686.3517553655279</v>
      </c>
      <c r="AX101" s="17">
        <v>48.366989182055562</v>
      </c>
      <c r="AY101" s="18">
        <f t="shared" si="61"/>
        <v>0.26157468187838834</v>
      </c>
      <c r="AZ101" s="18">
        <f t="shared" si="62"/>
        <v>3.7103484051007544E-2</v>
      </c>
      <c r="BA101" s="18">
        <f t="shared" si="63"/>
        <v>49.635471959557286</v>
      </c>
      <c r="BB101" s="38">
        <f t="shared" si="64"/>
        <v>3.2181425282265731E-4</v>
      </c>
      <c r="BC101" s="162"/>
      <c r="BD101" s="32"/>
      <c r="BP101" s="6"/>
      <c r="BQ101" s="6"/>
      <c r="BS101" s="20"/>
      <c r="BT101" s="8"/>
      <c r="BU101" s="50">
        <v>1902.4962880804105</v>
      </c>
      <c r="BV101" s="53">
        <v>40.086736215518052</v>
      </c>
      <c r="BX101" s="50">
        <v>1808.5612059937225</v>
      </c>
      <c r="BY101" s="53">
        <v>40.077315725412603</v>
      </c>
      <c r="CF101" s="20"/>
      <c r="CG101" s="8"/>
      <c r="CH101" s="20"/>
      <c r="CO101" s="6"/>
      <c r="CP101" s="6"/>
      <c r="CW101" s="6"/>
      <c r="CX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EA101" s="6"/>
      <c r="EB101" s="6"/>
    </row>
    <row r="102" spans="14:132" x14ac:dyDescent="0.25">
      <c r="N102" s="31"/>
      <c r="O102" s="312">
        <v>31</v>
      </c>
      <c r="P102" s="313">
        <v>1071</v>
      </c>
      <c r="Q102" s="313">
        <v>0.24</v>
      </c>
      <c r="R102" s="61">
        <v>0</v>
      </c>
      <c r="S102" s="14">
        <v>1086.502</v>
      </c>
      <c r="T102" s="14">
        <v>31.232089999999999</v>
      </c>
      <c r="U102" s="7">
        <v>1071</v>
      </c>
      <c r="V102" s="4">
        <v>31</v>
      </c>
      <c r="W102" s="2">
        <f t="shared" si="53"/>
        <v>1.4267806225851358</v>
      </c>
      <c r="X102" s="2">
        <f t="shared" si="53"/>
        <v>0.74311389343460355</v>
      </c>
      <c r="Y102" s="215">
        <f t="shared" si="55"/>
        <v>240.31200399999852</v>
      </c>
      <c r="Z102" s="217">
        <f t="shared" si="56"/>
        <v>5.3865768099999753E-2</v>
      </c>
      <c r="AA102" s="223"/>
      <c r="AB102" s="23"/>
      <c r="AC102" s="312">
        <v>31</v>
      </c>
      <c r="AD102" s="313">
        <v>1127.8</v>
      </c>
      <c r="AE102" s="313">
        <v>0.3044</v>
      </c>
      <c r="AF102" s="61">
        <v>0</v>
      </c>
      <c r="AG102" s="14">
        <v>1147.183</v>
      </c>
      <c r="AH102" s="14">
        <v>30.280950000000001</v>
      </c>
      <c r="AI102" s="7">
        <v>1127.8</v>
      </c>
      <c r="AJ102" s="4">
        <v>31</v>
      </c>
      <c r="AK102" s="2">
        <f t="shared" si="57"/>
        <v>1.6896170881193355</v>
      </c>
      <c r="AL102" s="2">
        <f t="shared" si="58"/>
        <v>2.3745952488280562</v>
      </c>
      <c r="AM102" s="215">
        <f t="shared" si="59"/>
        <v>375.70068900000149</v>
      </c>
      <c r="AN102" s="217">
        <f t="shared" si="60"/>
        <v>0.517032902499999</v>
      </c>
      <c r="AO102" s="223"/>
      <c r="AP102" s="23"/>
      <c r="AQ102" s="312">
        <v>31</v>
      </c>
      <c r="AR102" s="313">
        <v>1071</v>
      </c>
      <c r="AS102" s="313">
        <v>0.3044</v>
      </c>
      <c r="AT102" s="61">
        <v>0</v>
      </c>
      <c r="AU102" s="14">
        <v>1086.4849999999999</v>
      </c>
      <c r="AV102" s="14">
        <v>31.393820000000002</v>
      </c>
      <c r="AW102" s="7">
        <v>1071</v>
      </c>
      <c r="AX102" s="4">
        <v>31</v>
      </c>
      <c r="AY102" s="2">
        <f t="shared" si="61"/>
        <v>1.4252382683608058</v>
      </c>
      <c r="AZ102" s="2">
        <f t="shared" si="62"/>
        <v>1.254450716733426</v>
      </c>
      <c r="BA102" s="215">
        <f t="shared" si="63"/>
        <v>239.7852249999969</v>
      </c>
      <c r="BB102" s="217">
        <f t="shared" si="64"/>
        <v>0.15509419240000127</v>
      </c>
      <c r="BC102" s="162"/>
      <c r="BD102" s="32"/>
      <c r="BP102" s="6"/>
      <c r="BQ102" s="6"/>
      <c r="BS102" s="20"/>
      <c r="BT102" s="8"/>
      <c r="BU102" s="50">
        <v>1951.5429093339712</v>
      </c>
      <c r="BV102" s="53">
        <v>40.57522835893672</v>
      </c>
      <c r="BX102" s="50">
        <v>1855.6550119823414</v>
      </c>
      <c r="BY102" s="53">
        <v>40.565746151954627</v>
      </c>
      <c r="CF102" s="20"/>
      <c r="CG102" s="8"/>
      <c r="CH102" s="20"/>
      <c r="CO102" s="6"/>
      <c r="CP102" s="6"/>
      <c r="CW102" s="6"/>
      <c r="CX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EA102" s="6"/>
      <c r="EB102" s="6"/>
    </row>
    <row r="103" spans="14:132" x14ac:dyDescent="0.25">
      <c r="N103" s="31"/>
      <c r="O103" s="312"/>
      <c r="P103" s="313"/>
      <c r="Q103" s="313"/>
      <c r="R103" s="61">
        <v>50</v>
      </c>
      <c r="S103" s="14">
        <v>1121.4680000000001</v>
      </c>
      <c r="T103" s="14">
        <v>32.036920000000002</v>
      </c>
      <c r="U103" s="7">
        <v>1112.6488779898773</v>
      </c>
      <c r="V103" s="4">
        <v>32.170686438683511</v>
      </c>
      <c r="W103" s="2">
        <f t="shared" ref="W103:W136" si="65">ABS(S103-U103)/S103*100</f>
        <v>0.78639087429358512</v>
      </c>
      <c r="X103" s="2">
        <f t="shared" ref="X103:X136" si="66">ABS(T103-V103)/T103*100</f>
        <v>0.41753838597314807</v>
      </c>
      <c r="Y103" s="215">
        <f t="shared" si="55"/>
        <v>77.776913029432109</v>
      </c>
      <c r="Z103" s="217">
        <f t="shared" si="56"/>
        <v>1.7893460118068888E-2</v>
      </c>
      <c r="AA103" s="223"/>
      <c r="AB103" s="23"/>
      <c r="AC103" s="312"/>
      <c r="AD103" s="313"/>
      <c r="AE103" s="313"/>
      <c r="AF103" s="61">
        <v>50</v>
      </c>
      <c r="AG103" s="14">
        <v>1189.0150000000001</v>
      </c>
      <c r="AH103" s="14">
        <v>31.674610000000001</v>
      </c>
      <c r="AI103" s="7">
        <v>1170.6359488335636</v>
      </c>
      <c r="AJ103" s="4">
        <v>32.24758491622682</v>
      </c>
      <c r="AK103" s="2">
        <f t="shared" si="57"/>
        <v>1.5457375362326389</v>
      </c>
      <c r="AL103" s="2">
        <f t="shared" si="58"/>
        <v>1.8089407137982731</v>
      </c>
      <c r="AM103" s="215">
        <f t="shared" si="59"/>
        <v>337.78952177849129</v>
      </c>
      <c r="AN103" s="217">
        <f t="shared" si="60"/>
        <v>0.32830025462513046</v>
      </c>
      <c r="AO103" s="223"/>
      <c r="AP103" s="23"/>
      <c r="AQ103" s="312"/>
      <c r="AR103" s="313"/>
      <c r="AS103" s="313"/>
      <c r="AT103" s="61">
        <v>50</v>
      </c>
      <c r="AU103" s="14">
        <v>1120.883</v>
      </c>
      <c r="AV103" s="14">
        <v>32.178870000000003</v>
      </c>
      <c r="AW103" s="7">
        <v>1112.6488781730673</v>
      </c>
      <c r="AX103" s="4">
        <v>32.231240870462592</v>
      </c>
      <c r="AY103" s="2">
        <f t="shared" si="61"/>
        <v>0.73461028732996914</v>
      </c>
      <c r="AZ103" s="2">
        <f t="shared" si="62"/>
        <v>0.1627492527319602</v>
      </c>
      <c r="BA103" s="215">
        <f t="shared" si="63"/>
        <v>67.800762260770796</v>
      </c>
      <c r="BB103" s="217">
        <f t="shared" si="64"/>
        <v>2.7427080730092692E-3</v>
      </c>
      <c r="BC103" s="162"/>
      <c r="BD103" s="32"/>
      <c r="BP103" s="6"/>
      <c r="BQ103" s="6"/>
      <c r="BS103" s="20"/>
      <c r="BT103" s="8"/>
      <c r="BU103" s="50">
        <v>2001.0780597979813</v>
      </c>
      <c r="BV103" s="53">
        <v>41.063639922738794</v>
      </c>
      <c r="BX103" s="50">
        <v>1903.1966028204799</v>
      </c>
      <c r="BY103" s="53">
        <v>41.054102831680062</v>
      </c>
      <c r="CF103" s="20"/>
      <c r="CG103" s="8"/>
      <c r="CH103" s="20"/>
      <c r="CO103" s="6"/>
      <c r="CP103" s="6"/>
      <c r="CW103" s="6"/>
      <c r="CX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EA103" s="6"/>
      <c r="EB103" s="6"/>
    </row>
    <row r="104" spans="14:132" x14ac:dyDescent="0.25">
      <c r="N104" s="31"/>
      <c r="O104" s="312"/>
      <c r="P104" s="313"/>
      <c r="Q104" s="313"/>
      <c r="R104" s="61">
        <v>100</v>
      </c>
      <c r="S104" s="14">
        <v>1157.8920000000001</v>
      </c>
      <c r="T104" s="14">
        <v>32.525460000000002</v>
      </c>
      <c r="U104" s="7">
        <v>1153.8824364415034</v>
      </c>
      <c r="V104" s="4">
        <v>32.711142718133239</v>
      </c>
      <c r="W104" s="2">
        <f t="shared" si="65"/>
        <v>0.34628130762598458</v>
      </c>
      <c r="X104" s="2">
        <f t="shared" si="66"/>
        <v>0.57088421849602233</v>
      </c>
      <c r="Y104" s="215">
        <f t="shared" si="55"/>
        <v>16.076599929624447</v>
      </c>
      <c r="Z104" s="217">
        <f t="shared" si="56"/>
        <v>3.4478071813346896E-2</v>
      </c>
      <c r="AA104" s="223"/>
      <c r="AB104" s="23"/>
      <c r="AC104" s="312"/>
      <c r="AD104" s="313"/>
      <c r="AE104" s="313"/>
      <c r="AF104" s="61">
        <v>100</v>
      </c>
      <c r="AG104" s="14">
        <v>1231.1769999999999</v>
      </c>
      <c r="AH104" s="14">
        <v>32.202930000000002</v>
      </c>
      <c r="AI104" s="7">
        <v>1212.9969305976808</v>
      </c>
      <c r="AJ104" s="4">
        <v>32.750973961743682</v>
      </c>
      <c r="AK104" s="2">
        <f t="shared" si="57"/>
        <v>1.4766414091815456</v>
      </c>
      <c r="AL104" s="2">
        <f t="shared" si="58"/>
        <v>1.7018450238648473</v>
      </c>
      <c r="AM104" s="215">
        <f t="shared" si="59"/>
        <v>330.51492347313831</v>
      </c>
      <c r="AN104" s="217">
        <f t="shared" si="60"/>
        <v>0.30035218400370828</v>
      </c>
      <c r="AO104" s="223"/>
      <c r="AP104" s="23"/>
      <c r="AQ104" s="312"/>
      <c r="AR104" s="313"/>
      <c r="AS104" s="313"/>
      <c r="AT104" s="61">
        <v>100</v>
      </c>
      <c r="AU104" s="14">
        <v>1156.7159999999999</v>
      </c>
      <c r="AV104" s="14">
        <v>32.678870000000003</v>
      </c>
      <c r="AW104" s="7">
        <v>1153.8159309177959</v>
      </c>
      <c r="AX104" s="4">
        <v>32.743252355682749</v>
      </c>
      <c r="AY104" s="2">
        <f t="shared" si="61"/>
        <v>0.25071574026848659</v>
      </c>
      <c r="AZ104" s="2">
        <f t="shared" si="62"/>
        <v>0.19701524466037421</v>
      </c>
      <c r="BA104" s="215">
        <f t="shared" si="63"/>
        <v>8.4104006815557071</v>
      </c>
      <c r="BB104" s="217">
        <f t="shared" si="64"/>
        <v>4.1450877232595698E-3</v>
      </c>
      <c r="BC104" s="162"/>
      <c r="BD104" s="32"/>
      <c r="BP104" s="6"/>
      <c r="BQ104" s="6"/>
      <c r="BS104" s="20"/>
      <c r="BT104" s="8"/>
      <c r="BU104" s="50">
        <v>2051.1120378079945</v>
      </c>
      <c r="BV104" s="53">
        <v>41.551965369071688</v>
      </c>
      <c r="BX104" s="50">
        <v>1951.1954178175745</v>
      </c>
      <c r="BY104" s="53">
        <v>41.542380883890871</v>
      </c>
      <c r="CF104" s="20"/>
      <c r="CG104" s="8"/>
      <c r="CH104" s="20"/>
      <c r="CO104" s="6"/>
      <c r="CP104" s="6"/>
      <c r="CW104" s="6"/>
      <c r="CX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EA104" s="6"/>
      <c r="EB104" s="6"/>
    </row>
    <row r="105" spans="14:132" x14ac:dyDescent="0.25">
      <c r="N105" s="31"/>
      <c r="O105" s="312"/>
      <c r="P105" s="313"/>
      <c r="Q105" s="313"/>
      <c r="R105" s="61">
        <v>150</v>
      </c>
      <c r="S105" s="14">
        <v>1195.683</v>
      </c>
      <c r="T105" s="14">
        <v>33.203710000000001</v>
      </c>
      <c r="U105" s="7">
        <v>1195.3841665545669</v>
      </c>
      <c r="V105" s="4">
        <v>33.20577678290713</v>
      </c>
      <c r="W105" s="2">
        <f t="shared" si="65"/>
        <v>2.4992698351740974E-2</v>
      </c>
      <c r="X105" s="2">
        <f t="shared" si="66"/>
        <v>6.2245541450897607E-3</v>
      </c>
      <c r="Y105" s="215">
        <f t="shared" si="55"/>
        <v>8.9301428109385891E-2</v>
      </c>
      <c r="Z105" s="217">
        <f t="shared" si="56"/>
        <v>4.2715915851988801E-6</v>
      </c>
      <c r="AA105" s="223"/>
      <c r="AB105" s="23"/>
      <c r="AC105" s="312"/>
      <c r="AD105" s="313"/>
      <c r="AE105" s="313"/>
      <c r="AF105" s="61">
        <v>150</v>
      </c>
      <c r="AG105" s="14">
        <v>1273.9000000000001</v>
      </c>
      <c r="AH105" s="14">
        <v>32.894120000000001</v>
      </c>
      <c r="AI105" s="7">
        <v>1255.6903564987863</v>
      </c>
      <c r="AJ105" s="4">
        <v>33.241030385695204</v>
      </c>
      <c r="AK105" s="2">
        <f t="shared" si="57"/>
        <v>1.4294405762786562</v>
      </c>
      <c r="AL105" s="2">
        <f t="shared" si="58"/>
        <v>1.0546273488854638</v>
      </c>
      <c r="AM105" s="215">
        <f t="shared" si="59"/>
        <v>331.59111644129814</v>
      </c>
      <c r="AN105" s="217">
        <f t="shared" si="60"/>
        <v>0.12034681570319462</v>
      </c>
      <c r="AO105" s="223"/>
      <c r="AP105" s="23"/>
      <c r="AQ105" s="312"/>
      <c r="AR105" s="313"/>
      <c r="AS105" s="313"/>
      <c r="AT105" s="61">
        <v>150</v>
      </c>
      <c r="AU105" s="14">
        <v>1193.9190000000001</v>
      </c>
      <c r="AV105" s="14">
        <v>33.420029999999997</v>
      </c>
      <c r="AW105" s="7">
        <v>1195.2810058415507</v>
      </c>
      <c r="AX105" s="4">
        <v>33.23399022141524</v>
      </c>
      <c r="AY105" s="2">
        <f t="shared" si="61"/>
        <v>0.11407858000003571</v>
      </c>
      <c r="AZ105" s="2">
        <f t="shared" si="62"/>
        <v>0.55667148887884532</v>
      </c>
      <c r="BA105" s="215">
        <f t="shared" si="63"/>
        <v>1.85505991241803</v>
      </c>
      <c r="BB105" s="217">
        <f t="shared" si="64"/>
        <v>3.4610799215865309E-2</v>
      </c>
      <c r="BC105" s="162"/>
      <c r="BD105" s="32"/>
      <c r="BP105" s="6"/>
      <c r="BQ105" s="6"/>
      <c r="BS105" s="20"/>
      <c r="BT105" s="8"/>
      <c r="BU105" s="50">
        <v>2101.6553630079652</v>
      </c>
      <c r="BV105" s="53">
        <v>42.040198784217601</v>
      </c>
      <c r="BX105" s="50">
        <v>1999.6610989168209</v>
      </c>
      <c r="BY105" s="53">
        <v>42.030575107819303</v>
      </c>
      <c r="CF105" s="20"/>
      <c r="CG105" s="8"/>
      <c r="CH105" s="20"/>
      <c r="CO105" s="6"/>
      <c r="CP105" s="6"/>
      <c r="CW105" s="6"/>
      <c r="CX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EA105" s="6"/>
      <c r="EB105" s="6"/>
    </row>
    <row r="106" spans="14:132" x14ac:dyDescent="0.25">
      <c r="N106" s="31"/>
      <c r="O106" s="312"/>
      <c r="P106" s="313"/>
      <c r="Q106" s="313"/>
      <c r="R106" s="61">
        <v>200</v>
      </c>
      <c r="S106" s="14">
        <v>1235.0419999999999</v>
      </c>
      <c r="T106" s="14">
        <v>33.495480000000001</v>
      </c>
      <c r="U106" s="7">
        <v>1237.2099986395131</v>
      </c>
      <c r="V106" s="4">
        <v>33.695287134259537</v>
      </c>
      <c r="W106" s="2">
        <f t="shared" si="65"/>
        <v>0.17554047874591663</v>
      </c>
      <c r="X106" s="2">
        <f t="shared" si="66"/>
        <v>0.59651969238696279</v>
      </c>
      <c r="Y106" s="215">
        <f t="shared" si="55"/>
        <v>4.7002181009308419</v>
      </c>
      <c r="Z106" s="217">
        <f t="shared" si="56"/>
        <v>3.9922890901008513E-2</v>
      </c>
      <c r="AA106" s="223"/>
      <c r="AB106" s="23"/>
      <c r="AC106" s="312"/>
      <c r="AD106" s="313"/>
      <c r="AE106" s="313"/>
      <c r="AF106" s="61">
        <v>200</v>
      </c>
      <c r="AG106" s="14">
        <v>1317.462</v>
      </c>
      <c r="AH106" s="14">
        <v>33.337940000000003</v>
      </c>
      <c r="AI106" s="7">
        <v>1298.7378173210857</v>
      </c>
      <c r="AJ106" s="4">
        <v>33.730275170009747</v>
      </c>
      <c r="AK106" s="2">
        <f t="shared" si="57"/>
        <v>1.4212313280317994</v>
      </c>
      <c r="AL106" s="2">
        <f t="shared" si="58"/>
        <v>1.1768428703445508</v>
      </c>
      <c r="AM106" s="215">
        <f t="shared" si="59"/>
        <v>350.59501699335442</v>
      </c>
      <c r="AN106" s="217">
        <f t="shared" si="60"/>
        <v>0.15392688562657486</v>
      </c>
      <c r="AO106" s="223"/>
      <c r="AP106" s="23"/>
      <c r="AQ106" s="312"/>
      <c r="AR106" s="313"/>
      <c r="AS106" s="313"/>
      <c r="AT106" s="61">
        <v>200</v>
      </c>
      <c r="AU106" s="14">
        <v>1232.7249999999999</v>
      </c>
      <c r="AV106" s="14">
        <v>33.680129999999998</v>
      </c>
      <c r="AW106" s="7">
        <v>1237.073695801766</v>
      </c>
      <c r="AX106" s="4">
        <v>33.723213428843493</v>
      </c>
      <c r="AY106" s="2">
        <f t="shared" si="61"/>
        <v>0.35277095879179043</v>
      </c>
      <c r="AZ106" s="2">
        <f t="shared" si="62"/>
        <v>0.12791942561829525</v>
      </c>
      <c r="BA106" s="215">
        <f t="shared" si="63"/>
        <v>18.911155176298088</v>
      </c>
      <c r="BB106" s="217">
        <f t="shared" si="64"/>
        <v>1.856181840912509E-3</v>
      </c>
      <c r="BC106" s="162"/>
      <c r="BD106" s="32"/>
      <c r="BP106" s="6"/>
      <c r="BQ106" s="6"/>
      <c r="BS106" s="20"/>
      <c r="BT106" s="8"/>
      <c r="BU106" s="50">
        <v>2152.7187813882088</v>
      </c>
      <c r="BV106" s="53">
        <v>42.528333847879523</v>
      </c>
      <c r="BX106" s="50">
        <v>2048.6034952815712</v>
      </c>
      <c r="BY106" s="53">
        <v>42.518679957521911</v>
      </c>
      <c r="CF106" s="20"/>
      <c r="CG106" s="8"/>
      <c r="CH106" s="20"/>
      <c r="CO106" s="6"/>
      <c r="CP106" s="6"/>
      <c r="CW106" s="6"/>
      <c r="CX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EA106" s="6"/>
      <c r="EB106" s="6"/>
    </row>
    <row r="107" spans="14:132" x14ac:dyDescent="0.25">
      <c r="N107" s="31"/>
      <c r="O107" s="312"/>
      <c r="P107" s="313"/>
      <c r="Q107" s="313"/>
      <c r="R107" s="61">
        <v>250</v>
      </c>
      <c r="S107" s="14">
        <v>1275.7370000000001</v>
      </c>
      <c r="T107" s="14">
        <v>34.078650000000003</v>
      </c>
      <c r="U107" s="7">
        <v>1279.3723334330566</v>
      </c>
      <c r="V107" s="4">
        <v>34.184140973172603</v>
      </c>
      <c r="W107" s="2">
        <f t="shared" si="65"/>
        <v>0.28495947307764297</v>
      </c>
      <c r="X107" s="2">
        <f t="shared" si="66"/>
        <v>0.30955150269332826</v>
      </c>
      <c r="Y107" s="215">
        <f t="shared" si="55"/>
        <v>13.21564916949858</v>
      </c>
      <c r="Z107" s="217">
        <f t="shared" si="56"/>
        <v>1.1128345420902196E-2</v>
      </c>
      <c r="AA107" s="223"/>
      <c r="AB107" s="23"/>
      <c r="AC107" s="312"/>
      <c r="AD107" s="313"/>
      <c r="AE107" s="313"/>
      <c r="AF107" s="61">
        <v>250</v>
      </c>
      <c r="AG107" s="14">
        <v>1361.7950000000001</v>
      </c>
      <c r="AH107" s="14">
        <v>33.821249999999999</v>
      </c>
      <c r="AI107" s="7">
        <v>1342.1476034969746</v>
      </c>
      <c r="AJ107" s="4">
        <v>34.219435414413141</v>
      </c>
      <c r="AK107" s="2">
        <f t="shared" si="57"/>
        <v>1.4427572801358095</v>
      </c>
      <c r="AL107" s="2">
        <f t="shared" si="58"/>
        <v>1.1773231752615347</v>
      </c>
      <c r="AM107" s="215">
        <f t="shared" si="59"/>
        <v>386.02018934709656</v>
      </c>
      <c r="AN107" s="217">
        <f t="shared" si="60"/>
        <v>0.15855162425136549</v>
      </c>
      <c r="AO107" s="223"/>
      <c r="AP107" s="23"/>
      <c r="AQ107" s="312"/>
      <c r="AR107" s="313"/>
      <c r="AS107" s="313"/>
      <c r="AT107" s="61">
        <v>250</v>
      </c>
      <c r="AU107" s="14">
        <v>1272.9760000000001</v>
      </c>
      <c r="AV107" s="14">
        <v>34.235849999999999</v>
      </c>
      <c r="AW107" s="7">
        <v>1279.2025111915664</v>
      </c>
      <c r="AX107" s="4">
        <v>34.212287521152753</v>
      </c>
      <c r="AY107" s="2">
        <f t="shared" si="61"/>
        <v>0.48913028930366798</v>
      </c>
      <c r="AZ107" s="2">
        <f t="shared" si="62"/>
        <v>6.8823992531940589E-2</v>
      </c>
      <c r="BA107" s="215">
        <f t="shared" si="63"/>
        <v>38.769441618699886</v>
      </c>
      <c r="BB107" s="217">
        <f t="shared" si="64"/>
        <v>5.5519040942693322E-4</v>
      </c>
      <c r="BC107" s="162"/>
      <c r="BD107" s="32"/>
      <c r="BP107" s="6"/>
      <c r="BQ107" s="6"/>
      <c r="BS107" s="20"/>
      <c r="BT107" s="8"/>
      <c r="BU107" s="50">
        <v>2204.3132704623831</v>
      </c>
      <c r="BV107" s="53">
        <v>43.016363799455796</v>
      </c>
      <c r="BX107" s="50">
        <v>2098.0326680051558</v>
      </c>
      <c r="BY107" s="53">
        <v>43.006689514433404</v>
      </c>
      <c r="CF107" s="20"/>
      <c r="CG107" s="8"/>
      <c r="CH107" s="20"/>
      <c r="CO107" s="6"/>
      <c r="CP107" s="6"/>
      <c r="CW107" s="6"/>
      <c r="CX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EA107" s="6"/>
      <c r="EB107" s="6"/>
    </row>
    <row r="108" spans="14:132" x14ac:dyDescent="0.25">
      <c r="N108" s="31"/>
      <c r="O108" s="312"/>
      <c r="P108" s="313"/>
      <c r="Q108" s="313"/>
      <c r="R108" s="61">
        <v>300</v>
      </c>
      <c r="S108" s="14">
        <v>1317.817</v>
      </c>
      <c r="T108" s="14">
        <v>34.367710000000002</v>
      </c>
      <c r="U108" s="7">
        <v>1321.8789245860187</v>
      </c>
      <c r="V108" s="4">
        <v>34.672879125858778</v>
      </c>
      <c r="W108" s="2">
        <f t="shared" si="65"/>
        <v>0.30823130874914173</v>
      </c>
      <c r="X108" s="2">
        <f t="shared" si="66"/>
        <v>0.88795304039394873</v>
      </c>
      <c r="Y108" s="215">
        <f t="shared" si="55"/>
        <v>16.499231342502998</v>
      </c>
      <c r="Z108" s="217">
        <f t="shared" si="56"/>
        <v>9.3128195377408976E-2</v>
      </c>
      <c r="AA108" s="223"/>
      <c r="AB108" s="23"/>
      <c r="AC108" s="312"/>
      <c r="AD108" s="313"/>
      <c r="AE108" s="313"/>
      <c r="AF108" s="61">
        <v>300</v>
      </c>
      <c r="AG108" s="14">
        <v>1406.835</v>
      </c>
      <c r="AH108" s="14">
        <v>34.30491</v>
      </c>
      <c r="AI108" s="7">
        <v>1385.9273801604863</v>
      </c>
      <c r="AJ108" s="4">
        <v>34.708558793099087</v>
      </c>
      <c r="AK108" s="2">
        <f t="shared" si="57"/>
        <v>1.486145840806754</v>
      </c>
      <c r="AL108" s="2">
        <f t="shared" si="58"/>
        <v>1.176650202840023</v>
      </c>
      <c r="AM108" s="215">
        <f t="shared" si="59"/>
        <v>437.12856735362686</v>
      </c>
      <c r="AN108" s="217">
        <f t="shared" si="60"/>
        <v>0.16293234817034979</v>
      </c>
      <c r="AO108" s="223"/>
      <c r="AP108" s="23"/>
      <c r="AQ108" s="312"/>
      <c r="AR108" s="313"/>
      <c r="AS108" s="313"/>
      <c r="AT108" s="61">
        <v>300</v>
      </c>
      <c r="AU108" s="14">
        <v>1314.6849999999999</v>
      </c>
      <c r="AV108" s="14">
        <v>34.521949999999997</v>
      </c>
      <c r="AW108" s="7">
        <v>1321.6746405111646</v>
      </c>
      <c r="AX108" s="4">
        <v>34.701319591718679</v>
      </c>
      <c r="AY108" s="2">
        <f t="shared" si="61"/>
        <v>0.53165895337397784</v>
      </c>
      <c r="AZ108" s="2">
        <f t="shared" si="62"/>
        <v>0.51958128587371921</v>
      </c>
      <c r="BA108" s="215">
        <f t="shared" si="63"/>
        <v>48.855074475314446</v>
      </c>
      <c r="BB108" s="217">
        <f t="shared" si="64"/>
        <v>3.2173450433326811E-2</v>
      </c>
      <c r="BC108" s="162"/>
      <c r="BD108" s="32"/>
      <c r="BP108" s="6"/>
      <c r="BQ108" s="6"/>
      <c r="BS108" s="20"/>
      <c r="BT108" s="8"/>
      <c r="BU108" s="50">
        <v>2256.4500445897033</v>
      </c>
      <c r="BV108" s="53">
        <v>43.504281400947022</v>
      </c>
      <c r="BX108" s="50">
        <v>2147.9588949492795</v>
      </c>
      <c r="BY108" s="53">
        <v>43.494597457316544</v>
      </c>
      <c r="CF108" s="20"/>
      <c r="CG108" s="8"/>
      <c r="CH108" s="20"/>
      <c r="CO108" s="6"/>
      <c r="CP108" s="6"/>
      <c r="CW108" s="6"/>
      <c r="CX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EA108" s="6"/>
      <c r="EB108" s="6"/>
    </row>
    <row r="109" spans="14:132" x14ac:dyDescent="0.25">
      <c r="N109" s="31"/>
      <c r="O109" s="312"/>
      <c r="P109" s="313"/>
      <c r="Q109" s="313"/>
      <c r="R109" s="61">
        <v>350</v>
      </c>
      <c r="S109" s="14">
        <v>1365.0540000000001</v>
      </c>
      <c r="T109" s="14">
        <v>34.880429999999997</v>
      </c>
      <c r="U109" s="7">
        <v>1364.7370938136007</v>
      </c>
      <c r="V109" s="4">
        <v>35.161570262061055</v>
      </c>
      <c r="W109" s="2">
        <f t="shared" si="65"/>
        <v>2.3215652010789664E-2</v>
      </c>
      <c r="X109" s="2">
        <f t="shared" si="66"/>
        <v>0.80601145702922217</v>
      </c>
      <c r="Y109" s="215">
        <f t="shared" si="55"/>
        <v>0.10042953097818891</v>
      </c>
      <c r="Z109" s="217">
        <f t="shared" si="56"/>
        <v>7.903984695176032E-2</v>
      </c>
      <c r="AA109" s="223"/>
      <c r="AB109" s="23"/>
      <c r="AC109" s="312"/>
      <c r="AD109" s="313"/>
      <c r="AE109" s="313"/>
      <c r="AF109" s="61">
        <v>350</v>
      </c>
      <c r="AG109" s="14">
        <v>1456.912</v>
      </c>
      <c r="AH109" s="14">
        <v>34.809469999999997</v>
      </c>
      <c r="AI109" s="7">
        <v>1430.0849202805491</v>
      </c>
      <c r="AJ109" s="4">
        <v>35.19764672316871</v>
      </c>
      <c r="AK109" s="2">
        <f t="shared" si="57"/>
        <v>1.841365828509266</v>
      </c>
      <c r="AL109" s="2">
        <f t="shared" si="58"/>
        <v>1.1151468929826054</v>
      </c>
      <c r="AM109" s="215">
        <f t="shared" si="59"/>
        <v>719.6922062737749</v>
      </c>
      <c r="AN109" s="217">
        <f t="shared" si="60"/>
        <v>0.15068116840999896</v>
      </c>
      <c r="AO109" s="223"/>
      <c r="AP109" s="23"/>
      <c r="AQ109" s="312"/>
      <c r="AR109" s="313"/>
      <c r="AS109" s="313"/>
      <c r="AT109" s="61">
        <v>350</v>
      </c>
      <c r="AU109" s="14">
        <v>1361.652</v>
      </c>
      <c r="AV109" s="14">
        <v>34.966419999999999</v>
      </c>
      <c r="AW109" s="7">
        <v>1364.4973048753636</v>
      </c>
      <c r="AX109" s="4">
        <v>35.190317128886647</v>
      </c>
      <c r="AY109" s="2">
        <f t="shared" si="61"/>
        <v>0.20895976911601355</v>
      </c>
      <c r="AZ109" s="2">
        <f t="shared" si="62"/>
        <v>0.64032042424316826</v>
      </c>
      <c r="BA109" s="215">
        <f t="shared" si="63"/>
        <v>8.0957598337677652</v>
      </c>
      <c r="BB109" s="217">
        <f t="shared" si="64"/>
        <v>5.012992432368428E-2</v>
      </c>
      <c r="BC109" s="162"/>
      <c r="BD109" s="32"/>
      <c r="BP109" s="6"/>
      <c r="BQ109" s="6"/>
      <c r="BS109" s="20"/>
      <c r="BT109" s="8"/>
      <c r="BU109" s="50">
        <v>2309.140560449127</v>
      </c>
      <c r="BV109" s="53">
        <v>43.992078896089765</v>
      </c>
      <c r="BX109" s="50">
        <v>2198.3926757165409</v>
      </c>
      <c r="BY109" s="53">
        <v>43.982397029309404</v>
      </c>
      <c r="CF109" s="20"/>
      <c r="CG109" s="8"/>
      <c r="CH109" s="20"/>
      <c r="CO109" s="6"/>
      <c r="CP109" s="6"/>
      <c r="CW109" s="6"/>
      <c r="CX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EA109" s="6"/>
      <c r="EB109" s="6"/>
    </row>
    <row r="110" spans="14:132" x14ac:dyDescent="0.25">
      <c r="N110" s="31"/>
      <c r="O110" s="312"/>
      <c r="P110" s="313"/>
      <c r="Q110" s="313"/>
      <c r="R110" s="61">
        <v>400</v>
      </c>
      <c r="S110" s="14">
        <v>1409.039</v>
      </c>
      <c r="T110" s="14">
        <v>35.317929999999997</v>
      </c>
      <c r="U110" s="7">
        <v>1407.9542404296897</v>
      </c>
      <c r="V110" s="4">
        <v>35.650221780241061</v>
      </c>
      <c r="W110" s="2">
        <f t="shared" si="65"/>
        <v>7.6985773304381583E-2</v>
      </c>
      <c r="X110" s="2">
        <f t="shared" si="66"/>
        <v>0.94085859573611574</v>
      </c>
      <c r="Y110" s="215">
        <f t="shared" si="55"/>
        <v>1.1767033253798413</v>
      </c>
      <c r="Z110" s="217">
        <f t="shared" si="56"/>
        <v>0.11041782721577578</v>
      </c>
      <c r="AA110" s="223"/>
      <c r="AB110" s="23"/>
      <c r="AC110" s="312"/>
      <c r="AD110" s="313"/>
      <c r="AE110" s="313"/>
      <c r="AF110" s="61">
        <v>400</v>
      </c>
      <c r="AG110" s="14">
        <v>1503.1969999999999</v>
      </c>
      <c r="AH110" s="14">
        <v>35.330199999999998</v>
      </c>
      <c r="AI110" s="7">
        <v>1474.6281577180157</v>
      </c>
      <c r="AJ110" s="4">
        <v>35.686696906189773</v>
      </c>
      <c r="AK110" s="2">
        <f t="shared" si="57"/>
        <v>1.9005388037618616</v>
      </c>
      <c r="AL110" s="2">
        <f t="shared" si="58"/>
        <v>1.0090429892550159</v>
      </c>
      <c r="AM110" s="215">
        <f t="shared" si="59"/>
        <v>816.17874933288761</v>
      </c>
      <c r="AN110" s="217">
        <f t="shared" si="60"/>
        <v>0.12709004412288166</v>
      </c>
      <c r="AO110" s="223"/>
      <c r="AP110" s="23"/>
      <c r="AQ110" s="312"/>
      <c r="AR110" s="313"/>
      <c r="AS110" s="313"/>
      <c r="AT110" s="61">
        <v>400</v>
      </c>
      <c r="AU110" s="14">
        <v>1405.432</v>
      </c>
      <c r="AV110" s="14">
        <v>35.398530000000001</v>
      </c>
      <c r="AW110" s="7">
        <v>1407.6778680896755</v>
      </c>
      <c r="AX110" s="4">
        <v>35.679278683692772</v>
      </c>
      <c r="AY110" s="2">
        <f t="shared" si="61"/>
        <v>0.1597991286433971</v>
      </c>
      <c r="AZ110" s="2">
        <f t="shared" si="62"/>
        <v>0.79310831182190566</v>
      </c>
      <c r="BA110" s="215">
        <f t="shared" si="63"/>
        <v>5.0439234762225382</v>
      </c>
      <c r="BB110" s="217">
        <f t="shared" si="64"/>
        <v>7.881982339522349E-2</v>
      </c>
      <c r="BC110" s="162"/>
      <c r="BD110" s="32"/>
      <c r="BP110" s="6"/>
      <c r="BQ110" s="6"/>
      <c r="BS110" s="20"/>
      <c r="BT110" s="8"/>
      <c r="BU110" s="50">
        <v>2362.3965226728264</v>
      </c>
      <c r="BV110" s="53">
        <v>44.479747965255449</v>
      </c>
      <c r="BX110" s="50">
        <v>2249.3447367630633</v>
      </c>
      <c r="BY110" s="53">
        <v>44.470081001731884</v>
      </c>
      <c r="CF110" s="20"/>
      <c r="CG110" s="8"/>
      <c r="CH110" s="20"/>
      <c r="CO110" s="6"/>
      <c r="CP110" s="6"/>
      <c r="CW110" s="6"/>
      <c r="CX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EA110" s="6"/>
      <c r="EB110" s="6"/>
    </row>
    <row r="111" spans="14:132" x14ac:dyDescent="0.25">
      <c r="N111" s="31"/>
      <c r="O111" s="312"/>
      <c r="P111" s="313"/>
      <c r="Q111" s="313"/>
      <c r="R111" s="61">
        <v>450</v>
      </c>
      <c r="S111" s="14">
        <v>1453.6479999999999</v>
      </c>
      <c r="T111" s="14">
        <v>35.770690000000002</v>
      </c>
      <c r="U111" s="7">
        <v>1451.537910261804</v>
      </c>
      <c r="V111" s="4">
        <v>36.13883247331411</v>
      </c>
      <c r="W111" s="2">
        <f t="shared" si="65"/>
        <v>0.1451582321301951</v>
      </c>
      <c r="X111" s="2">
        <f t="shared" si="66"/>
        <v>1.0291735309386218</v>
      </c>
      <c r="Y111" s="215">
        <f t="shared" si="55"/>
        <v>4.4524787032398043</v>
      </c>
      <c r="Z111" s="217">
        <f t="shared" si="56"/>
        <v>0.13552888065782911</v>
      </c>
      <c r="AA111" s="223"/>
      <c r="AB111" s="23"/>
      <c r="AC111" s="312"/>
      <c r="AD111" s="313"/>
      <c r="AE111" s="313"/>
      <c r="AF111" s="61">
        <v>450</v>
      </c>
      <c r="AG111" s="14">
        <v>1549.9680000000001</v>
      </c>
      <c r="AH111" s="14">
        <v>35.75705</v>
      </c>
      <c r="AI111" s="7">
        <v>1519.5651946688724</v>
      </c>
      <c r="AJ111" s="4">
        <v>36.175706578886789</v>
      </c>
      <c r="AK111" s="2">
        <f t="shared" si="57"/>
        <v>1.9615118074132909</v>
      </c>
      <c r="AL111" s="2">
        <f t="shared" si="58"/>
        <v>1.170836461304245</v>
      </c>
      <c r="AM111" s="215">
        <f t="shared" si="59"/>
        <v>924.33057200244309</v>
      </c>
      <c r="AN111" s="217">
        <f t="shared" si="60"/>
        <v>0.17527333104519063</v>
      </c>
      <c r="AO111" s="223"/>
      <c r="AP111" s="23"/>
      <c r="AQ111" s="312"/>
      <c r="AR111" s="313"/>
      <c r="AS111" s="313"/>
      <c r="AT111" s="61">
        <v>450</v>
      </c>
      <c r="AU111" s="14">
        <v>1449.875</v>
      </c>
      <c r="AV111" s="14">
        <v>35.816650000000003</v>
      </c>
      <c r="AW111" s="7">
        <v>1451.2238494481269</v>
      </c>
      <c r="AX111" s="4">
        <v>36.168201807674627</v>
      </c>
      <c r="AY111" s="2">
        <f t="shared" si="61"/>
        <v>9.3032119881154202E-2</v>
      </c>
      <c r="AZ111" s="2">
        <f t="shared" si="62"/>
        <v>0.98153179505795396</v>
      </c>
      <c r="BA111" s="215">
        <f t="shared" si="63"/>
        <v>1.8193948337122008</v>
      </c>
      <c r="BB111" s="217">
        <f t="shared" si="64"/>
        <v>0.12358867347929631</v>
      </c>
      <c r="BC111" s="162"/>
      <c r="BD111" s="32"/>
      <c r="BP111" s="6"/>
      <c r="BQ111" s="6"/>
      <c r="BS111" s="20"/>
      <c r="BT111" s="8"/>
      <c r="BU111" s="50">
        <v>2416.2298896469306</v>
      </c>
      <c r="BV111" s="53">
        <v>44.967279675586738</v>
      </c>
      <c r="BX111" s="50">
        <v>2300.8260366577256</v>
      </c>
      <c r="BY111" s="53">
        <v>44.957641634267702</v>
      </c>
      <c r="CF111" s="20"/>
      <c r="CG111" s="8"/>
      <c r="CH111" s="20"/>
      <c r="CO111" s="6"/>
      <c r="CP111" s="6"/>
      <c r="CW111" s="6"/>
      <c r="CX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EA111" s="6"/>
      <c r="EB111" s="6"/>
    </row>
    <row r="112" spans="14:132" x14ac:dyDescent="0.25">
      <c r="N112" s="31"/>
      <c r="O112" s="312"/>
      <c r="P112" s="313"/>
      <c r="Q112" s="313"/>
      <c r="R112" s="61">
        <v>500</v>
      </c>
      <c r="S112" s="14">
        <v>1498.79</v>
      </c>
      <c r="T112" s="14">
        <v>36.319659999999999</v>
      </c>
      <c r="U112" s="7">
        <v>1495.495808164427</v>
      </c>
      <c r="V112" s="4">
        <v>36.627399734579029</v>
      </c>
      <c r="W112" s="2">
        <f t="shared" si="65"/>
        <v>0.21979008637454042</v>
      </c>
      <c r="X112" s="2">
        <f t="shared" si="66"/>
        <v>0.84730896318696347</v>
      </c>
      <c r="Y112" s="215">
        <f t="shared" si="55"/>
        <v>10.85169984955564</v>
      </c>
      <c r="Z112" s="217">
        <f t="shared" si="56"/>
        <v>9.4703744238771995E-2</v>
      </c>
      <c r="AA112" s="223"/>
      <c r="AB112" s="23"/>
      <c r="AC112" s="312"/>
      <c r="AD112" s="313"/>
      <c r="AE112" s="313"/>
      <c r="AF112" s="61">
        <v>500</v>
      </c>
      <c r="AG112" s="14">
        <v>1597.1659999999999</v>
      </c>
      <c r="AH112" s="14">
        <v>36.27937</v>
      </c>
      <c r="AI112" s="7">
        <v>1564.9043056928258</v>
      </c>
      <c r="AJ112" s="4">
        <v>36.664672782112348</v>
      </c>
      <c r="AK112" s="2">
        <f t="shared" si="57"/>
        <v>2.0199337017676395</v>
      </c>
      <c r="AL112" s="2">
        <f t="shared" si="58"/>
        <v>1.0620437513450416</v>
      </c>
      <c r="AM112" s="215">
        <f t="shared" si="59"/>
        <v>1040.8169195695523</v>
      </c>
      <c r="AN112" s="217">
        <f t="shared" si="60"/>
        <v>0.1484582339035152</v>
      </c>
      <c r="AO112" s="223"/>
      <c r="AP112" s="23"/>
      <c r="AQ112" s="312"/>
      <c r="AR112" s="313"/>
      <c r="AS112" s="313"/>
      <c r="AT112" s="61">
        <v>500</v>
      </c>
      <c r="AU112" s="14">
        <v>1494.873</v>
      </c>
      <c r="AV112" s="14">
        <v>36.359270000000002</v>
      </c>
      <c r="AW112" s="7">
        <v>1495.1429280805667</v>
      </c>
      <c r="AX112" s="4">
        <v>36.657083812476806</v>
      </c>
      <c r="AY112" s="2">
        <f t="shared" si="61"/>
        <v>1.8056923937124752E-2</v>
      </c>
      <c r="AZ112" s="2">
        <f t="shared" si="62"/>
        <v>0.81908633610301773</v>
      </c>
      <c r="BA112" s="215">
        <f t="shared" si="63"/>
        <v>7.2861168678376928E-2</v>
      </c>
      <c r="BB112" s="217">
        <f t="shared" si="64"/>
        <v>8.8693066901968806E-2</v>
      </c>
      <c r="BC112" s="162"/>
      <c r="BD112" s="32"/>
      <c r="BP112" s="6"/>
      <c r="BQ112" s="6"/>
      <c r="BS112" s="20"/>
      <c r="BT112" s="8"/>
      <c r="BU112" s="50">
        <v>2470.6528794882602</v>
      </c>
      <c r="BV112" s="53">
        <v>45.454664425767852</v>
      </c>
      <c r="BX112" s="50">
        <v>2352.8477714950391</v>
      </c>
      <c r="BY112" s="53">
        <v>45.445070631085194</v>
      </c>
      <c r="CF112" s="20"/>
      <c r="CG112" s="8"/>
      <c r="CH112" s="20"/>
      <c r="CO112" s="6"/>
      <c r="CP112" s="6"/>
      <c r="CW112" s="6"/>
      <c r="CX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EA112" s="6"/>
      <c r="EB112" s="6"/>
    </row>
    <row r="113" spans="14:132" x14ac:dyDescent="0.25">
      <c r="N113" s="31"/>
      <c r="O113" s="312"/>
      <c r="P113" s="313"/>
      <c r="Q113" s="313"/>
      <c r="R113" s="61">
        <v>550</v>
      </c>
      <c r="S113" s="14">
        <v>1547.16</v>
      </c>
      <c r="T113" s="14">
        <v>36.79654</v>
      </c>
      <c r="U113" s="7">
        <v>1539.8358028797063</v>
      </c>
      <c r="V113" s="4">
        <v>37.115920597533766</v>
      </c>
      <c r="W113" s="2">
        <f t="shared" si="65"/>
        <v>0.47339623053166924</v>
      </c>
      <c r="X113" s="2">
        <f t="shared" si="66"/>
        <v>0.86796366596904317</v>
      </c>
      <c r="Y113" s="215">
        <f t="shared" si="55"/>
        <v>53.643863456919625</v>
      </c>
      <c r="Z113" s="217">
        <f t="shared" si="56"/>
        <v>0.10200396608102501</v>
      </c>
      <c r="AA113" s="223"/>
      <c r="AB113" s="23"/>
      <c r="AC113" s="312"/>
      <c r="AD113" s="313"/>
      <c r="AE113" s="313"/>
      <c r="AF113" s="61">
        <v>550</v>
      </c>
      <c r="AG113" s="14">
        <v>1638.14</v>
      </c>
      <c r="AH113" s="14">
        <v>36.720559999999999</v>
      </c>
      <c r="AI113" s="7">
        <v>1610.6539415306779</v>
      </c>
      <c r="AJ113" s="4">
        <v>37.153592375481239</v>
      </c>
      <c r="AK113" s="2">
        <f t="shared" si="57"/>
        <v>1.6778821388478509</v>
      </c>
      <c r="AL113" s="2">
        <f t="shared" si="58"/>
        <v>1.1792640838844499</v>
      </c>
      <c r="AM113" s="215">
        <f t="shared" si="59"/>
        <v>755.48341017899804</v>
      </c>
      <c r="AN113" s="217">
        <f t="shared" si="60"/>
        <v>0.18751703821492541</v>
      </c>
      <c r="AO113" s="223"/>
      <c r="AP113" s="23"/>
      <c r="AQ113" s="312"/>
      <c r="AR113" s="313"/>
      <c r="AS113" s="313"/>
      <c r="AT113" s="61">
        <v>550</v>
      </c>
      <c r="AU113" s="14">
        <v>1543.1020000000001</v>
      </c>
      <c r="AV113" s="14">
        <v>36.834899999999998</v>
      </c>
      <c r="AW113" s="7">
        <v>1539.4429465565659</v>
      </c>
      <c r="AX113" s="4">
        <v>37.145921840826631</v>
      </c>
      <c r="AY113" s="2">
        <f t="shared" si="61"/>
        <v>0.23712323899743709</v>
      </c>
      <c r="AZ113" s="2">
        <f t="shared" si="62"/>
        <v>0.84436727350049401</v>
      </c>
      <c r="BA113" s="215">
        <f t="shared" si="63"/>
        <v>13.388672101907908</v>
      </c>
      <c r="BB113" s="217">
        <f t="shared" si="64"/>
        <v>9.6734585471187698E-2</v>
      </c>
      <c r="BC113" s="162"/>
      <c r="BD113" s="32"/>
      <c r="BP113" s="6"/>
      <c r="BQ113" s="6"/>
      <c r="BS113" s="20"/>
      <c r="BT113" s="8"/>
      <c r="BU113" s="50">
        <v>2525.6779762066303</v>
      </c>
      <c r="BV113" s="53">
        <v>45.941891884736322</v>
      </c>
      <c r="BX113" s="50">
        <v>2405.42138046934</v>
      </c>
      <c r="BY113" s="53">
        <v>45.93235909239943</v>
      </c>
      <c r="CF113" s="20"/>
      <c r="CG113" s="8"/>
      <c r="CH113" s="20"/>
      <c r="CO113" s="6"/>
      <c r="CP113" s="6"/>
      <c r="CW113" s="6"/>
      <c r="CX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EA113" s="6"/>
      <c r="EB113" s="6"/>
    </row>
    <row r="114" spans="14:132" x14ac:dyDescent="0.25">
      <c r="N114" s="31"/>
      <c r="O114" s="312"/>
      <c r="P114" s="313"/>
      <c r="Q114" s="313"/>
      <c r="R114" s="61">
        <v>600</v>
      </c>
      <c r="S114" s="14">
        <v>1592.86</v>
      </c>
      <c r="T114" s="14">
        <v>37.315869999999997</v>
      </c>
      <c r="U114" s="7">
        <v>1584.5659308577272</v>
      </c>
      <c r="V114" s="4">
        <v>37.604391886013893</v>
      </c>
      <c r="W114" s="2">
        <f t="shared" si="65"/>
        <v>0.52070295834365532</v>
      </c>
      <c r="X114" s="2">
        <f t="shared" si="66"/>
        <v>0.77318815295984344</v>
      </c>
      <c r="Y114" s="215">
        <f t="shared" si="55"/>
        <v>68.791582936800978</v>
      </c>
      <c r="Z114" s="217">
        <f t="shared" si="56"/>
        <v>8.3244878709015757E-2</v>
      </c>
      <c r="AA114" s="223"/>
      <c r="AB114" s="23"/>
      <c r="AC114" s="312"/>
      <c r="AD114" s="313"/>
      <c r="AE114" s="313"/>
      <c r="AF114" s="61">
        <v>600</v>
      </c>
      <c r="AG114" s="14">
        <v>1685.596</v>
      </c>
      <c r="AH114" s="14">
        <v>37.191459999999999</v>
      </c>
      <c r="AI114" s="7">
        <v>1656.8227329854087</v>
      </c>
      <c r="AJ114" s="4">
        <v>37.642462027209596</v>
      </c>
      <c r="AK114" s="2">
        <f t="shared" si="57"/>
        <v>1.7070085011231209</v>
      </c>
      <c r="AL114" s="2">
        <f t="shared" si="58"/>
        <v>1.2126494286849647</v>
      </c>
      <c r="AM114" s="215">
        <f t="shared" si="59"/>
        <v>827.90089469296674</v>
      </c>
      <c r="AN114" s="217">
        <f t="shared" si="60"/>
        <v>0.20340282854716621</v>
      </c>
      <c r="AO114" s="223"/>
      <c r="AP114" s="23"/>
      <c r="AQ114" s="312"/>
      <c r="AR114" s="313"/>
      <c r="AS114" s="313"/>
      <c r="AT114" s="61">
        <v>600</v>
      </c>
      <c r="AU114" s="14">
        <v>1588.6890000000001</v>
      </c>
      <c r="AV114" s="14">
        <v>37.34581</v>
      </c>
      <c r="AW114" s="7">
        <v>1584.1319144866852</v>
      </c>
      <c r="AX114" s="4">
        <v>37.634712864634643</v>
      </c>
      <c r="AY114" s="2">
        <f t="shared" si="61"/>
        <v>0.28684566414917329</v>
      </c>
      <c r="AZ114" s="2">
        <f t="shared" si="62"/>
        <v>0.77358842835285468</v>
      </c>
      <c r="BA114" s="215">
        <f t="shared" si="63"/>
        <v>20.767028375664157</v>
      </c>
      <c r="BB114" s="217">
        <f t="shared" si="64"/>
        <v>8.3464865194102983E-2</v>
      </c>
      <c r="BC114" s="162"/>
      <c r="BD114" s="32"/>
      <c r="BP114" s="6"/>
      <c r="BQ114" s="6"/>
      <c r="BS114" s="20"/>
      <c r="BT114" s="8"/>
      <c r="BU114" s="50">
        <v>2581.3179360632512</v>
      </c>
      <c r="BV114" s="53">
        <v>46.428950923539844</v>
      </c>
      <c r="BX114" s="50">
        <v>2458.5585516186761</v>
      </c>
      <c r="BY114" s="53">
        <v>46.419497460907287</v>
      </c>
      <c r="CF114" s="20"/>
      <c r="CG114" s="8"/>
      <c r="CH114" s="20"/>
      <c r="CO114" s="6"/>
      <c r="CP114" s="6"/>
      <c r="CW114" s="6"/>
      <c r="CX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EA114" s="6"/>
      <c r="EB114" s="6"/>
    </row>
    <row r="115" spans="14:132" ht="18" customHeight="1" x14ac:dyDescent="0.25">
      <c r="N115" s="31"/>
      <c r="O115" s="312"/>
      <c r="P115" s="313"/>
      <c r="Q115" s="313"/>
      <c r="R115" s="61">
        <v>650</v>
      </c>
      <c r="S115" s="14">
        <v>1638.9870000000001</v>
      </c>
      <c r="T115" s="14">
        <v>37.817079999999997</v>
      </c>
      <c r="U115" s="7">
        <v>1629.6943999917314</v>
      </c>
      <c r="V115" s="4">
        <v>38.09281022779809</v>
      </c>
      <c r="W115" s="2">
        <f t="shared" si="65"/>
        <v>0.56697216074738011</v>
      </c>
      <c r="X115" s="2">
        <f t="shared" si="66"/>
        <v>0.72911559485315269</v>
      </c>
      <c r="Y115" s="215">
        <f t="shared" si="55"/>
        <v>86.352414913674778</v>
      </c>
      <c r="Z115" s="217">
        <f t="shared" si="56"/>
        <v>7.6027158521588062E-2</v>
      </c>
      <c r="AA115" s="223"/>
      <c r="AB115" s="23"/>
      <c r="AC115" s="312"/>
      <c r="AD115" s="313"/>
      <c r="AE115" s="313"/>
      <c r="AF115" s="61">
        <v>650</v>
      </c>
      <c r="AG115" s="14">
        <v>1743.0039999999999</v>
      </c>
      <c r="AH115" s="14">
        <v>37.816510000000001</v>
      </c>
      <c r="AI115" s="7">
        <v>1703.4194948955287</v>
      </c>
      <c r="AJ115" s="4">
        <v>38.131278200447589</v>
      </c>
      <c r="AK115" s="2">
        <f t="shared" si="57"/>
        <v>2.2710507322112394</v>
      </c>
      <c r="AL115" s="2">
        <f t="shared" si="58"/>
        <v>0.83235655656111118</v>
      </c>
      <c r="AM115" s="215">
        <f t="shared" si="59"/>
        <v>1566.9330443659057</v>
      </c>
      <c r="AN115" s="217">
        <f t="shared" si="60"/>
        <v>9.9079020013013094E-2</v>
      </c>
      <c r="AO115" s="223"/>
      <c r="AP115" s="23"/>
      <c r="AQ115" s="312"/>
      <c r="AR115" s="313"/>
      <c r="AS115" s="313"/>
      <c r="AT115" s="61">
        <v>650</v>
      </c>
      <c r="AU115" s="14">
        <v>1634.701</v>
      </c>
      <c r="AV115" s="14">
        <v>37.865969999999997</v>
      </c>
      <c r="AW115" s="7">
        <v>1629.2180122010916</v>
      </c>
      <c r="AX115" s="4">
        <v>38.12345367403006</v>
      </c>
      <c r="AY115" s="2">
        <f t="shared" si="61"/>
        <v>0.33541227410446467</v>
      </c>
      <c r="AZ115" s="2">
        <f t="shared" si="62"/>
        <v>0.67998700160081094</v>
      </c>
      <c r="BA115" s="215">
        <f t="shared" si="63"/>
        <v>30.063155202978656</v>
      </c>
      <c r="BB115" s="217">
        <f t="shared" si="64"/>
        <v>6.629784239201951E-2</v>
      </c>
      <c r="BC115" s="162"/>
      <c r="BD115" s="32"/>
      <c r="BP115" s="6"/>
      <c r="BQ115" s="6"/>
      <c r="BS115" s="20"/>
      <c r="BT115" s="8"/>
      <c r="BU115" s="50">
        <v>2637.5857941368558</v>
      </c>
      <c r="BV115" s="53">
        <v>46.915829539420464</v>
      </c>
      <c r="BX115" s="50">
        <v>2512.2712277475662</v>
      </c>
      <c r="BY115" s="53">
        <v>46.90647546244498</v>
      </c>
      <c r="CF115" s="20"/>
      <c r="CG115" s="8"/>
      <c r="CH115" s="20"/>
      <c r="CO115" s="6"/>
      <c r="CP115" s="6"/>
      <c r="CW115" s="6"/>
      <c r="CX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EA115" s="6"/>
      <c r="EB115" s="6"/>
    </row>
    <row r="116" spans="14:132" x14ac:dyDescent="0.25">
      <c r="N116" s="31"/>
      <c r="O116" s="312"/>
      <c r="P116" s="313"/>
      <c r="Q116" s="313"/>
      <c r="R116" s="61">
        <v>700</v>
      </c>
      <c r="S116" s="14">
        <v>1685.5429999999999</v>
      </c>
      <c r="T116" s="14">
        <v>38.292560000000002</v>
      </c>
      <c r="U116" s="7">
        <v>1675.2295934164565</v>
      </c>
      <c r="V116" s="4">
        <v>38.581172045389238</v>
      </c>
      <c r="W116" s="2">
        <f t="shared" si="65"/>
        <v>0.61187442762026145</v>
      </c>
      <c r="X116" s="2">
        <f t="shared" si="66"/>
        <v>0.75370266545051057</v>
      </c>
      <c r="Y116" s="215">
        <f t="shared" si="55"/>
        <v>106.366355357476</v>
      </c>
      <c r="Z116" s="217">
        <f t="shared" si="56"/>
        <v>8.3296912743758431E-2</v>
      </c>
      <c r="AA116" s="223"/>
      <c r="AB116" s="23"/>
      <c r="AC116" s="312"/>
      <c r="AD116" s="313"/>
      <c r="AE116" s="313"/>
      <c r="AF116" s="61">
        <v>700</v>
      </c>
      <c r="AG116" s="14">
        <v>1791.2470000000001</v>
      </c>
      <c r="AH116" s="14">
        <v>38.290419999999997</v>
      </c>
      <c r="AI116" s="7">
        <v>1750.4532302064827</v>
      </c>
      <c r="AJ116" s="4">
        <v>38.620037138177935</v>
      </c>
      <c r="AK116" s="2">
        <f t="shared" si="57"/>
        <v>2.2773950099298093</v>
      </c>
      <c r="AL116" s="2">
        <f t="shared" si="58"/>
        <v>0.86083448073418201</v>
      </c>
      <c r="AM116" s="215">
        <f t="shared" si="59"/>
        <v>1664.1316539664938</v>
      </c>
      <c r="AN116" s="217">
        <f t="shared" si="60"/>
        <v>0.10864745778061345</v>
      </c>
      <c r="AO116" s="223"/>
      <c r="AP116" s="23"/>
      <c r="AQ116" s="312"/>
      <c r="AR116" s="313"/>
      <c r="AS116" s="313"/>
      <c r="AT116" s="61">
        <v>700</v>
      </c>
      <c r="AU116" s="14">
        <v>1681.1569999999999</v>
      </c>
      <c r="AV116" s="14">
        <v>38.318640000000002</v>
      </c>
      <c r="AW116" s="7">
        <v>1674.709594517097</v>
      </c>
      <c r="AX116" s="4">
        <v>38.612140864429797</v>
      </c>
      <c r="AY116" s="2">
        <f t="shared" si="61"/>
        <v>0.38351001619140407</v>
      </c>
      <c r="AZ116" s="2">
        <f t="shared" si="62"/>
        <v>0.7659480201536254</v>
      </c>
      <c r="BA116" s="215">
        <f t="shared" si="63"/>
        <v>41.569037460966669</v>
      </c>
      <c r="BB116" s="217">
        <f t="shared" si="64"/>
        <v>8.6142757421037011E-2</v>
      </c>
      <c r="BC116" s="162"/>
      <c r="BD116" s="32"/>
      <c r="BP116" s="6"/>
      <c r="BQ116" s="6"/>
      <c r="BS116" s="20"/>
      <c r="BT116" s="8"/>
      <c r="BU116" s="50">
        <v>2694.494871110428</v>
      </c>
      <c r="BV116" s="53">
        <v>47.402514771065533</v>
      </c>
      <c r="BX116" s="50">
        <v>2566.5716125387116</v>
      </c>
      <c r="BY116" s="53">
        <v>47.393282040121619</v>
      </c>
      <c r="CF116" s="20"/>
      <c r="CG116" s="8"/>
      <c r="CH116" s="20"/>
      <c r="CO116" s="6"/>
      <c r="CP116" s="6"/>
      <c r="CW116" s="6"/>
      <c r="CX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EA116" s="6"/>
      <c r="EB116" s="6"/>
    </row>
    <row r="117" spans="14:132" x14ac:dyDescent="0.25">
      <c r="N117" s="31"/>
      <c r="O117" s="312"/>
      <c r="P117" s="313"/>
      <c r="Q117" s="313"/>
      <c r="R117" s="61">
        <v>750</v>
      </c>
      <c r="S117" s="14">
        <v>1732.47</v>
      </c>
      <c r="T117" s="14">
        <v>38.811369999999997</v>
      </c>
      <c r="U117" s="7">
        <v>1721.1800733959815</v>
      </c>
      <c r="V117" s="4">
        <v>39.06947354199815</v>
      </c>
      <c r="W117" s="2">
        <f t="shared" si="65"/>
        <v>0.65166649950755551</v>
      </c>
      <c r="X117" s="2">
        <f t="shared" si="66"/>
        <v>0.66502043601695393</v>
      </c>
      <c r="Y117" s="215">
        <f t="shared" si="55"/>
        <v>127.46244272412575</v>
      </c>
      <c r="Z117" s="217">
        <f t="shared" si="56"/>
        <v>6.661743839199244E-2</v>
      </c>
      <c r="AA117" s="223"/>
      <c r="AB117" s="23"/>
      <c r="AC117" s="312"/>
      <c r="AD117" s="313"/>
      <c r="AE117" s="313"/>
      <c r="AF117" s="61">
        <v>750</v>
      </c>
      <c r="AG117" s="14">
        <v>1839.81</v>
      </c>
      <c r="AH117" s="14">
        <v>38.793120000000002</v>
      </c>
      <c r="AI117" s="7">
        <v>1797.9331341437269</v>
      </c>
      <c r="AJ117" s="4">
        <v>39.108734846802363</v>
      </c>
      <c r="AK117" s="2">
        <f t="shared" si="57"/>
        <v>2.2761516600232126</v>
      </c>
      <c r="AL117" s="2">
        <f t="shared" si="58"/>
        <v>0.81358459129443983</v>
      </c>
      <c r="AM117" s="215">
        <f t="shared" si="59"/>
        <v>1753.6718939442892</v>
      </c>
      <c r="AN117" s="217">
        <f t="shared" si="60"/>
        <v>9.9612731522078196E-2</v>
      </c>
      <c r="AO117" s="223"/>
      <c r="AP117" s="23"/>
      <c r="AQ117" s="312"/>
      <c r="AR117" s="313"/>
      <c r="AS117" s="313"/>
      <c r="AT117" s="61">
        <v>750</v>
      </c>
      <c r="AU117" s="14">
        <v>1727.99</v>
      </c>
      <c r="AV117" s="14">
        <v>38.836109999999998</v>
      </c>
      <c r="AW117" s="7">
        <v>1720.6151945996376</v>
      </c>
      <c r="AX117" s="4">
        <v>39.100770822414965</v>
      </c>
      <c r="AY117" s="2">
        <f t="shared" si="61"/>
        <v>0.42678518975008234</v>
      </c>
      <c r="AZ117" s="2">
        <f t="shared" si="62"/>
        <v>0.68148128742803382</v>
      </c>
      <c r="BA117" s="215">
        <f t="shared" si="63"/>
        <v>54.387754693215122</v>
      </c>
      <c r="BB117" s="217">
        <f t="shared" si="64"/>
        <v>7.0045350921366892E-2</v>
      </c>
      <c r="BC117" s="162"/>
      <c r="BD117" s="32"/>
      <c r="BP117" s="6"/>
      <c r="BQ117" s="6"/>
      <c r="BS117" s="20"/>
      <c r="BT117" s="8"/>
      <c r="BU117" s="50">
        <v>2752.0587802928494</v>
      </c>
      <c r="BV117" s="53">
        <v>47.888992603796673</v>
      </c>
      <c r="BX117" s="50">
        <v>2621.4721768647819</v>
      </c>
      <c r="BY117" s="53">
        <v>47.879905281070478</v>
      </c>
      <c r="CF117" s="20"/>
      <c r="CG117" s="8"/>
      <c r="CH117" s="20"/>
      <c r="CO117" s="6"/>
      <c r="CP117" s="6"/>
      <c r="CW117" s="6"/>
      <c r="CX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EA117" s="6"/>
      <c r="EB117" s="6"/>
    </row>
    <row r="118" spans="14:132" x14ac:dyDescent="0.25">
      <c r="N118" s="31"/>
      <c r="O118" s="312"/>
      <c r="P118" s="313"/>
      <c r="Q118" s="313"/>
      <c r="R118" s="61">
        <v>800</v>
      </c>
      <c r="S118" s="14">
        <v>1779.799</v>
      </c>
      <c r="T118" s="14">
        <v>39.286720000000003</v>
      </c>
      <c r="U118" s="7">
        <v>1767.554585308219</v>
      </c>
      <c r="V118" s="4">
        <v>39.557710685652417</v>
      </c>
      <c r="W118" s="2">
        <f t="shared" si="65"/>
        <v>0.6879661518958603</v>
      </c>
      <c r="X118" s="2">
        <f t="shared" si="66"/>
        <v>0.68977681428333604</v>
      </c>
      <c r="Y118" s="215">
        <f t="shared" si="55"/>
        <v>149.92569114430248</v>
      </c>
      <c r="Z118" s="217">
        <f t="shared" si="56"/>
        <v>7.3435951710365585E-2</v>
      </c>
      <c r="AA118" s="223"/>
      <c r="AB118" s="23"/>
      <c r="AC118" s="312"/>
      <c r="AD118" s="313"/>
      <c r="AE118" s="313"/>
      <c r="AF118" s="61">
        <v>800</v>
      </c>
      <c r="AG118" s="14">
        <v>1888.6849999999999</v>
      </c>
      <c r="AH118" s="14">
        <v>39.302129999999998</v>
      </c>
      <c r="AI118" s="7">
        <v>1845.8685984910474</v>
      </c>
      <c r="AJ118" s="4">
        <v>39.597367078311144</v>
      </c>
      <c r="AK118" s="2">
        <f t="shared" si="57"/>
        <v>2.2669953702683401</v>
      </c>
      <c r="AL118" s="2">
        <f t="shared" si="58"/>
        <v>0.75119867119452866</v>
      </c>
      <c r="AM118" s="215">
        <f t="shared" si="59"/>
        <v>1833.2442381758381</v>
      </c>
      <c r="AN118" s="217">
        <f t="shared" si="60"/>
        <v>8.7164932409701884E-2</v>
      </c>
      <c r="AO118" s="223"/>
      <c r="AP118" s="23"/>
      <c r="AQ118" s="312"/>
      <c r="AR118" s="313"/>
      <c r="AS118" s="313"/>
      <c r="AT118" s="61">
        <v>800</v>
      </c>
      <c r="AU118" s="14">
        <v>1775.222</v>
      </c>
      <c r="AV118" s="14">
        <v>39.319459999999999</v>
      </c>
      <c r="AW118" s="7">
        <v>1766.9435279179447</v>
      </c>
      <c r="AX118" s="4">
        <v>39.58933971042066</v>
      </c>
      <c r="AY118" s="2">
        <f t="shared" si="61"/>
        <v>0.46633446870618206</v>
      </c>
      <c r="AZ118" s="2">
        <f t="shared" si="62"/>
        <v>0.68637695029550383</v>
      </c>
      <c r="BA118" s="215">
        <f t="shared" si="63"/>
        <v>68.53310001336834</v>
      </c>
      <c r="BB118" s="217">
        <f t="shared" si="64"/>
        <v>7.2835058096739569E-2</v>
      </c>
      <c r="BC118" s="162"/>
      <c r="BD118" s="32"/>
      <c r="BP118" s="6"/>
      <c r="BQ118" s="6"/>
      <c r="BS118" s="20"/>
      <c r="BT118" s="8"/>
      <c r="BU118" s="50">
        <v>2810.2914348914182</v>
      </c>
      <c r="BV118" s="53">
        <v>48.375247863269188</v>
      </c>
      <c r="BX118" s="50">
        <v>2676.9856653125553</v>
      </c>
      <c r="BY118" s="53">
        <v>48.366332334828385</v>
      </c>
      <c r="CF118" s="20"/>
      <c r="CG118" s="8"/>
      <c r="CH118" s="20"/>
      <c r="CO118" s="6"/>
      <c r="CP118" s="6"/>
      <c r="CW118" s="6"/>
      <c r="CX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EA118" s="6"/>
      <c r="EB118" s="6"/>
    </row>
    <row r="119" spans="14:132" x14ac:dyDescent="0.25">
      <c r="N119" s="31"/>
      <c r="O119" s="312"/>
      <c r="P119" s="313"/>
      <c r="Q119" s="313"/>
      <c r="R119" s="61">
        <v>850</v>
      </c>
      <c r="S119" s="14">
        <v>1824.731</v>
      </c>
      <c r="T119" s="14">
        <v>39.747529999999998</v>
      </c>
      <c r="U119" s="7">
        <v>1814.3620617301337</v>
      </c>
      <c r="V119" s="4">
        <v>40.045879191838004</v>
      </c>
      <c r="W119" s="2">
        <f t="shared" si="65"/>
        <v>0.56824475880917513</v>
      </c>
      <c r="X119" s="2">
        <f t="shared" si="66"/>
        <v>0.75061064634206653</v>
      </c>
      <c r="Y119" s="215">
        <f t="shared" si="55"/>
        <v>107.51488084429687</v>
      </c>
      <c r="Z119" s="217">
        <f t="shared" si="56"/>
        <v>8.9012240270391771E-2</v>
      </c>
      <c r="AA119" s="223"/>
      <c r="AB119" s="23"/>
      <c r="AC119" s="312"/>
      <c r="AD119" s="313"/>
      <c r="AE119" s="313"/>
      <c r="AF119" s="61">
        <v>850</v>
      </c>
      <c r="AG119" s="14">
        <v>1935.0540000000001</v>
      </c>
      <c r="AH119" s="14">
        <v>39.746670000000002</v>
      </c>
      <c r="AI119" s="7">
        <v>1894.2692159778742</v>
      </c>
      <c r="AJ119" s="4">
        <v>40.085929310889895</v>
      </c>
      <c r="AK119" s="2">
        <f t="shared" si="57"/>
        <v>2.1076819573058891</v>
      </c>
      <c r="AL119" s="2">
        <f t="shared" si="58"/>
        <v>0.85355404840177451</v>
      </c>
      <c r="AM119" s="215">
        <f t="shared" si="59"/>
        <v>1663.3986077314564</v>
      </c>
      <c r="AN119" s="217">
        <f t="shared" si="60"/>
        <v>0.11509688002548547</v>
      </c>
      <c r="AO119" s="223"/>
      <c r="AP119" s="23"/>
      <c r="AQ119" s="312"/>
      <c r="AR119" s="313"/>
      <c r="AS119" s="313"/>
      <c r="AT119" s="61">
        <v>850</v>
      </c>
      <c r="AU119" s="14">
        <v>1820.075</v>
      </c>
      <c r="AV119" s="14">
        <v>39.764470000000003</v>
      </c>
      <c r="AW119" s="7">
        <v>1813.7034963017227</v>
      </c>
      <c r="AX119" s="4">
        <v>40.077843450135475</v>
      </c>
      <c r="AY119" s="2">
        <f t="shared" si="61"/>
        <v>0.35006819489731822</v>
      </c>
      <c r="AZ119" s="2">
        <f t="shared" si="62"/>
        <v>0.78807400208143685</v>
      </c>
      <c r="BA119" s="215">
        <f t="shared" si="63"/>
        <v>40.596059377162142</v>
      </c>
      <c r="BB119" s="217">
        <f t="shared" si="64"/>
        <v>9.8202919249809381E-2</v>
      </c>
      <c r="BC119" s="162"/>
      <c r="BD119" s="32"/>
      <c r="BP119" s="6"/>
      <c r="BQ119" s="6"/>
      <c r="BS119" s="20"/>
      <c r="BT119" s="8"/>
      <c r="BU119" s="50">
        <v>1139.4000000000001</v>
      </c>
      <c r="BV119" s="53">
        <v>31</v>
      </c>
      <c r="BX119" s="50">
        <v>1071</v>
      </c>
      <c r="BY119" s="53">
        <v>35</v>
      </c>
      <c r="CF119" s="20"/>
      <c r="CG119" s="8"/>
      <c r="CH119" s="20"/>
      <c r="CO119" s="6"/>
      <c r="CP119" s="6"/>
      <c r="CW119" s="6"/>
      <c r="CX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</row>
    <row r="120" spans="14:132" x14ac:dyDescent="0.25">
      <c r="N120" s="31"/>
      <c r="O120" s="312"/>
      <c r="P120" s="313"/>
      <c r="Q120" s="313"/>
      <c r="R120" s="61">
        <v>900</v>
      </c>
      <c r="S120" s="14">
        <v>1871.53</v>
      </c>
      <c r="T120" s="14">
        <v>40.251959999999997</v>
      </c>
      <c r="U120" s="7">
        <v>1861.6116266274021</v>
      </c>
      <c r="V120" s="4">
        <v>40.533974504632226</v>
      </c>
      <c r="W120" s="2">
        <f t="shared" si="65"/>
        <v>0.52996069379587285</v>
      </c>
      <c r="X120" s="2">
        <f t="shared" si="66"/>
        <v>0.70062303707006957</v>
      </c>
      <c r="Y120" s="215">
        <f t="shared" si="55"/>
        <v>98.374130358259009</v>
      </c>
      <c r="Z120" s="217">
        <f t="shared" si="56"/>
        <v>7.9532180822961818E-2</v>
      </c>
      <c r="AA120" s="223"/>
      <c r="AB120" s="23"/>
      <c r="AC120" s="312"/>
      <c r="AD120" s="313"/>
      <c r="AE120" s="313"/>
      <c r="AF120" s="61">
        <v>900</v>
      </c>
      <c r="AG120" s="14">
        <v>1983.309</v>
      </c>
      <c r="AH120" s="14">
        <v>40.237499999999997</v>
      </c>
      <c r="AI120" s="7">
        <v>1943.144784779586</v>
      </c>
      <c r="AJ120" s="4">
        <v>40.574416727796624</v>
      </c>
      <c r="AK120" s="2">
        <f t="shared" si="57"/>
        <v>2.0251113276052299</v>
      </c>
      <c r="AL120" s="2">
        <f t="shared" si="58"/>
        <v>0.83732023062224792</v>
      </c>
      <c r="AM120" s="215">
        <f t="shared" si="59"/>
        <v>1613.1641842717363</v>
      </c>
      <c r="AN120" s="217">
        <f t="shared" si="60"/>
        <v>0.11351288146918642</v>
      </c>
      <c r="AO120" s="223"/>
      <c r="AP120" s="23"/>
      <c r="AQ120" s="312"/>
      <c r="AR120" s="313"/>
      <c r="AS120" s="313"/>
      <c r="AT120" s="61">
        <v>900</v>
      </c>
      <c r="AU120" s="14">
        <v>1866.7950000000001</v>
      </c>
      <c r="AV120" s="14">
        <v>40.268509999999999</v>
      </c>
      <c r="AW120" s="7">
        <v>1860.9041921003279</v>
      </c>
      <c r="AX120" s="4">
        <v>40.566277704479923</v>
      </c>
      <c r="AY120" s="2">
        <f t="shared" si="61"/>
        <v>0.31555730006091476</v>
      </c>
      <c r="AZ120" s="2">
        <f t="shared" si="62"/>
        <v>0.73945548141692752</v>
      </c>
      <c r="BA120" s="215">
        <f t="shared" si="63"/>
        <v>34.701617710839855</v>
      </c>
      <c r="BB120" s="217">
        <f t="shared" si="64"/>
        <v>8.8665605831243124E-2</v>
      </c>
      <c r="BC120" s="162"/>
      <c r="BD120" s="32"/>
      <c r="BP120" s="6"/>
      <c r="BQ120" s="6"/>
      <c r="BS120" s="20"/>
      <c r="BT120" s="8"/>
      <c r="BU120" s="50">
        <v>1182.4783787573697</v>
      </c>
      <c r="BV120" s="53">
        <v>32.25092014495403</v>
      </c>
      <c r="BX120" s="50">
        <v>1108.2557465551881</v>
      </c>
      <c r="BY120" s="53">
        <v>32.827363528312922</v>
      </c>
      <c r="CF120" s="20"/>
      <c r="CG120" s="8"/>
      <c r="CH120" s="20"/>
      <c r="CN120" s="20"/>
      <c r="CO120" s="6"/>
      <c r="CP120" s="6"/>
      <c r="CQ120" s="13"/>
      <c r="CR120" s="19"/>
      <c r="CS120" s="19"/>
      <c r="CT120" s="19"/>
      <c r="CU120" s="20"/>
      <c r="CW120" s="6"/>
      <c r="CX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</row>
    <row r="121" spans="14:132" x14ac:dyDescent="0.25">
      <c r="N121" s="31"/>
      <c r="O121" s="312"/>
      <c r="P121" s="313"/>
      <c r="Q121" s="313"/>
      <c r="R121" s="61">
        <v>950</v>
      </c>
      <c r="S121" s="14">
        <v>1918.6420000000001</v>
      </c>
      <c r="T121" s="14">
        <v>40.736379999999997</v>
      </c>
      <c r="U121" s="7">
        <v>1909.3125996523531</v>
      </c>
      <c r="V121" s="4">
        <v>41.021991776191321</v>
      </c>
      <c r="W121" s="2">
        <f t="shared" si="65"/>
        <v>0.48625018881307319</v>
      </c>
      <c r="X121" s="2">
        <f t="shared" si="66"/>
        <v>0.70112213257860412</v>
      </c>
      <c r="Y121" s="215">
        <f t="shared" si="55"/>
        <v>87.037710846674557</v>
      </c>
      <c r="Z121" s="217">
        <f t="shared" si="56"/>
        <v>8.1574086699162912E-2</v>
      </c>
      <c r="AA121" s="223"/>
      <c r="AB121" s="23"/>
      <c r="AC121" s="312"/>
      <c r="AD121" s="313"/>
      <c r="AE121" s="313"/>
      <c r="AF121" s="61">
        <v>950</v>
      </c>
      <c r="AG121" s="14">
        <v>2031.81</v>
      </c>
      <c r="AH121" s="14">
        <v>40.741039999999998</v>
      </c>
      <c r="AI121" s="7">
        <v>1992.5053131350653</v>
      </c>
      <c r="AJ121" s="4">
        <v>41.062824194320513</v>
      </c>
      <c r="AK121" s="2">
        <f t="shared" si="57"/>
        <v>1.9344666511600317</v>
      </c>
      <c r="AL121" s="2">
        <f t="shared" si="58"/>
        <v>0.78982812986736328</v>
      </c>
      <c r="AM121" s="215">
        <f t="shared" si="59"/>
        <v>1544.8584095505655</v>
      </c>
      <c r="AN121" s="217">
        <f t="shared" si="60"/>
        <v>0.10354506771450259</v>
      </c>
      <c r="AO121" s="223"/>
      <c r="AP121" s="23"/>
      <c r="AQ121" s="312"/>
      <c r="AR121" s="313"/>
      <c r="AS121" s="313"/>
      <c r="AT121" s="61">
        <v>950</v>
      </c>
      <c r="AU121" s="14">
        <v>1913.826</v>
      </c>
      <c r="AV121" s="14">
        <v>40.765230000000003</v>
      </c>
      <c r="AW121" s="7">
        <v>1908.554902448665</v>
      </c>
      <c r="AX121" s="4">
        <v>41.054637858015127</v>
      </c>
      <c r="AY121" s="2">
        <f t="shared" si="61"/>
        <v>0.27542198461798828</v>
      </c>
      <c r="AZ121" s="2">
        <f t="shared" si="62"/>
        <v>0.7099379986697596</v>
      </c>
      <c r="BA121" s="215">
        <f t="shared" si="63"/>
        <v>27.784469395690468</v>
      </c>
      <c r="BB121" s="217">
        <f t="shared" si="64"/>
        <v>8.3756908280902445E-2</v>
      </c>
      <c r="BC121" s="162"/>
      <c r="BD121" s="32"/>
      <c r="BP121" s="6"/>
      <c r="BQ121" s="6"/>
      <c r="BS121" s="20"/>
      <c r="BT121" s="8"/>
      <c r="BU121" s="50">
        <v>1225.0831939952857</v>
      </c>
      <c r="BV121" s="53">
        <v>32.75250120060489</v>
      </c>
      <c r="BX121" s="50">
        <v>1148.676275340036</v>
      </c>
      <c r="BY121" s="53">
        <v>32.798711292382158</v>
      </c>
      <c r="CF121" s="20"/>
      <c r="CG121" s="8"/>
      <c r="CH121" s="20"/>
      <c r="CN121" s="20"/>
      <c r="CO121" s="6"/>
      <c r="CP121" s="6"/>
      <c r="CQ121" s="13"/>
      <c r="CR121" s="19"/>
      <c r="CS121" s="19"/>
      <c r="CT121" s="19"/>
      <c r="CU121" s="20"/>
      <c r="CW121" s="6"/>
      <c r="CX121" s="6"/>
    </row>
    <row r="122" spans="14:132" x14ac:dyDescent="0.25">
      <c r="N122" s="31"/>
      <c r="O122" s="312"/>
      <c r="P122" s="313"/>
      <c r="Q122" s="313"/>
      <c r="R122" s="61">
        <v>1000</v>
      </c>
      <c r="S122" s="14">
        <v>1975.5540000000001</v>
      </c>
      <c r="T122" s="14">
        <v>41.315339999999999</v>
      </c>
      <c r="U122" s="7">
        <v>1957.474500554262</v>
      </c>
      <c r="V122" s="4">
        <v>41.509925844421936</v>
      </c>
      <c r="W122" s="2">
        <f t="shared" si="65"/>
        <v>0.91516098500663934</v>
      </c>
      <c r="X122" s="2">
        <f t="shared" si="66"/>
        <v>0.47097723127036312</v>
      </c>
      <c r="Y122" s="215">
        <f t="shared" si="55"/>
        <v>326.86830020844303</v>
      </c>
      <c r="Z122" s="217">
        <f t="shared" si="56"/>
        <v>3.7863650849398203E-2</v>
      </c>
      <c r="AA122" s="223"/>
      <c r="AB122" s="23"/>
      <c r="AC122" s="312"/>
      <c r="AD122" s="313"/>
      <c r="AE122" s="313"/>
      <c r="AF122" s="61">
        <v>1000</v>
      </c>
      <c r="AG122" s="14">
        <v>2090.364</v>
      </c>
      <c r="AH122" s="14">
        <v>41.313070000000003</v>
      </c>
      <c r="AI122" s="7">
        <v>2042.3610240860637</v>
      </c>
      <c r="AJ122" s="4">
        <v>41.551146232610385</v>
      </c>
      <c r="AK122" s="2">
        <f t="shared" si="57"/>
        <v>2.2963931599442167</v>
      </c>
      <c r="AL122" s="2">
        <f t="shared" si="58"/>
        <v>0.57627339873406158</v>
      </c>
      <c r="AM122" s="215">
        <f t="shared" si="59"/>
        <v>2304.2856965939509</v>
      </c>
      <c r="AN122" s="217">
        <f t="shared" si="60"/>
        <v>5.6680292533952729E-2</v>
      </c>
      <c r="AO122" s="223"/>
      <c r="AP122" s="23"/>
      <c r="AQ122" s="312"/>
      <c r="AR122" s="313"/>
      <c r="AS122" s="313"/>
      <c r="AT122" s="61">
        <v>1000</v>
      </c>
      <c r="AU122" s="14">
        <v>1970.652</v>
      </c>
      <c r="AV122" s="14">
        <v>41.328659999999999</v>
      </c>
      <c r="AW122" s="7">
        <v>1956.6651136437529</v>
      </c>
      <c r="AX122" s="4">
        <v>41.542918995614798</v>
      </c>
      <c r="AY122" s="2">
        <f t="shared" si="61"/>
        <v>0.70975932616449633</v>
      </c>
      <c r="AZ122" s="2">
        <f t="shared" si="62"/>
        <v>0.51842715349299651</v>
      </c>
      <c r="BA122" s="215">
        <f t="shared" si="63"/>
        <v>195.6329899425732</v>
      </c>
      <c r="BB122" s="217">
        <f t="shared" si="64"/>
        <v>4.590691720186231E-2</v>
      </c>
      <c r="BC122" s="162"/>
      <c r="BD122" s="32"/>
      <c r="BP122" s="6"/>
      <c r="BQ122" s="6"/>
      <c r="BS122" s="20"/>
      <c r="BT122" s="8"/>
      <c r="BU122" s="50">
        <v>1268.0275349624435</v>
      </c>
      <c r="BV122" s="53">
        <v>33.242439178896568</v>
      </c>
      <c r="BX122" s="50">
        <v>1189.9730263246624</v>
      </c>
      <c r="BY122" s="53">
        <v>33.238162611838227</v>
      </c>
      <c r="CF122" s="20"/>
      <c r="CG122" s="8"/>
      <c r="CH122" s="20"/>
      <c r="CN122" s="20"/>
      <c r="CO122" s="6"/>
      <c r="CP122" s="6"/>
      <c r="CQ122" s="13"/>
      <c r="CR122" s="19"/>
      <c r="CS122" s="19"/>
      <c r="CT122" s="19"/>
      <c r="CU122" s="20"/>
      <c r="CW122" s="6"/>
      <c r="CX122" s="6"/>
    </row>
    <row r="123" spans="14:132" x14ac:dyDescent="0.25">
      <c r="N123" s="31"/>
      <c r="O123" s="312"/>
      <c r="P123" s="313"/>
      <c r="Q123" s="313"/>
      <c r="R123" s="61">
        <v>1050</v>
      </c>
      <c r="S123" s="14">
        <v>2023.2670000000001</v>
      </c>
      <c r="T123" s="14">
        <v>41.816839999999999</v>
      </c>
      <c r="U123" s="7">
        <v>2006.1070537063372</v>
      </c>
      <c r="V123" s="4">
        <v>41.997771208641858</v>
      </c>
      <c r="W123" s="2">
        <f t="shared" si="65"/>
        <v>0.84813058749353742</v>
      </c>
      <c r="X123" s="2">
        <f t="shared" si="66"/>
        <v>0.43267546912167121</v>
      </c>
      <c r="Y123" s="215">
        <f t="shared" si="55"/>
        <v>294.46375680139408</v>
      </c>
      <c r="Z123" s="217">
        <f t="shared" si="56"/>
        <v>3.2736102260603778E-2</v>
      </c>
      <c r="AA123" s="223"/>
      <c r="AB123" s="23"/>
      <c r="AC123" s="312"/>
      <c r="AD123" s="313"/>
      <c r="AE123" s="313"/>
      <c r="AF123" s="61">
        <v>1050</v>
      </c>
      <c r="AG123" s="14">
        <v>2139.4180000000001</v>
      </c>
      <c r="AH123" s="14">
        <v>41.803890000000003</v>
      </c>
      <c r="AI123" s="7">
        <v>2092.7223603432599</v>
      </c>
      <c r="AJ123" s="4">
        <v>42.039376994133413</v>
      </c>
      <c r="AK123" s="2">
        <f t="shared" si="57"/>
        <v>2.1826328308325085</v>
      </c>
      <c r="AL123" s="2">
        <f t="shared" si="58"/>
        <v>0.56331359147057869</v>
      </c>
      <c r="AM123" s="215">
        <f t="shared" si="59"/>
        <v>2180.4827629521319</v>
      </c>
      <c r="AN123" s="217">
        <f t="shared" si="60"/>
        <v>5.5454124405988736E-2</v>
      </c>
      <c r="AO123" s="223"/>
      <c r="AP123" s="23"/>
      <c r="AQ123" s="312"/>
      <c r="AR123" s="313"/>
      <c r="AS123" s="313"/>
      <c r="AT123" s="61">
        <v>1050</v>
      </c>
      <c r="AU123" s="14">
        <v>2018.2950000000001</v>
      </c>
      <c r="AV123" s="14">
        <v>41.831090000000003</v>
      </c>
      <c r="AW123" s="7">
        <v>2005.2445156361821</v>
      </c>
      <c r="AX123" s="4">
        <v>42.031115879213019</v>
      </c>
      <c r="AY123" s="2">
        <f t="shared" si="61"/>
        <v>0.64660935907872663</v>
      </c>
      <c r="AZ123" s="2">
        <f t="shared" si="62"/>
        <v>0.47817515444377706</v>
      </c>
      <c r="BA123" s="215">
        <f t="shared" si="63"/>
        <v>170.31514213025775</v>
      </c>
      <c r="BB123" s="217">
        <f t="shared" si="64"/>
        <v>4.0010352354939827E-2</v>
      </c>
      <c r="BC123" s="162"/>
      <c r="BD123" s="32"/>
      <c r="BP123" s="6"/>
      <c r="BQ123" s="6"/>
      <c r="BS123" s="20"/>
      <c r="BT123" s="8"/>
      <c r="BU123" s="50">
        <v>1311.3312848446569</v>
      </c>
      <c r="BV123" s="53">
        <v>33.731691134776632</v>
      </c>
      <c r="BX123" s="50">
        <v>1231.6502016587451</v>
      </c>
      <c r="BY123" s="53">
        <v>33.723030994950989</v>
      </c>
      <c r="CF123" s="20"/>
      <c r="CG123" s="8"/>
      <c r="CH123" s="20"/>
      <c r="CN123" s="20"/>
      <c r="CO123" s="6"/>
      <c r="CP123" s="6"/>
      <c r="CQ123" s="13"/>
      <c r="CR123" s="19"/>
      <c r="CS123" s="19"/>
      <c r="CT123" s="19"/>
      <c r="CU123" s="20"/>
      <c r="CW123" s="6"/>
      <c r="CX123" s="6"/>
    </row>
    <row r="124" spans="14:132" x14ac:dyDescent="0.25">
      <c r="N124" s="31"/>
      <c r="O124" s="312"/>
      <c r="P124" s="313"/>
      <c r="Q124" s="313"/>
      <c r="R124" s="61">
        <v>1100</v>
      </c>
      <c r="S124" s="14">
        <v>2071.2640000000001</v>
      </c>
      <c r="T124" s="14">
        <v>42.305979999999998</v>
      </c>
      <c r="U124" s="7">
        <v>2055.2201927540495</v>
      </c>
      <c r="V124" s="4">
        <v>42.485522003010097</v>
      </c>
      <c r="W124" s="2">
        <f t="shared" si="65"/>
        <v>0.7745901655197297</v>
      </c>
      <c r="X124" s="2">
        <f t="shared" si="66"/>
        <v>0.42438918330245151</v>
      </c>
      <c r="Y124" s="215">
        <f t="shared" si="55"/>
        <v>257.40375094521619</v>
      </c>
      <c r="Z124" s="217">
        <f t="shared" si="56"/>
        <v>3.2235330844878216E-2</v>
      </c>
      <c r="AA124" s="223"/>
      <c r="AB124" s="23"/>
      <c r="AC124" s="312"/>
      <c r="AD124" s="313"/>
      <c r="AE124" s="313"/>
      <c r="AF124" s="61">
        <v>1100</v>
      </c>
      <c r="AG124" s="14">
        <v>2188.6979999999999</v>
      </c>
      <c r="AH124" s="14">
        <v>42.304400000000001</v>
      </c>
      <c r="AI124" s="7">
        <v>2143.5999892842633</v>
      </c>
      <c r="AJ124" s="4">
        <v>42.527510229493863</v>
      </c>
      <c r="AK124" s="2">
        <f t="shared" si="57"/>
        <v>2.0604949022540597</v>
      </c>
      <c r="AL124" s="2">
        <f t="shared" si="58"/>
        <v>0.52739249225579909</v>
      </c>
      <c r="AM124" s="215">
        <f t="shared" si="59"/>
        <v>2033.8305705166899</v>
      </c>
      <c r="AN124" s="217">
        <f t="shared" si="60"/>
        <v>4.9778174504803895E-2</v>
      </c>
      <c r="AO124" s="223"/>
      <c r="AP124" s="23"/>
      <c r="AQ124" s="312"/>
      <c r="AR124" s="313"/>
      <c r="AS124" s="313"/>
      <c r="AT124" s="61">
        <v>1100</v>
      </c>
      <c r="AU124" s="14">
        <v>2066.2190000000001</v>
      </c>
      <c r="AV124" s="14">
        <v>42.333039999999997</v>
      </c>
      <c r="AW124" s="7">
        <v>2054.3030066409756</v>
      </c>
      <c r="AX124" s="4">
        <v>42.51922292241678</v>
      </c>
      <c r="AY124" s="2">
        <f t="shared" si="61"/>
        <v>0.57670524562132419</v>
      </c>
      <c r="AZ124" s="2">
        <f t="shared" si="62"/>
        <v>0.43980522640656916</v>
      </c>
      <c r="BA124" s="215">
        <f t="shared" si="63"/>
        <v>141.99089773231526</v>
      </c>
      <c r="BB124" s="217">
        <f t="shared" si="64"/>
        <v>3.4664080599654014E-2</v>
      </c>
      <c r="BC124" s="162"/>
      <c r="BD124" s="32"/>
      <c r="BP124" s="6"/>
      <c r="BQ124" s="6"/>
      <c r="BS124" s="20"/>
      <c r="BT124" s="8"/>
      <c r="BU124" s="50">
        <v>1355.0027084228764</v>
      </c>
      <c r="BV124" s="53">
        <v>34.220868528715179</v>
      </c>
      <c r="BX124" s="50">
        <v>1273.6658710961399</v>
      </c>
      <c r="BY124" s="53">
        <v>34.211694392139691</v>
      </c>
      <c r="CF124" s="20"/>
      <c r="CG124" s="8"/>
      <c r="CH124" s="20"/>
      <c r="CN124" s="20"/>
      <c r="CO124" s="6"/>
      <c r="CP124" s="6"/>
      <c r="CQ124" s="13"/>
      <c r="CR124" s="19"/>
      <c r="CS124" s="19"/>
      <c r="CT124" s="19"/>
      <c r="CU124" s="20"/>
      <c r="CW124" s="6"/>
      <c r="CX124" s="6"/>
    </row>
    <row r="125" spans="14:132" x14ac:dyDescent="0.25">
      <c r="N125" s="31"/>
      <c r="O125" s="312"/>
      <c r="P125" s="313"/>
      <c r="Q125" s="313"/>
      <c r="R125" s="61">
        <v>1150</v>
      </c>
      <c r="S125" s="14">
        <v>2114.2170000000001</v>
      </c>
      <c r="T125" s="14">
        <v>42.725639999999999</v>
      </c>
      <c r="U125" s="7">
        <v>2104.8240653897883</v>
      </c>
      <c r="V125" s="4">
        <v>42.973171967478507</v>
      </c>
      <c r="W125" s="2">
        <f t="shared" si="65"/>
        <v>0.4442748596862004</v>
      </c>
      <c r="X125" s="2">
        <f t="shared" si="66"/>
        <v>0.57935227530473121</v>
      </c>
      <c r="Y125" s="215">
        <f t="shared" si="55"/>
        <v>88.227220591714627</v>
      </c>
      <c r="Z125" s="217">
        <f t="shared" si="56"/>
        <v>6.1272074923781325E-2</v>
      </c>
      <c r="AA125" s="223"/>
      <c r="AB125" s="23"/>
      <c r="AC125" s="312"/>
      <c r="AD125" s="313"/>
      <c r="AE125" s="313"/>
      <c r="AF125" s="61">
        <v>1150</v>
      </c>
      <c r="AG125" s="14">
        <v>2242.201</v>
      </c>
      <c r="AH125" s="14">
        <v>42.829540000000001</v>
      </c>
      <c r="AI125" s="7">
        <v>2195.0048080892188</v>
      </c>
      <c r="AJ125" s="4">
        <v>43.015539255305477</v>
      </c>
      <c r="AK125" s="2">
        <f t="shared" si="57"/>
        <v>2.1049045964559459</v>
      </c>
      <c r="AL125" s="2">
        <f t="shared" si="58"/>
        <v>0.43427796634163063</v>
      </c>
      <c r="AM125" s="215">
        <f t="shared" si="59"/>
        <v>2227.480530879287</v>
      </c>
      <c r="AN125" s="217">
        <f t="shared" si="60"/>
        <v>3.4595722974191355E-2</v>
      </c>
      <c r="AO125" s="223"/>
      <c r="AP125" s="23"/>
      <c r="AQ125" s="312"/>
      <c r="AR125" s="313"/>
      <c r="AS125" s="313"/>
      <c r="AT125" s="61">
        <v>1150</v>
      </c>
      <c r="AU125" s="14">
        <v>2109.114</v>
      </c>
      <c r="AV125" s="14">
        <v>42.737430000000003</v>
      </c>
      <c r="AW125" s="7">
        <v>2103.8506978726973</v>
      </c>
      <c r="AX125" s="4">
        <v>43.007234162745569</v>
      </c>
      <c r="AY125" s="2">
        <f t="shared" si="61"/>
        <v>0.24955038595840351</v>
      </c>
      <c r="AZ125" s="2">
        <f t="shared" si="62"/>
        <v>0.63130647478232815</v>
      </c>
      <c r="BA125" s="215">
        <f t="shared" si="63"/>
        <v>27.702349283269363</v>
      </c>
      <c r="BB125" s="217">
        <f t="shared" si="64"/>
        <v>7.2794286234835415E-2</v>
      </c>
      <c r="BC125" s="162"/>
      <c r="BD125" s="32"/>
      <c r="BP125" s="6"/>
      <c r="BQ125" s="6"/>
      <c r="BS125" s="20"/>
      <c r="BT125" s="8"/>
      <c r="BU125" s="50">
        <v>1399.0495716482153</v>
      </c>
      <c r="BV125" s="53">
        <v>34.710009649621561</v>
      </c>
      <c r="BX125" s="50">
        <v>1316.0229408706011</v>
      </c>
      <c r="BY125" s="53">
        <v>34.700677009115594</v>
      </c>
      <c r="CF125" s="20"/>
      <c r="CG125" s="8"/>
      <c r="CH125" s="20"/>
      <c r="CN125" s="20"/>
      <c r="CO125" s="6"/>
      <c r="CP125" s="6"/>
      <c r="CQ125" s="20"/>
      <c r="CR125" s="20"/>
      <c r="CS125" s="20"/>
      <c r="CT125" s="20"/>
      <c r="CU125" s="20"/>
      <c r="CW125" s="6"/>
      <c r="CX125" s="6"/>
    </row>
    <row r="126" spans="14:132" x14ac:dyDescent="0.25">
      <c r="N126" s="31"/>
      <c r="O126" s="312"/>
      <c r="P126" s="313"/>
      <c r="Q126" s="313"/>
      <c r="R126" s="61">
        <v>1200</v>
      </c>
      <c r="S126" s="14">
        <v>2169.6170000000002</v>
      </c>
      <c r="T126" s="14">
        <v>43.288890000000002</v>
      </c>
      <c r="U126" s="7">
        <v>2154.9290382592067</v>
      </c>
      <c r="V126" s="4">
        <v>43.460714415985308</v>
      </c>
      <c r="W126" s="2">
        <f t="shared" si="65"/>
        <v>0.6769840824806187</v>
      </c>
      <c r="X126" s="2">
        <f t="shared" si="66"/>
        <v>0.39692497540432592</v>
      </c>
      <c r="Y126" s="215">
        <f t="shared" si="55"/>
        <v>215.73622009901439</v>
      </c>
      <c r="Z126" s="217">
        <f t="shared" si="56"/>
        <v>2.952362992869139E-2</v>
      </c>
      <c r="AA126" s="223"/>
      <c r="AB126" s="23"/>
      <c r="AC126" s="312"/>
      <c r="AD126" s="313"/>
      <c r="AE126" s="313"/>
      <c r="AF126" s="61">
        <v>1200</v>
      </c>
      <c r="AG126" s="14">
        <v>2289.6109999999999</v>
      </c>
      <c r="AH126" s="14">
        <v>43.278849999999998</v>
      </c>
      <c r="AI126" s="7">
        <v>2246.9479490201238</v>
      </c>
      <c r="AJ126" s="4">
        <v>43.503456917770428</v>
      </c>
      <c r="AK126" s="2">
        <f t="shared" si="57"/>
        <v>1.8633318489418536</v>
      </c>
      <c r="AL126" s="2">
        <f t="shared" si="58"/>
        <v>0.51897616912286249</v>
      </c>
      <c r="AM126" s="215">
        <f t="shared" si="59"/>
        <v>1820.1359189115037</v>
      </c>
      <c r="AN126" s="217">
        <f t="shared" si="60"/>
        <v>5.0448267510332684E-2</v>
      </c>
      <c r="AO126" s="223"/>
      <c r="AP126" s="23"/>
      <c r="AQ126" s="312"/>
      <c r="AR126" s="313"/>
      <c r="AS126" s="313"/>
      <c r="AT126" s="61">
        <v>1200</v>
      </c>
      <c r="AU126" s="14">
        <v>2164.4430000000002</v>
      </c>
      <c r="AV126" s="14">
        <v>43.298670000000001</v>
      </c>
      <c r="AW126" s="7">
        <v>2153.8979184100076</v>
      </c>
      <c r="AX126" s="4">
        <v>43.495143231229513</v>
      </c>
      <c r="AY126" s="2">
        <f t="shared" si="61"/>
        <v>0.48719608647548607</v>
      </c>
      <c r="AZ126" s="2">
        <f t="shared" si="62"/>
        <v>0.45376273966269914</v>
      </c>
      <c r="BA126" s="215">
        <f t="shared" si="63"/>
        <v>111.19874573960098</v>
      </c>
      <c r="BB126" s="217">
        <f t="shared" si="64"/>
        <v>3.8601730589764981E-2</v>
      </c>
      <c r="BC126" s="162"/>
      <c r="BD126" s="32"/>
      <c r="BP126" s="6"/>
      <c r="BQ126" s="6"/>
      <c r="BS126" s="20"/>
      <c r="BT126" s="8"/>
      <c r="BU126" s="50">
        <v>1443.4797607213686</v>
      </c>
      <c r="BV126" s="53">
        <v>35.199115045890295</v>
      </c>
      <c r="BX126" s="50">
        <v>1358.7281953591062</v>
      </c>
      <c r="BY126" s="53">
        <v>35.189661628071228</v>
      </c>
      <c r="CF126" s="20"/>
      <c r="CG126" s="8"/>
      <c r="CH126" s="20"/>
      <c r="CO126" s="6"/>
      <c r="CP126" s="6"/>
      <c r="CW126" s="6"/>
      <c r="CX126" s="6"/>
    </row>
    <row r="127" spans="14:132" x14ac:dyDescent="0.25">
      <c r="N127" s="31"/>
      <c r="O127" s="312"/>
      <c r="P127" s="313"/>
      <c r="Q127" s="313"/>
      <c r="R127" s="61">
        <v>1250</v>
      </c>
      <c r="S127" s="14">
        <v>2216.018</v>
      </c>
      <c r="T127" s="14">
        <v>43.763939999999998</v>
      </c>
      <c r="U127" s="7">
        <v>2205.5457020050385</v>
      </c>
      <c r="V127" s="4">
        <v>43.948142201574157</v>
      </c>
      <c r="W127" s="2">
        <f t="shared" si="65"/>
        <v>0.47257278573375922</v>
      </c>
      <c r="X127" s="2">
        <f t="shared" si="66"/>
        <v>0.42089949299391038</v>
      </c>
      <c r="Y127" s="215">
        <f t="shared" si="55"/>
        <v>109.66902529527542</v>
      </c>
      <c r="Z127" s="217">
        <f t="shared" si="56"/>
        <v>3.393045106476715E-2</v>
      </c>
      <c r="AA127" s="223"/>
      <c r="AB127" s="23"/>
      <c r="AC127" s="312"/>
      <c r="AD127" s="313"/>
      <c r="AE127" s="313"/>
      <c r="AF127" s="61">
        <v>1250</v>
      </c>
      <c r="AG127" s="14">
        <v>2337.1660000000002</v>
      </c>
      <c r="AH127" s="14">
        <v>43.75159</v>
      </c>
      <c r="AI127" s="7">
        <v>2299.4407848504802</v>
      </c>
      <c r="AJ127" s="4">
        <v>43.991255552570024</v>
      </c>
      <c r="AK127" s="2">
        <f t="shared" si="57"/>
        <v>1.6141435888387883</v>
      </c>
      <c r="AL127" s="2">
        <f t="shared" si="58"/>
        <v>0.54778706915571296</v>
      </c>
      <c r="AM127" s="215">
        <f t="shared" si="59"/>
        <v>1423.1918580775698</v>
      </c>
      <c r="AN127" s="217">
        <f t="shared" si="60"/>
        <v>5.7439577088694925E-2</v>
      </c>
      <c r="AO127" s="223"/>
      <c r="AP127" s="23"/>
      <c r="AQ127" s="312"/>
      <c r="AR127" s="313"/>
      <c r="AS127" s="313"/>
      <c r="AT127" s="61">
        <v>1250</v>
      </c>
      <c r="AU127" s="14">
        <v>2210.7820000000002</v>
      </c>
      <c r="AV127" s="14">
        <v>43.774720000000002</v>
      </c>
      <c r="AW127" s="7">
        <v>2204.4552201952743</v>
      </c>
      <c r="AX127" s="4">
        <v>43.982943319062549</v>
      </c>
      <c r="AY127" s="2">
        <f t="shared" si="61"/>
        <v>0.28617836605897373</v>
      </c>
      <c r="AZ127" s="2">
        <f t="shared" si="62"/>
        <v>0.47567024771956801</v>
      </c>
      <c r="BA127" s="215">
        <f t="shared" si="63"/>
        <v>40.028142697487525</v>
      </c>
      <c r="BB127" s="217">
        <f t="shared" si="64"/>
        <v>4.3356950601423382E-2</v>
      </c>
      <c r="BC127" s="162"/>
      <c r="BD127" s="32"/>
      <c r="BP127" s="6"/>
      <c r="BQ127" s="6"/>
      <c r="BS127" s="20"/>
      <c r="BT127" s="8"/>
      <c r="BU127" s="50">
        <v>1488.3013260554872</v>
      </c>
      <c r="BV127" s="53">
        <v>35.688182291865267</v>
      </c>
      <c r="BX127" s="50">
        <v>1401.7889091211175</v>
      </c>
      <c r="BY127" s="53">
        <v>35.67861441999645</v>
      </c>
      <c r="CF127" s="20"/>
      <c r="CG127" s="8"/>
      <c r="CH127" s="20"/>
      <c r="CO127" s="6"/>
      <c r="CP127" s="6"/>
      <c r="CW127" s="6"/>
      <c r="CX127" s="6"/>
    </row>
    <row r="128" spans="14:132" x14ac:dyDescent="0.25">
      <c r="N128" s="31"/>
      <c r="O128" s="312"/>
      <c r="P128" s="313"/>
      <c r="Q128" s="313"/>
      <c r="R128" s="61">
        <v>1300</v>
      </c>
      <c r="S128" s="14">
        <v>2271.9960000000001</v>
      </c>
      <c r="T128" s="14">
        <v>44.306399999999996</v>
      </c>
      <c r="U128" s="7">
        <v>2256.6848764546362</v>
      </c>
      <c r="V128" s="4">
        <v>44.435447678080557</v>
      </c>
      <c r="W128" s="2">
        <f t="shared" si="65"/>
        <v>0.67390627207811526</v>
      </c>
      <c r="X128" s="2">
        <f t="shared" si="66"/>
        <v>0.29126193525215438</v>
      </c>
      <c r="Y128" s="215">
        <f t="shared" si="55"/>
        <v>234.43050422139675</v>
      </c>
      <c r="Z128" s="217">
        <f t="shared" si="56"/>
        <v>1.6653303217983976E-2</v>
      </c>
      <c r="AA128" s="223"/>
      <c r="AB128" s="23"/>
      <c r="AC128" s="312"/>
      <c r="AD128" s="313"/>
      <c r="AE128" s="313"/>
      <c r="AF128" s="61">
        <v>1300</v>
      </c>
      <c r="AG128" s="14">
        <v>2394.4830000000002</v>
      </c>
      <c r="AH128" s="14">
        <v>44.322180000000003</v>
      </c>
      <c r="AI128" s="7">
        <v>2352.4949344524725</v>
      </c>
      <c r="AJ128" s="4">
        <v>44.478926940617576</v>
      </c>
      <c r="AK128" s="2">
        <f t="shared" si="57"/>
        <v>1.7535336666632269</v>
      </c>
      <c r="AL128" s="2">
        <f t="shared" si="58"/>
        <v>0.35365349948394509</v>
      </c>
      <c r="AM128" s="215">
        <f t="shared" si="59"/>
        <v>1762.9976484234776</v>
      </c>
      <c r="AN128" s="217">
        <f t="shared" si="60"/>
        <v>2.4569603392969024E-2</v>
      </c>
      <c r="AO128" s="223"/>
      <c r="AP128" s="23"/>
      <c r="AQ128" s="312"/>
      <c r="AR128" s="313"/>
      <c r="AS128" s="313"/>
      <c r="AT128" s="61">
        <v>1300</v>
      </c>
      <c r="AU128" s="14">
        <v>2266.69</v>
      </c>
      <c r="AV128" s="14">
        <v>44.315480000000001</v>
      </c>
      <c r="AW128" s="7">
        <v>2255.5333831752937</v>
      </c>
      <c r="AX128" s="4">
        <v>44.470627140966513</v>
      </c>
      <c r="AY128" s="2">
        <f t="shared" si="61"/>
        <v>0.49219861669246173</v>
      </c>
      <c r="AZ128" s="2">
        <f t="shared" si="62"/>
        <v>0.35009694347553633</v>
      </c>
      <c r="BA128" s="215">
        <f t="shared" si="63"/>
        <v>124.47009897332106</v>
      </c>
      <c r="BB128" s="217">
        <f t="shared" si="64"/>
        <v>2.4070635350082935E-2</v>
      </c>
      <c r="BC128" s="162"/>
      <c r="BD128" s="32"/>
      <c r="BP128" s="6"/>
      <c r="BQ128" s="6"/>
      <c r="BS128" s="20"/>
      <c r="BT128" s="8"/>
      <c r="BU128" s="50">
        <v>1533.522488974425</v>
      </c>
      <c r="BV128" s="53">
        <v>36.177208564408417</v>
      </c>
      <c r="BX128" s="50">
        <v>1445.2125459018991</v>
      </c>
      <c r="BY128" s="53">
        <v>36.16752942755312</v>
      </c>
      <c r="CF128" s="20"/>
      <c r="CG128" s="8"/>
      <c r="CH128" s="20"/>
      <c r="CO128" s="6"/>
      <c r="CP128" s="6"/>
      <c r="CW128" s="6"/>
      <c r="CX128" s="6"/>
    </row>
    <row r="129" spans="14:102" x14ac:dyDescent="0.25">
      <c r="N129" s="31"/>
      <c r="O129" s="312"/>
      <c r="P129" s="313"/>
      <c r="Q129" s="313"/>
      <c r="R129" s="61">
        <v>1350</v>
      </c>
      <c r="S129" s="14">
        <v>2318.8440000000001</v>
      </c>
      <c r="T129" s="14">
        <v>44.778779999999998</v>
      </c>
      <c r="U129" s="7">
        <v>2308.3576159580002</v>
      </c>
      <c r="V129" s="4">
        <v>44.922622657978785</v>
      </c>
      <c r="W129" s="2">
        <f t="shared" si="65"/>
        <v>0.45222464477989149</v>
      </c>
      <c r="X129" s="2">
        <f t="shared" si="66"/>
        <v>0.32122951536148875</v>
      </c>
      <c r="Y129" s="215">
        <f t="shared" si="55"/>
        <v>109.96425027630863</v>
      </c>
      <c r="Z129" s="217">
        <f t="shared" si="56"/>
        <v>2.0690710254402368E-2</v>
      </c>
      <c r="AA129" s="223"/>
      <c r="AB129" s="23"/>
      <c r="AC129" s="312"/>
      <c r="AD129" s="313"/>
      <c r="AE129" s="313"/>
      <c r="AF129" s="61">
        <v>1350</v>
      </c>
      <c r="AG129" s="14">
        <v>2442.4560000000001</v>
      </c>
      <c r="AH129" s="14">
        <v>44.773940000000003</v>
      </c>
      <c r="AI129" s="7">
        <v>2406.1222685495086</v>
      </c>
      <c r="AJ129" s="4">
        <v>44.966462259160444</v>
      </c>
      <c r="AK129" s="2">
        <f t="shared" si="57"/>
        <v>1.4875900098299226</v>
      </c>
      <c r="AL129" s="2">
        <f t="shared" si="58"/>
        <v>0.42998730770720855</v>
      </c>
      <c r="AM129" s="215">
        <f t="shared" si="59"/>
        <v>1320.1400411164382</v>
      </c>
      <c r="AN129" s="217">
        <f t="shared" si="60"/>
        <v>3.7064820272239993E-2</v>
      </c>
      <c r="AO129" s="223"/>
      <c r="AP129" s="23"/>
      <c r="AQ129" s="312"/>
      <c r="AR129" s="313"/>
      <c r="AS129" s="313"/>
      <c r="AT129" s="61">
        <v>1350</v>
      </c>
      <c r="AU129" s="14">
        <v>2313.4839999999999</v>
      </c>
      <c r="AV129" s="14">
        <v>44.78575</v>
      </c>
      <c r="AW129" s="7">
        <v>2307.1434205896885</v>
      </c>
      <c r="AX129" s="4">
        <v>44.958186894875517</v>
      </c>
      <c r="AY129" s="2">
        <f t="shared" si="61"/>
        <v>0.27407059700051611</v>
      </c>
      <c r="AZ129" s="2">
        <f t="shared" si="62"/>
        <v>0.38502625249218125</v>
      </c>
      <c r="BA129" s="215">
        <f t="shared" si="63"/>
        <v>40.202947258465116</v>
      </c>
      <c r="BB129" s="217">
        <f t="shared" si="64"/>
        <v>2.9734482714310121E-2</v>
      </c>
      <c r="BC129" s="162"/>
      <c r="BD129" s="32"/>
      <c r="BP129" s="6"/>
      <c r="BQ129" s="6"/>
      <c r="BS129" s="20"/>
      <c r="BT129" s="8"/>
      <c r="BU129" s="50">
        <v>1579.1516457211712</v>
      </c>
      <c r="BV129" s="53">
        <v>36.666190847936171</v>
      </c>
      <c r="BX129" s="50">
        <v>1489.0067319753546</v>
      </c>
      <c r="BY129" s="53">
        <v>36.656403568249047</v>
      </c>
      <c r="CF129" s="20"/>
      <c r="CG129" s="8"/>
      <c r="CH129" s="20"/>
      <c r="CO129" s="6"/>
      <c r="CP129" s="6"/>
      <c r="CW129" s="6"/>
      <c r="CX129" s="6"/>
    </row>
    <row r="130" spans="14:102" x14ac:dyDescent="0.25">
      <c r="N130" s="31"/>
      <c r="O130" s="312"/>
      <c r="P130" s="313"/>
      <c r="Q130" s="313"/>
      <c r="R130" s="61">
        <v>1400</v>
      </c>
      <c r="S130" s="14">
        <v>2375.3180000000002</v>
      </c>
      <c r="T130" s="14">
        <v>45.347659999999998</v>
      </c>
      <c r="U130" s="7">
        <v>2360.5752148836687</v>
      </c>
      <c r="V130" s="4">
        <v>45.40965836592683</v>
      </c>
      <c r="W130" s="2">
        <f t="shared" si="65"/>
        <v>0.62066574312709111</v>
      </c>
      <c r="X130" s="2">
        <f t="shared" si="66"/>
        <v>0.13671789443343457</v>
      </c>
      <c r="Y130" s="215">
        <f t="shared" si="55"/>
        <v>217.3497129863274</v>
      </c>
      <c r="Z130" s="217">
        <f t="shared" si="56"/>
        <v>3.8437973775974662E-3</v>
      </c>
      <c r="AA130" s="223"/>
      <c r="AB130" s="23"/>
      <c r="AC130" s="312"/>
      <c r="AD130" s="313"/>
      <c r="AE130" s="313"/>
      <c r="AF130" s="61">
        <v>1400</v>
      </c>
      <c r="AG130" s="14">
        <v>2500.25</v>
      </c>
      <c r="AH130" s="14">
        <v>45.336410000000001</v>
      </c>
      <c r="AI130" s="7">
        <v>2460.3349156426871</v>
      </c>
      <c r="AJ130" s="4">
        <v>45.453852027644054</v>
      </c>
      <c r="AK130" s="2">
        <f t="shared" si="57"/>
        <v>1.5964437299195253</v>
      </c>
      <c r="AL130" s="2">
        <f t="shared" si="58"/>
        <v>0.25904571545045774</v>
      </c>
      <c r="AM130" s="215">
        <f t="shared" si="59"/>
        <v>1593.2139592514077</v>
      </c>
      <c r="AN130" s="217">
        <f t="shared" si="60"/>
        <v>1.3792629857146479E-2</v>
      </c>
      <c r="AO130" s="223"/>
      <c r="AP130" s="23"/>
      <c r="AQ130" s="312"/>
      <c r="AR130" s="313"/>
      <c r="AS130" s="313"/>
      <c r="AT130" s="61">
        <v>1400</v>
      </c>
      <c r="AU130" s="14">
        <v>2369.8919999999998</v>
      </c>
      <c r="AV130" s="14">
        <v>45.356079999999999</v>
      </c>
      <c r="AW130" s="7">
        <v>2359.2965844141031</v>
      </c>
      <c r="AX130" s="4">
        <v>45.445614217496136</v>
      </c>
      <c r="AY130" s="2">
        <f t="shared" si="61"/>
        <v>0.44708432223479877</v>
      </c>
      <c r="AZ130" s="2">
        <f t="shared" si="62"/>
        <v>0.19740290055079079</v>
      </c>
      <c r="BA130" s="215">
        <f t="shared" si="63"/>
        <v>112.26283143786307</v>
      </c>
      <c r="BB130" s="217">
        <f t="shared" si="64"/>
        <v>8.0163761026455834E-3</v>
      </c>
      <c r="BC130" s="162"/>
      <c r="BD130" s="32"/>
      <c r="BQ130" s="6"/>
      <c r="BS130" s="20"/>
      <c r="BT130" s="8"/>
      <c r="BU130" s="50">
        <v>1625.1973713248685</v>
      </c>
      <c r="BV130" s="53">
        <v>37.155125942196584</v>
      </c>
      <c r="BX130" s="50">
        <v>1533.1792563833396</v>
      </c>
      <c r="BY130" s="53">
        <v>37.145233955938835</v>
      </c>
      <c r="CF130" s="20"/>
      <c r="CG130" s="8"/>
      <c r="CH130" s="20"/>
      <c r="CO130" s="6"/>
      <c r="CP130" s="6"/>
      <c r="CW130" s="6"/>
      <c r="CX130" s="6"/>
    </row>
    <row r="131" spans="14:102" x14ac:dyDescent="0.25">
      <c r="N131" s="31"/>
      <c r="O131" s="312"/>
      <c r="P131" s="313"/>
      <c r="Q131" s="313"/>
      <c r="R131" s="61">
        <v>1450</v>
      </c>
      <c r="S131" s="14">
        <v>2423.259</v>
      </c>
      <c r="T131" s="14">
        <v>45.817790000000002</v>
      </c>
      <c r="U131" s="7">
        <v>2413.3492132804827</v>
      </c>
      <c r="V131" s="4">
        <v>45.896545387482135</v>
      </c>
      <c r="W131" s="2">
        <f t="shared" si="65"/>
        <v>0.40894459566713015</v>
      </c>
      <c r="X131" s="2">
        <f t="shared" si="66"/>
        <v>0.17188822831073416</v>
      </c>
      <c r="Y131" s="215">
        <f t="shared" si="55"/>
        <v>98.203872826322282</v>
      </c>
      <c r="Z131" s="217">
        <f t="shared" si="56"/>
        <v>6.2024110574608691E-3</v>
      </c>
      <c r="AA131" s="223"/>
      <c r="AB131" s="23"/>
      <c r="AC131" s="312"/>
      <c r="AD131" s="313"/>
      <c r="AE131" s="313"/>
      <c r="AF131" s="61">
        <v>1450</v>
      </c>
      <c r="AG131" s="14">
        <v>2549.2600000000002</v>
      </c>
      <c r="AH131" s="14">
        <v>45.815800000000003</v>
      </c>
      <c r="AI131" s="7">
        <v>2515.145268120581</v>
      </c>
      <c r="AJ131" s="4">
        <v>45.94108604766528</v>
      </c>
      <c r="AK131" s="2">
        <f t="shared" si="57"/>
        <v>1.3382209691996576</v>
      </c>
      <c r="AL131" s="2">
        <f t="shared" si="58"/>
        <v>0.27345598606872967</v>
      </c>
      <c r="AM131" s="215">
        <f t="shared" si="59"/>
        <v>1163.8149312046603</v>
      </c>
      <c r="AN131" s="217">
        <f t="shared" si="60"/>
        <v>1.5696593739586078E-2</v>
      </c>
      <c r="AO131" s="223"/>
      <c r="AP131" s="23"/>
      <c r="AQ131" s="312"/>
      <c r="AR131" s="313"/>
      <c r="AS131" s="313"/>
      <c r="AT131" s="61">
        <v>1450</v>
      </c>
      <c r="AU131" s="14">
        <v>2417.7750000000001</v>
      </c>
      <c r="AV131" s="14">
        <v>45.83587</v>
      </c>
      <c r="AW131" s="7">
        <v>2412.0043709659662</v>
      </c>
      <c r="AX131" s="4">
        <v>45.932900135236679</v>
      </c>
      <c r="AY131" s="2">
        <f t="shared" si="61"/>
        <v>0.23867518830469522</v>
      </c>
      <c r="AZ131" s="2">
        <f t="shared" si="62"/>
        <v>0.21169039714241034</v>
      </c>
      <c r="BA131" s="215">
        <f t="shared" si="63"/>
        <v>33.300159448434393</v>
      </c>
      <c r="BB131" s="217">
        <f t="shared" si="64"/>
        <v>9.4148471440481992E-3</v>
      </c>
      <c r="BC131" s="162"/>
      <c r="BD131" s="32"/>
      <c r="BS131" s="20"/>
      <c r="BT131" s="8"/>
      <c r="BU131" s="50">
        <v>1671.6684235401065</v>
      </c>
      <c r="BV131" s="53">
        <v>37.644010451016868</v>
      </c>
      <c r="BX131" s="50">
        <v>1577.7380741217278</v>
      </c>
      <c r="BY131" s="53">
        <v>37.634017581145784</v>
      </c>
      <c r="CF131" s="20"/>
      <c r="CG131" s="8"/>
      <c r="CH131" s="20"/>
      <c r="CO131" s="6"/>
      <c r="CP131" s="6"/>
      <c r="CW131" s="6"/>
      <c r="CX131" s="6"/>
    </row>
    <row r="132" spans="14:102" x14ac:dyDescent="0.25">
      <c r="N132" s="31"/>
      <c r="O132" s="312"/>
      <c r="P132" s="313"/>
      <c r="Q132" s="313"/>
      <c r="R132" s="61">
        <v>1500</v>
      </c>
      <c r="S132" s="14">
        <v>2472.721</v>
      </c>
      <c r="T132" s="14">
        <v>46.286839999999998</v>
      </c>
      <c r="U132" s="7">
        <v>2466.6914027140069</v>
      </c>
      <c r="V132" s="4">
        <v>46.383273612385835</v>
      </c>
      <c r="W132" s="2">
        <f t="shared" si="65"/>
        <v>0.24384462646586802</v>
      </c>
      <c r="X132" s="2">
        <f t="shared" si="66"/>
        <v>0.20833915727631735</v>
      </c>
      <c r="Y132" s="215">
        <f t="shared" ref="Y132:Y195" si="67">(U132-S132)^2</f>
        <v>36.356043431255081</v>
      </c>
      <c r="Z132" s="217">
        <f t="shared" ref="Z132:Z195" si="68">(V132-T132)^2</f>
        <v>9.299441597781925E-3</v>
      </c>
      <c r="AA132" s="223"/>
      <c r="AB132" s="23"/>
      <c r="AC132" s="312"/>
      <c r="AD132" s="313"/>
      <c r="AE132" s="313"/>
      <c r="AF132" s="61">
        <v>1500</v>
      </c>
      <c r="AG132" s="14">
        <v>2609.252</v>
      </c>
      <c r="AH132" s="14">
        <v>46.386400000000002</v>
      </c>
      <c r="AI132" s="7">
        <v>2570.5659885626565</v>
      </c>
      <c r="AJ132" s="4">
        <v>46.428153336241621</v>
      </c>
      <c r="AK132" s="2">
        <f t="shared" ref="AK132:AL137" si="69">ABS(AG132-AI132)/AG132*100</f>
        <v>1.4826475724592143</v>
      </c>
      <c r="AL132" s="2">
        <f t="shared" si="69"/>
        <v>9.0012021285590951E-2</v>
      </c>
      <c r="AM132" s="215">
        <f t="shared" ref="AM132:AM195" si="70">(AI132-AG132)^2</f>
        <v>1496.6074809302718</v>
      </c>
      <c r="AN132" s="217">
        <f t="shared" ref="AN132:AN195" si="71">(AJ132-AH132)^2</f>
        <v>1.7433410873057252E-3</v>
      </c>
      <c r="AO132" s="223"/>
      <c r="AP132" s="23"/>
      <c r="AQ132" s="312"/>
      <c r="AR132" s="313"/>
      <c r="AS132" s="313"/>
      <c r="AT132" s="61">
        <v>1500</v>
      </c>
      <c r="AU132" s="14">
        <v>2467.1869999999999</v>
      </c>
      <c r="AV132" s="14">
        <v>46.289749999999998</v>
      </c>
      <c r="AW132" s="7">
        <v>2465.2785266813016</v>
      </c>
      <c r="AX132" s="4">
        <v>46.420035009926472</v>
      </c>
      <c r="AY132" s="2">
        <f t="shared" ref="AY132:AZ137" si="72">ABS(AU132-AW132)/AU132*100</f>
        <v>7.7354222387612706E-2</v>
      </c>
      <c r="AZ132" s="2">
        <f t="shared" si="72"/>
        <v>0.28145541923746514</v>
      </c>
      <c r="BA132" s="215">
        <f t="shared" ref="BA132:BA195" si="73">(AW132-AU132)^2</f>
        <v>3.6422704081831898</v>
      </c>
      <c r="BB132" s="217">
        <f t="shared" ref="BB132:BB195" si="74">(AX132-AV132)^2</f>
        <v>1.6974183811541563E-2</v>
      </c>
      <c r="BC132" s="162"/>
      <c r="BD132" s="32"/>
      <c r="BS132" s="20"/>
      <c r="BT132" s="8"/>
      <c r="BU132" s="50">
        <v>1718.5737468809007</v>
      </c>
      <c r="BV132" s="53">
        <v>38.132840768141612</v>
      </c>
      <c r="BX132" s="50">
        <v>1622.6913097441568</v>
      </c>
      <c r="BY132" s="53">
        <v>38.122751260713564</v>
      </c>
      <c r="CF132" s="20"/>
      <c r="CG132" s="8"/>
      <c r="CH132" s="20"/>
      <c r="CO132" s="6"/>
      <c r="CP132" s="6"/>
      <c r="CW132" s="6"/>
      <c r="CX132" s="6"/>
    </row>
    <row r="133" spans="14:102" x14ac:dyDescent="0.25">
      <c r="N133" s="31"/>
      <c r="O133" s="312"/>
      <c r="P133" s="313"/>
      <c r="Q133" s="313"/>
      <c r="R133" s="61">
        <v>1550</v>
      </c>
      <c r="S133" s="14">
        <v>2528.1570000000002</v>
      </c>
      <c r="T133" s="14">
        <v>46.834519999999998</v>
      </c>
      <c r="U133" s="7">
        <v>2520.6138322872121</v>
      </c>
      <c r="V133" s="4">
        <v>46.869832171726287</v>
      </c>
      <c r="W133" s="2">
        <f t="shared" si="65"/>
        <v>0.29836626889817719</v>
      </c>
      <c r="X133" s="2">
        <f t="shared" si="66"/>
        <v>7.5397744497625735E-2</v>
      </c>
      <c r="Y133" s="215">
        <f t="shared" si="67"/>
        <v>56.899379143248709</v>
      </c>
      <c r="Z133" s="217">
        <f t="shared" si="68"/>
        <v>1.246949472026954E-3</v>
      </c>
      <c r="AA133" s="223"/>
      <c r="AB133" s="23"/>
      <c r="AC133" s="312"/>
      <c r="AD133" s="313"/>
      <c r="AE133" s="313"/>
      <c r="AF133" s="61">
        <v>1550</v>
      </c>
      <c r="AG133" s="14">
        <v>2656.4679999999998</v>
      </c>
      <c r="AH133" s="14">
        <v>46.828879999999998</v>
      </c>
      <c r="AI133" s="7">
        <v>2626.6100162477182</v>
      </c>
      <c r="AJ133" s="4">
        <v>46.91504205150548</v>
      </c>
      <c r="AK133" s="2">
        <f t="shared" si="69"/>
        <v>1.1239730255467637</v>
      </c>
      <c r="AL133" s="2">
        <f t="shared" si="69"/>
        <v>0.18399340643099385</v>
      </c>
      <c r="AM133" s="215">
        <f t="shared" si="70"/>
        <v>891.49919375151194</v>
      </c>
      <c r="AN133" s="217">
        <f t="shared" si="71"/>
        <v>7.4238991196334007E-3</v>
      </c>
      <c r="AO133" s="223"/>
      <c r="AP133" s="23"/>
      <c r="AQ133" s="312"/>
      <c r="AR133" s="313"/>
      <c r="AS133" s="313"/>
      <c r="AT133" s="61">
        <v>1550</v>
      </c>
      <c r="AU133" s="14">
        <v>2522.567</v>
      </c>
      <c r="AV133" s="14">
        <v>46.838000000000001</v>
      </c>
      <c r="AW133" s="7">
        <v>2519.131054071886</v>
      </c>
      <c r="AX133" s="4">
        <v>46.907008478662171</v>
      </c>
      <c r="AY133" s="2">
        <f t="shared" si="72"/>
        <v>0.1362083119343927</v>
      </c>
      <c r="AZ133" s="2">
        <f t="shared" si="72"/>
        <v>0.14733438375287083</v>
      </c>
      <c r="BA133" s="215">
        <f t="shared" si="73"/>
        <v>11.805724420923532</v>
      </c>
      <c r="BB133" s="217">
        <f t="shared" si="74"/>
        <v>4.7621701272671218E-3</v>
      </c>
      <c r="BC133" s="162"/>
      <c r="BD133" s="32"/>
      <c r="BE133" s="6"/>
      <c r="BF133" s="6"/>
      <c r="BS133" s="20"/>
      <c r="BT133" s="8"/>
      <c r="BU133" s="50">
        <v>1765.9224767545334</v>
      </c>
      <c r="BV133" s="53">
        <v>38.62161306166832</v>
      </c>
      <c r="BX133" s="50">
        <v>1668.0472610963884</v>
      </c>
      <c r="BY133" s="53">
        <v>38.611431619786742</v>
      </c>
      <c r="CF133" s="20"/>
      <c r="CG133" s="8"/>
      <c r="CH133" s="20"/>
      <c r="CO133" s="6"/>
      <c r="CP133" s="6"/>
      <c r="CW133" s="6"/>
      <c r="CX133" s="6"/>
    </row>
    <row r="134" spans="14:102" x14ac:dyDescent="0.25">
      <c r="N134" s="31"/>
      <c r="O134" s="312"/>
      <c r="P134" s="313"/>
      <c r="Q134" s="313"/>
      <c r="R134" s="61">
        <v>1600</v>
      </c>
      <c r="S134" s="14">
        <v>2574.5210000000002</v>
      </c>
      <c r="T134" s="14">
        <v>47.288820000000001</v>
      </c>
      <c r="U134" s="7">
        <v>2575.1288148559993</v>
      </c>
      <c r="V134" s="4">
        <v>47.356209368190932</v>
      </c>
      <c r="W134" s="2">
        <f t="shared" si="65"/>
        <v>2.3608852132070198E-2</v>
      </c>
      <c r="X134" s="2">
        <f t="shared" si="66"/>
        <v>0.14250592040767893</v>
      </c>
      <c r="Y134" s="215">
        <f t="shared" si="67"/>
        <v>0.36943889917320061</v>
      </c>
      <c r="Z134" s="217">
        <f t="shared" si="68"/>
        <v>4.5413269451728029E-3</v>
      </c>
      <c r="AA134" s="223"/>
      <c r="AB134" s="23"/>
      <c r="AC134" s="312"/>
      <c r="AD134" s="313"/>
      <c r="AE134" s="313"/>
      <c r="AF134" s="61">
        <v>1600</v>
      </c>
      <c r="AG134" s="14">
        <v>2713.2930000000001</v>
      </c>
      <c r="AH134" s="14">
        <v>47.373910000000002</v>
      </c>
      <c r="AI134" s="7">
        <v>2683.290573879985</v>
      </c>
      <c r="AJ134" s="4">
        <v>47.401739409794921</v>
      </c>
      <c r="AK134" s="2">
        <f t="shared" si="69"/>
        <v>1.1057569573214214</v>
      </c>
      <c r="AL134" s="2">
        <f t="shared" si="69"/>
        <v>5.8744169089945383E-2</v>
      </c>
      <c r="AM134" s="215">
        <f t="shared" si="70"/>
        <v>900.14557308696533</v>
      </c>
      <c r="AN134" s="217">
        <f t="shared" si="71"/>
        <v>7.7447604953350833E-4</v>
      </c>
      <c r="AO134" s="223"/>
      <c r="AP134" s="23"/>
      <c r="AQ134" s="312"/>
      <c r="AR134" s="313"/>
      <c r="AS134" s="313"/>
      <c r="AT134" s="61">
        <v>1600</v>
      </c>
      <c r="AU134" s="14">
        <v>2568.8829999999998</v>
      </c>
      <c r="AV134" s="14">
        <v>47.292340000000003</v>
      </c>
      <c r="AW134" s="7">
        <v>2573.5742178729702</v>
      </c>
      <c r="AX134" s="4">
        <v>47.393809387020113</v>
      </c>
      <c r="AY134" s="2">
        <f t="shared" si="72"/>
        <v>0.18261703133114104</v>
      </c>
      <c r="AZ134" s="2">
        <f t="shared" si="72"/>
        <v>0.21455776351965239</v>
      </c>
      <c r="BA134" s="215">
        <f t="shared" si="73"/>
        <v>22.007525131676505</v>
      </c>
      <c r="BB134" s="217">
        <f t="shared" si="74"/>
        <v>1.0296036502236866E-2</v>
      </c>
      <c r="BC134" s="162"/>
      <c r="BD134" s="32"/>
      <c r="BS134" s="20"/>
      <c r="BT134" s="8"/>
      <c r="BU134" s="50">
        <v>1813.7239436988807</v>
      </c>
      <c r="BV134" s="53">
        <v>39.110323257131327</v>
      </c>
      <c r="BX134" s="50">
        <v>1713.8144031485035</v>
      </c>
      <c r="BY134" s="53">
        <v>39.100055077129966</v>
      </c>
      <c r="CF134" s="20"/>
      <c r="CG134" s="8"/>
      <c r="CH134" s="20"/>
      <c r="CO134" s="6"/>
      <c r="CP134" s="6"/>
      <c r="CW134" s="6"/>
      <c r="CX134" s="6"/>
    </row>
    <row r="135" spans="14:102" x14ac:dyDescent="0.25">
      <c r="N135" s="31"/>
      <c r="O135" s="312"/>
      <c r="P135" s="313"/>
      <c r="Q135" s="313"/>
      <c r="R135" s="61">
        <v>1650</v>
      </c>
      <c r="S135" s="14">
        <v>2630.3710000000001</v>
      </c>
      <c r="T135" s="14">
        <v>47.825780000000002</v>
      </c>
      <c r="U135" s="7">
        <v>2630.2489334512252</v>
      </c>
      <c r="V135" s="4">
        <v>47.842392598496971</v>
      </c>
      <c r="W135" s="2">
        <f t="shared" si="65"/>
        <v>4.640659008744781E-3</v>
      </c>
      <c r="X135" s="2">
        <f t="shared" si="66"/>
        <v>3.4735656160693275E-2</v>
      </c>
      <c r="Y135" s="215">
        <f t="shared" si="67"/>
        <v>1.4900242329817528E-2</v>
      </c>
      <c r="Z135" s="217">
        <f t="shared" si="68"/>
        <v>2.7597842882151694E-4</v>
      </c>
      <c r="AA135" s="223"/>
      <c r="AB135" s="23"/>
      <c r="AC135" s="312"/>
      <c r="AD135" s="313"/>
      <c r="AE135" s="313"/>
      <c r="AF135" s="61">
        <v>1650</v>
      </c>
      <c r="AG135" s="14">
        <v>2760.8119999999999</v>
      </c>
      <c r="AH135" s="14">
        <v>47.830289999999998</v>
      </c>
      <c r="AI135" s="7">
        <v>2740.6211745467904</v>
      </c>
      <c r="AJ135" s="4">
        <v>47.888231592949708</v>
      </c>
      <c r="AK135" s="2">
        <f t="shared" si="69"/>
        <v>0.7313364855415555</v>
      </c>
      <c r="AL135" s="2">
        <f t="shared" si="69"/>
        <v>0.12113995744058889</v>
      </c>
      <c r="AM135" s="215">
        <f t="shared" si="70"/>
        <v>407.66943248197373</v>
      </c>
      <c r="AN135" s="217">
        <f t="shared" si="71"/>
        <v>3.3572281935499116E-3</v>
      </c>
      <c r="AO135" s="223"/>
      <c r="AP135" s="23"/>
      <c r="AQ135" s="312"/>
      <c r="AR135" s="313"/>
      <c r="AS135" s="313"/>
      <c r="AT135" s="61">
        <v>1650</v>
      </c>
      <c r="AU135" s="14">
        <v>2624.6750000000002</v>
      </c>
      <c r="AV135" s="14">
        <v>47.830539999999999</v>
      </c>
      <c r="AW135" s="7">
        <v>2628.6205513928371</v>
      </c>
      <c r="AX135" s="4">
        <v>47.880425714759077</v>
      </c>
      <c r="AY135" s="2">
        <f t="shared" si="72"/>
        <v>0.15032533143482268</v>
      </c>
      <c r="AZ135" s="2">
        <f t="shared" si="72"/>
        <v>0.10429678351755661</v>
      </c>
      <c r="BA135" s="215">
        <f t="shared" si="73"/>
        <v>15.56737579351746</v>
      </c>
      <c r="BB135" s="217">
        <f t="shared" si="74"/>
        <v>2.4885845370241251E-3</v>
      </c>
      <c r="BC135" s="162"/>
      <c r="BD135" s="32"/>
      <c r="BS135" s="20"/>
      <c r="BT135" s="8"/>
      <c r="BU135" s="50">
        <v>1861.9876777268764</v>
      </c>
      <c r="BV135" s="53">
        <v>39.59896701911503</v>
      </c>
      <c r="BX135" s="50">
        <v>1760.0013919233095</v>
      </c>
      <c r="BY135" s="53">
        <v>39.588617829912401</v>
      </c>
      <c r="CF135" s="20"/>
      <c r="CG135" s="8"/>
      <c r="CH135" s="20"/>
      <c r="CO135" s="6"/>
      <c r="CP135" s="6"/>
      <c r="CW135" s="6"/>
      <c r="CX135" s="6"/>
    </row>
    <row r="136" spans="14:102" x14ac:dyDescent="0.25">
      <c r="N136" s="31"/>
      <c r="O136" s="312"/>
      <c r="P136" s="313"/>
      <c r="Q136" s="313"/>
      <c r="R136" s="204">
        <v>1700</v>
      </c>
      <c r="S136" s="16">
        <v>2684.0010000000002</v>
      </c>
      <c r="T136" s="16">
        <v>48.346649999999997</v>
      </c>
      <c r="U136" s="15">
        <v>2685.9870479201368</v>
      </c>
      <c r="V136" s="17">
        <v>48.328368266952261</v>
      </c>
      <c r="W136" s="18">
        <f t="shared" si="65"/>
        <v>7.3995796578934597E-2</v>
      </c>
      <c r="X136" s="18">
        <f t="shared" si="66"/>
        <v>3.7813856901639062E-2</v>
      </c>
      <c r="Y136" s="18">
        <f t="shared" si="67"/>
        <v>3.9443863410787978</v>
      </c>
      <c r="Z136" s="38">
        <f t="shared" si="68"/>
        <v>3.3422176322869292E-4</v>
      </c>
      <c r="AA136" s="223"/>
      <c r="AB136" s="23"/>
      <c r="AC136" s="312"/>
      <c r="AD136" s="313"/>
      <c r="AE136" s="313"/>
      <c r="AF136" s="204">
        <v>1700</v>
      </c>
      <c r="AG136" s="16">
        <v>2815.5329999999999</v>
      </c>
      <c r="AH136" s="16">
        <v>48.352980000000002</v>
      </c>
      <c r="AI136" s="15">
        <v>2798.6156289235091</v>
      </c>
      <c r="AJ136" s="17">
        <v>48.37450364443</v>
      </c>
      <c r="AK136" s="18">
        <f t="shared" si="69"/>
        <v>0.60085856129161985</v>
      </c>
      <c r="AL136" s="18">
        <f t="shared" si="69"/>
        <v>4.4513584126557544E-2</v>
      </c>
      <c r="AM136" s="18">
        <f t="shared" si="70"/>
        <v>286.19744413968687</v>
      </c>
      <c r="AN136" s="38">
        <f t="shared" si="71"/>
        <v>4.6326726954896437E-4</v>
      </c>
      <c r="AO136" s="223"/>
      <c r="AP136" s="23"/>
      <c r="AQ136" s="312"/>
      <c r="AR136" s="313"/>
      <c r="AS136" s="313"/>
      <c r="AT136" s="204">
        <v>1700</v>
      </c>
      <c r="AU136" s="16">
        <v>2678.2570000000001</v>
      </c>
      <c r="AV136" s="16">
        <v>48.348570000000002</v>
      </c>
      <c r="AW136" s="15">
        <v>2684.2828630766553</v>
      </c>
      <c r="AX136" s="17">
        <v>48.366844493003782</v>
      </c>
      <c r="AY136" s="18">
        <f t="shared" si="72"/>
        <v>0.22499196591870166</v>
      </c>
      <c r="AZ136" s="18">
        <f t="shared" si="72"/>
        <v>3.7797380571503815E-2</v>
      </c>
      <c r="BA136" s="18">
        <f t="shared" si="73"/>
        <v>36.311025818596974</v>
      </c>
      <c r="BB136" s="38">
        <f t="shared" si="74"/>
        <v>3.3395709454520138E-4</v>
      </c>
      <c r="BC136" s="162"/>
      <c r="BD136" s="32"/>
      <c r="BS136" s="20"/>
      <c r="BT136" s="8"/>
      <c r="BU136" s="50">
        <v>1910.7234127819636</v>
      </c>
      <c r="BV136" s="53">
        <v>40.087539731242622</v>
      </c>
      <c r="BX136" s="50">
        <v>1806.6170685235602</v>
      </c>
      <c r="BY136" s="53">
        <v>40.077115837317685</v>
      </c>
      <c r="CF136" s="20"/>
      <c r="CG136" s="8"/>
      <c r="CH136" s="20"/>
      <c r="CO136" s="6"/>
      <c r="CP136" s="6"/>
      <c r="CW136" s="6"/>
      <c r="CX136" s="6"/>
    </row>
    <row r="137" spans="14:102" x14ac:dyDescent="0.25">
      <c r="N137" s="31"/>
      <c r="O137" s="312">
        <v>31</v>
      </c>
      <c r="P137" s="313">
        <v>1071</v>
      </c>
      <c r="Q137" s="313">
        <v>0.25</v>
      </c>
      <c r="R137" s="61">
        <v>0</v>
      </c>
      <c r="S137" s="14">
        <v>1086.499</v>
      </c>
      <c r="T137" s="14">
        <v>31.27223</v>
      </c>
      <c r="U137" s="7">
        <v>1071</v>
      </c>
      <c r="V137" s="4">
        <v>31</v>
      </c>
      <c r="W137" s="2">
        <f>ABS(S137-U137)/S137*100</f>
        <v>1.4265084459350652</v>
      </c>
      <c r="X137" s="2">
        <f>ABS(T137-V137)/T137*100</f>
        <v>0.87051674920528666</v>
      </c>
      <c r="Y137" s="215">
        <f t="shared" si="67"/>
        <v>240.21900100000073</v>
      </c>
      <c r="Z137" s="217">
        <f t="shared" si="68"/>
        <v>7.4109172900000228E-2</v>
      </c>
      <c r="AA137" s="223"/>
      <c r="AB137" s="23"/>
      <c r="AC137" s="312">
        <v>31</v>
      </c>
      <c r="AD137" s="313">
        <v>1133.5999999999999</v>
      </c>
      <c r="AE137" s="313">
        <v>0.3044</v>
      </c>
      <c r="AF137" s="61">
        <v>0</v>
      </c>
      <c r="AG137" s="14">
        <v>1153.153</v>
      </c>
      <c r="AH137" s="14">
        <v>30.263670000000001</v>
      </c>
      <c r="AI137" s="7">
        <v>1133.5999999999999</v>
      </c>
      <c r="AJ137" s="4">
        <v>31</v>
      </c>
      <c r="AK137" s="2">
        <f t="shared" si="69"/>
        <v>1.6956119439484707</v>
      </c>
      <c r="AL137" s="2">
        <f t="shared" si="69"/>
        <v>2.4330492633576788</v>
      </c>
      <c r="AM137" s="215">
        <f t="shared" si="70"/>
        <v>382.31980900000434</v>
      </c>
      <c r="AN137" s="217">
        <f t="shared" si="71"/>
        <v>0.54218186889999831</v>
      </c>
      <c r="AO137" s="223"/>
      <c r="AP137" s="23"/>
      <c r="AQ137" s="312">
        <v>32</v>
      </c>
      <c r="AR137" s="313">
        <v>1071</v>
      </c>
      <c r="AS137" s="313">
        <v>0.3044</v>
      </c>
      <c r="AT137" s="61">
        <v>0</v>
      </c>
      <c r="AU137" s="14">
        <v>1084.9960000000001</v>
      </c>
      <c r="AV137" s="14">
        <v>32.150419999999997</v>
      </c>
      <c r="AW137" s="7">
        <v>1071</v>
      </c>
      <c r="AX137" s="4">
        <v>32</v>
      </c>
      <c r="AY137" s="2">
        <f t="shared" si="72"/>
        <v>1.2899586726587098</v>
      </c>
      <c r="AZ137" s="2">
        <f t="shared" si="72"/>
        <v>0.46786325030900655</v>
      </c>
      <c r="BA137" s="215">
        <f t="shared" si="73"/>
        <v>195.88801600000264</v>
      </c>
      <c r="BB137" s="217">
        <f t="shared" si="74"/>
        <v>2.2626176399999063E-2</v>
      </c>
      <c r="BC137" s="162"/>
      <c r="BD137" s="32"/>
      <c r="BS137" s="20"/>
      <c r="BT137" s="8"/>
      <c r="BU137" s="50">
        <v>1959.9410913086399</v>
      </c>
      <c r="BV137" s="53">
        <v>40.576036474364969</v>
      </c>
      <c r="BX137" s="50">
        <v>1853.6704632613407</v>
      </c>
      <c r="BY137" s="53">
        <v>40.565544802772123</v>
      </c>
      <c r="CF137" s="20"/>
      <c r="CG137" s="8"/>
      <c r="CH137" s="20"/>
      <c r="CO137" s="6"/>
      <c r="CP137" s="6"/>
      <c r="CW137" s="6"/>
      <c r="CX137" s="6"/>
    </row>
    <row r="138" spans="14:102" x14ac:dyDescent="0.25">
      <c r="N138" s="27"/>
      <c r="O138" s="312"/>
      <c r="P138" s="313"/>
      <c r="Q138" s="313"/>
      <c r="R138" s="61">
        <v>50</v>
      </c>
      <c r="S138" s="14">
        <v>1121.3620000000001</v>
      </c>
      <c r="T138" s="14">
        <v>32.061729999999997</v>
      </c>
      <c r="U138" s="7">
        <v>1112.6488780133532</v>
      </c>
      <c r="V138" s="4">
        <v>32.180916125022762</v>
      </c>
      <c r="W138" s="2">
        <f t="shared" ref="W138:W201" si="75">ABS(S138-U138)/S138*100</f>
        <v>0.77701241763559936</v>
      </c>
      <c r="X138" s="2">
        <f t="shared" ref="X138:X201" si="76">ABS(T138-V138)/T138*100</f>
        <v>0.37173953190537318</v>
      </c>
      <c r="Y138" s="215">
        <f t="shared" si="67"/>
        <v>75.918494754189808</v>
      </c>
      <c r="Z138" s="217">
        <f t="shared" si="68"/>
        <v>1.4205332397942074E-2</v>
      </c>
      <c r="AA138" s="223"/>
      <c r="AB138" s="23"/>
      <c r="AC138" s="312"/>
      <c r="AD138" s="313"/>
      <c r="AE138" s="313"/>
      <c r="AF138" s="61">
        <v>50</v>
      </c>
      <c r="AG138" s="14">
        <v>1195.3420000000001</v>
      </c>
      <c r="AH138" s="14">
        <v>31.63599</v>
      </c>
      <c r="AI138" s="7">
        <v>1176.557163795459</v>
      </c>
      <c r="AJ138" s="4">
        <v>32.24925262629403</v>
      </c>
      <c r="AK138" s="2">
        <f t="shared" ref="AK138:AK201" si="77">ABS(AG138-AI138)/AG138*100</f>
        <v>1.5715030681211803</v>
      </c>
      <c r="AL138" s="2">
        <f t="shared" ref="AL138:AL201" si="78">ABS(AH138-AJ138)/AH138*100</f>
        <v>1.9384967130601276</v>
      </c>
      <c r="AM138" s="215">
        <f t="shared" si="70"/>
        <v>352.87007123143729</v>
      </c>
      <c r="AN138" s="217">
        <f t="shared" si="71"/>
        <v>0.37609104880905186</v>
      </c>
      <c r="AO138" s="223"/>
      <c r="AP138" s="23"/>
      <c r="AQ138" s="312"/>
      <c r="AR138" s="313"/>
      <c r="AS138" s="313"/>
      <c r="AT138" s="61">
        <v>50</v>
      </c>
      <c r="AU138" s="14">
        <v>1116.799</v>
      </c>
      <c r="AV138" s="14">
        <v>32.647709999999996</v>
      </c>
      <c r="AW138" s="7">
        <v>1111.5505952660908</v>
      </c>
      <c r="AX138" s="4">
        <v>32.272467121606098</v>
      </c>
      <c r="AY138" s="2">
        <f t="shared" ref="AY138:AY201" si="79">ABS(AU138-AW138)/AU138*100</f>
        <v>0.46995070141620676</v>
      </c>
      <c r="AZ138" s="2">
        <f t="shared" ref="AZ138:AZ201" si="80">ABS(AV138-AX138)/AV138*100</f>
        <v>1.1493696752204003</v>
      </c>
      <c r="BA138" s="215">
        <f t="shared" si="73"/>
        <v>27.545752250920323</v>
      </c>
      <c r="BB138" s="217">
        <f t="shared" si="74"/>
        <v>0.14080721778533783</v>
      </c>
      <c r="BC138" s="162"/>
      <c r="BD138" s="32"/>
      <c r="BS138" s="20"/>
      <c r="BT138" s="8"/>
      <c r="BU138" s="50">
        <v>2009.6508689424791</v>
      </c>
      <c r="BV138" s="53">
        <v>41.064452002752233</v>
      </c>
      <c r="BX138" s="50">
        <v>1901.1707998932727</v>
      </c>
      <c r="BY138" s="53">
        <v>41.053900154633432</v>
      </c>
      <c r="CF138" s="20"/>
      <c r="CG138" s="8"/>
      <c r="CH138" s="20"/>
      <c r="CO138" s="6"/>
      <c r="CP138" s="6"/>
      <c r="CW138" s="6"/>
      <c r="CX138" s="6"/>
    </row>
    <row r="139" spans="14:102" x14ac:dyDescent="0.25">
      <c r="N139" s="27"/>
      <c r="O139" s="312"/>
      <c r="P139" s="313"/>
      <c r="Q139" s="313"/>
      <c r="R139" s="61">
        <v>100</v>
      </c>
      <c r="S139" s="14">
        <v>1157.6859999999999</v>
      </c>
      <c r="T139" s="14">
        <v>32.550759999999997</v>
      </c>
      <c r="U139" s="7">
        <v>1153.8712013996544</v>
      </c>
      <c r="V139" s="4">
        <v>32.71693812102739</v>
      </c>
      <c r="W139" s="2">
        <f t="shared" si="75"/>
        <v>0.32951928246048684</v>
      </c>
      <c r="X139" s="2">
        <f t="shared" si="76"/>
        <v>0.51051994186124372</v>
      </c>
      <c r="Y139" s="215">
        <f t="shared" si="67"/>
        <v>14.552688361198074</v>
      </c>
      <c r="Z139" s="217">
        <f t="shared" si="68"/>
        <v>2.7615167908194852E-2</v>
      </c>
      <c r="AA139" s="223"/>
      <c r="AB139" s="23"/>
      <c r="AC139" s="312"/>
      <c r="AD139" s="313"/>
      <c r="AE139" s="313"/>
      <c r="AF139" s="61">
        <v>100</v>
      </c>
      <c r="AG139" s="14">
        <v>1237.827</v>
      </c>
      <c r="AH139" s="14">
        <v>32.189210000000003</v>
      </c>
      <c r="AI139" s="7">
        <v>1219.0400621913579</v>
      </c>
      <c r="AJ139" s="4">
        <v>32.75173967552228</v>
      </c>
      <c r="AK139" s="2">
        <f t="shared" si="77"/>
        <v>1.5177353385119285</v>
      </c>
      <c r="AL139" s="2">
        <f t="shared" si="78"/>
        <v>1.7475721694390065</v>
      </c>
      <c r="AM139" s="215">
        <f t="shared" si="70"/>
        <v>352.94903222578421</v>
      </c>
      <c r="AN139" s="217">
        <f t="shared" si="71"/>
        <v>0.31643963584319906</v>
      </c>
      <c r="AO139" s="223"/>
      <c r="AP139" s="23"/>
      <c r="AQ139" s="312"/>
      <c r="AR139" s="313"/>
      <c r="AS139" s="313"/>
      <c r="AT139" s="61">
        <v>100</v>
      </c>
      <c r="AU139" s="14">
        <v>1150.7909999999999</v>
      </c>
      <c r="AV139" s="14">
        <v>32.985900000000001</v>
      </c>
      <c r="AW139" s="7">
        <v>1152.6494167651683</v>
      </c>
      <c r="AX139" s="4">
        <v>32.746109249503867</v>
      </c>
      <c r="AY139" s="2">
        <f t="shared" si="79"/>
        <v>0.16149038054419834</v>
      </c>
      <c r="AZ139" s="2">
        <f t="shared" si="80"/>
        <v>0.72694924345291123</v>
      </c>
      <c r="BA139" s="215">
        <f t="shared" si="73"/>
        <v>3.4537128730589264</v>
      </c>
      <c r="BB139" s="217">
        <f t="shared" si="74"/>
        <v>5.7499604023499115E-2</v>
      </c>
      <c r="BC139" s="162"/>
      <c r="BD139" s="32"/>
      <c r="BS139" s="20"/>
      <c r="BT139" s="8"/>
      <c r="BU139" s="50">
        <v>2059.8631193243164</v>
      </c>
      <c r="BV139" s="53">
        <v>41.552780718065485</v>
      </c>
      <c r="BX139" s="50">
        <v>1949.1274999654402</v>
      </c>
      <c r="BY139" s="53">
        <v>41.542177025174425</v>
      </c>
      <c r="CF139" s="20"/>
      <c r="CG139" s="8"/>
      <c r="CH139" s="20"/>
      <c r="CO139" s="6"/>
      <c r="CP139" s="6"/>
      <c r="CW139" s="6"/>
      <c r="CX139" s="6"/>
    </row>
    <row r="140" spans="14:102" x14ac:dyDescent="0.25">
      <c r="N140" s="27"/>
      <c r="O140" s="312"/>
      <c r="P140" s="313"/>
      <c r="Q140" s="313"/>
      <c r="R140" s="61">
        <v>150</v>
      </c>
      <c r="S140" s="14">
        <v>1195.3810000000001</v>
      </c>
      <c r="T140" s="14">
        <v>33.238379999999999</v>
      </c>
      <c r="U140" s="7">
        <v>1195.3663317417522</v>
      </c>
      <c r="V140" s="4">
        <v>33.210785750302698</v>
      </c>
      <c r="W140" s="2">
        <f t="shared" si="75"/>
        <v>1.2270780820396263E-3</v>
      </c>
      <c r="X140" s="2">
        <f t="shared" si="76"/>
        <v>8.3019237692395415E-2</v>
      </c>
      <c r="Y140" s="215">
        <f t="shared" si="67"/>
        <v>2.1515780002609206E-4</v>
      </c>
      <c r="Z140" s="217">
        <f t="shared" si="68"/>
        <v>7.614426163570306E-4</v>
      </c>
      <c r="AA140" s="223"/>
      <c r="AB140" s="23"/>
      <c r="AC140" s="312"/>
      <c r="AD140" s="313"/>
      <c r="AE140" s="313"/>
      <c r="AF140" s="61">
        <v>150</v>
      </c>
      <c r="AG140" s="14">
        <v>1280.848</v>
      </c>
      <c r="AH140" s="14">
        <v>32.91245</v>
      </c>
      <c r="AI140" s="7">
        <v>1261.8589433230977</v>
      </c>
      <c r="AJ140" s="4">
        <v>33.241735975142369</v>
      </c>
      <c r="AK140" s="2">
        <f t="shared" si="77"/>
        <v>1.4825378715430901</v>
      </c>
      <c r="AL140" s="2">
        <f t="shared" si="78"/>
        <v>1.0004906202436132</v>
      </c>
      <c r="AM140" s="215">
        <f t="shared" si="70"/>
        <v>360.58427347860544</v>
      </c>
      <c r="AN140" s="217">
        <f t="shared" si="71"/>
        <v>0.10842925342546093</v>
      </c>
      <c r="AO140" s="223"/>
      <c r="AP140" s="23"/>
      <c r="AQ140" s="312"/>
      <c r="AR140" s="313"/>
      <c r="AS140" s="313"/>
      <c r="AT140" s="61">
        <v>150</v>
      </c>
      <c r="AU140" s="14">
        <v>1186.6780000000001</v>
      </c>
      <c r="AV140" s="14">
        <v>33.649650000000001</v>
      </c>
      <c r="AW140" s="7">
        <v>1194.0869748787993</v>
      </c>
      <c r="AX140" s="4">
        <v>33.234098008510855</v>
      </c>
      <c r="AY140" s="2">
        <f t="shared" si="79"/>
        <v>0.62434585277549581</v>
      </c>
      <c r="AZ140" s="2">
        <f t="shared" si="80"/>
        <v>1.2349370394317494</v>
      </c>
      <c r="BA140" s="215">
        <f t="shared" si="73"/>
        <v>54.892908754677613</v>
      </c>
      <c r="BB140" s="217">
        <f t="shared" si="74"/>
        <v>0.17268345763059501</v>
      </c>
      <c r="BC140" s="162"/>
      <c r="BD140" s="32"/>
      <c r="BS140" s="20"/>
      <c r="BT140" s="8"/>
      <c r="BU140" s="50">
        <v>2110.588439043634</v>
      </c>
      <c r="BV140" s="53">
        <v>42.041016640856981</v>
      </c>
      <c r="BX140" s="50">
        <v>1997.5501872722023</v>
      </c>
      <c r="BY140" s="53">
        <v>42.030370227677935</v>
      </c>
      <c r="CF140" s="20"/>
      <c r="CG140" s="8"/>
      <c r="CH140" s="20"/>
      <c r="CO140" s="6"/>
      <c r="CP140" s="6"/>
      <c r="CW140" s="6"/>
      <c r="CX140" s="6"/>
    </row>
    <row r="141" spans="14:102" x14ac:dyDescent="0.25">
      <c r="N141" s="27"/>
      <c r="O141" s="312"/>
      <c r="P141" s="313"/>
      <c r="Q141" s="313"/>
      <c r="R141" s="61">
        <v>200</v>
      </c>
      <c r="S141" s="14">
        <v>1234.653</v>
      </c>
      <c r="T141" s="14">
        <v>33.523299999999999</v>
      </c>
      <c r="U141" s="7">
        <v>1237.1862898545887</v>
      </c>
      <c r="V141" s="4">
        <v>33.700209568796673</v>
      </c>
      <c r="W141" s="2">
        <f t="shared" si="75"/>
        <v>0.20518233500333308</v>
      </c>
      <c r="X141" s="2">
        <f t="shared" si="76"/>
        <v>0.52772122313935077</v>
      </c>
      <c r="Y141" s="215">
        <f t="shared" si="67"/>
        <v>6.4175574873620462</v>
      </c>
      <c r="Z141" s="217">
        <f t="shared" si="68"/>
        <v>3.129699553182512E-2</v>
      </c>
      <c r="AA141" s="223"/>
      <c r="AB141" s="23"/>
      <c r="AC141" s="312"/>
      <c r="AD141" s="313"/>
      <c r="AE141" s="313"/>
      <c r="AF141" s="61">
        <v>200</v>
      </c>
      <c r="AG141" s="14">
        <v>1324.6890000000001</v>
      </c>
      <c r="AH141" s="14">
        <v>33.311300000000003</v>
      </c>
      <c r="AI141" s="7">
        <v>1305.034547314948</v>
      </c>
      <c r="AJ141" s="4">
        <v>33.730984237214571</v>
      </c>
      <c r="AK141" s="2">
        <f t="shared" si="77"/>
        <v>1.483703169955521</v>
      </c>
      <c r="AL141" s="2">
        <f t="shared" si="78"/>
        <v>1.2598854959565315</v>
      </c>
      <c r="AM141" s="215">
        <f t="shared" si="70"/>
        <v>386.29751034895139</v>
      </c>
      <c r="AN141" s="217">
        <f t="shared" si="71"/>
        <v>0.1761348589663739</v>
      </c>
      <c r="AO141" s="223"/>
      <c r="AP141" s="23"/>
      <c r="AQ141" s="312"/>
      <c r="AR141" s="313"/>
      <c r="AS141" s="313"/>
      <c r="AT141" s="61">
        <v>200</v>
      </c>
      <c r="AU141" s="14">
        <v>1224.5319999999999</v>
      </c>
      <c r="AV141" s="14">
        <v>33.826230000000002</v>
      </c>
      <c r="AW141" s="7">
        <v>1235.85459224838</v>
      </c>
      <c r="AX141" s="4">
        <v>33.723094693455501</v>
      </c>
      <c r="AY141" s="2">
        <f t="shared" si="79"/>
        <v>0.92464649746842342</v>
      </c>
      <c r="AZ141" s="2">
        <f t="shared" si="80"/>
        <v>0.30489743179923318</v>
      </c>
      <c r="BA141" s="215">
        <f t="shared" si="73"/>
        <v>128.20109522307561</v>
      </c>
      <c r="BB141" s="217">
        <f t="shared" si="74"/>
        <v>1.0636891456028348E-2</v>
      </c>
      <c r="BC141" s="162"/>
      <c r="BD141" s="32"/>
      <c r="BS141" s="20"/>
      <c r="BT141" s="8"/>
      <c r="BU141" s="50">
        <v>2161.8376527165606</v>
      </c>
      <c r="BV141" s="53">
        <v>42.529153379314891</v>
      </c>
      <c r="BX141" s="50">
        <v>2046.4486924333478</v>
      </c>
      <c r="BY141" s="53">
        <v>42.518474231436507</v>
      </c>
      <c r="CF141" s="20"/>
      <c r="CG141" s="8"/>
      <c r="CH141" s="20"/>
      <c r="CO141" s="6"/>
      <c r="CP141" s="6"/>
      <c r="CW141" s="6"/>
      <c r="CX141" s="6"/>
    </row>
    <row r="142" spans="14:102" x14ac:dyDescent="0.25">
      <c r="N142" s="27"/>
      <c r="O142" s="312"/>
      <c r="P142" s="313"/>
      <c r="Q142" s="313"/>
      <c r="R142" s="61">
        <v>250</v>
      </c>
      <c r="S142" s="14">
        <v>1275.28</v>
      </c>
      <c r="T142" s="14">
        <v>34.101889999999997</v>
      </c>
      <c r="U142" s="7">
        <v>1279.3427229523272</v>
      </c>
      <c r="V142" s="4">
        <v>34.189094329886416</v>
      </c>
      <c r="W142" s="2">
        <f t="shared" si="75"/>
        <v>0.31857497587410211</v>
      </c>
      <c r="X142" s="2">
        <f t="shared" si="76"/>
        <v>0.25571699951650328</v>
      </c>
      <c r="Y142" s="215">
        <f t="shared" si="67"/>
        <v>16.505717787366638</v>
      </c>
      <c r="Z142" s="217">
        <f t="shared" si="68"/>
        <v>7.6045951509392962E-3</v>
      </c>
      <c r="AA142" s="223"/>
      <c r="AB142" s="23"/>
      <c r="AC142" s="312"/>
      <c r="AD142" s="313"/>
      <c r="AE142" s="313"/>
      <c r="AF142" s="61">
        <v>250</v>
      </c>
      <c r="AG142" s="14">
        <v>1369.248</v>
      </c>
      <c r="AH142" s="14">
        <v>33.82179</v>
      </c>
      <c r="AI142" s="7">
        <v>1348.5751509218069</v>
      </c>
      <c r="AJ142" s="4">
        <v>34.220153076959093</v>
      </c>
      <c r="AK142" s="2">
        <f t="shared" si="77"/>
        <v>1.5097958206397355</v>
      </c>
      <c r="AL142" s="2">
        <f t="shared" si="78"/>
        <v>1.1778296682673894</v>
      </c>
      <c r="AM142" s="215">
        <f t="shared" si="70"/>
        <v>427.36668900975206</v>
      </c>
      <c r="AN142" s="217">
        <f t="shared" si="71"/>
        <v>0.15869314108431634</v>
      </c>
      <c r="AO142" s="223"/>
      <c r="AP142" s="23"/>
      <c r="AQ142" s="312"/>
      <c r="AR142" s="313"/>
      <c r="AS142" s="313"/>
      <c r="AT142" s="61">
        <v>250</v>
      </c>
      <c r="AU142" s="14">
        <v>1264.115</v>
      </c>
      <c r="AV142" s="14">
        <v>34.268949999999997</v>
      </c>
      <c r="AW142" s="7">
        <v>1277.9580598379437</v>
      </c>
      <c r="AX142" s="4">
        <v>34.21214632055684</v>
      </c>
      <c r="AY142" s="2">
        <f t="shared" si="79"/>
        <v>1.0950791532371387</v>
      </c>
      <c r="AZ142" s="2">
        <f t="shared" si="80"/>
        <v>0.16575844735002487</v>
      </c>
      <c r="BA142" s="215">
        <f t="shared" si="73"/>
        <v>191.63030567688864</v>
      </c>
      <c r="BB142" s="217">
        <f t="shared" si="74"/>
        <v>3.2266579982808625E-3</v>
      </c>
      <c r="BC142" s="162"/>
      <c r="BD142" s="32"/>
      <c r="BS142" s="20"/>
      <c r="BT142" s="8"/>
      <c r="BU142" s="50">
        <v>2213.6218182043203</v>
      </c>
      <c r="BV142" s="53">
        <v>43.017184094930258</v>
      </c>
      <c r="BX142" s="50">
        <v>2095.8330575943664</v>
      </c>
      <c r="BY142" s="53">
        <v>43.006483134424272</v>
      </c>
      <c r="CF142" s="20"/>
      <c r="CG142" s="8"/>
      <c r="CH142" s="20"/>
      <c r="CO142" s="6"/>
      <c r="CP142" s="6"/>
      <c r="CW142" s="6"/>
      <c r="CX142" s="6"/>
    </row>
    <row r="143" spans="14:102" x14ac:dyDescent="0.25">
      <c r="N143" s="27"/>
      <c r="O143" s="312"/>
      <c r="P143" s="313"/>
      <c r="Q143" s="313"/>
      <c r="R143" s="61">
        <v>300</v>
      </c>
      <c r="S143" s="14">
        <v>1317.3030000000001</v>
      </c>
      <c r="T143" s="14">
        <v>34.389679999999998</v>
      </c>
      <c r="U143" s="7">
        <v>1321.8432551075293</v>
      </c>
      <c r="V143" s="4">
        <v>34.677882808449731</v>
      </c>
      <c r="W143" s="2">
        <f t="shared" si="75"/>
        <v>0.34466292929790787</v>
      </c>
      <c r="X143" s="2">
        <f t="shared" si="76"/>
        <v>0.83805027685553368</v>
      </c>
      <c r="Y143" s="215">
        <f t="shared" si="67"/>
        <v>20.613916441445163</v>
      </c>
      <c r="Z143" s="217">
        <f t="shared" si="68"/>
        <v>8.3060858798312986E-2</v>
      </c>
      <c r="AA143" s="223"/>
      <c r="AB143" s="23"/>
      <c r="AC143" s="312"/>
      <c r="AD143" s="313"/>
      <c r="AE143" s="313"/>
      <c r="AF143" s="61">
        <v>300</v>
      </c>
      <c r="AG143" s="14">
        <v>1414.5039999999999</v>
      </c>
      <c r="AH143" s="14">
        <v>34.279119999999999</v>
      </c>
      <c r="AI143" s="7">
        <v>1392.4884695468952</v>
      </c>
      <c r="AJ143" s="4">
        <v>34.709285364528192</v>
      </c>
      <c r="AK143" s="2">
        <f t="shared" si="77"/>
        <v>1.5564134462047972</v>
      </c>
      <c r="AL143" s="2">
        <f t="shared" si="78"/>
        <v>1.2548903371154017</v>
      </c>
      <c r="AM143" s="215">
        <f t="shared" si="70"/>
        <v>484.68358113158052</v>
      </c>
      <c r="AN143" s="217">
        <f t="shared" si="71"/>
        <v>0.18504224083967324</v>
      </c>
      <c r="AO143" s="223"/>
      <c r="AP143" s="23"/>
      <c r="AQ143" s="312"/>
      <c r="AR143" s="313"/>
      <c r="AS143" s="313"/>
      <c r="AT143" s="61">
        <v>300</v>
      </c>
      <c r="AU143" s="14">
        <v>1305.278</v>
      </c>
      <c r="AV143" s="14">
        <v>34.622610000000002</v>
      </c>
      <c r="AW143" s="7">
        <v>1320.4043362834432</v>
      </c>
      <c r="AX143" s="4">
        <v>34.701174414522342</v>
      </c>
      <c r="AY143" s="2">
        <f t="shared" si="79"/>
        <v>1.1588593604920294</v>
      </c>
      <c r="AZ143" s="2">
        <f t="shared" si="80"/>
        <v>0.22691649913839565</v>
      </c>
      <c r="BA143" s="215">
        <f t="shared" si="73"/>
        <v>228.80604935980878</v>
      </c>
      <c r="BB143" s="217">
        <f t="shared" si="74"/>
        <v>6.1723672292380823E-3</v>
      </c>
      <c r="BC143" s="162"/>
      <c r="BD143" s="32"/>
      <c r="BS143" s="20"/>
      <c r="BT143" s="8"/>
      <c r="BU143" s="50">
        <v>2265.9522319784551</v>
      </c>
      <c r="BV143" s="53">
        <v>43.505101464720397</v>
      </c>
      <c r="BX143" s="50">
        <v>2145.7135412549633</v>
      </c>
      <c r="BY143" s="53">
        <v>43.494390633378828</v>
      </c>
      <c r="CF143" s="20"/>
      <c r="CG143" s="8"/>
      <c r="CH143" s="20"/>
      <c r="CO143" s="6"/>
      <c r="CP143" s="6"/>
      <c r="CW143" s="6"/>
      <c r="CX143" s="6"/>
    </row>
    <row r="144" spans="14:102" x14ac:dyDescent="0.25">
      <c r="N144" s="27"/>
      <c r="O144" s="312"/>
      <c r="P144" s="313"/>
      <c r="Q144" s="313"/>
      <c r="R144" s="61">
        <v>350</v>
      </c>
      <c r="S144" s="14">
        <v>1364.5</v>
      </c>
      <c r="T144" s="14">
        <v>34.892589999999998</v>
      </c>
      <c r="U144" s="7">
        <v>1364.6951834371703</v>
      </c>
      <c r="V144" s="4">
        <v>35.166627748991665</v>
      </c>
      <c r="W144" s="2">
        <f t="shared" si="75"/>
        <v>1.4304392610499936E-2</v>
      </c>
      <c r="X144" s="2">
        <f t="shared" si="76"/>
        <v>0.78537520141573547</v>
      </c>
      <c r="Y144" s="215">
        <f t="shared" si="67"/>
        <v>3.8096574145601379E-2</v>
      </c>
      <c r="Z144" s="217">
        <f t="shared" si="68"/>
        <v>7.5096687872419771E-2</v>
      </c>
      <c r="AA144" s="223"/>
      <c r="AB144" s="23"/>
      <c r="AC144" s="312"/>
      <c r="AD144" s="313"/>
      <c r="AE144" s="313"/>
      <c r="AF144" s="61">
        <v>350</v>
      </c>
      <c r="AG144" s="14">
        <v>1464.78</v>
      </c>
      <c r="AH144" s="14">
        <v>34.809699999999999</v>
      </c>
      <c r="AI144" s="7">
        <v>1436.7823327551077</v>
      </c>
      <c r="AJ144" s="4">
        <v>35.198382068784909</v>
      </c>
      <c r="AK144" s="2">
        <f t="shared" si="77"/>
        <v>1.9113906009702637</v>
      </c>
      <c r="AL144" s="2">
        <f t="shared" si="78"/>
        <v>1.1165912627368508</v>
      </c>
      <c r="AM144" s="215">
        <f t="shared" si="70"/>
        <v>783.86937115571106</v>
      </c>
      <c r="AN144" s="217">
        <f t="shared" si="71"/>
        <v>0.15107375059491712</v>
      </c>
      <c r="AO144" s="223"/>
      <c r="AP144" s="23"/>
      <c r="AQ144" s="312"/>
      <c r="AR144" s="313"/>
      <c r="AS144" s="313"/>
      <c r="AT144" s="61">
        <v>350</v>
      </c>
      <c r="AU144" s="14">
        <v>1351.8340000000001</v>
      </c>
      <c r="AV144" s="14">
        <v>34.978839999999998</v>
      </c>
      <c r="AW144" s="7">
        <v>1363.2006118383547</v>
      </c>
      <c r="AX144" s="4">
        <v>35.190169849152817</v>
      </c>
      <c r="AY144" s="2">
        <f t="shared" si="79"/>
        <v>0.84082896556490139</v>
      </c>
      <c r="AZ144" s="2">
        <f t="shared" si="80"/>
        <v>0.6041648298022988</v>
      </c>
      <c r="BA144" s="215">
        <f t="shared" si="73"/>
        <v>129.19986468382359</v>
      </c>
      <c r="BB144" s="217">
        <f t="shared" si="74"/>
        <v>4.4660305142952973E-2</v>
      </c>
      <c r="BC144" s="162"/>
      <c r="BD144" s="32"/>
      <c r="BS144" s="20"/>
      <c r="BT144" s="8"/>
      <c r="BU144" s="50">
        <v>2318.8404346396601</v>
      </c>
      <c r="BV144" s="53">
        <v>43.992897639592627</v>
      </c>
      <c r="BX144" s="50">
        <v>2196.1006232313475</v>
      </c>
      <c r="BY144" s="53">
        <v>43.982189990996382</v>
      </c>
      <c r="CF144" s="20"/>
      <c r="CG144" s="8"/>
      <c r="CH144" s="20"/>
      <c r="CO144" s="6"/>
      <c r="CP144" s="6"/>
      <c r="CW144" s="6"/>
      <c r="CX144" s="6"/>
    </row>
    <row r="145" spans="11:102" x14ac:dyDescent="0.25">
      <c r="N145" s="27"/>
      <c r="O145" s="312"/>
      <c r="P145" s="313"/>
      <c r="Q145" s="313"/>
      <c r="R145" s="61">
        <v>400</v>
      </c>
      <c r="S145" s="14">
        <v>1408.454</v>
      </c>
      <c r="T145" s="14">
        <v>35.329790000000003</v>
      </c>
      <c r="U145" s="7">
        <v>1407.9058996332458</v>
      </c>
      <c r="V145" s="4">
        <v>35.655333960462592</v>
      </c>
      <c r="W145" s="2">
        <f t="shared" si="75"/>
        <v>3.8915034978364224E-2</v>
      </c>
      <c r="X145" s="2">
        <f t="shared" si="76"/>
        <v>0.92144323660737615</v>
      </c>
      <c r="Y145" s="215">
        <f t="shared" si="67"/>
        <v>0.30041401203605561</v>
      </c>
      <c r="Z145" s="217">
        <f t="shared" si="68"/>
        <v>0.10597887019366781</v>
      </c>
      <c r="AA145" s="223"/>
      <c r="AB145" s="23"/>
      <c r="AC145" s="312"/>
      <c r="AD145" s="313"/>
      <c r="AE145" s="313"/>
      <c r="AF145" s="61">
        <v>400</v>
      </c>
      <c r="AG145" s="14">
        <v>1511.2439999999999</v>
      </c>
      <c r="AH145" s="14">
        <v>35.318100000000001</v>
      </c>
      <c r="AI145" s="7">
        <v>1481.4647326783629</v>
      </c>
      <c r="AJ145" s="4">
        <v>35.687440826079332</v>
      </c>
      <c r="AK145" s="2">
        <f t="shared" si="77"/>
        <v>1.9705135187724159</v>
      </c>
      <c r="AL145" s="2">
        <f t="shared" si="78"/>
        <v>1.0457550833123257</v>
      </c>
      <c r="AM145" s="215">
        <f t="shared" si="70"/>
        <v>886.80476221351773</v>
      </c>
      <c r="AN145" s="217">
        <f t="shared" si="71"/>
        <v>0.13641264580896226</v>
      </c>
      <c r="AO145" s="223"/>
      <c r="AP145" s="23"/>
      <c r="AQ145" s="312"/>
      <c r="AR145" s="313"/>
      <c r="AS145" s="313"/>
      <c r="AT145" s="61">
        <v>400</v>
      </c>
      <c r="AU145" s="14">
        <v>1395.2750000000001</v>
      </c>
      <c r="AV145" s="14">
        <v>35.454329999999999</v>
      </c>
      <c r="AW145" s="7">
        <v>1406.3542370493585</v>
      </c>
      <c r="AX145" s="4">
        <v>35.679129536376543</v>
      </c>
      <c r="AY145" s="2">
        <f t="shared" si="79"/>
        <v>0.79405400722856956</v>
      </c>
      <c r="AZ145" s="2">
        <f t="shared" si="80"/>
        <v>0.6340538274917169</v>
      </c>
      <c r="BA145" s="215">
        <f t="shared" si="73"/>
        <v>122.7494935958764</v>
      </c>
      <c r="BB145" s="217">
        <f t="shared" si="74"/>
        <v>5.0534831555109148E-2</v>
      </c>
      <c r="BC145" s="162"/>
      <c r="BD145" s="32"/>
      <c r="BS145" s="20"/>
      <c r="BT145" s="8"/>
      <c r="BU145" s="50">
        <v>2372.29821659769</v>
      </c>
      <c r="BV145" s="53">
        <v>44.480564198373756</v>
      </c>
      <c r="BX145" s="50">
        <v>2247.0050097582534</v>
      </c>
      <c r="BY145" s="53">
        <v>44.469873999904323</v>
      </c>
      <c r="CF145" s="20"/>
      <c r="CG145" s="8"/>
      <c r="CH145" s="20"/>
      <c r="CO145" s="6"/>
      <c r="CP145" s="6"/>
      <c r="CW145" s="6"/>
      <c r="CX145" s="6"/>
    </row>
    <row r="146" spans="11:102" x14ac:dyDescent="0.25">
      <c r="N146" s="27"/>
      <c r="O146" s="312"/>
      <c r="P146" s="313"/>
      <c r="Q146" s="313"/>
      <c r="R146" s="61">
        <v>450</v>
      </c>
      <c r="S146" s="14">
        <v>1453.037</v>
      </c>
      <c r="T146" s="14">
        <v>35.777189999999997</v>
      </c>
      <c r="U146" s="7">
        <v>1451.4829445861089</v>
      </c>
      <c r="V146" s="4">
        <v>36.143999820672548</v>
      </c>
      <c r="W146" s="2">
        <f t="shared" si="75"/>
        <v>0.1069522258477308</v>
      </c>
      <c r="X146" s="2">
        <f t="shared" si="76"/>
        <v>1.0252616839739239</v>
      </c>
      <c r="Y146" s="215">
        <f t="shared" si="67"/>
        <v>2.4150882294442133</v>
      </c>
      <c r="Z146" s="217">
        <f t="shared" si="68"/>
        <v>0.13454944454182852</v>
      </c>
      <c r="AA146" s="223"/>
      <c r="AB146" s="23"/>
      <c r="AC146" s="312"/>
      <c r="AD146" s="313"/>
      <c r="AE146" s="313"/>
      <c r="AF146" s="61">
        <v>450</v>
      </c>
      <c r="AG146" s="14">
        <v>1558.1769999999999</v>
      </c>
      <c r="AH146" s="14">
        <v>35.754339999999999</v>
      </c>
      <c r="AI146" s="7">
        <v>1526.5438310731543</v>
      </c>
      <c r="AJ146" s="4">
        <v>36.17645884307597</v>
      </c>
      <c r="AK146" s="2">
        <f t="shared" si="77"/>
        <v>2.0301396392608582</v>
      </c>
      <c r="AL146" s="2">
        <f t="shared" si="78"/>
        <v>1.1806086843610344</v>
      </c>
      <c r="AM146" s="215">
        <f t="shared" si="70"/>
        <v>1000.6573763543536</v>
      </c>
      <c r="AN146" s="217">
        <f t="shared" si="71"/>
        <v>0.17818431767979626</v>
      </c>
      <c r="AO146" s="223"/>
      <c r="AP146" s="23"/>
      <c r="AQ146" s="312"/>
      <c r="AR146" s="313"/>
      <c r="AS146" s="313"/>
      <c r="AT146" s="61">
        <v>450</v>
      </c>
      <c r="AU146" s="14">
        <v>1439.4349999999999</v>
      </c>
      <c r="AV146" s="14">
        <v>35.823920000000001</v>
      </c>
      <c r="AW146" s="7">
        <v>1449.872719474756</v>
      </c>
      <c r="AX146" s="4">
        <v>36.168050854773767</v>
      </c>
      <c r="AY146" s="2">
        <f t="shared" si="79"/>
        <v>0.72512614148996124</v>
      </c>
      <c r="AZ146" s="2">
        <f t="shared" si="80"/>
        <v>0.96061752810347456</v>
      </c>
      <c r="BA146" s="215">
        <f t="shared" si="73"/>
        <v>108.94598783370114</v>
      </c>
      <c r="BB146" s="217">
        <f t="shared" si="74"/>
        <v>0.118426045207323</v>
      </c>
      <c r="BC146" s="162"/>
      <c r="BD146" s="32"/>
      <c r="BS146" s="20"/>
      <c r="BT146" s="8"/>
      <c r="BU146" s="50">
        <v>2426.3376239204576</v>
      </c>
      <c r="BV146" s="53">
        <v>44.968092096963204</v>
      </c>
      <c r="BX146" s="50">
        <v>2298.4376387371608</v>
      </c>
      <c r="BY146" s="53">
        <v>44.95743494302981</v>
      </c>
      <c r="CF146" s="20"/>
      <c r="CG146" s="8"/>
      <c r="CH146" s="20"/>
      <c r="CO146" s="6"/>
      <c r="CP146" s="6"/>
      <c r="CW146" s="6"/>
      <c r="CX146" s="6"/>
    </row>
    <row r="147" spans="11:102" x14ac:dyDescent="0.25">
      <c r="N147" s="27"/>
      <c r="O147" s="312"/>
      <c r="P147" s="313"/>
      <c r="Q147" s="313"/>
      <c r="R147" s="61">
        <v>500</v>
      </c>
      <c r="S147" s="14">
        <v>1498.1569999999999</v>
      </c>
      <c r="T147" s="14">
        <v>36.325710000000001</v>
      </c>
      <c r="U147" s="7">
        <v>1495.4340185657977</v>
      </c>
      <c r="V147" s="4">
        <v>36.632622671461284</v>
      </c>
      <c r="W147" s="2">
        <f t="shared" si="75"/>
        <v>0.18175541243022</v>
      </c>
      <c r="X147" s="2">
        <f t="shared" si="76"/>
        <v>0.84489104675802218</v>
      </c>
      <c r="Y147" s="215">
        <f t="shared" si="67"/>
        <v>7.4146278910099293</v>
      </c>
      <c r="Z147" s="217">
        <f t="shared" si="68"/>
        <v>9.4195387903501765E-2</v>
      </c>
      <c r="AA147" s="223"/>
      <c r="AB147" s="23"/>
      <c r="AC147" s="312"/>
      <c r="AD147" s="313"/>
      <c r="AE147" s="313"/>
      <c r="AF147" s="61">
        <v>500</v>
      </c>
      <c r="AG147" s="14">
        <v>1605.529</v>
      </c>
      <c r="AH147" s="14">
        <v>36.282539999999997</v>
      </c>
      <c r="AI147" s="7">
        <v>1572.0279633374732</v>
      </c>
      <c r="AJ147" s="4">
        <v>36.665433132467228</v>
      </c>
      <c r="AK147" s="2">
        <f t="shared" si="77"/>
        <v>2.0866042695290314</v>
      </c>
      <c r="AL147" s="2">
        <f t="shared" si="78"/>
        <v>1.0553096130183586</v>
      </c>
      <c r="AM147" s="215">
        <f t="shared" si="70"/>
        <v>1122.319457463962</v>
      </c>
      <c r="AN147" s="217">
        <f t="shared" si="71"/>
        <v>0.14660715089056858</v>
      </c>
      <c r="AO147" s="223"/>
      <c r="AP147" s="23"/>
      <c r="AQ147" s="312"/>
      <c r="AR147" s="313"/>
      <c r="AS147" s="313"/>
      <c r="AT147" s="61">
        <v>500</v>
      </c>
      <c r="AU147" s="14">
        <v>1484.165</v>
      </c>
      <c r="AV147" s="14">
        <v>36.352060000000002</v>
      </c>
      <c r="AW147" s="7">
        <v>1493.7637264533601</v>
      </c>
      <c r="AX147" s="4">
        <v>36.656931100204183</v>
      </c>
      <c r="AY147" s="2">
        <f t="shared" si="79"/>
        <v>0.64674254232919426</v>
      </c>
      <c r="AZ147" s="2">
        <f t="shared" si="80"/>
        <v>0.83866251377275813</v>
      </c>
      <c r="BA147" s="215">
        <f t="shared" si="73"/>
        <v>92.135549526434701</v>
      </c>
      <c r="BB147" s="217">
        <f t="shared" si="74"/>
        <v>9.2946387739707953E-2</v>
      </c>
      <c r="BC147" s="162"/>
      <c r="BD147" s="32"/>
      <c r="BS147" s="20"/>
      <c r="BT147" s="8"/>
      <c r="BU147" s="50">
        <v>2480.9709643612168</v>
      </c>
      <c r="BV147" s="53">
        <v>45.455471611988855</v>
      </c>
      <c r="BX147" s="50">
        <v>2350.4096851377226</v>
      </c>
      <c r="BY147" s="53">
        <v>45.444864549930848</v>
      </c>
      <c r="CF147" s="20"/>
      <c r="CG147" s="8"/>
      <c r="CH147" s="20"/>
      <c r="CO147" s="6"/>
      <c r="CP147" s="6"/>
      <c r="CW147" s="6"/>
      <c r="CX147" s="6"/>
    </row>
    <row r="148" spans="11:102" ht="15.6" customHeight="1" x14ac:dyDescent="0.25">
      <c r="K148" s="6"/>
      <c r="N148" s="27"/>
      <c r="O148" s="312"/>
      <c r="P148" s="313"/>
      <c r="Q148" s="313"/>
      <c r="R148" s="61">
        <v>550</v>
      </c>
      <c r="S148" s="14">
        <v>1546.5050000000001</v>
      </c>
      <c r="T148" s="14">
        <v>36.802079999999997</v>
      </c>
      <c r="U148" s="7">
        <v>1539.7669856907203</v>
      </c>
      <c r="V148" s="4">
        <v>37.121199558586312</v>
      </c>
      <c r="W148" s="2">
        <f t="shared" si="75"/>
        <v>0.43569301808140504</v>
      </c>
      <c r="X148" s="2">
        <f t="shared" si="76"/>
        <v>0.86712370221008062</v>
      </c>
      <c r="Y148" s="215">
        <f t="shared" si="67"/>
        <v>45.400836832059788</v>
      </c>
      <c r="Z148" s="217">
        <f t="shared" si="68"/>
        <v>0.1018372926723249</v>
      </c>
      <c r="AA148" s="223"/>
      <c r="AB148" s="23"/>
      <c r="AC148" s="312"/>
      <c r="AD148" s="313"/>
      <c r="AE148" s="313"/>
      <c r="AF148" s="61">
        <v>550</v>
      </c>
      <c r="AG148" s="14">
        <v>1656.106</v>
      </c>
      <c r="AH148" s="14">
        <v>36.793469999999999</v>
      </c>
      <c r="AI148" s="7">
        <v>1617.925642352802</v>
      </c>
      <c r="AJ148" s="4">
        <v>37.154360524023517</v>
      </c>
      <c r="AK148" s="2">
        <f t="shared" si="77"/>
        <v>2.3054295828405897</v>
      </c>
      <c r="AL148" s="2">
        <f t="shared" si="78"/>
        <v>0.98085482022629944</v>
      </c>
      <c r="AM148" s="215">
        <f t="shared" si="70"/>
        <v>1457.7397100679493</v>
      </c>
      <c r="AN148" s="217">
        <f t="shared" si="71"/>
        <v>0.13024197032996898</v>
      </c>
      <c r="AO148" s="223"/>
      <c r="AP148" s="23"/>
      <c r="AQ148" s="312"/>
      <c r="AR148" s="313"/>
      <c r="AS148" s="313"/>
      <c r="AT148" s="61">
        <v>550</v>
      </c>
      <c r="AU148" s="14">
        <v>1532.1210000000001</v>
      </c>
      <c r="AV148" s="14">
        <v>36.84948</v>
      </c>
      <c r="AW148" s="7">
        <v>1538.0350885346199</v>
      </c>
      <c r="AX148" s="4">
        <v>37.145767418171232</v>
      </c>
      <c r="AY148" s="2">
        <f t="shared" si="79"/>
        <v>0.38600662314659545</v>
      </c>
      <c r="AZ148" s="2">
        <f t="shared" si="80"/>
        <v>0.80404775907619941</v>
      </c>
      <c r="BA148" s="215">
        <f t="shared" si="73"/>
        <v>34.97644319532197</v>
      </c>
      <c r="BB148" s="217">
        <f t="shared" si="74"/>
        <v>8.7786234166574661E-2</v>
      </c>
      <c r="BC148" s="162"/>
      <c r="BD148" s="32"/>
      <c r="BS148" s="20"/>
      <c r="BT148" s="8"/>
      <c r="BU148" s="50">
        <v>2536.2108135735921</v>
      </c>
      <c r="BV148" s="53">
        <v>45.942692278253141</v>
      </c>
      <c r="BX148" s="50">
        <v>2402.9325665600404</v>
      </c>
      <c r="BY148" s="53">
        <v>45.932153948595683</v>
      </c>
      <c r="CF148" s="20"/>
      <c r="CG148" s="8"/>
      <c r="CH148" s="20"/>
      <c r="CO148" s="6"/>
      <c r="CP148" s="6"/>
      <c r="CW148" s="6"/>
      <c r="CX148" s="6"/>
    </row>
    <row r="149" spans="11:102" x14ac:dyDescent="0.25">
      <c r="K149" s="6"/>
      <c r="N149" s="27"/>
      <c r="O149" s="312"/>
      <c r="P149" s="313"/>
      <c r="Q149" s="313"/>
      <c r="R149" s="61">
        <v>600</v>
      </c>
      <c r="S149" s="14">
        <v>1592.1869999999999</v>
      </c>
      <c r="T149" s="14">
        <v>37.320430000000002</v>
      </c>
      <c r="U149" s="7">
        <v>1584.4898776771263</v>
      </c>
      <c r="V149" s="4">
        <v>37.609727330729285</v>
      </c>
      <c r="W149" s="2">
        <f t="shared" si="75"/>
        <v>0.48343079819604179</v>
      </c>
      <c r="X149" s="2">
        <f t="shared" si="76"/>
        <v>0.77517148309728323</v>
      </c>
      <c r="Y149" s="215">
        <f t="shared" si="67"/>
        <v>59.245692053279249</v>
      </c>
      <c r="Z149" s="217">
        <f t="shared" si="68"/>
        <v>8.3692945567088395E-2</v>
      </c>
      <c r="AA149" s="223"/>
      <c r="AB149" s="23"/>
      <c r="AC149" s="312"/>
      <c r="AD149" s="313"/>
      <c r="AE149" s="313"/>
      <c r="AF149" s="61">
        <v>600</v>
      </c>
      <c r="AG149" s="14">
        <v>1703.796</v>
      </c>
      <c r="AH149" s="14">
        <v>37.29513</v>
      </c>
      <c r="AI149" s="7">
        <v>1664.245562394264</v>
      </c>
      <c r="AJ149" s="4">
        <v>37.643237653868127</v>
      </c>
      <c r="AK149" s="2">
        <f t="shared" si="77"/>
        <v>2.321312974425112</v>
      </c>
      <c r="AL149" s="2">
        <f t="shared" si="78"/>
        <v>0.93338635330705766</v>
      </c>
      <c r="AM149" s="215">
        <f t="shared" si="70"/>
        <v>1564.2371148052225</v>
      </c>
      <c r="AN149" s="217">
        <f t="shared" si="71"/>
        <v>0.12117893868157135</v>
      </c>
      <c r="AO149" s="223"/>
      <c r="AP149" s="23"/>
      <c r="AQ149" s="312"/>
      <c r="AR149" s="313"/>
      <c r="AS149" s="313"/>
      <c r="AT149" s="61">
        <v>600</v>
      </c>
      <c r="AU149" s="14">
        <v>1577.482</v>
      </c>
      <c r="AV149" s="14">
        <v>37.343269999999997</v>
      </c>
      <c r="AW149" s="7">
        <v>1582.6948030547153</v>
      </c>
      <c r="AX149" s="4">
        <v>37.634556786039404</v>
      </c>
      <c r="AY149" s="2">
        <f t="shared" si="79"/>
        <v>0.33045087390634714</v>
      </c>
      <c r="AZ149" s="2">
        <f t="shared" si="80"/>
        <v>0.78002485063414984</v>
      </c>
      <c r="BA149" s="215">
        <f t="shared" si="73"/>
        <v>27.173315687249403</v>
      </c>
      <c r="BB149" s="217">
        <f t="shared" si="74"/>
        <v>8.4847991721167429E-2</v>
      </c>
      <c r="BC149" s="162"/>
      <c r="BD149" s="32"/>
      <c r="BS149" s="20"/>
      <c r="BT149" s="8"/>
      <c r="BU149" s="50">
        <v>2592.0700215251982</v>
      </c>
      <c r="BV149" s="53">
        <v>46.429742819149304</v>
      </c>
      <c r="BX149" s="50">
        <v>2456.017948966125</v>
      </c>
      <c r="BY149" s="53">
        <v>46.419293612146227</v>
      </c>
      <c r="CF149" s="20"/>
      <c r="CG149" s="8"/>
      <c r="CH149" s="20"/>
      <c r="CO149" s="6"/>
      <c r="CP149" s="6"/>
      <c r="CW149" s="6"/>
      <c r="CX149" s="6"/>
    </row>
    <row r="150" spans="11:102" x14ac:dyDescent="0.25">
      <c r="N150" s="27"/>
      <c r="O150" s="312"/>
      <c r="P150" s="313"/>
      <c r="Q150" s="313"/>
      <c r="R150" s="61">
        <v>650</v>
      </c>
      <c r="S150" s="14">
        <v>1638.2950000000001</v>
      </c>
      <c r="T150" s="14">
        <v>37.824480000000001</v>
      </c>
      <c r="U150" s="7">
        <v>1629.6108975582008</v>
      </c>
      <c r="V150" s="4">
        <v>38.098202644152693</v>
      </c>
      <c r="W150" s="2">
        <f t="shared" si="75"/>
        <v>0.53006951994599683</v>
      </c>
      <c r="X150" s="2">
        <f t="shared" si="76"/>
        <v>0.72366531979472404</v>
      </c>
      <c r="Y150" s="215">
        <f t="shared" si="67"/>
        <v>75.413635219664016</v>
      </c>
      <c r="Z150" s="217">
        <f t="shared" si="68"/>
        <v>7.4924085921940942E-2</v>
      </c>
      <c r="AA150" s="223"/>
      <c r="AB150" s="23"/>
      <c r="AC150" s="312"/>
      <c r="AD150" s="313"/>
      <c r="AE150" s="313"/>
      <c r="AF150" s="61">
        <v>650</v>
      </c>
      <c r="AG150" s="14">
        <v>1751.8050000000001</v>
      </c>
      <c r="AH150" s="14">
        <v>37.81908</v>
      </c>
      <c r="AI150" s="7">
        <v>1710.9966031342735</v>
      </c>
      <c r="AJ150" s="4">
        <v>38.132060950561261</v>
      </c>
      <c r="AK150" s="2">
        <f t="shared" si="77"/>
        <v>2.3295056736181556</v>
      </c>
      <c r="AL150" s="2">
        <f t="shared" si="78"/>
        <v>0.82757420476981791</v>
      </c>
      <c r="AM150" s="215">
        <f t="shared" si="70"/>
        <v>1665.3252547506393</v>
      </c>
      <c r="AN150" s="217">
        <f t="shared" si="71"/>
        <v>9.7957075414230682E-2</v>
      </c>
      <c r="AO150" s="223"/>
      <c r="AP150" s="23"/>
      <c r="AQ150" s="312"/>
      <c r="AR150" s="313"/>
      <c r="AS150" s="313"/>
      <c r="AT150" s="61">
        <v>650</v>
      </c>
      <c r="AU150" s="14">
        <v>1623.2629999999999</v>
      </c>
      <c r="AV150" s="14">
        <v>37.877070000000003</v>
      </c>
      <c r="AW150" s="7">
        <v>1627.751037806918</v>
      </c>
      <c r="AX150" s="4">
        <v>38.123296000138289</v>
      </c>
      <c r="AY150" s="2">
        <f t="shared" si="79"/>
        <v>0.27648248046792795</v>
      </c>
      <c r="AZ150" s="2">
        <f t="shared" si="80"/>
        <v>0.65006612216384707</v>
      </c>
      <c r="BA150" s="215">
        <f t="shared" si="73"/>
        <v>20.142483356326235</v>
      </c>
      <c r="BB150" s="217">
        <f t="shared" si="74"/>
        <v>6.062724314409916E-2</v>
      </c>
      <c r="BC150" s="162"/>
      <c r="BD150" s="32"/>
      <c r="BS150" s="20"/>
      <c r="BT150" s="8"/>
      <c r="BU150" s="50">
        <v>2648.5617191217202</v>
      </c>
      <c r="BV150" s="53">
        <v>46.916611069102409</v>
      </c>
      <c r="BX150" s="50">
        <v>2509.6777525896705</v>
      </c>
      <c r="BY150" s="53">
        <v>46.90627329979953</v>
      </c>
      <c r="CF150" s="20"/>
      <c r="CG150" s="8"/>
      <c r="CH150" s="20"/>
      <c r="CO150" s="6"/>
      <c r="CP150" s="6"/>
      <c r="CW150" s="6"/>
      <c r="CX150" s="6"/>
    </row>
    <row r="151" spans="11:102" x14ac:dyDescent="0.25">
      <c r="N151" s="27"/>
      <c r="O151" s="312"/>
      <c r="P151" s="313"/>
      <c r="Q151" s="313"/>
      <c r="R151" s="61">
        <v>700</v>
      </c>
      <c r="S151" s="14">
        <v>1684.836</v>
      </c>
      <c r="T151" s="14">
        <v>38.296399999999998</v>
      </c>
      <c r="U151" s="7">
        <v>1675.1384234757702</v>
      </c>
      <c r="V151" s="4">
        <v>38.586621951934006</v>
      </c>
      <c r="W151" s="2">
        <f t="shared" si="75"/>
        <v>0.57557985015929247</v>
      </c>
      <c r="X151" s="2">
        <f t="shared" si="76"/>
        <v>0.75783089777109047</v>
      </c>
      <c r="Y151" s="215">
        <f t="shared" si="67"/>
        <v>94.042990443293249</v>
      </c>
      <c r="Z151" s="217">
        <f t="shared" si="68"/>
        <v>8.4228781384385595E-2</v>
      </c>
      <c r="AA151" s="223"/>
      <c r="AB151" s="23"/>
      <c r="AC151" s="312"/>
      <c r="AD151" s="313"/>
      <c r="AE151" s="313"/>
      <c r="AF151" s="61">
        <v>700</v>
      </c>
      <c r="AG151" s="14">
        <v>1800.18</v>
      </c>
      <c r="AH151" s="14">
        <v>38.28575</v>
      </c>
      <c r="AI151" s="7">
        <v>1758.1878337451406</v>
      </c>
      <c r="AJ151" s="4">
        <v>38.620826619768216</v>
      </c>
      <c r="AK151" s="2">
        <f t="shared" si="77"/>
        <v>2.3326648587840944</v>
      </c>
      <c r="AL151" s="2">
        <f t="shared" si="78"/>
        <v>0.87519930984299965</v>
      </c>
      <c r="AM151" s="215">
        <f t="shared" si="70"/>
        <v>1763.342026775762</v>
      </c>
      <c r="AN151" s="217">
        <f t="shared" si="71"/>
        <v>0.11227634111529376</v>
      </c>
      <c r="AO151" s="223"/>
      <c r="AP151" s="23"/>
      <c r="AQ151" s="312"/>
      <c r="AR151" s="313"/>
      <c r="AS151" s="313"/>
      <c r="AT151" s="61">
        <v>700</v>
      </c>
      <c r="AU151" s="14">
        <v>1669.511</v>
      </c>
      <c r="AV151" s="14">
        <v>38.322360000000003</v>
      </c>
      <c r="AW151" s="7">
        <v>1673.2121348028254</v>
      </c>
      <c r="AX151" s="4">
        <v>38.611981662609878</v>
      </c>
      <c r="AY151" s="2">
        <f t="shared" si="79"/>
        <v>0.22168975243801545</v>
      </c>
      <c r="AZ151" s="2">
        <f t="shared" si="80"/>
        <v>0.75575111399682815</v>
      </c>
      <c r="BA151" s="215">
        <f t="shared" si="73"/>
        <v>13.698398828685679</v>
      </c>
      <c r="BB151" s="217">
        <f t="shared" si="74"/>
        <v>8.3880707452908196E-2</v>
      </c>
      <c r="BC151" s="162"/>
      <c r="BD151" s="32"/>
      <c r="BS151" s="20"/>
      <c r="BT151" s="8"/>
      <c r="BU151" s="50">
        <v>2705.6993250546143</v>
      </c>
      <c r="BV151" s="53">
        <v>47.403283886941587</v>
      </c>
      <c r="BX151" s="50">
        <v>2563.9241580341836</v>
      </c>
      <c r="BY151" s="53">
        <v>47.393081991346591</v>
      </c>
      <c r="CF151" s="20"/>
      <c r="CG151" s="8"/>
      <c r="CH151" s="20"/>
      <c r="CO151" s="6"/>
      <c r="CP151" s="6"/>
      <c r="CW151" s="6"/>
      <c r="CX151" s="6"/>
    </row>
    <row r="152" spans="11:102" x14ac:dyDescent="0.25">
      <c r="N152" s="27"/>
      <c r="O152" s="312"/>
      <c r="P152" s="313"/>
      <c r="Q152" s="313"/>
      <c r="R152" s="61">
        <v>750</v>
      </c>
      <c r="S152" s="14">
        <v>1731.748</v>
      </c>
      <c r="T152" s="14">
        <v>38.81523</v>
      </c>
      <c r="U152" s="7">
        <v>1721.0810125630755</v>
      </c>
      <c r="V152" s="4">
        <v>39.074981489753874</v>
      </c>
      <c r="W152" s="2">
        <f t="shared" si="75"/>
        <v>0.61596649379265922</v>
      </c>
      <c r="X152" s="2">
        <f t="shared" si="76"/>
        <v>0.66919992424075403</v>
      </c>
      <c r="Y152" s="215">
        <f t="shared" si="67"/>
        <v>113.78462097950514</v>
      </c>
      <c r="Z152" s="217">
        <f t="shared" si="68"/>
        <v>6.7470836429357126E-2</v>
      </c>
      <c r="AA152" s="223"/>
      <c r="AB152" s="23"/>
      <c r="AC152" s="312"/>
      <c r="AD152" s="313"/>
      <c r="AE152" s="313"/>
      <c r="AF152" s="61">
        <v>750</v>
      </c>
      <c r="AG152" s="14">
        <v>1848.866</v>
      </c>
      <c r="AH152" s="14">
        <v>38.794379999999997</v>
      </c>
      <c r="AI152" s="7">
        <v>1805.8285171042555</v>
      </c>
      <c r="AJ152" s="4">
        <v>39.109530627596079</v>
      </c>
      <c r="AK152" s="2">
        <f t="shared" si="77"/>
        <v>2.327777291363704</v>
      </c>
      <c r="AL152" s="2">
        <f t="shared" si="78"/>
        <v>0.81236155235908591</v>
      </c>
      <c r="AM152" s="215">
        <f t="shared" si="70"/>
        <v>1852.2249340014971</v>
      </c>
      <c r="AN152" s="217">
        <f t="shared" si="71"/>
        <v>9.9319918074204802E-2</v>
      </c>
      <c r="AO152" s="223"/>
      <c r="AP152" s="23"/>
      <c r="AQ152" s="312"/>
      <c r="AR152" s="313"/>
      <c r="AS152" s="313"/>
      <c r="AT152" s="61">
        <v>750</v>
      </c>
      <c r="AU152" s="14">
        <v>1716.1469999999999</v>
      </c>
      <c r="AV152" s="14">
        <v>38.833159999999999</v>
      </c>
      <c r="AW152" s="7">
        <v>1719.0866141266442</v>
      </c>
      <c r="AX152" s="4">
        <v>39.100610167290618</v>
      </c>
      <c r="AY152" s="2">
        <f t="shared" si="79"/>
        <v>0.17129151096288961</v>
      </c>
      <c r="AZ152" s="2">
        <f t="shared" si="80"/>
        <v>0.68871595124017426</v>
      </c>
      <c r="BA152" s="215">
        <f t="shared" si="73"/>
        <v>8.6413312135667368</v>
      </c>
      <c r="BB152" s="217">
        <f t="shared" si="74"/>
        <v>7.1529591983780019E-2</v>
      </c>
      <c r="BC152" s="162"/>
      <c r="BD152" s="32"/>
      <c r="BS152" s="20"/>
      <c r="BT152" s="8"/>
      <c r="BU152" s="50">
        <v>2763.4965528870607</v>
      </c>
      <c r="BV152" s="53">
        <v>47.889747058936017</v>
      </c>
      <c r="BX152" s="50">
        <v>2618.7696125705161</v>
      </c>
      <c r="BY152" s="53">
        <v>47.879707814296324</v>
      </c>
      <c r="CF152" s="20"/>
      <c r="CG152" s="8"/>
      <c r="CH152" s="20"/>
      <c r="CO152" s="6"/>
      <c r="CP152" s="6"/>
      <c r="CW152" s="6"/>
      <c r="CX152" s="6"/>
    </row>
    <row r="153" spans="11:102" x14ac:dyDescent="0.25">
      <c r="N153" s="27"/>
      <c r="O153" s="312"/>
      <c r="P153" s="313"/>
      <c r="Q153" s="313"/>
      <c r="R153" s="61">
        <v>800</v>
      </c>
      <c r="S153" s="14">
        <v>1779.0609999999999</v>
      </c>
      <c r="T153" s="14">
        <v>39.291550000000001</v>
      </c>
      <c r="U153" s="7">
        <v>1767.4474049243008</v>
      </c>
      <c r="V153" s="4">
        <v>39.563277260071665</v>
      </c>
      <c r="W153" s="2">
        <f t="shared" si="75"/>
        <v>0.65279352847929861</v>
      </c>
      <c r="X153" s="2">
        <f t="shared" si="76"/>
        <v>0.69156666018944035</v>
      </c>
      <c r="Y153" s="215">
        <f t="shared" si="67"/>
        <v>134.87559058230227</v>
      </c>
      <c r="Z153" s="217">
        <f t="shared" si="68"/>
        <v>7.3835703866053745E-2</v>
      </c>
      <c r="AA153" s="223"/>
      <c r="AB153" s="23"/>
      <c r="AC153" s="312"/>
      <c r="AD153" s="313"/>
      <c r="AE153" s="313"/>
      <c r="AF153" s="61">
        <v>800</v>
      </c>
      <c r="AG153" s="14">
        <v>1897.867</v>
      </c>
      <c r="AH153" s="14">
        <v>39.304139999999997</v>
      </c>
      <c r="AI153" s="7">
        <v>1853.9281141054607</v>
      </c>
      <c r="AJ153" s="4">
        <v>39.598168682486993</v>
      </c>
      <c r="AK153" s="2">
        <f t="shared" si="77"/>
        <v>2.3151720270461116</v>
      </c>
      <c r="AL153" s="2">
        <f t="shared" si="78"/>
        <v>0.74808578049792152</v>
      </c>
      <c r="AM153" s="215">
        <f t="shared" si="70"/>
        <v>1930.6256936533382</v>
      </c>
      <c r="AN153" s="217">
        <f t="shared" si="71"/>
        <v>8.6452866125038566E-2</v>
      </c>
      <c r="AO153" s="223"/>
      <c r="AP153" s="23"/>
      <c r="AQ153" s="312"/>
      <c r="AR153" s="313"/>
      <c r="AS153" s="313"/>
      <c r="AT153" s="61">
        <v>800</v>
      </c>
      <c r="AU153" s="14">
        <v>1763.1759999999999</v>
      </c>
      <c r="AV153" s="14">
        <v>39.345440000000004</v>
      </c>
      <c r="AW153" s="7">
        <v>1765.3831778855324</v>
      </c>
      <c r="AX153" s="4">
        <v>39.589177684442291</v>
      </c>
      <c r="AY153" s="2">
        <f t="shared" si="79"/>
        <v>0.12518193790821075</v>
      </c>
      <c r="AZ153" s="2">
        <f t="shared" si="80"/>
        <v>0.61948140481409575</v>
      </c>
      <c r="BA153" s="215">
        <f t="shared" si="73"/>
        <v>4.8716342183836021</v>
      </c>
      <c r="BB153" s="217">
        <f t="shared" si="74"/>
        <v>5.9408058817287952E-2</v>
      </c>
      <c r="BC153" s="162"/>
      <c r="BD153" s="32"/>
      <c r="BS153" s="20"/>
      <c r="BT153" s="8"/>
      <c r="BU153" s="50">
        <v>2821.9674183945008</v>
      </c>
      <c r="BV153" s="53">
        <v>48.375985190020891</v>
      </c>
      <c r="BX153" s="50">
        <v>2674.2268366460266</v>
      </c>
      <c r="BY153" s="53">
        <v>48.366137962702808</v>
      </c>
      <c r="CF153" s="20"/>
      <c r="CG153" s="8"/>
      <c r="CH153" s="20"/>
      <c r="CO153" s="6"/>
      <c r="CP153" s="6"/>
      <c r="CW153" s="6"/>
      <c r="CX153" s="6"/>
    </row>
    <row r="154" spans="11:102" x14ac:dyDescent="0.25">
      <c r="N154" s="27"/>
      <c r="O154" s="312"/>
      <c r="P154" s="313"/>
      <c r="Q154" s="313"/>
      <c r="R154" s="61">
        <v>850</v>
      </c>
      <c r="S154" s="14">
        <v>1823.981</v>
      </c>
      <c r="T154" s="14">
        <v>39.750010000000003</v>
      </c>
      <c r="U154" s="7">
        <v>1814.2465277146493</v>
      </c>
      <c r="V154" s="4">
        <v>40.051505014893465</v>
      </c>
      <c r="W154" s="2">
        <f t="shared" si="75"/>
        <v>0.53369373284867816</v>
      </c>
      <c r="X154" s="2">
        <f t="shared" si="76"/>
        <v>0.75847783407717795</v>
      </c>
      <c r="Y154" s="215">
        <f t="shared" si="67"/>
        <v>94.759950674259869</v>
      </c>
      <c r="Z154" s="217">
        <f t="shared" si="68"/>
        <v>9.0899244005608656E-2</v>
      </c>
      <c r="AA154" s="223"/>
      <c r="AB154" s="23"/>
      <c r="AC154" s="312"/>
      <c r="AD154" s="313"/>
      <c r="AE154" s="313"/>
      <c r="AF154" s="61">
        <v>850</v>
      </c>
      <c r="AG154" s="14">
        <v>1944.35</v>
      </c>
      <c r="AH154" s="14">
        <v>39.742959999999997</v>
      </c>
      <c r="AI154" s="7">
        <v>1902.4962880804105</v>
      </c>
      <c r="AJ154" s="4">
        <v>40.086736215518052</v>
      </c>
      <c r="AK154" s="2">
        <f t="shared" si="77"/>
        <v>2.1525811669498491</v>
      </c>
      <c r="AL154" s="2">
        <f t="shared" si="78"/>
        <v>0.86499902251381144</v>
      </c>
      <c r="AM154" s="215">
        <f t="shared" si="70"/>
        <v>1751.7332014479787</v>
      </c>
      <c r="AN154" s="217">
        <f t="shared" si="71"/>
        <v>0.11818208635591623</v>
      </c>
      <c r="AO154" s="223"/>
      <c r="AP154" s="23"/>
      <c r="AQ154" s="312"/>
      <c r="AR154" s="313"/>
      <c r="AS154" s="313"/>
      <c r="AT154" s="61">
        <v>850</v>
      </c>
      <c r="AU154" s="14">
        <v>1807.8589999999999</v>
      </c>
      <c r="AV154" s="14">
        <v>39.765810000000002</v>
      </c>
      <c r="AW154" s="7">
        <v>1812.1107142592689</v>
      </c>
      <c r="AX154" s="4">
        <v>40.077680144202162</v>
      </c>
      <c r="AY154" s="2">
        <f t="shared" si="79"/>
        <v>0.23517952778778464</v>
      </c>
      <c r="AZ154" s="2">
        <f t="shared" si="80"/>
        <v>0.78426704800470626</v>
      </c>
      <c r="BA154" s="215">
        <f t="shared" si="73"/>
        <v>18.077074142471044</v>
      </c>
      <c r="BB154" s="217">
        <f t="shared" si="74"/>
        <v>9.7262986844676269E-2</v>
      </c>
      <c r="BC154" s="162"/>
      <c r="BD154" s="32"/>
      <c r="BS154" s="20"/>
      <c r="BT154" s="8"/>
      <c r="BU154" s="50">
        <v>1145.2</v>
      </c>
      <c r="BV154" s="53">
        <v>31</v>
      </c>
      <c r="BX154" s="50">
        <v>1071</v>
      </c>
      <c r="BY154" s="53">
        <v>36</v>
      </c>
      <c r="CD154" s="20"/>
      <c r="CE154" s="20"/>
      <c r="CF154" s="20"/>
      <c r="CG154" s="8"/>
      <c r="CH154" s="20"/>
      <c r="CW154" s="6"/>
      <c r="CX154" s="6"/>
    </row>
    <row r="155" spans="11:102" x14ac:dyDescent="0.25">
      <c r="N155" s="27"/>
      <c r="O155" s="312"/>
      <c r="P155" s="313"/>
      <c r="Q155" s="313"/>
      <c r="R155" s="61">
        <v>900</v>
      </c>
      <c r="S155" s="14">
        <v>1870.7670000000001</v>
      </c>
      <c r="T155" s="14">
        <v>40.254550000000002</v>
      </c>
      <c r="U155" s="7">
        <v>1861.4874993246171</v>
      </c>
      <c r="V155" s="4">
        <v>40.539660237052843</v>
      </c>
      <c r="W155" s="2">
        <f t="shared" si="75"/>
        <v>0.49602653218615178</v>
      </c>
      <c r="X155" s="2">
        <f t="shared" si="76"/>
        <v>0.70826834992029686</v>
      </c>
      <c r="Y155" s="215">
        <f t="shared" si="67"/>
        <v>86.109132784431807</v>
      </c>
      <c r="Z155" s="217">
        <f t="shared" si="68"/>
        <v>8.1287847272327129E-2</v>
      </c>
      <c r="AA155" s="223"/>
      <c r="AB155" s="23"/>
      <c r="AC155" s="312"/>
      <c r="AD155" s="313"/>
      <c r="AE155" s="313"/>
      <c r="AF155" s="61">
        <v>900</v>
      </c>
      <c r="AG155" s="14">
        <v>1992.7139999999999</v>
      </c>
      <c r="AH155" s="14">
        <v>40.238599999999998</v>
      </c>
      <c r="AI155" s="7">
        <v>1951.5429093339712</v>
      </c>
      <c r="AJ155" s="4">
        <v>40.57522835893672</v>
      </c>
      <c r="AK155" s="2">
        <f t="shared" si="77"/>
        <v>2.0660812673584221</v>
      </c>
      <c r="AL155" s="2">
        <f t="shared" si="78"/>
        <v>0.83658069350504594</v>
      </c>
      <c r="AM155" s="215">
        <f t="shared" si="70"/>
        <v>1695.0587066303558</v>
      </c>
      <c r="AN155" s="217">
        <f t="shared" si="71"/>
        <v>0.11331865204043012</v>
      </c>
      <c r="AO155" s="223"/>
      <c r="AP155" s="23"/>
      <c r="AQ155" s="312"/>
      <c r="AR155" s="313"/>
      <c r="AS155" s="313"/>
      <c r="AT155" s="61">
        <v>900</v>
      </c>
      <c r="AU155" s="14">
        <v>1854.405</v>
      </c>
      <c r="AV155" s="14">
        <v>40.265839999999997</v>
      </c>
      <c r="AW155" s="7">
        <v>1859.2783016527342</v>
      </c>
      <c r="AX155" s="4">
        <v>40.56611321861832</v>
      </c>
      <c r="AY155" s="2">
        <f t="shared" si="79"/>
        <v>0.26279597244044312</v>
      </c>
      <c r="AZ155" s="2">
        <f t="shared" si="80"/>
        <v>0.74572694526755778</v>
      </c>
      <c r="BA155" s="215">
        <f t="shared" si="73"/>
        <v>23.749068998541873</v>
      </c>
      <c r="BB155" s="217">
        <f t="shared" si="74"/>
        <v>9.0164005819406812E-2</v>
      </c>
      <c r="BC155" s="162"/>
      <c r="BD155" s="32"/>
      <c r="BS155" s="20"/>
      <c r="BT155" s="8"/>
      <c r="BU155" s="50">
        <v>1188.3995937192949</v>
      </c>
      <c r="BV155" s="53">
        <v>32.252587481201282</v>
      </c>
      <c r="BX155" s="50">
        <v>1107.1574636555708</v>
      </c>
      <c r="BY155" s="53">
        <v>33.136677488780073</v>
      </c>
      <c r="CD155" s="20"/>
      <c r="CE155" s="20"/>
      <c r="CF155" s="20"/>
      <c r="CG155" s="8"/>
      <c r="CH155" s="20"/>
      <c r="CW155" s="6"/>
      <c r="CX155" s="6"/>
    </row>
    <row r="156" spans="11:102" x14ac:dyDescent="0.25">
      <c r="N156" s="27"/>
      <c r="O156" s="312"/>
      <c r="P156" s="313"/>
      <c r="Q156" s="313"/>
      <c r="R156" s="61">
        <v>950</v>
      </c>
      <c r="S156" s="14">
        <v>1917.867</v>
      </c>
      <c r="T156" s="14">
        <v>40.740609999999997</v>
      </c>
      <c r="U156" s="7">
        <v>1909.1796336722712</v>
      </c>
      <c r="V156" s="4">
        <v>41.027738119860771</v>
      </c>
      <c r="W156" s="2">
        <f t="shared" si="75"/>
        <v>0.45297021783725339</v>
      </c>
      <c r="X156" s="2">
        <f t="shared" si="76"/>
        <v>0.70477128315156479</v>
      </c>
      <c r="Y156" s="215">
        <f t="shared" si="67"/>
        <v>75.470333712156105</v>
      </c>
      <c r="Z156" s="217">
        <f t="shared" si="68"/>
        <v>8.2442557214783399E-2</v>
      </c>
      <c r="AA156" s="223"/>
      <c r="AB156" s="23"/>
      <c r="AC156" s="312"/>
      <c r="AD156" s="313"/>
      <c r="AE156" s="313"/>
      <c r="AF156" s="61">
        <v>950</v>
      </c>
      <c r="AG156" s="14">
        <v>2041.327</v>
      </c>
      <c r="AH156" s="14">
        <v>40.742609999999999</v>
      </c>
      <c r="AI156" s="7">
        <v>2001.0780597979813</v>
      </c>
      <c r="AJ156" s="4">
        <v>41.063639922738794</v>
      </c>
      <c r="AK156" s="2">
        <f t="shared" si="77"/>
        <v>1.9717046902342803</v>
      </c>
      <c r="AL156" s="2">
        <f t="shared" si="78"/>
        <v>0.787946385218804</v>
      </c>
      <c r="AM156" s="215">
        <f t="shared" si="70"/>
        <v>1619.9771873856796</v>
      </c>
      <c r="AN156" s="217">
        <f t="shared" si="71"/>
        <v>0.10306021129367665</v>
      </c>
      <c r="AO156" s="223"/>
      <c r="AP156" s="23"/>
      <c r="AQ156" s="312"/>
      <c r="AR156" s="313"/>
      <c r="AS156" s="313"/>
      <c r="AT156" s="61">
        <v>950</v>
      </c>
      <c r="AU156" s="14">
        <v>1901.2560000000001</v>
      </c>
      <c r="AV156" s="14">
        <v>40.775329999999997</v>
      </c>
      <c r="AW156" s="7">
        <v>1906.8952129549052</v>
      </c>
      <c r="AX156" s="4">
        <v>41.054472302121724</v>
      </c>
      <c r="AY156" s="2">
        <f t="shared" si="79"/>
        <v>0.2966046105787507</v>
      </c>
      <c r="AZ156" s="2">
        <f t="shared" si="80"/>
        <v>0.68458624889541542</v>
      </c>
      <c r="BA156" s="215">
        <f t="shared" si="73"/>
        <v>31.800722750769886</v>
      </c>
      <c r="BB156" s="217">
        <f t="shared" si="74"/>
        <v>7.7920424833817503E-2</v>
      </c>
      <c r="BC156" s="162"/>
      <c r="BD156" s="32"/>
      <c r="BS156" s="20"/>
      <c r="BT156" s="8"/>
      <c r="BU156" s="50">
        <v>1231.1263259995849</v>
      </c>
      <c r="BV156" s="53">
        <v>32.753258544048229</v>
      </c>
      <c r="BX156" s="50">
        <v>1147.215325046599</v>
      </c>
      <c r="BY156" s="53">
        <v>32.838046714852723</v>
      </c>
      <c r="CD156" s="20"/>
      <c r="CE156" s="20"/>
      <c r="CF156" s="20"/>
      <c r="CG156" s="8"/>
      <c r="CH156" s="20"/>
      <c r="CW156" s="6"/>
      <c r="CX156" s="6"/>
    </row>
    <row r="157" spans="11:102" x14ac:dyDescent="0.25">
      <c r="N157" s="27"/>
      <c r="O157" s="312"/>
      <c r="P157" s="313"/>
      <c r="Q157" s="313"/>
      <c r="R157" s="61">
        <v>1000</v>
      </c>
      <c r="S157" s="14">
        <v>1974.7650000000001</v>
      </c>
      <c r="T157" s="14">
        <v>41.317349999999998</v>
      </c>
      <c r="U157" s="7">
        <v>1957.3324446075837</v>
      </c>
      <c r="V157" s="4">
        <v>41.515733544953846</v>
      </c>
      <c r="W157" s="2">
        <f t="shared" si="75"/>
        <v>0.88276607051554801</v>
      </c>
      <c r="X157" s="2">
        <f t="shared" si="76"/>
        <v>0.48014585871032128</v>
      </c>
      <c r="Y157" s="215">
        <f t="shared" si="67"/>
        <v>303.89398750966478</v>
      </c>
      <c r="Z157" s="217">
        <f t="shared" si="68"/>
        <v>3.935603090845579E-2</v>
      </c>
      <c r="AA157" s="223"/>
      <c r="AB157" s="23"/>
      <c r="AC157" s="312"/>
      <c r="AD157" s="313"/>
      <c r="AE157" s="313"/>
      <c r="AF157" s="61">
        <v>1000</v>
      </c>
      <c r="AG157" s="14">
        <v>2100.0120000000002</v>
      </c>
      <c r="AH157" s="14">
        <v>41.309690000000003</v>
      </c>
      <c r="AI157" s="7">
        <v>2051.1120378079945</v>
      </c>
      <c r="AJ157" s="4">
        <v>41.551965369071688</v>
      </c>
      <c r="AK157" s="2">
        <f t="shared" si="77"/>
        <v>2.3285563221546188</v>
      </c>
      <c r="AL157" s="2">
        <f t="shared" si="78"/>
        <v>0.58648556566675891</v>
      </c>
      <c r="AM157" s="215">
        <f t="shared" si="70"/>
        <v>2391.2063023795831</v>
      </c>
      <c r="AN157" s="217">
        <f t="shared" si="71"/>
        <v>5.8697354458820968E-2</v>
      </c>
      <c r="AO157" s="223"/>
      <c r="AP157" s="23"/>
      <c r="AQ157" s="312"/>
      <c r="AR157" s="313"/>
      <c r="AS157" s="313"/>
      <c r="AT157" s="61">
        <v>1000</v>
      </c>
      <c r="AU157" s="14">
        <v>1957.8879999999999</v>
      </c>
      <c r="AV157" s="14">
        <v>41.328760000000003</v>
      </c>
      <c r="AW157" s="7">
        <v>1954.9709199083059</v>
      </c>
      <c r="AX157" s="4">
        <v>41.542752490268597</v>
      </c>
      <c r="AY157" s="2">
        <f t="shared" si="79"/>
        <v>0.14899116250235259</v>
      </c>
      <c r="AZ157" s="2">
        <f t="shared" si="80"/>
        <v>0.51778105674739516</v>
      </c>
      <c r="BA157" s="215">
        <f t="shared" si="73"/>
        <v>8.50935626135783</v>
      </c>
      <c r="BB157" s="217">
        <f t="shared" si="74"/>
        <v>4.5792785891354638E-2</v>
      </c>
      <c r="BC157" s="162"/>
      <c r="BD157" s="32"/>
      <c r="BS157" s="20"/>
      <c r="BT157" s="8"/>
      <c r="BU157" s="50">
        <v>1274.1961313989873</v>
      </c>
      <c r="BV157" s="53">
        <v>33.243140016797007</v>
      </c>
      <c r="BX157" s="50">
        <v>1188.4383420170398</v>
      </c>
      <c r="BY157" s="53">
        <v>33.241529618554694</v>
      </c>
      <c r="CD157" s="20"/>
      <c r="CE157" s="20"/>
      <c r="CF157" s="20"/>
      <c r="CG157" s="8"/>
      <c r="CH157" s="20"/>
      <c r="CW157" s="6"/>
      <c r="CX157" s="6"/>
    </row>
    <row r="158" spans="11:102" x14ac:dyDescent="0.25">
      <c r="N158" s="27"/>
      <c r="O158" s="312"/>
      <c r="P158" s="313"/>
      <c r="Q158" s="313"/>
      <c r="R158" s="61">
        <v>1050</v>
      </c>
      <c r="S158" s="14">
        <v>2022.4670000000001</v>
      </c>
      <c r="T158" s="14">
        <v>41.819090000000003</v>
      </c>
      <c r="U158" s="7">
        <v>2005.9556504331426</v>
      </c>
      <c r="V158" s="4">
        <v>42.003641058147025</v>
      </c>
      <c r="W158" s="2">
        <f t="shared" si="75"/>
        <v>0.81639648839053791</v>
      </c>
      <c r="X158" s="2">
        <f t="shared" si="76"/>
        <v>0.44130816368080272</v>
      </c>
      <c r="Y158" s="215">
        <f t="shared" si="67"/>
        <v>272.6246645189641</v>
      </c>
      <c r="Z158" s="217">
        <f t="shared" si="68"/>
        <v>3.4059093063185573E-2</v>
      </c>
      <c r="AA158" s="223"/>
      <c r="AB158" s="23"/>
      <c r="AC158" s="312"/>
      <c r="AD158" s="313"/>
      <c r="AE158" s="313"/>
      <c r="AF158" s="61">
        <v>1050</v>
      </c>
      <c r="AG158" s="14">
        <v>2149.1680000000001</v>
      </c>
      <c r="AH158" s="14">
        <v>41.804740000000002</v>
      </c>
      <c r="AI158" s="7">
        <v>2101.6553630079652</v>
      </c>
      <c r="AJ158" s="4">
        <v>42.040198784217601</v>
      </c>
      <c r="AK158" s="2">
        <f t="shared" si="77"/>
        <v>2.2107455997872156</v>
      </c>
      <c r="AL158" s="2">
        <f t="shared" si="78"/>
        <v>0.56323465764312564</v>
      </c>
      <c r="AM158" s="215">
        <f t="shared" si="70"/>
        <v>2257.4506739368844</v>
      </c>
      <c r="AN158" s="217">
        <f t="shared" si="71"/>
        <v>5.5440839065229758E-2</v>
      </c>
      <c r="AO158" s="223"/>
      <c r="AP158" s="23"/>
      <c r="AQ158" s="312"/>
      <c r="AR158" s="313"/>
      <c r="AS158" s="313"/>
      <c r="AT158" s="61">
        <v>1050</v>
      </c>
      <c r="AU158" s="14">
        <v>2005.3720000000001</v>
      </c>
      <c r="AV158" s="14">
        <v>41.829030000000003</v>
      </c>
      <c r="AW158" s="7">
        <v>2003.5150975931222</v>
      </c>
      <c r="AX158" s="4">
        <v>42.030948556566656</v>
      </c>
      <c r="AY158" s="2">
        <f t="shared" si="79"/>
        <v>9.2596406396314848E-2</v>
      </c>
      <c r="AZ158" s="2">
        <f t="shared" si="80"/>
        <v>0.48272349745297283</v>
      </c>
      <c r="BA158" s="215">
        <f t="shared" si="73"/>
        <v>3.4480865486689649</v>
      </c>
      <c r="BB158" s="217">
        <f t="shared" si="74"/>
        <v>4.0771103485960747E-2</v>
      </c>
      <c r="BC158" s="162"/>
      <c r="BD158" s="32"/>
      <c r="BS158" s="20"/>
      <c r="BT158" s="8"/>
      <c r="BU158" s="50">
        <v>1317.628029870214</v>
      </c>
      <c r="BV158" s="53">
        <v>33.732395877234268</v>
      </c>
      <c r="BX158" s="50">
        <v>1230.0797458562959</v>
      </c>
      <c r="BY158" s="53">
        <v>33.723183309706243</v>
      </c>
      <c r="CD158" s="20"/>
      <c r="CE158" s="20"/>
      <c r="CF158" s="20"/>
      <c r="CG158" s="8"/>
      <c r="CH158" s="20"/>
      <c r="CW158" s="6"/>
      <c r="CX158" s="6"/>
    </row>
    <row r="159" spans="11:102" x14ac:dyDescent="0.25">
      <c r="N159" s="27"/>
      <c r="O159" s="312"/>
      <c r="P159" s="313"/>
      <c r="Q159" s="313"/>
      <c r="R159" s="61">
        <v>1100</v>
      </c>
      <c r="S159" s="14">
        <v>2070.4520000000002</v>
      </c>
      <c r="T159" s="14">
        <v>42.309989999999999</v>
      </c>
      <c r="U159" s="7">
        <v>2055.05917854586</v>
      </c>
      <c r="V159" s="4">
        <v>42.491454843072631</v>
      </c>
      <c r="W159" s="2">
        <f t="shared" si="75"/>
        <v>0.74345222464177751</v>
      </c>
      <c r="X159" s="2">
        <f t="shared" si="76"/>
        <v>0.42889360898603901</v>
      </c>
      <c r="Y159" s="215">
        <f t="shared" si="67"/>
        <v>236.93895231903807</v>
      </c>
      <c r="Z159" s="217">
        <f t="shared" si="68"/>
        <v>3.292948927137504E-2</v>
      </c>
      <c r="AA159" s="223"/>
      <c r="AB159" s="23"/>
      <c r="AC159" s="312"/>
      <c r="AD159" s="313"/>
      <c r="AE159" s="313"/>
      <c r="AF159" s="61">
        <v>1100</v>
      </c>
      <c r="AG159" s="14">
        <v>2198.5520000000001</v>
      </c>
      <c r="AH159" s="14">
        <v>42.305579999999999</v>
      </c>
      <c r="AI159" s="7">
        <v>2152.7187813882088</v>
      </c>
      <c r="AJ159" s="4">
        <v>42.528333847879523</v>
      </c>
      <c r="AK159" s="2">
        <f t="shared" si="77"/>
        <v>2.0847002305058684</v>
      </c>
      <c r="AL159" s="2">
        <f t="shared" si="78"/>
        <v>0.52653538346365636</v>
      </c>
      <c r="AM159" s="215">
        <f t="shared" si="70"/>
        <v>2100.6839283162599</v>
      </c>
      <c r="AN159" s="217">
        <f t="shared" si="71"/>
        <v>4.9619276745134076E-2</v>
      </c>
      <c r="AO159" s="223"/>
      <c r="AP159" s="23"/>
      <c r="AQ159" s="312"/>
      <c r="AR159" s="313"/>
      <c r="AS159" s="313"/>
      <c r="AT159" s="61">
        <v>1100</v>
      </c>
      <c r="AU159" s="14">
        <v>2053.1320000000001</v>
      </c>
      <c r="AV159" s="14">
        <v>42.333449999999999</v>
      </c>
      <c r="AW159" s="7">
        <v>2052.5376290304839</v>
      </c>
      <c r="AX159" s="4">
        <v>42.519054927175119</v>
      </c>
      <c r="AY159" s="2">
        <f t="shared" si="79"/>
        <v>2.8949476678369866E-2</v>
      </c>
      <c r="AZ159" s="2">
        <f t="shared" si="80"/>
        <v>0.43843562755957838</v>
      </c>
      <c r="BA159" s="215">
        <f t="shared" si="73"/>
        <v>0.35327684940356663</v>
      </c>
      <c r="BB159" s="217">
        <f t="shared" si="74"/>
        <v>3.4449188991681721E-2</v>
      </c>
      <c r="BC159" s="162"/>
      <c r="BD159" s="32"/>
      <c r="BS159" s="20"/>
      <c r="BT159" s="8"/>
      <c r="BU159" s="50">
        <v>1361.4302759433817</v>
      </c>
      <c r="BV159" s="53">
        <v>34.221581783324865</v>
      </c>
      <c r="BX159" s="50">
        <v>1272.0624268469176</v>
      </c>
      <c r="BY159" s="53">
        <v>34.211543688002102</v>
      </c>
      <c r="CD159" s="20"/>
      <c r="CE159" s="20"/>
      <c r="CF159" s="20"/>
      <c r="CG159" s="8"/>
      <c r="CH159" s="20"/>
      <c r="CW159" s="6"/>
      <c r="CX159" s="6"/>
    </row>
    <row r="160" spans="11:102" x14ac:dyDescent="0.25">
      <c r="N160" s="27"/>
      <c r="O160" s="312"/>
      <c r="P160" s="313"/>
      <c r="Q160" s="313"/>
      <c r="R160" s="61">
        <v>1150</v>
      </c>
      <c r="S160" s="14">
        <v>2113.3960000000002</v>
      </c>
      <c r="T160" s="14">
        <v>42.727350000000001</v>
      </c>
      <c r="U160" s="7">
        <v>2104.6531702046418</v>
      </c>
      <c r="V160" s="4">
        <v>42.979168692359465</v>
      </c>
      <c r="W160" s="2">
        <f t="shared" si="75"/>
        <v>0.4136863037196235</v>
      </c>
      <c r="X160" s="2">
        <f t="shared" si="76"/>
        <v>0.58936183114437024</v>
      </c>
      <c r="Y160" s="215">
        <f t="shared" si="67"/>
        <v>76.437072830606169</v>
      </c>
      <c r="Z160" s="217">
        <f t="shared" si="68"/>
        <v>6.3412653821630416E-2</v>
      </c>
      <c r="AA160" s="223"/>
      <c r="AB160" s="23"/>
      <c r="AC160" s="312"/>
      <c r="AD160" s="313"/>
      <c r="AE160" s="313"/>
      <c r="AF160" s="61">
        <v>1150</v>
      </c>
      <c r="AG160" s="14">
        <v>2242.7190000000001</v>
      </c>
      <c r="AH160" s="14">
        <v>42.735329999999998</v>
      </c>
      <c r="AI160" s="7">
        <v>2204.3132704623831</v>
      </c>
      <c r="AJ160" s="4">
        <v>43.016363799455796</v>
      </c>
      <c r="AK160" s="2">
        <f t="shared" si="77"/>
        <v>1.712462842541439</v>
      </c>
      <c r="AL160" s="2">
        <f t="shared" si="78"/>
        <v>0.65761467024075482</v>
      </c>
      <c r="AM160" s="215">
        <f t="shared" si="70"/>
        <v>1475.0000613165819</v>
      </c>
      <c r="AN160" s="217">
        <f t="shared" si="71"/>
        <v>7.8979996436561867E-2</v>
      </c>
      <c r="AO160" s="223"/>
      <c r="AP160" s="23"/>
      <c r="AQ160" s="312"/>
      <c r="AR160" s="313"/>
      <c r="AS160" s="313"/>
      <c r="AT160" s="61">
        <v>1150</v>
      </c>
      <c r="AU160" s="14">
        <v>2095.8919999999998</v>
      </c>
      <c r="AV160" s="14">
        <v>42.740169999999999</v>
      </c>
      <c r="AW160" s="7">
        <v>2102.0486099097361</v>
      </c>
      <c r="AX160" s="4">
        <v>43.007065653241973</v>
      </c>
      <c r="AY160" s="2">
        <f t="shared" si="79"/>
        <v>0.29374652461750367</v>
      </c>
      <c r="AZ160" s="2">
        <f t="shared" si="80"/>
        <v>0.62446090701551771</v>
      </c>
      <c r="BA160" s="215">
        <f t="shared" si="73"/>
        <v>37.903845580663081</v>
      </c>
      <c r="BB160" s="217">
        <f t="shared" si="74"/>
        <v>7.1233289719460122E-2</v>
      </c>
      <c r="BC160" s="162"/>
      <c r="BD160" s="32"/>
      <c r="BS160" s="20"/>
      <c r="BT160" s="8"/>
      <c r="BU160" s="50">
        <v>1405.6106863914736</v>
      </c>
      <c r="BV160" s="53">
        <v>34.7107316623689</v>
      </c>
      <c r="BX160" s="50">
        <v>1314.3861515451824</v>
      </c>
      <c r="BY160" s="53">
        <v>34.700492999996115</v>
      </c>
      <c r="CD160" s="20"/>
      <c r="CE160" s="20"/>
      <c r="CF160" s="20"/>
      <c r="CG160" s="8"/>
      <c r="CH160" s="20"/>
      <c r="CW160" s="6"/>
      <c r="CX160" s="6"/>
    </row>
    <row r="161" spans="14:102" x14ac:dyDescent="0.25">
      <c r="N161" s="27"/>
      <c r="O161" s="312"/>
      <c r="P161" s="313"/>
      <c r="Q161" s="313"/>
      <c r="R161" s="61">
        <v>1200</v>
      </c>
      <c r="S161" s="14">
        <v>2168.7849999999999</v>
      </c>
      <c r="T161" s="14">
        <v>43.290419999999997</v>
      </c>
      <c r="U161" s="7">
        <v>2154.7479854293497</v>
      </c>
      <c r="V161" s="4">
        <v>43.466775976074445</v>
      </c>
      <c r="W161" s="2">
        <f t="shared" si="75"/>
        <v>0.64722941972810455</v>
      </c>
      <c r="X161" s="2">
        <f t="shared" si="76"/>
        <v>0.40737875972200571</v>
      </c>
      <c r="Y161" s="215">
        <f t="shared" si="67"/>
        <v>197.03777805664524</v>
      </c>
      <c r="Z161" s="217">
        <f t="shared" si="68"/>
        <v>3.1101430297170954E-2</v>
      </c>
      <c r="AA161" s="223"/>
      <c r="AB161" s="23"/>
      <c r="AC161" s="312"/>
      <c r="AD161" s="313"/>
      <c r="AE161" s="313"/>
      <c r="AF161" s="61">
        <v>1200</v>
      </c>
      <c r="AG161" s="14">
        <v>2299.6660000000002</v>
      </c>
      <c r="AH161" s="14">
        <v>43.279170000000001</v>
      </c>
      <c r="AI161" s="7">
        <v>2256.4500445897033</v>
      </c>
      <c r="AJ161" s="4">
        <v>43.504281400947022</v>
      </c>
      <c r="AK161" s="2">
        <f t="shared" si="77"/>
        <v>1.8792274795686341</v>
      </c>
      <c r="AL161" s="2">
        <f t="shared" si="78"/>
        <v>0.52013798080467211</v>
      </c>
      <c r="AM161" s="215">
        <f t="shared" si="70"/>
        <v>1867.6188020247637</v>
      </c>
      <c r="AN161" s="217">
        <f t="shared" si="71"/>
        <v>5.0675142836330636E-2</v>
      </c>
      <c r="AO161" s="223"/>
      <c r="AP161" s="23"/>
      <c r="AQ161" s="312"/>
      <c r="AR161" s="313"/>
      <c r="AS161" s="313"/>
      <c r="AT161" s="61">
        <v>1200</v>
      </c>
      <c r="AU161" s="14">
        <v>2151.0549999999998</v>
      </c>
      <c r="AV161" s="14">
        <v>43.297150000000002</v>
      </c>
      <c r="AW161" s="7">
        <v>2152.0583534448888</v>
      </c>
      <c r="AX161" s="4">
        <v>43.494974380611495</v>
      </c>
      <c r="AY161" s="2">
        <f t="shared" si="79"/>
        <v>4.664471363535308E-2</v>
      </c>
      <c r="AZ161" s="2">
        <f t="shared" si="80"/>
        <v>0.45689931233693948</v>
      </c>
      <c r="BA161" s="215">
        <f t="shared" si="73"/>
        <v>1.0067181353705112</v>
      </c>
      <c r="BB161" s="217">
        <f t="shared" si="74"/>
        <v>3.9134485564320934E-2</v>
      </c>
      <c r="BC161" s="162"/>
      <c r="BD161" s="32"/>
      <c r="BS161" s="20"/>
      <c r="BT161" s="8"/>
      <c r="BU161" s="50">
        <v>1450.1772040894684</v>
      </c>
      <c r="BV161" s="53">
        <v>35.199845669054504</v>
      </c>
      <c r="BX161" s="50">
        <v>1357.0574006526435</v>
      </c>
      <c r="BY161" s="53">
        <v>35.189471733818699</v>
      </c>
      <c r="CD161" s="20"/>
      <c r="CE161" s="20"/>
      <c r="CF161" s="20"/>
      <c r="CG161" s="8"/>
      <c r="CH161" s="20"/>
      <c r="CW161" s="6"/>
      <c r="CX161" s="6"/>
    </row>
    <row r="162" spans="14:102" x14ac:dyDescent="0.25">
      <c r="N162" s="27"/>
      <c r="O162" s="312"/>
      <c r="P162" s="313"/>
      <c r="Q162" s="313"/>
      <c r="R162" s="61">
        <v>1250</v>
      </c>
      <c r="S162" s="14">
        <v>2215.1759999999999</v>
      </c>
      <c r="T162" s="14">
        <v>43.765639999999998</v>
      </c>
      <c r="U162" s="7">
        <v>2205.354208036807</v>
      </c>
      <c r="V162" s="4">
        <v>43.954269607112643</v>
      </c>
      <c r="W162" s="2">
        <f t="shared" si="75"/>
        <v>0.44338652834776721</v>
      </c>
      <c r="X162" s="2">
        <f t="shared" si="76"/>
        <v>0.430999311589286</v>
      </c>
      <c r="Y162" s="215">
        <f t="shared" si="67"/>
        <v>96.467597368241357</v>
      </c>
      <c r="Z162" s="217">
        <f t="shared" si="68"/>
        <v>3.5581128679470893E-2</v>
      </c>
      <c r="AA162" s="223"/>
      <c r="AB162" s="23"/>
      <c r="AC162" s="312"/>
      <c r="AD162" s="313"/>
      <c r="AE162" s="313"/>
      <c r="AF162" s="61">
        <v>1250</v>
      </c>
      <c r="AG162" s="14">
        <v>2347.3119999999999</v>
      </c>
      <c r="AH162" s="14">
        <v>43.752510000000001</v>
      </c>
      <c r="AI162" s="7">
        <v>2309.140560449127</v>
      </c>
      <c r="AJ162" s="4">
        <v>43.992078896089765</v>
      </c>
      <c r="AK162" s="2">
        <f t="shared" si="77"/>
        <v>1.6261766459197988</v>
      </c>
      <c r="AL162" s="2">
        <f t="shared" si="78"/>
        <v>0.54755463421358996</v>
      </c>
      <c r="AM162" s="215">
        <f t="shared" si="70"/>
        <v>1457.0587973859474</v>
      </c>
      <c r="AN162" s="217">
        <f t="shared" si="71"/>
        <v>5.7393255973668331E-2</v>
      </c>
      <c r="AO162" s="223"/>
      <c r="AP162" s="23"/>
      <c r="AQ162" s="312"/>
      <c r="AR162" s="313"/>
      <c r="AS162" s="313"/>
      <c r="AT162" s="61">
        <v>1250</v>
      </c>
      <c r="AU162" s="14">
        <v>2197.2530000000002</v>
      </c>
      <c r="AV162" s="14">
        <v>43.772919999999999</v>
      </c>
      <c r="AW162" s="7">
        <v>2202.5773953658313</v>
      </c>
      <c r="AX162" s="4">
        <v>43.982774316599894</v>
      </c>
      <c r="AY162" s="2">
        <f t="shared" si="79"/>
        <v>0.24232054141380857</v>
      </c>
      <c r="AZ162" s="2">
        <f t="shared" si="80"/>
        <v>0.47941585025603672</v>
      </c>
      <c r="BA162" s="215">
        <f t="shared" si="73"/>
        <v>28.349186011684239</v>
      </c>
      <c r="BB162" s="217">
        <f t="shared" si="74"/>
        <v>4.4038834195608854E-2</v>
      </c>
      <c r="BC162" s="162"/>
      <c r="BD162" s="32"/>
      <c r="BS162" s="20"/>
      <c r="BT162" s="8"/>
      <c r="BU162" s="50">
        <v>1495.1379377416456</v>
      </c>
      <c r="BV162" s="53">
        <v>35.688921318750275</v>
      </c>
      <c r="BX162" s="50">
        <v>1400.0834048142142</v>
      </c>
      <c r="BY162" s="53">
        <v>35.678421715900228</v>
      </c>
      <c r="CD162" s="20"/>
      <c r="CE162" s="20"/>
      <c r="CF162" s="20"/>
      <c r="CG162" s="8"/>
      <c r="CH162" s="20"/>
      <c r="CW162" s="6"/>
      <c r="CX162" s="6"/>
    </row>
    <row r="163" spans="14:102" x14ac:dyDescent="0.25">
      <c r="N163" s="27"/>
      <c r="O163" s="312"/>
      <c r="P163" s="313"/>
      <c r="Q163" s="313"/>
      <c r="R163" s="61">
        <v>1300</v>
      </c>
      <c r="S163" s="14">
        <v>2271.143</v>
      </c>
      <c r="T163" s="14">
        <v>44.307670000000002</v>
      </c>
      <c r="U163" s="7">
        <v>2256.4826508200658</v>
      </c>
      <c r="V163" s="4">
        <v>44.441642003179972</v>
      </c>
      <c r="W163" s="2">
        <f t="shared" si="75"/>
        <v>0.6455053327744753</v>
      </c>
      <c r="X163" s="2">
        <f t="shared" si="76"/>
        <v>0.30236752052177429</v>
      </c>
      <c r="Y163" s="215">
        <f t="shared" si="67"/>
        <v>214.9258380775974</v>
      </c>
      <c r="Z163" s="217">
        <f t="shared" si="68"/>
        <v>1.7948497636053905E-2</v>
      </c>
      <c r="AA163" s="223"/>
      <c r="AB163" s="23"/>
      <c r="AC163" s="312"/>
      <c r="AD163" s="313"/>
      <c r="AE163" s="313"/>
      <c r="AF163" s="61">
        <v>1300</v>
      </c>
      <c r="AG163" s="14">
        <v>2404.7399999999998</v>
      </c>
      <c r="AH163" s="14">
        <v>44.323160000000001</v>
      </c>
      <c r="AI163" s="7">
        <v>2362.3965226728264</v>
      </c>
      <c r="AJ163" s="4">
        <v>44.479747965255449</v>
      </c>
      <c r="AK163" s="2">
        <f t="shared" si="77"/>
        <v>1.7608339083299376</v>
      </c>
      <c r="AL163" s="2">
        <f t="shared" si="78"/>
        <v>0.3532870067374419</v>
      </c>
      <c r="AM163" s="215">
        <f t="shared" si="70"/>
        <v>1792.970072156842</v>
      </c>
      <c r="AN163" s="217">
        <f t="shared" si="71"/>
        <v>2.4519790862841128E-2</v>
      </c>
      <c r="AO163" s="223"/>
      <c r="AP163" s="23"/>
      <c r="AQ163" s="312"/>
      <c r="AR163" s="313"/>
      <c r="AS163" s="313"/>
      <c r="AT163" s="61">
        <v>1300</v>
      </c>
      <c r="AU163" s="14">
        <v>2252.9940000000001</v>
      </c>
      <c r="AV163" s="14">
        <v>44.320979999999999</v>
      </c>
      <c r="AW163" s="7">
        <v>2253.6164990503494</v>
      </c>
      <c r="AX163" s="4">
        <v>44.470458193497002</v>
      </c>
      <c r="AY163" s="2">
        <f t="shared" si="79"/>
        <v>2.7629858328483501E-2</v>
      </c>
      <c r="AZ163" s="2">
        <f t="shared" si="80"/>
        <v>0.33726283465980117</v>
      </c>
      <c r="BA163" s="215">
        <f t="shared" si="73"/>
        <v>0.38750506768569765</v>
      </c>
      <c r="BB163" s="217">
        <f t="shared" si="74"/>
        <v>2.2343730331127628E-2</v>
      </c>
      <c r="BC163" s="162"/>
      <c r="BD163" s="32"/>
      <c r="BS163" s="20"/>
      <c r="BT163" s="8"/>
      <c r="BU163" s="50">
        <v>1540.5011682459929</v>
      </c>
      <c r="BV163" s="53">
        <v>36.177955758744552</v>
      </c>
      <c r="BX163" s="50">
        <v>1443.4716096800466</v>
      </c>
      <c r="BY163" s="53">
        <v>36.167334325594013</v>
      </c>
      <c r="CD163" s="20"/>
      <c r="CE163" s="20"/>
      <c r="CF163" s="20"/>
      <c r="CG163" s="8"/>
      <c r="CH163" s="20"/>
      <c r="CW163" s="6"/>
      <c r="CX163" s="6"/>
    </row>
    <row r="164" spans="14:102" x14ac:dyDescent="0.25">
      <c r="N164" s="27"/>
      <c r="O164" s="312"/>
      <c r="P164" s="313"/>
      <c r="Q164" s="313"/>
      <c r="R164" s="61">
        <v>1350</v>
      </c>
      <c r="S164" s="14">
        <v>2317.982</v>
      </c>
      <c r="T164" s="14">
        <v>44.779870000000003</v>
      </c>
      <c r="U164" s="7">
        <v>2308.1443608776694</v>
      </c>
      <c r="V164" s="4">
        <v>44.928885044964595</v>
      </c>
      <c r="W164" s="2">
        <f t="shared" si="75"/>
        <v>0.42440532852845836</v>
      </c>
      <c r="X164" s="2">
        <f t="shared" si="76"/>
        <v>0.33277239296271377</v>
      </c>
      <c r="Y164" s="215">
        <f t="shared" si="67"/>
        <v>96.779143501208182</v>
      </c>
      <c r="Z164" s="217">
        <f t="shared" si="68"/>
        <v>2.2205483625799494E-2</v>
      </c>
      <c r="AA164" s="223"/>
      <c r="AB164" s="23"/>
      <c r="AC164" s="312"/>
      <c r="AD164" s="313"/>
      <c r="AE164" s="313"/>
      <c r="AF164" s="61">
        <v>1350</v>
      </c>
      <c r="AG164" s="14">
        <v>2452.8020000000001</v>
      </c>
      <c r="AH164" s="14">
        <v>44.77169</v>
      </c>
      <c r="AI164" s="7">
        <v>2416.2298896469306</v>
      </c>
      <c r="AJ164" s="4">
        <v>44.967279675586738</v>
      </c>
      <c r="AK164" s="2">
        <f t="shared" si="77"/>
        <v>1.4910339421229086</v>
      </c>
      <c r="AL164" s="2">
        <f t="shared" si="78"/>
        <v>0.43686015780672693</v>
      </c>
      <c r="AM164" s="215">
        <f t="shared" si="70"/>
        <v>1337.5192556770967</v>
      </c>
      <c r="AN164" s="217">
        <f t="shared" si="71"/>
        <v>3.8255321196125638E-2</v>
      </c>
      <c r="AO164" s="223"/>
      <c r="AP164" s="23"/>
      <c r="AQ164" s="312"/>
      <c r="AR164" s="313"/>
      <c r="AS164" s="313"/>
      <c r="AT164" s="61">
        <v>1350</v>
      </c>
      <c r="AU164" s="14">
        <v>2299.66</v>
      </c>
      <c r="AV164" s="14">
        <v>44.784860000000002</v>
      </c>
      <c r="AW164" s="7">
        <v>2305.1866608034816</v>
      </c>
      <c r="AX164" s="4">
        <v>44.958018228405386</v>
      </c>
      <c r="AY164" s="2">
        <f t="shared" si="79"/>
        <v>0.24032512647442311</v>
      </c>
      <c r="AZ164" s="2">
        <f t="shared" si="80"/>
        <v>0.38664456784141848</v>
      </c>
      <c r="BA164" s="215">
        <f t="shared" si="73"/>
        <v>30.543979636741192</v>
      </c>
      <c r="BB164" s="217">
        <f t="shared" si="74"/>
        <v>2.9983772064491241E-2</v>
      </c>
      <c r="BC164" s="162"/>
      <c r="BD164" s="32"/>
      <c r="BS164" s="20"/>
      <c r="BT164" s="8"/>
      <c r="BU164" s="50">
        <v>1586.275352697161</v>
      </c>
      <c r="BV164" s="53">
        <v>36.666945945057464</v>
      </c>
      <c r="BX164" s="50">
        <v>1487.2296259758266</v>
      </c>
      <c r="BY164" s="53">
        <v>36.656206170127987</v>
      </c>
      <c r="CD164" s="20"/>
      <c r="CE164" s="20"/>
      <c r="CF164" s="20"/>
      <c r="CG164" s="8"/>
      <c r="CH164" s="20"/>
      <c r="CW164" s="6"/>
      <c r="CX164" s="6"/>
    </row>
    <row r="165" spans="14:102" x14ac:dyDescent="0.25">
      <c r="N165" s="27"/>
      <c r="O165" s="312"/>
      <c r="P165" s="313"/>
      <c r="Q165" s="313"/>
      <c r="R165" s="61">
        <v>1400</v>
      </c>
      <c r="S165" s="14">
        <v>2374.4450000000002</v>
      </c>
      <c r="T165" s="14">
        <v>45.348999999999997</v>
      </c>
      <c r="U165" s="7">
        <v>2360.35062510023</v>
      </c>
      <c r="V165" s="4">
        <v>45.415990030037705</v>
      </c>
      <c r="W165" s="2">
        <f t="shared" si="75"/>
        <v>0.59358607589437418</v>
      </c>
      <c r="X165" s="2">
        <f t="shared" si="76"/>
        <v>0.14772107441775562</v>
      </c>
      <c r="Y165" s="215">
        <f t="shared" si="67"/>
        <v>198.65140381527149</v>
      </c>
      <c r="Z165" s="217">
        <f t="shared" si="68"/>
        <v>4.4876641244530179E-3</v>
      </c>
      <c r="AA165" s="223"/>
      <c r="AB165" s="23"/>
      <c r="AC165" s="312"/>
      <c r="AD165" s="313"/>
      <c r="AE165" s="313"/>
      <c r="AF165" s="61">
        <v>1400</v>
      </c>
      <c r="AG165" s="14">
        <v>2510.6959999999999</v>
      </c>
      <c r="AH165" s="14">
        <v>45.337060000000001</v>
      </c>
      <c r="AI165" s="7">
        <v>2470.6528794882602</v>
      </c>
      <c r="AJ165" s="4">
        <v>45.454664425767852</v>
      </c>
      <c r="AK165" s="2">
        <f t="shared" si="77"/>
        <v>1.594901195196063</v>
      </c>
      <c r="AL165" s="2">
        <f t="shared" si="78"/>
        <v>0.25940020320649648</v>
      </c>
      <c r="AM165" s="215">
        <f t="shared" si="70"/>
        <v>1603.4515003177123</v>
      </c>
      <c r="AN165" s="217">
        <f t="shared" si="71"/>
        <v>1.3830800960186032E-2</v>
      </c>
      <c r="AO165" s="223"/>
      <c r="AP165" s="23"/>
      <c r="AQ165" s="312"/>
      <c r="AR165" s="313"/>
      <c r="AS165" s="313"/>
      <c r="AT165" s="61">
        <v>1400</v>
      </c>
      <c r="AU165" s="14">
        <v>2355.9119999999998</v>
      </c>
      <c r="AV165" s="14">
        <v>45.354730000000004</v>
      </c>
      <c r="AW165" s="7">
        <v>2357.2991152913178</v>
      </c>
      <c r="AX165" s="4">
        <v>45.445446078974854</v>
      </c>
      <c r="AY165" s="2">
        <f t="shared" si="79"/>
        <v>5.8878060441899728E-2</v>
      </c>
      <c r="AZ165" s="2">
        <f t="shared" si="80"/>
        <v>0.20001459379176156</v>
      </c>
      <c r="BA165" s="215">
        <f t="shared" si="73"/>
        <v>1.9240888314081326</v>
      </c>
      <c r="BB165" s="217">
        <f t="shared" si="74"/>
        <v>8.2294069845712647E-3</v>
      </c>
      <c r="BC165" s="162"/>
      <c r="BD165" s="32"/>
      <c r="BS165" s="20"/>
      <c r="BT165" s="8"/>
      <c r="BU165" s="50">
        <v>1632.4691282788881</v>
      </c>
      <c r="BV165" s="53">
        <v>37.15588864723555</v>
      </c>
      <c r="BX165" s="50">
        <v>1531.3652272110232</v>
      </c>
      <c r="BY165" s="53">
        <v>37.145034329876431</v>
      </c>
      <c r="CD165" s="20"/>
      <c r="CE165" s="20"/>
      <c r="CF165" s="20"/>
      <c r="CG165" s="8"/>
      <c r="CH165" s="20"/>
      <c r="CW165" s="6"/>
      <c r="CX165" s="6"/>
    </row>
    <row r="166" spans="14:102" x14ac:dyDescent="0.25">
      <c r="N166" s="27"/>
      <c r="O166" s="312"/>
      <c r="P166" s="313"/>
      <c r="Q166" s="313"/>
      <c r="R166" s="61">
        <v>1450</v>
      </c>
      <c r="S166" s="14">
        <v>2422.377</v>
      </c>
      <c r="T166" s="14">
        <v>45.820410000000003</v>
      </c>
      <c r="U166" s="7">
        <v>2413.1129758223028</v>
      </c>
      <c r="V166" s="4">
        <v>45.902947621960031</v>
      </c>
      <c r="W166" s="2">
        <f t="shared" si="75"/>
        <v>0.38243527649482872</v>
      </c>
      <c r="X166" s="2">
        <f t="shared" si="76"/>
        <v>0.18013287519694535</v>
      </c>
      <c r="Y166" s="215">
        <f t="shared" si="67"/>
        <v>85.822143964957135</v>
      </c>
      <c r="Z166" s="217">
        <f t="shared" si="68"/>
        <v>6.8124590388166078E-3</v>
      </c>
      <c r="AA166" s="223"/>
      <c r="AB166" s="23"/>
      <c r="AC166" s="312"/>
      <c r="AD166" s="313"/>
      <c r="AE166" s="313"/>
      <c r="AF166" s="61">
        <v>1450</v>
      </c>
      <c r="AG166" s="14">
        <v>2559.7930000000001</v>
      </c>
      <c r="AH166" s="14">
        <v>45.816540000000003</v>
      </c>
      <c r="AI166" s="7">
        <v>2525.6779762066303</v>
      </c>
      <c r="AJ166" s="4">
        <v>45.941891884736322</v>
      </c>
      <c r="AK166" s="2">
        <f t="shared" si="77"/>
        <v>1.332725880310236</v>
      </c>
      <c r="AL166" s="2">
        <f t="shared" si="78"/>
        <v>0.27359526654853944</v>
      </c>
      <c r="AM166" s="215">
        <f t="shared" si="70"/>
        <v>1163.8348484221876</v>
      </c>
      <c r="AN166" s="217">
        <f t="shared" si="71"/>
        <v>1.5713095006947203E-2</v>
      </c>
      <c r="AO166" s="223"/>
      <c r="AP166" s="23"/>
      <c r="AQ166" s="312"/>
      <c r="AR166" s="313"/>
      <c r="AS166" s="313"/>
      <c r="AT166" s="61">
        <v>1450</v>
      </c>
      <c r="AU166" s="14">
        <v>2403.66</v>
      </c>
      <c r="AV166" s="14">
        <v>45.835639999999998</v>
      </c>
      <c r="AW166" s="7">
        <v>2409.9653411369759</v>
      </c>
      <c r="AX166" s="4">
        <v>45.932732794528562</v>
      </c>
      <c r="AY166" s="2">
        <f t="shared" si="79"/>
        <v>0.26232250555303327</v>
      </c>
      <c r="AZ166" s="2">
        <f t="shared" si="80"/>
        <v>0.2118281636921919</v>
      </c>
      <c r="BA166" s="215">
        <f t="shared" si="73"/>
        <v>39.757326853642297</v>
      </c>
      <c r="BB166" s="217">
        <f t="shared" si="74"/>
        <v>9.4270107493659057E-3</v>
      </c>
      <c r="BC166" s="162"/>
      <c r="BD166" s="32"/>
      <c r="BS166" s="20"/>
      <c r="BT166" s="8"/>
      <c r="BU166" s="50">
        <v>1679.0913162325064</v>
      </c>
      <c r="BV166" s="53">
        <v>37.644780436606027</v>
      </c>
      <c r="BX166" s="50">
        <v>1575.8863525612803</v>
      </c>
      <c r="BY166" s="53">
        <v>37.633815797294908</v>
      </c>
      <c r="CD166" s="20"/>
      <c r="CE166" s="20"/>
      <c r="CF166" s="20"/>
      <c r="CG166" s="8"/>
      <c r="CH166" s="20"/>
      <c r="CW166" s="6"/>
      <c r="CX166" s="6"/>
    </row>
    <row r="167" spans="14:102" x14ac:dyDescent="0.25">
      <c r="N167" s="27"/>
      <c r="O167" s="312"/>
      <c r="P167" s="313"/>
      <c r="Q167" s="313"/>
      <c r="R167" s="61">
        <v>1500</v>
      </c>
      <c r="S167" s="14">
        <v>2471.8310000000001</v>
      </c>
      <c r="T167" s="14">
        <v>46.287289999999999</v>
      </c>
      <c r="U167" s="7">
        <v>2466.4431966482734</v>
      </c>
      <c r="V167" s="4">
        <v>46.389747793996001</v>
      </c>
      <c r="W167" s="2">
        <f t="shared" si="75"/>
        <v>0.21796811156291385</v>
      </c>
      <c r="X167" s="2">
        <f t="shared" si="76"/>
        <v>0.22135189594379479</v>
      </c>
      <c r="Y167" s="215">
        <f t="shared" si="67"/>
        <v>29.028424956877338</v>
      </c>
      <c r="Z167" s="217">
        <f t="shared" si="68"/>
        <v>1.049759955052729E-2</v>
      </c>
      <c r="AA167" s="223"/>
      <c r="AB167" s="23"/>
      <c r="AC167" s="312"/>
      <c r="AD167" s="313"/>
      <c r="AE167" s="313"/>
      <c r="AF167" s="61">
        <v>1500</v>
      </c>
      <c r="AG167" s="14">
        <v>2610.4319999999998</v>
      </c>
      <c r="AH167" s="14">
        <v>46.295270000000002</v>
      </c>
      <c r="AI167" s="7">
        <v>2581.3179360632512</v>
      </c>
      <c r="AJ167" s="4">
        <v>46.428950923539844</v>
      </c>
      <c r="AK167" s="2">
        <f t="shared" si="77"/>
        <v>1.1152967760412305</v>
      </c>
      <c r="AL167" s="2">
        <f t="shared" si="78"/>
        <v>0.28875719601557986</v>
      </c>
      <c r="AM167" s="215">
        <f t="shared" si="70"/>
        <v>847.62871891308578</v>
      </c>
      <c r="AN167" s="217">
        <f t="shared" si="71"/>
        <v>1.787058931846507E-2</v>
      </c>
      <c r="AO167" s="223"/>
      <c r="AP167" s="23"/>
      <c r="AQ167" s="312"/>
      <c r="AR167" s="313"/>
      <c r="AS167" s="313"/>
      <c r="AT167" s="61">
        <v>1500</v>
      </c>
      <c r="AU167" s="14">
        <v>2452.944</v>
      </c>
      <c r="AV167" s="14">
        <v>46.289389999999997</v>
      </c>
      <c r="AW167" s="7">
        <v>2463.1970666872066</v>
      </c>
      <c r="AX167" s="4">
        <v>46.419868762004995</v>
      </c>
      <c r="AY167" s="2">
        <f t="shared" si="79"/>
        <v>0.41799024711557553</v>
      </c>
      <c r="AZ167" s="2">
        <f t="shared" si="80"/>
        <v>0.28187617509109081</v>
      </c>
      <c r="BA167" s="215">
        <f t="shared" si="73"/>
        <v>105.12537649230742</v>
      </c>
      <c r="BB167" s="217">
        <f t="shared" si="74"/>
        <v>1.7024707334356872E-2</v>
      </c>
      <c r="BC167" s="162"/>
      <c r="BD167" s="32"/>
      <c r="BS167" s="20"/>
      <c r="BT167" s="8"/>
      <c r="BU167" s="50">
        <v>1726.150925921286</v>
      </c>
      <c r="BV167" s="53">
        <v>38.133617671871271</v>
      </c>
      <c r="BX167" s="50">
        <v>1620.8011104272553</v>
      </c>
      <c r="BY167" s="53">
        <v>38.122547396435003</v>
      </c>
      <c r="CD167" s="20"/>
      <c r="CE167" s="20"/>
      <c r="CF167" s="20"/>
      <c r="CG167" s="8"/>
      <c r="CH167" s="20"/>
      <c r="CW167" s="6"/>
      <c r="CX167" s="6"/>
    </row>
    <row r="168" spans="14:102" x14ac:dyDescent="0.25">
      <c r="N168" s="27"/>
      <c r="O168" s="312"/>
      <c r="P168" s="313"/>
      <c r="Q168" s="313"/>
      <c r="R168" s="61">
        <v>1550</v>
      </c>
      <c r="S168" s="14">
        <v>2527.2579999999998</v>
      </c>
      <c r="T168" s="14">
        <v>46.835079999999998</v>
      </c>
      <c r="U168" s="7">
        <v>2520.3533284618206</v>
      </c>
      <c r="V168" s="4">
        <v>46.876379766750759</v>
      </c>
      <c r="W168" s="2">
        <f t="shared" si="75"/>
        <v>0.27320801984519083</v>
      </c>
      <c r="X168" s="2">
        <f t="shared" si="76"/>
        <v>8.8181266586415744E-2</v>
      </c>
      <c r="Y168" s="215">
        <f t="shared" si="67"/>
        <v>47.674489050141545</v>
      </c>
      <c r="Z168" s="217">
        <f t="shared" si="68"/>
        <v>1.7056707336672704E-3</v>
      </c>
      <c r="AA168" s="223"/>
      <c r="AB168" s="23"/>
      <c r="AC168" s="312"/>
      <c r="AD168" s="313"/>
      <c r="AE168" s="313"/>
      <c r="AF168" s="61">
        <v>1550</v>
      </c>
      <c r="AG168" s="14">
        <v>2667.1849999999999</v>
      </c>
      <c r="AH168" s="14">
        <v>46.829140000000002</v>
      </c>
      <c r="AI168" s="7">
        <v>2637.5857941368558</v>
      </c>
      <c r="AJ168" s="4">
        <v>46.915829539420464</v>
      </c>
      <c r="AK168" s="2">
        <f t="shared" si="77"/>
        <v>1.1097545113347633</v>
      </c>
      <c r="AL168" s="2">
        <f t="shared" si="78"/>
        <v>0.18511879445247525</v>
      </c>
      <c r="AM168" s="215">
        <f t="shared" si="70"/>
        <v>876.11298772878445</v>
      </c>
      <c r="AN168" s="217">
        <f t="shared" si="71"/>
        <v>7.5150762449318126E-3</v>
      </c>
      <c r="AO168" s="223"/>
      <c r="AP168" s="23"/>
      <c r="AQ168" s="312"/>
      <c r="AR168" s="313"/>
      <c r="AS168" s="313"/>
      <c r="AT168" s="61">
        <v>1550</v>
      </c>
      <c r="AU168" s="14">
        <v>2508.1849999999999</v>
      </c>
      <c r="AV168" s="14">
        <v>46.837429999999998</v>
      </c>
      <c r="AW168" s="7">
        <v>2517.0062759588859</v>
      </c>
      <c r="AX168" s="4">
        <v>46.906843646056601</v>
      </c>
      <c r="AY168" s="2">
        <f t="shared" si="79"/>
        <v>0.35169957395032514</v>
      </c>
      <c r="AZ168" s="2">
        <f t="shared" si="80"/>
        <v>0.14820122721635845</v>
      </c>
      <c r="BA168" s="215">
        <f t="shared" si="73"/>
        <v>77.814909542819464</v>
      </c>
      <c r="BB168" s="217">
        <f t="shared" si="74"/>
        <v>4.8182542588713333E-3</v>
      </c>
      <c r="BC168" s="162"/>
      <c r="BD168" s="32"/>
      <c r="BS168" s="20"/>
      <c r="BT168" s="8"/>
      <c r="BU168" s="50">
        <v>1773.6571589955429</v>
      </c>
      <c r="BV168" s="53">
        <v>38.622396483309593</v>
      </c>
      <c r="BX168" s="50">
        <v>1666.1177821562296</v>
      </c>
      <c r="BY168" s="53">
        <v>38.611225760940762</v>
      </c>
      <c r="CD168" s="20"/>
      <c r="CE168" s="20"/>
      <c r="CF168" s="20"/>
      <c r="CG168" s="8"/>
      <c r="CH168" s="20"/>
      <c r="CW168" s="6"/>
      <c r="CX168" s="6"/>
    </row>
    <row r="169" spans="14:102" x14ac:dyDescent="0.25">
      <c r="N169" s="27"/>
      <c r="O169" s="312"/>
      <c r="P169" s="313"/>
      <c r="Q169" s="313"/>
      <c r="R169" s="61">
        <v>1600</v>
      </c>
      <c r="S169" s="14">
        <v>2573.614</v>
      </c>
      <c r="T169" s="14">
        <v>47.289380000000001</v>
      </c>
      <c r="U169" s="7">
        <v>2574.8556756294629</v>
      </c>
      <c r="V169" s="4">
        <v>47.362831938944545</v>
      </c>
      <c r="W169" s="2">
        <f t="shared" si="75"/>
        <v>4.8246381526633804E-2</v>
      </c>
      <c r="X169" s="2">
        <f t="shared" si="76"/>
        <v>0.15532438561161899</v>
      </c>
      <c r="Y169" s="215">
        <f t="shared" si="67"/>
        <v>1.5417583688019927</v>
      </c>
      <c r="Z169" s="217">
        <f t="shared" si="68"/>
        <v>5.3951873347129944E-3</v>
      </c>
      <c r="AA169" s="223"/>
      <c r="AB169" s="23"/>
      <c r="AC169" s="312"/>
      <c r="AD169" s="313"/>
      <c r="AE169" s="313"/>
      <c r="AF169" s="61">
        <v>1600</v>
      </c>
      <c r="AG169" s="14">
        <v>2714.6129999999998</v>
      </c>
      <c r="AH169" s="14">
        <v>47.283140000000003</v>
      </c>
      <c r="AI169" s="7">
        <v>2694.494871110428</v>
      </c>
      <c r="AJ169" s="4">
        <v>47.402514771065533</v>
      </c>
      <c r="AK169" s="2">
        <f t="shared" si="77"/>
        <v>0.74110486060340219</v>
      </c>
      <c r="AL169" s="2">
        <f t="shared" si="78"/>
        <v>0.25246794325742788</v>
      </c>
      <c r="AM169" s="215">
        <f t="shared" si="70"/>
        <v>404.73911001742488</v>
      </c>
      <c r="AN169" s="217">
        <f t="shared" si="71"/>
        <v>1.4250335966947742E-2</v>
      </c>
      <c r="AO169" s="223"/>
      <c r="AP169" s="23"/>
      <c r="AQ169" s="312"/>
      <c r="AR169" s="313"/>
      <c r="AS169" s="313"/>
      <c r="AT169" s="61">
        <v>1600</v>
      </c>
      <c r="AU169" s="14">
        <v>2554.3829999999998</v>
      </c>
      <c r="AV169" s="14">
        <v>47.291719999999998</v>
      </c>
      <c r="AW169" s="7">
        <v>2571.4052147755733</v>
      </c>
      <c r="AX169" s="4">
        <v>47.393646322548804</v>
      </c>
      <c r="AY169" s="2">
        <f t="shared" si="79"/>
        <v>0.66639242335912441</v>
      </c>
      <c r="AZ169" s="2">
        <f t="shared" si="80"/>
        <v>0.21552678259282188</v>
      </c>
      <c r="BA169" s="215">
        <f t="shared" si="73"/>
        <v>289.75579586575287</v>
      </c>
      <c r="BB169" s="217">
        <f t="shared" si="74"/>
        <v>1.0388975228323253E-2</v>
      </c>
      <c r="BC169" s="162"/>
      <c r="BD169" s="32"/>
      <c r="BS169" s="20"/>
      <c r="BT169" s="8"/>
      <c r="BU169" s="50">
        <v>1821.6194136621455</v>
      </c>
      <c r="BV169" s="53">
        <v>39.111112755603031</v>
      </c>
      <c r="BX169" s="50">
        <v>1711.8448258656654</v>
      </c>
      <c r="BY169" s="53">
        <v>39.099847318848411</v>
      </c>
      <c r="CD169" s="20"/>
      <c r="CE169" s="20"/>
      <c r="CF169" s="20"/>
      <c r="CG169" s="8"/>
      <c r="CH169" s="20"/>
      <c r="CW169" s="6"/>
      <c r="CX169" s="6"/>
    </row>
    <row r="170" spans="14:102" x14ac:dyDescent="0.25">
      <c r="N170" s="27"/>
      <c r="O170" s="312"/>
      <c r="P170" s="313"/>
      <c r="Q170" s="313"/>
      <c r="R170" s="61">
        <v>1650</v>
      </c>
      <c r="S170" s="14">
        <v>2629.4549999999999</v>
      </c>
      <c r="T170" s="14">
        <v>47.826329999999999</v>
      </c>
      <c r="U170" s="7">
        <v>2629.9628124097821</v>
      </c>
      <c r="V170" s="4">
        <v>47.849091810420745</v>
      </c>
      <c r="W170" s="2">
        <f t="shared" si="75"/>
        <v>1.9312458657106447E-2</v>
      </c>
      <c r="X170" s="2">
        <f t="shared" si="76"/>
        <v>4.7592634477173018E-2</v>
      </c>
      <c r="Y170" s="215">
        <f t="shared" si="67"/>
        <v>0.25787344352882363</v>
      </c>
      <c r="Z170" s="217">
        <f t="shared" si="68"/>
        <v>5.1810001363000583E-4</v>
      </c>
      <c r="AA170" s="223"/>
      <c r="AB170" s="23"/>
      <c r="AC170" s="312"/>
      <c r="AD170" s="313"/>
      <c r="AE170" s="313"/>
      <c r="AF170" s="61">
        <v>1650</v>
      </c>
      <c r="AG170" s="14">
        <v>2771.6979999999999</v>
      </c>
      <c r="AH170" s="14">
        <v>47.830640000000002</v>
      </c>
      <c r="AI170" s="7">
        <v>2752.0587802928494</v>
      </c>
      <c r="AJ170" s="4">
        <v>47.888992603796673</v>
      </c>
      <c r="AK170" s="2">
        <f t="shared" si="77"/>
        <v>0.70856275493038778</v>
      </c>
      <c r="AL170" s="2">
        <f t="shared" si="78"/>
        <v>0.12199837551132625</v>
      </c>
      <c r="AM170" s="215">
        <f t="shared" si="70"/>
        <v>385.69895070572699</v>
      </c>
      <c r="AN170" s="217">
        <f t="shared" si="71"/>
        <v>3.4050263698512185E-3</v>
      </c>
      <c r="AO170" s="223"/>
      <c r="AP170" s="23"/>
      <c r="AQ170" s="312"/>
      <c r="AR170" s="313"/>
      <c r="AS170" s="313"/>
      <c r="AT170" s="61">
        <v>1650</v>
      </c>
      <c r="AU170" s="14">
        <v>2610.0309999999999</v>
      </c>
      <c r="AV170" s="14">
        <v>47.840049999999998</v>
      </c>
      <c r="AW170" s="7">
        <v>2626.4063971053556</v>
      </c>
      <c r="AX170" s="4">
        <v>47.880264804589011</v>
      </c>
      <c r="AY170" s="2">
        <f t="shared" si="79"/>
        <v>0.62740239887402327</v>
      </c>
      <c r="AZ170" s="2">
        <f t="shared" si="80"/>
        <v>8.406095852536305E-2</v>
      </c>
      <c r="BA170" s="215">
        <f t="shared" si="73"/>
        <v>268.15363035809054</v>
      </c>
      <c r="BB170" s="217">
        <f t="shared" si="74"/>
        <v>1.6172305081324965E-3</v>
      </c>
      <c r="BC170" s="162"/>
      <c r="BD170" s="32"/>
      <c r="BS170" s="20"/>
      <c r="BT170" s="8"/>
      <c r="BU170" s="50">
        <v>1870.0472890621097</v>
      </c>
      <c r="BV170" s="53">
        <v>39.599762109166861</v>
      </c>
      <c r="BX170" s="50">
        <v>1757.990880363363</v>
      </c>
      <c r="BY170" s="53">
        <v>39.588408277343852</v>
      </c>
      <c r="CD170" s="20"/>
      <c r="CE170" s="20"/>
      <c r="CF170" s="20"/>
      <c r="CG170" s="8"/>
      <c r="CH170" s="20"/>
      <c r="CW170" s="6"/>
      <c r="CX170" s="6"/>
    </row>
    <row r="171" spans="14:102" x14ac:dyDescent="0.25">
      <c r="N171" s="27"/>
      <c r="O171" s="312"/>
      <c r="P171" s="313"/>
      <c r="Q171" s="313"/>
      <c r="R171" s="204">
        <v>1700</v>
      </c>
      <c r="S171" s="16">
        <v>2683.078</v>
      </c>
      <c r="T171" s="16">
        <v>48.346960000000003</v>
      </c>
      <c r="U171" s="15">
        <v>2685.6875895811563</v>
      </c>
      <c r="V171" s="17">
        <v>48.335145896345978</v>
      </c>
      <c r="W171" s="18">
        <f t="shared" si="75"/>
        <v>9.7261040534652454E-2</v>
      </c>
      <c r="X171" s="18">
        <f t="shared" si="76"/>
        <v>2.4436083786912623E-2</v>
      </c>
      <c r="Y171" s="18">
        <f t="shared" si="67"/>
        <v>6.8099577820797341</v>
      </c>
      <c r="Z171" s="38">
        <f t="shared" si="68"/>
        <v>1.3957304514804997E-4</v>
      </c>
      <c r="AA171" s="223"/>
      <c r="AB171" s="23"/>
      <c r="AC171" s="312"/>
      <c r="AD171" s="313"/>
      <c r="AE171" s="313"/>
      <c r="AF171" s="204">
        <v>1700</v>
      </c>
      <c r="AG171" s="16">
        <v>2826.51</v>
      </c>
      <c r="AH171" s="16">
        <v>48.35333</v>
      </c>
      <c r="AI171" s="15">
        <v>2810.2914348914182</v>
      </c>
      <c r="AJ171" s="17">
        <v>48.375247863269188</v>
      </c>
      <c r="AK171" s="18">
        <f t="shared" si="77"/>
        <v>0.57380179474270276</v>
      </c>
      <c r="AL171" s="18">
        <f t="shared" si="78"/>
        <v>4.53285498003713E-2</v>
      </c>
      <c r="AM171" s="18">
        <f t="shared" si="70"/>
        <v>263.04185418131249</v>
      </c>
      <c r="AN171" s="38">
        <f t="shared" si="71"/>
        <v>4.8039273028681507E-4</v>
      </c>
      <c r="AO171" s="223"/>
      <c r="AP171" s="23"/>
      <c r="AQ171" s="312"/>
      <c r="AR171" s="313"/>
      <c r="AS171" s="313"/>
      <c r="AT171" s="204">
        <v>1700</v>
      </c>
      <c r="AU171" s="16">
        <v>2663.4879999999998</v>
      </c>
      <c r="AV171" s="16">
        <v>48.348129999999998</v>
      </c>
      <c r="AW171" s="15">
        <v>2682.0226116123863</v>
      </c>
      <c r="AX171" s="17">
        <v>48.366686160082295</v>
      </c>
      <c r="AY171" s="18">
        <f t="shared" si="79"/>
        <v>0.69587742135074282</v>
      </c>
      <c r="AZ171" s="18">
        <f t="shared" si="80"/>
        <v>3.8380305675313357E-2</v>
      </c>
      <c r="BA171" s="18">
        <f t="shared" si="73"/>
        <v>343.53182762201141</v>
      </c>
      <c r="BB171" s="38">
        <f t="shared" si="74"/>
        <v>3.4433107699986522E-4</v>
      </c>
      <c r="BC171" s="162"/>
      <c r="BD171" s="32"/>
      <c r="BS171" s="20"/>
      <c r="BT171" s="8"/>
      <c r="BU171" s="50">
        <v>1918.9505897601882</v>
      </c>
      <c r="BV171" s="53">
        <v>40.088339879822819</v>
      </c>
      <c r="BX171" s="50">
        <v>1804.5647691662896</v>
      </c>
      <c r="BY171" s="53">
        <v>40.076904606424428</v>
      </c>
      <c r="CD171" s="20"/>
      <c r="CE171" s="20"/>
      <c r="CF171" s="20"/>
      <c r="CG171" s="8"/>
      <c r="CH171" s="20"/>
      <c r="CW171" s="6"/>
      <c r="CX171" s="6"/>
    </row>
    <row r="172" spans="14:102" x14ac:dyDescent="0.25">
      <c r="N172" s="27"/>
      <c r="O172" s="312">
        <v>31</v>
      </c>
      <c r="P172" s="313">
        <v>1071</v>
      </c>
      <c r="Q172" s="313">
        <v>0.26</v>
      </c>
      <c r="R172" s="61">
        <v>0</v>
      </c>
      <c r="S172" s="14">
        <v>1086.4960000000001</v>
      </c>
      <c r="T172" s="14">
        <v>31.298349999999999</v>
      </c>
      <c r="U172" s="7">
        <v>1071</v>
      </c>
      <c r="V172" s="4">
        <v>31</v>
      </c>
      <c r="W172" s="2">
        <f t="shared" si="75"/>
        <v>1.4262362677819425</v>
      </c>
      <c r="X172" s="2">
        <f t="shared" si="76"/>
        <v>0.95324513912074993</v>
      </c>
      <c r="Y172" s="215">
        <f t="shared" si="67"/>
        <v>240.12601600000292</v>
      </c>
      <c r="Z172" s="217">
        <f t="shared" si="68"/>
        <v>8.9012722499999544E-2</v>
      </c>
      <c r="AA172" s="223"/>
      <c r="AB172" s="23"/>
      <c r="AC172" s="312">
        <v>31</v>
      </c>
      <c r="AD172" s="313">
        <v>1139.4000000000001</v>
      </c>
      <c r="AE172" s="313">
        <v>0.3044</v>
      </c>
      <c r="AF172" s="61">
        <v>0</v>
      </c>
      <c r="AG172" s="14">
        <v>1159.123</v>
      </c>
      <c r="AH172" s="14">
        <v>30.245280000000001</v>
      </c>
      <c r="AI172" s="7">
        <v>1139.4000000000001</v>
      </c>
      <c r="AJ172" s="4">
        <v>31</v>
      </c>
      <c r="AK172" s="2">
        <f t="shared" si="77"/>
        <v>1.7015450474194675</v>
      </c>
      <c r="AL172" s="2">
        <f t="shared" si="78"/>
        <v>2.4953315029650871</v>
      </c>
      <c r="AM172" s="215">
        <f t="shared" si="70"/>
        <v>388.99672899999825</v>
      </c>
      <c r="AN172" s="217">
        <f t="shared" si="71"/>
        <v>0.56960227839999844</v>
      </c>
      <c r="AO172" s="223"/>
      <c r="AP172" s="23"/>
      <c r="AQ172" s="312">
        <v>33</v>
      </c>
      <c r="AR172" s="313">
        <v>1071</v>
      </c>
      <c r="AS172" s="313">
        <v>0.3044</v>
      </c>
      <c r="AT172" s="61">
        <v>0</v>
      </c>
      <c r="AU172" s="14">
        <v>1083.7170000000001</v>
      </c>
      <c r="AV172" s="14">
        <v>32.920079999999999</v>
      </c>
      <c r="AW172" s="7">
        <v>1071</v>
      </c>
      <c r="AX172" s="4">
        <v>33</v>
      </c>
      <c r="AY172" s="2">
        <f t="shared" si="79"/>
        <v>1.173461337231039</v>
      </c>
      <c r="AZ172" s="2">
        <f t="shared" si="80"/>
        <v>0.24276976240641376</v>
      </c>
      <c r="BA172" s="215">
        <f t="shared" si="73"/>
        <v>161.72208900000251</v>
      </c>
      <c r="BB172" s="217">
        <f t="shared" si="74"/>
        <v>6.3872064000002112E-3</v>
      </c>
      <c r="BC172" s="162"/>
      <c r="BD172" s="32"/>
      <c r="BS172" s="20"/>
      <c r="BT172" s="8"/>
      <c r="BU172" s="50">
        <v>1968.3393303506118</v>
      </c>
      <c r="BV172" s="53">
        <v>40.576841096636535</v>
      </c>
      <c r="BX172" s="50">
        <v>1851.5755046213394</v>
      </c>
      <c r="BY172" s="53">
        <v>40.565332021197477</v>
      </c>
      <c r="CD172" s="20"/>
      <c r="CE172" s="20"/>
      <c r="CF172" s="20"/>
      <c r="CG172" s="8"/>
      <c r="CH172" s="20"/>
      <c r="CW172" s="6"/>
      <c r="CX172" s="6"/>
    </row>
    <row r="173" spans="14:102" x14ac:dyDescent="0.25">
      <c r="N173" s="27"/>
      <c r="O173" s="312"/>
      <c r="P173" s="313"/>
      <c r="Q173" s="313"/>
      <c r="R173" s="61">
        <v>50</v>
      </c>
      <c r="S173" s="14">
        <v>1121.2629999999999</v>
      </c>
      <c r="T173" s="14">
        <v>32.08549</v>
      </c>
      <c r="U173" s="7">
        <v>1112.6488780385739</v>
      </c>
      <c r="V173" s="4">
        <v>32.190809718639933</v>
      </c>
      <c r="W173" s="2">
        <f t="shared" si="75"/>
        <v>0.76825169130043613</v>
      </c>
      <c r="X173" s="2">
        <f t="shared" si="76"/>
        <v>0.32824718787194168</v>
      </c>
      <c r="Y173" s="215">
        <f t="shared" si="67"/>
        <v>74.203097166321854</v>
      </c>
      <c r="Z173" s="217">
        <f t="shared" si="68"/>
        <v>1.1092243134394662E-2</v>
      </c>
      <c r="AA173" s="223"/>
      <c r="AB173" s="23"/>
      <c r="AC173" s="312"/>
      <c r="AD173" s="313"/>
      <c r="AE173" s="313"/>
      <c r="AF173" s="61">
        <v>50</v>
      </c>
      <c r="AG173" s="14">
        <v>1201.654</v>
      </c>
      <c r="AH173" s="14">
        <v>31.591439999999999</v>
      </c>
      <c r="AI173" s="7">
        <v>1182.4783787573697</v>
      </c>
      <c r="AJ173" s="4">
        <v>32.25092014495403</v>
      </c>
      <c r="AK173" s="2">
        <f t="shared" si="77"/>
        <v>1.5957689353699414</v>
      </c>
      <c r="AL173" s="2">
        <f t="shared" si="78"/>
        <v>2.0875279662909678</v>
      </c>
      <c r="AM173" s="215">
        <f t="shared" si="70"/>
        <v>367.70445004081495</v>
      </c>
      <c r="AN173" s="217">
        <f t="shared" si="71"/>
        <v>0.43491406158859014</v>
      </c>
      <c r="AO173" s="223"/>
      <c r="AP173" s="23"/>
      <c r="AQ173" s="312"/>
      <c r="AR173" s="313"/>
      <c r="AS173" s="313"/>
      <c r="AT173" s="61">
        <v>50</v>
      </c>
      <c r="AU173" s="14">
        <v>1113.0070000000001</v>
      </c>
      <c r="AV173" s="14">
        <v>33.089149999999997</v>
      </c>
      <c r="AW173" s="7">
        <v>1110.4523123606643</v>
      </c>
      <c r="AX173" s="4">
        <v>32.389830459530387</v>
      </c>
      <c r="AY173" s="2">
        <f t="shared" si="79"/>
        <v>0.22953024009154704</v>
      </c>
      <c r="AZ173" s="2">
        <f t="shared" si="80"/>
        <v>2.1134406307493836</v>
      </c>
      <c r="BA173" s="215">
        <f t="shared" si="73"/>
        <v>6.5264289345747404</v>
      </c>
      <c r="BB173" s="217">
        <f t="shared" si="74"/>
        <v>0.48904781968262584</v>
      </c>
      <c r="BC173" s="162"/>
      <c r="BD173" s="32"/>
      <c r="BS173" s="20"/>
      <c r="BT173" s="8"/>
      <c r="BU173" s="50">
        <v>2018.2237401834291</v>
      </c>
      <c r="BV173" s="53">
        <v>41.065260457717095</v>
      </c>
      <c r="BX173" s="50">
        <v>1899.0322921316574</v>
      </c>
      <c r="BY173" s="53">
        <v>41.053685962649247</v>
      </c>
      <c r="CD173" s="20"/>
      <c r="CE173" s="20"/>
      <c r="CF173" s="20"/>
      <c r="CG173" s="8"/>
      <c r="CH173" s="20"/>
      <c r="CW173" s="6"/>
      <c r="CX173" s="6"/>
    </row>
    <row r="174" spans="14:102" x14ac:dyDescent="0.25">
      <c r="N174" s="27"/>
      <c r="O174" s="312"/>
      <c r="P174" s="313"/>
      <c r="Q174" s="313"/>
      <c r="R174" s="61">
        <v>100</v>
      </c>
      <c r="S174" s="14">
        <v>1157.489</v>
      </c>
      <c r="T174" s="14">
        <v>32.575580000000002</v>
      </c>
      <c r="U174" s="7">
        <v>1153.8603354862848</v>
      </c>
      <c r="V174" s="4">
        <v>32.722399393428681</v>
      </c>
      <c r="W174" s="2">
        <f t="shared" si="75"/>
        <v>0.31349451387574251</v>
      </c>
      <c r="X174" s="2">
        <f t="shared" si="76"/>
        <v>0.45070385064112067</v>
      </c>
      <c r="Y174" s="215">
        <f t="shared" si="67"/>
        <v>13.167206153095922</v>
      </c>
      <c r="Z174" s="217">
        <f t="shared" si="68"/>
        <v>2.1555934286765166E-2</v>
      </c>
      <c r="AA174" s="223"/>
      <c r="AB174" s="23"/>
      <c r="AC174" s="312"/>
      <c r="AD174" s="313"/>
      <c r="AE174" s="313"/>
      <c r="AF174" s="61">
        <v>100</v>
      </c>
      <c r="AG174" s="14">
        <v>1244.4359999999999</v>
      </c>
      <c r="AH174" s="14">
        <v>32.183630000000001</v>
      </c>
      <c r="AI174" s="7">
        <v>1225.0831939952857</v>
      </c>
      <c r="AJ174" s="4">
        <v>32.75250120060489</v>
      </c>
      <c r="AK174" s="2">
        <f t="shared" si="77"/>
        <v>1.5551467495889093</v>
      </c>
      <c r="AL174" s="2">
        <f t="shared" si="78"/>
        <v>1.76757935821686</v>
      </c>
      <c r="AM174" s="215">
        <f t="shared" si="70"/>
        <v>374.53110025610351</v>
      </c>
      <c r="AN174" s="217">
        <f t="shared" si="71"/>
        <v>0.32361444287764768</v>
      </c>
      <c r="AO174" s="223"/>
      <c r="AP174" s="23"/>
      <c r="AQ174" s="312"/>
      <c r="AR174" s="313"/>
      <c r="AS174" s="313"/>
      <c r="AT174" s="61">
        <v>100</v>
      </c>
      <c r="AU174" s="14">
        <v>1145.1959999999999</v>
      </c>
      <c r="AV174" s="14">
        <v>33.275849999999998</v>
      </c>
      <c r="AW174" s="7">
        <v>1151.3992825531416</v>
      </c>
      <c r="AX174" s="4">
        <v>32.755223110667814</v>
      </c>
      <c r="AY174" s="2">
        <f t="shared" si="79"/>
        <v>0.54167867798539837</v>
      </c>
      <c r="AZ174" s="2">
        <f t="shared" si="80"/>
        <v>1.5645787841097518</v>
      </c>
      <c r="BA174" s="215">
        <f t="shared" si="73"/>
        <v>38.480714434111739</v>
      </c>
      <c r="BB174" s="217">
        <f t="shared" si="74"/>
        <v>0.27105235789570703</v>
      </c>
      <c r="BC174" s="162"/>
      <c r="BD174" s="32"/>
      <c r="BS174" s="20"/>
      <c r="BT174" s="8"/>
      <c r="BU174" s="50">
        <v>2068.614268216199</v>
      </c>
      <c r="BV174" s="53">
        <v>41.55359230375047</v>
      </c>
      <c r="BX174" s="50">
        <v>1946.944534492409</v>
      </c>
      <c r="BY174" s="53">
        <v>41.541961576718101</v>
      </c>
      <c r="CD174" s="20"/>
      <c r="CE174" s="20"/>
      <c r="CF174" s="20"/>
      <c r="CG174" s="8"/>
      <c r="CH174" s="20"/>
      <c r="CW174" s="6"/>
      <c r="CX174" s="6"/>
    </row>
    <row r="175" spans="14:102" x14ac:dyDescent="0.25">
      <c r="N175" s="27"/>
      <c r="O175" s="312"/>
      <c r="P175" s="313"/>
      <c r="Q175" s="313"/>
      <c r="R175" s="61">
        <v>150</v>
      </c>
      <c r="S175" s="14">
        <v>1195.0899999999999</v>
      </c>
      <c r="T175" s="14">
        <v>33.27272</v>
      </c>
      <c r="U175" s="7">
        <v>1195.3492407434649</v>
      </c>
      <c r="V175" s="4">
        <v>33.215532052444587</v>
      </c>
      <c r="W175" s="2">
        <f t="shared" si="75"/>
        <v>2.1692152345425288E-2</v>
      </c>
      <c r="X175" s="2">
        <f t="shared" si="76"/>
        <v>0.17187638268050426</v>
      </c>
      <c r="Y175" s="215">
        <f t="shared" si="67"/>
        <v>6.7205763072256425E-2</v>
      </c>
      <c r="Z175" s="217">
        <f t="shared" si="68"/>
        <v>3.2704613456006307E-3</v>
      </c>
      <c r="AA175" s="223"/>
      <c r="AB175" s="23"/>
      <c r="AC175" s="312"/>
      <c r="AD175" s="313"/>
      <c r="AE175" s="313"/>
      <c r="AF175" s="61">
        <v>150</v>
      </c>
      <c r="AG175" s="14">
        <v>1287.7439999999999</v>
      </c>
      <c r="AH175" s="14">
        <v>32.93553</v>
      </c>
      <c r="AI175" s="7">
        <v>1268.0275349624435</v>
      </c>
      <c r="AJ175" s="4">
        <v>33.242439178896568</v>
      </c>
      <c r="AK175" s="2">
        <f t="shared" si="77"/>
        <v>1.5310857621977985</v>
      </c>
      <c r="AL175" s="2">
        <f t="shared" si="78"/>
        <v>0.9318483075771602</v>
      </c>
      <c r="AM175" s="215">
        <f t="shared" si="70"/>
        <v>388.7389935771846</v>
      </c>
      <c r="AN175" s="217">
        <f t="shared" si="71"/>
        <v>9.4193244090965508E-2</v>
      </c>
      <c r="AO175" s="223"/>
      <c r="AP175" s="23"/>
      <c r="AQ175" s="312"/>
      <c r="AR175" s="313"/>
      <c r="AS175" s="313"/>
      <c r="AT175" s="61">
        <v>150</v>
      </c>
      <c r="AU175" s="14">
        <v>1179.768</v>
      </c>
      <c r="AV175" s="14">
        <v>33.790219999999998</v>
      </c>
      <c r="AW175" s="7">
        <v>1192.8007043497619</v>
      </c>
      <c r="AX175" s="4">
        <v>33.234720861146414</v>
      </c>
      <c r="AY175" s="2">
        <f t="shared" si="79"/>
        <v>1.1046836623608915</v>
      </c>
      <c r="AZ175" s="2">
        <f t="shared" si="80"/>
        <v>1.6439642560882526</v>
      </c>
      <c r="BA175" s="215">
        <f t="shared" si="73"/>
        <v>169.85138266830128</v>
      </c>
      <c r="BB175" s="217">
        <f t="shared" si="74"/>
        <v>0.30857929326707334</v>
      </c>
      <c r="BC175" s="162"/>
      <c r="BD175" s="32"/>
      <c r="BS175" s="20"/>
      <c r="BT175" s="8"/>
      <c r="BU175" s="50">
        <v>2119.5215879961502</v>
      </c>
      <c r="BV175" s="53">
        <v>42.041830589009393</v>
      </c>
      <c r="BX175" s="50">
        <v>1995.3218363401486</v>
      </c>
      <c r="BY175" s="53">
        <v>42.030153691489069</v>
      </c>
      <c r="CD175" s="20"/>
      <c r="CE175" s="20"/>
      <c r="CF175" s="20"/>
      <c r="CG175" s="8"/>
      <c r="CH175" s="20"/>
      <c r="CW175" s="6"/>
      <c r="CX175" s="6"/>
    </row>
    <row r="176" spans="14:102" x14ac:dyDescent="0.25">
      <c r="N176" s="27"/>
      <c r="O176" s="312"/>
      <c r="P176" s="313"/>
      <c r="Q176" s="313"/>
      <c r="R176" s="61">
        <v>200</v>
      </c>
      <c r="S176" s="14">
        <v>1234.2750000000001</v>
      </c>
      <c r="T176" s="14">
        <v>33.551540000000003</v>
      </c>
      <c r="U176" s="7">
        <v>1237.1636289117748</v>
      </c>
      <c r="V176" s="4">
        <v>33.704887847429539</v>
      </c>
      <c r="W176" s="2">
        <f t="shared" si="75"/>
        <v>0.23403446653093765</v>
      </c>
      <c r="X176" s="2">
        <f t="shared" si="76"/>
        <v>0.45705159116254102</v>
      </c>
      <c r="Y176" s="215">
        <f t="shared" si="67"/>
        <v>8.3441769899408662</v>
      </c>
      <c r="Z176" s="217">
        <f t="shared" si="68"/>
        <v>2.3515562311272387E-2</v>
      </c>
      <c r="AA176" s="223"/>
      <c r="AB176" s="23"/>
      <c r="AC176" s="312"/>
      <c r="AD176" s="313"/>
      <c r="AE176" s="313"/>
      <c r="AF176" s="61">
        <v>200</v>
      </c>
      <c r="AG176" s="14">
        <v>1331.8409999999999</v>
      </c>
      <c r="AH176" s="14">
        <v>33.293109999999999</v>
      </c>
      <c r="AI176" s="7">
        <v>1311.3312848446569</v>
      </c>
      <c r="AJ176" s="4">
        <v>33.731691134776632</v>
      </c>
      <c r="AK176" s="2">
        <f t="shared" si="77"/>
        <v>1.5399522281821161</v>
      </c>
      <c r="AL176" s="2">
        <f t="shared" si="78"/>
        <v>1.3173330300973192</v>
      </c>
      <c r="AM176" s="215">
        <f t="shared" si="70"/>
        <v>420.64841575330524</v>
      </c>
      <c r="AN176" s="217">
        <f t="shared" si="71"/>
        <v>0.19235341178195958</v>
      </c>
      <c r="AO176" s="223"/>
      <c r="AP176" s="23"/>
      <c r="AQ176" s="312"/>
      <c r="AR176" s="313"/>
      <c r="AS176" s="313"/>
      <c r="AT176" s="61">
        <v>200</v>
      </c>
      <c r="AU176" s="14">
        <v>1216.6189999999999</v>
      </c>
      <c r="AV176" s="14">
        <v>33.992829999999998</v>
      </c>
      <c r="AW176" s="7">
        <v>1234.5407557142198</v>
      </c>
      <c r="AX176" s="4">
        <v>33.723013822380629</v>
      </c>
      <c r="AY176" s="2">
        <f t="shared" si="79"/>
        <v>1.4730787300066743</v>
      </c>
      <c r="AZ176" s="2">
        <f t="shared" si="80"/>
        <v>0.79374437968056399</v>
      </c>
      <c r="BA176" s="215">
        <f t="shared" si="73"/>
        <v>321.18932788017361</v>
      </c>
      <c r="BB176" s="217">
        <f t="shared" si="74"/>
        <v>7.2800769705126667E-2</v>
      </c>
      <c r="BC176" s="162"/>
      <c r="BD176" s="32"/>
      <c r="BS176" s="20"/>
      <c r="BT176" s="8"/>
      <c r="BU176" s="50">
        <v>2170.9566027783003</v>
      </c>
      <c r="BV176" s="53">
        <v>42.529968849548197</v>
      </c>
      <c r="BX176" s="50">
        <v>2044.1740087202218</v>
      </c>
      <c r="BY176" s="53">
        <v>42.518256792304697</v>
      </c>
      <c r="CD176" s="20"/>
      <c r="CE176" s="20"/>
      <c r="CF176" s="20"/>
      <c r="CG176" s="8"/>
      <c r="CH176" s="20"/>
      <c r="CW176" s="6"/>
      <c r="CX176" s="6"/>
    </row>
    <row r="177" spans="14:102" x14ac:dyDescent="0.25">
      <c r="N177" s="27"/>
      <c r="O177" s="312"/>
      <c r="P177" s="313"/>
      <c r="Q177" s="313"/>
      <c r="R177" s="61">
        <v>250</v>
      </c>
      <c r="S177" s="14">
        <v>1274.8330000000001</v>
      </c>
      <c r="T177" s="14">
        <v>34.125570000000003</v>
      </c>
      <c r="U177" s="7">
        <v>1279.3144503666761</v>
      </c>
      <c r="V177" s="4">
        <v>34.193805470741395</v>
      </c>
      <c r="W177" s="2">
        <f t="shared" si="75"/>
        <v>0.35153234711338438</v>
      </c>
      <c r="X177" s="2">
        <f t="shared" si="76"/>
        <v>0.19995408352561475</v>
      </c>
      <c r="Y177" s="215">
        <f t="shared" si="67"/>
        <v>20.083397388980202</v>
      </c>
      <c r="Z177" s="217">
        <f t="shared" si="68"/>
        <v>4.6560794672993819E-3</v>
      </c>
      <c r="AA177" s="223"/>
      <c r="AB177" s="23"/>
      <c r="AC177" s="312"/>
      <c r="AD177" s="313"/>
      <c r="AE177" s="313"/>
      <c r="AF177" s="61">
        <v>250</v>
      </c>
      <c r="AG177" s="14">
        <v>1376.617</v>
      </c>
      <c r="AH177" s="14">
        <v>33.824570000000001</v>
      </c>
      <c r="AI177" s="7">
        <v>1355.0027084228764</v>
      </c>
      <c r="AJ177" s="4">
        <v>34.220868528715179</v>
      </c>
      <c r="AK177" s="2">
        <f t="shared" si="77"/>
        <v>1.5701020383391744</v>
      </c>
      <c r="AL177" s="2">
        <f t="shared" si="78"/>
        <v>1.1716291699057169</v>
      </c>
      <c r="AM177" s="215">
        <f t="shared" si="70"/>
        <v>467.17760038091598</v>
      </c>
      <c r="AN177" s="217">
        <f t="shared" si="71"/>
        <v>0.15705252386181487</v>
      </c>
      <c r="AO177" s="223"/>
      <c r="AP177" s="23"/>
      <c r="AQ177" s="312"/>
      <c r="AR177" s="313"/>
      <c r="AS177" s="313"/>
      <c r="AT177" s="61">
        <v>250</v>
      </c>
      <c r="AU177" s="14">
        <v>1255.501</v>
      </c>
      <c r="AV177" s="14">
        <v>34.316989999999997</v>
      </c>
      <c r="AW177" s="7">
        <v>1276.6168540808121</v>
      </c>
      <c r="AX177" s="4">
        <v>34.211998887927209</v>
      </c>
      <c r="AY177" s="2">
        <f t="shared" si="79"/>
        <v>1.6818667671958956</v>
      </c>
      <c r="AZ177" s="2">
        <f t="shared" si="80"/>
        <v>0.30594499130835323</v>
      </c>
      <c r="BA177" s="215">
        <f t="shared" si="73"/>
        <v>445.87929356215079</v>
      </c>
      <c r="BB177" s="217">
        <f t="shared" si="74"/>
        <v>1.1023133614280822E-2</v>
      </c>
      <c r="BC177" s="162"/>
      <c r="BD177" s="32"/>
      <c r="BS177" s="20"/>
      <c r="BT177" s="8"/>
      <c r="BU177" s="50">
        <v>2222.9304507854717</v>
      </c>
      <c r="BV177" s="53">
        <v>43.018000168252122</v>
      </c>
      <c r="BX177" s="50">
        <v>2093.5110737769583</v>
      </c>
      <c r="BY177" s="53">
        <v>43.006264994560979</v>
      </c>
      <c r="CD177" s="20"/>
      <c r="CE177" s="20"/>
      <c r="CF177" s="20"/>
      <c r="CG177" s="8"/>
      <c r="CH177" s="20"/>
      <c r="CW177" s="6"/>
      <c r="CX177" s="6"/>
    </row>
    <row r="178" spans="14:102" x14ac:dyDescent="0.25">
      <c r="N178" s="27"/>
      <c r="O178" s="312"/>
      <c r="P178" s="313"/>
      <c r="Q178" s="313"/>
      <c r="R178" s="61">
        <v>300</v>
      </c>
      <c r="S178" s="14">
        <v>1316.799</v>
      </c>
      <c r="T178" s="14">
        <v>34.41254</v>
      </c>
      <c r="U178" s="7">
        <v>1321.809217508197</v>
      </c>
      <c r="V178" s="4">
        <v>34.682642491974228</v>
      </c>
      <c r="W178" s="2">
        <f t="shared" si="75"/>
        <v>0.38048460761262742</v>
      </c>
      <c r="X178" s="2">
        <f t="shared" si="76"/>
        <v>0.7848955409110403</v>
      </c>
      <c r="Y178" s="215">
        <f t="shared" si="67"/>
        <v>25.102279479443773</v>
      </c>
      <c r="Z178" s="217">
        <f t="shared" si="68"/>
        <v>7.2955356170687949E-2</v>
      </c>
      <c r="AA178" s="223"/>
      <c r="AB178" s="23"/>
      <c r="AC178" s="312"/>
      <c r="AD178" s="313"/>
      <c r="AE178" s="313"/>
      <c r="AF178" s="61">
        <v>300</v>
      </c>
      <c r="AG178" s="14">
        <v>1422.079</v>
      </c>
      <c r="AH178" s="14">
        <v>34.261380000000003</v>
      </c>
      <c r="AI178" s="7">
        <v>1399.0495716482153</v>
      </c>
      <c r="AJ178" s="4">
        <v>34.710009649621561</v>
      </c>
      <c r="AK178" s="2">
        <f t="shared" si="77"/>
        <v>1.6194197616155395</v>
      </c>
      <c r="AL178" s="2">
        <f t="shared" si="78"/>
        <v>1.3094325144566816</v>
      </c>
      <c r="AM178" s="215">
        <f t="shared" si="70"/>
        <v>530.3545702099824</v>
      </c>
      <c r="AN178" s="217">
        <f t="shared" si="71"/>
        <v>0.20126856251956254</v>
      </c>
      <c r="AO178" s="223"/>
      <c r="AP178" s="23"/>
      <c r="AQ178" s="312"/>
      <c r="AR178" s="313"/>
      <c r="AS178" s="313"/>
      <c r="AT178" s="61">
        <v>300</v>
      </c>
      <c r="AU178" s="14">
        <v>1296.0809999999999</v>
      </c>
      <c r="AV178" s="14">
        <v>34.761409999999998</v>
      </c>
      <c r="AW178" s="7">
        <v>1319.0352624137622</v>
      </c>
      <c r="AX178" s="4">
        <v>34.70101838998756</v>
      </c>
      <c r="AY178" s="2">
        <f t="shared" si="79"/>
        <v>1.7710515325633436</v>
      </c>
      <c r="AZ178" s="2">
        <f t="shared" si="80"/>
        <v>0.17373176177962282</v>
      </c>
      <c r="BA178" s="215">
        <f t="shared" si="73"/>
        <v>526.898162959861</v>
      </c>
      <c r="BB178" s="217">
        <f t="shared" si="74"/>
        <v>3.6471465598943991E-3</v>
      </c>
      <c r="BC178" s="162"/>
      <c r="BD178" s="32"/>
      <c r="BS178" s="20"/>
      <c r="BT178" s="8"/>
      <c r="BU178" s="50">
        <v>2275.4545106166229</v>
      </c>
      <c r="BV178" s="53">
        <v>43.505917136365774</v>
      </c>
      <c r="BX178" s="50">
        <v>2143.3432695717629</v>
      </c>
      <c r="BY178" s="53">
        <v>43.494172013928022</v>
      </c>
      <c r="CD178" s="20"/>
      <c r="CE178" s="20"/>
      <c r="CF178" s="20"/>
      <c r="CG178" s="8"/>
      <c r="CH178" s="20"/>
      <c r="CW178" s="6"/>
      <c r="CX178" s="6"/>
    </row>
    <row r="179" spans="14:102" x14ac:dyDescent="0.25">
      <c r="N179" s="27"/>
      <c r="O179" s="312"/>
      <c r="P179" s="313"/>
      <c r="Q179" s="313"/>
      <c r="R179" s="61">
        <v>350</v>
      </c>
      <c r="S179" s="14">
        <v>1363.9549999999999</v>
      </c>
      <c r="T179" s="14">
        <v>34.905169999999998</v>
      </c>
      <c r="U179" s="7">
        <v>1364.6552070264286</v>
      </c>
      <c r="V179" s="4">
        <v>35.171438684764958</v>
      </c>
      <c r="W179" s="2">
        <f t="shared" si="75"/>
        <v>5.1336519638011745E-2</v>
      </c>
      <c r="X179" s="2">
        <f t="shared" si="76"/>
        <v>0.76283451639100908</v>
      </c>
      <c r="Y179" s="215">
        <f t="shared" si="67"/>
        <v>0.49028987986004247</v>
      </c>
      <c r="Z179" s="217">
        <f t="shared" si="68"/>
        <v>7.089901248646141E-2</v>
      </c>
      <c r="AA179" s="223"/>
      <c r="AB179" s="23"/>
      <c r="AC179" s="312"/>
      <c r="AD179" s="313"/>
      <c r="AE179" s="313"/>
      <c r="AF179" s="61">
        <v>350</v>
      </c>
      <c r="AG179" s="14">
        <v>1472.547</v>
      </c>
      <c r="AH179" s="14">
        <v>34.811160000000001</v>
      </c>
      <c r="AI179" s="7">
        <v>1443.4797607213686</v>
      </c>
      <c r="AJ179" s="4">
        <v>35.199115045890295</v>
      </c>
      <c r="AK179" s="2">
        <f t="shared" si="77"/>
        <v>1.9739430577517325</v>
      </c>
      <c r="AL179" s="2">
        <f t="shared" si="78"/>
        <v>1.1144559557633069</v>
      </c>
      <c r="AM179" s="215">
        <f t="shared" si="70"/>
        <v>844.90439928121236</v>
      </c>
      <c r="AN179" s="217">
        <f t="shared" si="71"/>
        <v>0.15050911763174016</v>
      </c>
      <c r="AO179" s="223"/>
      <c r="AP179" s="23"/>
      <c r="AQ179" s="312"/>
      <c r="AR179" s="313"/>
      <c r="AS179" s="313"/>
      <c r="AT179" s="61">
        <v>350</v>
      </c>
      <c r="AU179" s="14">
        <v>1342.1990000000001</v>
      </c>
      <c r="AV179" s="14">
        <v>35.001339999999999</v>
      </c>
      <c r="AW179" s="7">
        <v>1361.8030968731116</v>
      </c>
      <c r="AX179" s="4">
        <v>35.190011077411832</v>
      </c>
      <c r="AY179" s="2">
        <f t="shared" si="79"/>
        <v>1.4605954015098752</v>
      </c>
      <c r="AZ179" s="2">
        <f t="shared" si="80"/>
        <v>0.53903958366117621</v>
      </c>
      <c r="BA179" s="215">
        <f t="shared" si="73"/>
        <v>384.32061421034126</v>
      </c>
      <c r="BB179" s="217">
        <f t="shared" si="74"/>
        <v>3.5596775451741787E-2</v>
      </c>
      <c r="BC179" s="162"/>
      <c r="BD179" s="32"/>
      <c r="BS179" s="20"/>
      <c r="BT179" s="8"/>
      <c r="BU179" s="50">
        <v>2328.5404068104599</v>
      </c>
      <c r="BV179" s="53">
        <v>43.993711811073346</v>
      </c>
      <c r="BX179" s="50">
        <v>2193.6810550346077</v>
      </c>
      <c r="BY179" s="53">
        <v>43.981971133700689</v>
      </c>
      <c r="CD179" s="20"/>
      <c r="CE179" s="20"/>
      <c r="CF179" s="20"/>
      <c r="CG179" s="8"/>
      <c r="CH179" s="20"/>
      <c r="CW179" s="6"/>
      <c r="CX179" s="6"/>
    </row>
    <row r="180" spans="14:102" x14ac:dyDescent="0.25">
      <c r="N180" s="27"/>
      <c r="O180" s="312"/>
      <c r="P180" s="313"/>
      <c r="Q180" s="313"/>
      <c r="R180" s="61">
        <v>400</v>
      </c>
      <c r="S180" s="14">
        <v>1407.877</v>
      </c>
      <c r="T180" s="14">
        <v>35.34196</v>
      </c>
      <c r="U180" s="7">
        <v>1407.8598040052616</v>
      </c>
      <c r="V180" s="4">
        <v>35.660196870252214</v>
      </c>
      <c r="W180" s="2">
        <f t="shared" si="75"/>
        <v>1.2214131446396542E-3</v>
      </c>
      <c r="X180" s="2">
        <f t="shared" si="76"/>
        <v>0.90045054165703886</v>
      </c>
      <c r="Y180" s="215">
        <f t="shared" si="67"/>
        <v>2.9570223504165054E-4</v>
      </c>
      <c r="Z180" s="217">
        <f t="shared" si="68"/>
        <v>0.10127470558792451</v>
      </c>
      <c r="AA180" s="223"/>
      <c r="AB180" s="23"/>
      <c r="AC180" s="312"/>
      <c r="AD180" s="313"/>
      <c r="AE180" s="313"/>
      <c r="AF180" s="61">
        <v>400</v>
      </c>
      <c r="AG180" s="14">
        <v>1519.1859999999999</v>
      </c>
      <c r="AH180" s="14">
        <v>35.294550000000001</v>
      </c>
      <c r="AI180" s="7">
        <v>1488.3013260554872</v>
      </c>
      <c r="AJ180" s="4">
        <v>35.688182291865267</v>
      </c>
      <c r="AK180" s="2">
        <f t="shared" si="77"/>
        <v>2.0329751554130153</v>
      </c>
      <c r="AL180" s="2">
        <f t="shared" si="78"/>
        <v>1.1152778314648193</v>
      </c>
      <c r="AM180" s="215">
        <f t="shared" si="70"/>
        <v>953.863084658866</v>
      </c>
      <c r="AN180" s="217">
        <f t="shared" si="71"/>
        <v>0.15494638119910226</v>
      </c>
      <c r="AO180" s="223"/>
      <c r="AP180" s="23"/>
      <c r="AQ180" s="312"/>
      <c r="AR180" s="313"/>
      <c r="AS180" s="313"/>
      <c r="AT180" s="61">
        <v>400</v>
      </c>
      <c r="AU180" s="14">
        <v>1385.298</v>
      </c>
      <c r="AV180" s="14">
        <v>35.460149999999999</v>
      </c>
      <c r="AW180" s="7">
        <v>1404.9276896115603</v>
      </c>
      <c r="AX180" s="4">
        <v>35.678968690554946</v>
      </c>
      <c r="AY180" s="2">
        <f t="shared" si="79"/>
        <v>1.4170012236760792</v>
      </c>
      <c r="AZ180" s="2">
        <f t="shared" si="80"/>
        <v>0.61708337543678515</v>
      </c>
      <c r="BA180" s="215">
        <f t="shared" si="73"/>
        <v>385.32471424619649</v>
      </c>
      <c r="BB180" s="217">
        <f t="shared" si="74"/>
        <v>4.7881619336181729E-2</v>
      </c>
      <c r="BC180" s="162"/>
      <c r="BD180" s="32"/>
      <c r="BS180" s="20"/>
      <c r="BT180" s="8"/>
      <c r="BU180" s="50">
        <v>2382.2000155719143</v>
      </c>
      <c r="BV180" s="53">
        <v>44.481375668643309</v>
      </c>
      <c r="BX180" s="50">
        <v>2244.5351150548636</v>
      </c>
      <c r="BY180" s="53">
        <v>44.469655168945621</v>
      </c>
      <c r="CD180" s="20"/>
      <c r="CE180" s="20"/>
      <c r="CF180" s="20"/>
      <c r="CG180" s="8"/>
      <c r="CH180" s="20"/>
      <c r="CW180" s="6"/>
      <c r="CX180" s="6"/>
    </row>
    <row r="181" spans="14:102" x14ac:dyDescent="0.25">
      <c r="N181" s="27"/>
      <c r="O181" s="312"/>
      <c r="P181" s="313"/>
      <c r="Q181" s="313"/>
      <c r="R181" s="61">
        <v>450</v>
      </c>
      <c r="S181" s="14">
        <v>1452.4349999999999</v>
      </c>
      <c r="T181" s="14">
        <v>35.783929999999998</v>
      </c>
      <c r="U181" s="7">
        <v>1451.4305447720196</v>
      </c>
      <c r="V181" s="4">
        <v>36.148915128279384</v>
      </c>
      <c r="W181" s="2">
        <f t="shared" si="75"/>
        <v>6.9156638884377994E-2</v>
      </c>
      <c r="X181" s="2">
        <f t="shared" si="76"/>
        <v>1.0199693780962185</v>
      </c>
      <c r="Y181" s="215">
        <f t="shared" si="67"/>
        <v>1.0089303050169878</v>
      </c>
      <c r="Z181" s="217">
        <f t="shared" si="68"/>
        <v>0.13321414386511993</v>
      </c>
      <c r="AA181" s="223"/>
      <c r="AB181" s="23"/>
      <c r="AC181" s="312"/>
      <c r="AD181" s="313"/>
      <c r="AE181" s="313"/>
      <c r="AF181" s="61">
        <v>450</v>
      </c>
      <c r="AG181" s="14">
        <v>1566.2719999999999</v>
      </c>
      <c r="AH181" s="14">
        <v>35.753419999999998</v>
      </c>
      <c r="AI181" s="7">
        <v>1533.522488974425</v>
      </c>
      <c r="AJ181" s="4">
        <v>36.177208564408417</v>
      </c>
      <c r="AK181" s="2">
        <f t="shared" si="77"/>
        <v>2.0909210549364974</v>
      </c>
      <c r="AL181" s="2">
        <f t="shared" si="78"/>
        <v>1.1853091659718671</v>
      </c>
      <c r="AM181" s="215">
        <f t="shared" si="70"/>
        <v>1072.5304724142568</v>
      </c>
      <c r="AN181" s="217">
        <f t="shared" si="71"/>
        <v>0.17959674732334846</v>
      </c>
      <c r="AO181" s="223"/>
      <c r="AP181" s="23"/>
      <c r="AQ181" s="312"/>
      <c r="AR181" s="313"/>
      <c r="AS181" s="313"/>
      <c r="AT181" s="61">
        <v>450</v>
      </c>
      <c r="AU181" s="14">
        <v>1429.1579999999999</v>
      </c>
      <c r="AV181" s="14">
        <v>35.838140000000003</v>
      </c>
      <c r="AW181" s="7">
        <v>1448.4165350888616</v>
      </c>
      <c r="AX181" s="4">
        <v>36.167888051509237</v>
      </c>
      <c r="AY181" s="2">
        <f t="shared" si="79"/>
        <v>1.3475441545904416</v>
      </c>
      <c r="AZ181" s="2">
        <f t="shared" si="80"/>
        <v>0.9201036982087647</v>
      </c>
      <c r="BA181" s="215">
        <f t="shared" si="73"/>
        <v>370.89117376891591</v>
      </c>
      <c r="BB181" s="217">
        <f t="shared" si="74"/>
        <v>0.10873377747413683</v>
      </c>
      <c r="BC181" s="162"/>
      <c r="BD181" s="32"/>
      <c r="BS181" s="20"/>
      <c r="BT181" s="8"/>
      <c r="BU181" s="50">
        <v>2436.4454706697584</v>
      </c>
      <c r="BV181" s="53">
        <v>44.968899552580162</v>
      </c>
      <c r="BX181" s="50">
        <v>2295.9163657179015</v>
      </c>
      <c r="BY181" s="53">
        <v>44.957216427066015</v>
      </c>
      <c r="CD181" s="20"/>
      <c r="CE181" s="20"/>
      <c r="CF181" s="20"/>
      <c r="CG181" s="8"/>
      <c r="CH181" s="20"/>
      <c r="CW181" s="6"/>
      <c r="CX181" s="6"/>
    </row>
    <row r="182" spans="14:102" x14ac:dyDescent="0.25">
      <c r="N182" s="27"/>
      <c r="O182" s="312"/>
      <c r="P182" s="313"/>
      <c r="Q182" s="313"/>
      <c r="R182" s="61">
        <v>500</v>
      </c>
      <c r="S182" s="14">
        <v>1497.5319999999999</v>
      </c>
      <c r="T182" s="14">
        <v>36.331780000000002</v>
      </c>
      <c r="U182" s="7">
        <v>1495.3751252656</v>
      </c>
      <c r="V182" s="4">
        <v>36.637590771074009</v>
      </c>
      <c r="W182" s="2">
        <f t="shared" si="75"/>
        <v>0.14402862405610933</v>
      </c>
      <c r="X182" s="2">
        <f t="shared" si="76"/>
        <v>0.84171700663718485</v>
      </c>
      <c r="Y182" s="215">
        <f t="shared" si="67"/>
        <v>4.6521086198927897</v>
      </c>
      <c r="Z182" s="217">
        <f t="shared" si="68"/>
        <v>9.3520227704878986E-2</v>
      </c>
      <c r="AA182" s="223"/>
      <c r="AB182" s="23"/>
      <c r="AC182" s="312"/>
      <c r="AD182" s="313"/>
      <c r="AE182" s="313"/>
      <c r="AF182" s="61">
        <v>500</v>
      </c>
      <c r="AG182" s="14">
        <v>1613.7760000000001</v>
      </c>
      <c r="AH182" s="14">
        <v>36.285980000000002</v>
      </c>
      <c r="AI182" s="7">
        <v>1579.1516457211712</v>
      </c>
      <c r="AJ182" s="4">
        <v>36.666190847936171</v>
      </c>
      <c r="AK182" s="2">
        <f t="shared" si="77"/>
        <v>2.1455489658309972</v>
      </c>
      <c r="AL182" s="2">
        <f t="shared" si="78"/>
        <v>1.0478174984833515</v>
      </c>
      <c r="AM182" s="215">
        <f t="shared" si="70"/>
        <v>1198.8459092258524</v>
      </c>
      <c r="AN182" s="217">
        <f t="shared" si="71"/>
        <v>0.1445602888883408</v>
      </c>
      <c r="AO182" s="223"/>
      <c r="AP182" s="23"/>
      <c r="AQ182" s="312"/>
      <c r="AR182" s="313"/>
      <c r="AS182" s="313"/>
      <c r="AT182" s="61">
        <v>500</v>
      </c>
      <c r="AU182" s="14">
        <v>1473.6189999999999</v>
      </c>
      <c r="AV182" s="14">
        <v>36.34686</v>
      </c>
      <c r="AW182" s="7">
        <v>1492.2772878827132</v>
      </c>
      <c r="AX182" s="4">
        <v>36.656766395547074</v>
      </c>
      <c r="AY182" s="2">
        <f t="shared" si="79"/>
        <v>1.2661541336473836</v>
      </c>
      <c r="AZ182" s="2">
        <f t="shared" si="80"/>
        <v>0.8526359513506091</v>
      </c>
      <c r="BA182" s="215">
        <f t="shared" si="73"/>
        <v>348.13170671420369</v>
      </c>
      <c r="BB182" s="217">
        <f t="shared" si="74"/>
        <v>9.6041974000979483E-2</v>
      </c>
      <c r="BC182" s="162"/>
      <c r="BD182" s="32"/>
      <c r="BS182" s="20"/>
      <c r="BT182" s="8"/>
      <c r="BU182" s="50">
        <v>2491.2891695144194</v>
      </c>
      <c r="BV182" s="53">
        <v>45.456273616144763</v>
      </c>
      <c r="BX182" s="50">
        <v>2347.835959694447</v>
      </c>
      <c r="BY182" s="53">
        <v>45.444646664353627</v>
      </c>
      <c r="CD182" s="20"/>
      <c r="CE182" s="20"/>
      <c r="CF182" s="20"/>
      <c r="CG182" s="8"/>
      <c r="CH182" s="20"/>
      <c r="CW182" s="6"/>
      <c r="CX182" s="6"/>
    </row>
    <row r="183" spans="14:102" x14ac:dyDescent="0.25">
      <c r="N183" s="27"/>
      <c r="O183" s="312"/>
      <c r="P183" s="313"/>
      <c r="Q183" s="313"/>
      <c r="R183" s="61">
        <v>550</v>
      </c>
      <c r="S183" s="14">
        <v>1545.8579999999999</v>
      </c>
      <c r="T183" s="14">
        <v>36.807780000000001</v>
      </c>
      <c r="U183" s="7">
        <v>1539.7014052152761</v>
      </c>
      <c r="V183" s="4">
        <v>37.126220859879737</v>
      </c>
      <c r="W183" s="2">
        <f t="shared" si="75"/>
        <v>0.39826392752270212</v>
      </c>
      <c r="X183" s="2">
        <f t="shared" si="76"/>
        <v>0.86514552053869076</v>
      </c>
      <c r="Y183" s="215">
        <f t="shared" si="67"/>
        <v>37.903659343289441</v>
      </c>
      <c r="Z183" s="217">
        <f t="shared" si="68"/>
        <v>0.10140458124094574</v>
      </c>
      <c r="AA183" s="223"/>
      <c r="AB183" s="23"/>
      <c r="AC183" s="312"/>
      <c r="AD183" s="313"/>
      <c r="AE183" s="313"/>
      <c r="AF183" s="61">
        <v>550</v>
      </c>
      <c r="AG183" s="14">
        <v>1664.509</v>
      </c>
      <c r="AH183" s="14">
        <v>36.787030000000001</v>
      </c>
      <c r="AI183" s="7">
        <v>1625.1973713248685</v>
      </c>
      <c r="AJ183" s="4">
        <v>37.155125942196584</v>
      </c>
      <c r="AK183" s="2">
        <f t="shared" si="77"/>
        <v>2.3617552488530542</v>
      </c>
      <c r="AL183" s="2">
        <f t="shared" si="78"/>
        <v>1.0006133743240004</v>
      </c>
      <c r="AM183" s="215">
        <f t="shared" si="70"/>
        <v>1545.4041490914203</v>
      </c>
      <c r="AN183" s="217">
        <f t="shared" si="71"/>
        <v>0.13549462266158971</v>
      </c>
      <c r="AO183" s="223"/>
      <c r="AP183" s="23"/>
      <c r="AQ183" s="312"/>
      <c r="AR183" s="313"/>
      <c r="AS183" s="313"/>
      <c r="AT183" s="61">
        <v>550</v>
      </c>
      <c r="AU183" s="14">
        <v>1521.2929999999999</v>
      </c>
      <c r="AV183" s="14">
        <v>36.874969999999998</v>
      </c>
      <c r="AW183" s="7">
        <v>1536.5177655812947</v>
      </c>
      <c r="AX183" s="4">
        <v>37.14560086563904</v>
      </c>
      <c r="AY183" s="2">
        <f t="shared" si="79"/>
        <v>1.0007779948566669</v>
      </c>
      <c r="AZ183" s="2">
        <f t="shared" si="80"/>
        <v>0.73391480898572103</v>
      </c>
      <c r="BA183" s="215">
        <f t="shared" si="73"/>
        <v>231.79348700537977</v>
      </c>
      <c r="BB183" s="217">
        <f t="shared" si="74"/>
        <v>7.3241065436537162E-2</v>
      </c>
      <c r="BC183" s="162"/>
      <c r="BD183" s="32"/>
      <c r="BS183" s="20"/>
      <c r="BT183" s="8"/>
      <c r="BU183" s="50">
        <v>2546.743779425944</v>
      </c>
      <c r="BV183" s="53">
        <v>45.94348725851016</v>
      </c>
      <c r="BX183" s="50">
        <v>2400.3052917902851</v>
      </c>
      <c r="BY183" s="53">
        <v>45.931937038037518</v>
      </c>
      <c r="CD183" s="20"/>
      <c r="CE183" s="20"/>
      <c r="CF183" s="20"/>
      <c r="CG183" s="8"/>
      <c r="CH183" s="20"/>
      <c r="CW183" s="6"/>
      <c r="CX183" s="6"/>
    </row>
    <row r="184" spans="14:102" x14ac:dyDescent="0.25">
      <c r="N184" s="27"/>
      <c r="O184" s="312"/>
      <c r="P184" s="313"/>
      <c r="Q184" s="313"/>
      <c r="R184" s="61">
        <v>600</v>
      </c>
      <c r="S184" s="14">
        <v>1591.5219999999999</v>
      </c>
      <c r="T184" s="14">
        <v>37.325020000000002</v>
      </c>
      <c r="U184" s="7">
        <v>1584.4174118394251</v>
      </c>
      <c r="V184" s="4">
        <v>37.614802267729424</v>
      </c>
      <c r="W184" s="2">
        <f t="shared" si="75"/>
        <v>0.4464021333399632</v>
      </c>
      <c r="X184" s="2">
        <f t="shared" si="76"/>
        <v>0.77637538500829073</v>
      </c>
      <c r="Y184" s="215">
        <f t="shared" si="67"/>
        <v>50.475172931380321</v>
      </c>
      <c r="Z184" s="217">
        <f t="shared" si="68"/>
        <v>8.3973762690406129E-2</v>
      </c>
      <c r="AA184" s="223"/>
      <c r="AB184" s="23"/>
      <c r="AC184" s="312"/>
      <c r="AD184" s="313"/>
      <c r="AE184" s="313"/>
      <c r="AF184" s="61">
        <v>600</v>
      </c>
      <c r="AG184" s="14">
        <v>1712.3320000000001</v>
      </c>
      <c r="AH184" s="14">
        <v>37.296639999999996</v>
      </c>
      <c r="AI184" s="7">
        <v>1671.6684235401065</v>
      </c>
      <c r="AJ184" s="4">
        <v>37.644010451016868</v>
      </c>
      <c r="AK184" s="2">
        <f t="shared" si="77"/>
        <v>2.3747483817328439</v>
      </c>
      <c r="AL184" s="2">
        <f t="shared" si="78"/>
        <v>0.93137197081793865</v>
      </c>
      <c r="AM184" s="215">
        <f t="shared" si="70"/>
        <v>1653.5264505096168</v>
      </c>
      <c r="AN184" s="217">
        <f t="shared" si="71"/>
        <v>0.12066623023966479</v>
      </c>
      <c r="AO184" s="223"/>
      <c r="AP184" s="23"/>
      <c r="AQ184" s="312"/>
      <c r="AR184" s="313"/>
      <c r="AS184" s="313"/>
      <c r="AT184" s="61">
        <v>600</v>
      </c>
      <c r="AU184" s="14">
        <v>1566.4259999999999</v>
      </c>
      <c r="AV184" s="14">
        <v>37.342770000000002</v>
      </c>
      <c r="AW184" s="7">
        <v>1581.1459522914192</v>
      </c>
      <c r="AX184" s="4">
        <v>37.634388444272219</v>
      </c>
      <c r="AY184" s="2">
        <f t="shared" si="79"/>
        <v>0.93971577919539795</v>
      </c>
      <c r="AZ184" s="2">
        <f t="shared" si="80"/>
        <v>0.78092344052735485</v>
      </c>
      <c r="BA184" s="215">
        <f t="shared" si="73"/>
        <v>216.67699546166043</v>
      </c>
      <c r="BB184" s="217">
        <f t="shared" si="74"/>
        <v>8.5041317039748099E-2</v>
      </c>
      <c r="BC184" s="162"/>
      <c r="BD184" s="32"/>
      <c r="BS184" s="20"/>
      <c r="BT184" s="8"/>
      <c r="BU184" s="50">
        <v>2602.8222441030766</v>
      </c>
      <c r="BV184" s="53">
        <v>46.430529053708497</v>
      </c>
      <c r="BX184" s="50">
        <v>2453.336004664613</v>
      </c>
      <c r="BY184" s="53">
        <v>46.419078053269317</v>
      </c>
      <c r="CD184" s="20"/>
      <c r="CE184" s="20"/>
      <c r="CF184" s="20"/>
      <c r="CG184" s="8"/>
      <c r="CH184" s="20"/>
      <c r="CW184" s="6"/>
      <c r="CX184" s="6"/>
    </row>
    <row r="185" spans="14:102" x14ac:dyDescent="0.25">
      <c r="N185" s="27"/>
      <c r="O185" s="312"/>
      <c r="P185" s="313"/>
      <c r="Q185" s="313"/>
      <c r="R185" s="61">
        <v>650</v>
      </c>
      <c r="S185" s="14">
        <v>1637.6130000000001</v>
      </c>
      <c r="T185" s="14">
        <v>37.831890000000001</v>
      </c>
      <c r="U185" s="7">
        <v>1629.5313435526136</v>
      </c>
      <c r="V185" s="4">
        <v>38.103331678063874</v>
      </c>
      <c r="W185" s="2">
        <f t="shared" si="75"/>
        <v>0.4935022161760087</v>
      </c>
      <c r="X185" s="2">
        <f t="shared" si="76"/>
        <v>0.71749436272909672</v>
      </c>
      <c r="Y185" s="215">
        <f t="shared" si="67"/>
        <v>65.313170933582526</v>
      </c>
      <c r="Z185" s="217">
        <f t="shared" si="68"/>
        <v>7.3680584590131201E-2</v>
      </c>
      <c r="AA185" s="223"/>
      <c r="AB185" s="23"/>
      <c r="AC185" s="312"/>
      <c r="AD185" s="313"/>
      <c r="AE185" s="313"/>
      <c r="AF185" s="61">
        <v>650</v>
      </c>
      <c r="AG185" s="14">
        <v>1760.4770000000001</v>
      </c>
      <c r="AH185" s="14">
        <v>37.821669999999997</v>
      </c>
      <c r="AI185" s="7">
        <v>1718.5737468809007</v>
      </c>
      <c r="AJ185" s="4">
        <v>38.132840768141612</v>
      </c>
      <c r="AK185" s="2">
        <f t="shared" si="77"/>
        <v>2.3802215603554839</v>
      </c>
      <c r="AL185" s="2">
        <f t="shared" si="78"/>
        <v>0.82273143449671826</v>
      </c>
      <c r="AM185" s="215">
        <f t="shared" si="70"/>
        <v>1755.8826219633152</v>
      </c>
      <c r="AN185" s="217">
        <f t="shared" si="71"/>
        <v>9.6827246945842674E-2</v>
      </c>
      <c r="AO185" s="223"/>
      <c r="AP185" s="23"/>
      <c r="AQ185" s="312"/>
      <c r="AR185" s="313"/>
      <c r="AS185" s="313"/>
      <c r="AT185" s="61">
        <v>650</v>
      </c>
      <c r="AU185" s="14">
        <v>1611.979</v>
      </c>
      <c r="AV185" s="14">
        <v>37.871740000000003</v>
      </c>
      <c r="AW185" s="7">
        <v>1626.170002294883</v>
      </c>
      <c r="AX185" s="4">
        <v>38.12312593434185</v>
      </c>
      <c r="AY185" s="2">
        <f t="shared" si="79"/>
        <v>0.88034659849061248</v>
      </c>
      <c r="AZ185" s="2">
        <f t="shared" si="80"/>
        <v>0.66378237266586482</v>
      </c>
      <c r="BA185" s="215">
        <f t="shared" si="73"/>
        <v>201.38454613337436</v>
      </c>
      <c r="BB185" s="217">
        <f t="shared" si="74"/>
        <v>6.319488798492362E-2</v>
      </c>
      <c r="BC185" s="162"/>
      <c r="BD185" s="32"/>
      <c r="BS185" s="20"/>
      <c r="BT185" s="8"/>
      <c r="BU185" s="50">
        <v>2659.5377903055723</v>
      </c>
      <c r="BV185" s="53">
        <v>46.917386671395008</v>
      </c>
      <c r="BX185" s="50">
        <v>2506.9399947261259</v>
      </c>
      <c r="BY185" s="53">
        <v>46.906059504404105</v>
      </c>
      <c r="CD185" s="20"/>
      <c r="CE185" s="20"/>
      <c r="CF185" s="20"/>
      <c r="CG185" s="8"/>
      <c r="CH185" s="20"/>
      <c r="CW185" s="6"/>
      <c r="CX185" s="6"/>
    </row>
    <row r="186" spans="14:102" x14ac:dyDescent="0.25">
      <c r="N186" s="27"/>
      <c r="O186" s="312"/>
      <c r="P186" s="313"/>
      <c r="Q186" s="313"/>
      <c r="R186" s="61">
        <v>700</v>
      </c>
      <c r="S186" s="14">
        <v>1684.1369999999999</v>
      </c>
      <c r="T186" s="14">
        <v>38.3003</v>
      </c>
      <c r="U186" s="7">
        <v>1675.0515737516753</v>
      </c>
      <c r="V186" s="4">
        <v>38.5918055729936</v>
      </c>
      <c r="W186" s="2">
        <f t="shared" si="75"/>
        <v>0.53947073476354157</v>
      </c>
      <c r="X186" s="2">
        <f t="shared" si="76"/>
        <v>0.76110519498176266</v>
      </c>
      <c r="Y186" s="215">
        <f t="shared" si="67"/>
        <v>82.544970113746814</v>
      </c>
      <c r="Z186" s="217">
        <f t="shared" si="68"/>
        <v>8.4975499086327067E-2</v>
      </c>
      <c r="AA186" s="223"/>
      <c r="AB186" s="23"/>
      <c r="AC186" s="312"/>
      <c r="AD186" s="313"/>
      <c r="AE186" s="313"/>
      <c r="AF186" s="61">
        <v>700</v>
      </c>
      <c r="AG186" s="14">
        <v>1808.979</v>
      </c>
      <c r="AH186" s="14">
        <v>38.283410000000003</v>
      </c>
      <c r="AI186" s="7">
        <v>1765.9224767545334</v>
      </c>
      <c r="AJ186" s="4">
        <v>38.62161306166832</v>
      </c>
      <c r="AK186" s="2">
        <f t="shared" si="77"/>
        <v>2.3801560573929645</v>
      </c>
      <c r="AL186" s="2">
        <f t="shared" si="78"/>
        <v>0.88341937582967833</v>
      </c>
      <c r="AM186" s="215">
        <f t="shared" si="70"/>
        <v>1853.8641939874124</v>
      </c>
      <c r="AN186" s="217">
        <f t="shared" si="71"/>
        <v>0.11438131092182323</v>
      </c>
      <c r="AO186" s="223"/>
      <c r="AP186" s="23"/>
      <c r="AQ186" s="312"/>
      <c r="AR186" s="313"/>
      <c r="AS186" s="313"/>
      <c r="AT186" s="61">
        <v>700</v>
      </c>
      <c r="AU186" s="14">
        <v>1658.01</v>
      </c>
      <c r="AV186" s="14">
        <v>38.331110000000002</v>
      </c>
      <c r="AW186" s="7">
        <v>1671.5982438022193</v>
      </c>
      <c r="AX186" s="4">
        <v>38.611809945211398</v>
      </c>
      <c r="AY186" s="2">
        <f t="shared" si="79"/>
        <v>0.81955137799043842</v>
      </c>
      <c r="AZ186" s="2">
        <f t="shared" si="80"/>
        <v>0.73230320022403639</v>
      </c>
      <c r="BA186" s="215">
        <f t="shared" si="73"/>
        <v>184.64036962855033</v>
      </c>
      <c r="BB186" s="217">
        <f t="shared" si="74"/>
        <v>7.8792459241680504E-2</v>
      </c>
      <c r="BC186" s="162"/>
      <c r="BD186" s="32"/>
      <c r="BS186" s="20"/>
      <c r="BT186" s="8"/>
      <c r="BU186" s="50">
        <v>2716.9039347631879</v>
      </c>
      <c r="BV186" s="53">
        <v>47.404046788301869</v>
      </c>
      <c r="BX186" s="50">
        <v>2561.1294182168176</v>
      </c>
      <c r="BY186" s="53">
        <v>47.392870409841699</v>
      </c>
      <c r="CD186" s="20"/>
      <c r="CE186" s="20"/>
      <c r="CF186" s="20"/>
      <c r="CG186" s="8"/>
      <c r="CH186" s="20"/>
      <c r="CW186" s="6"/>
      <c r="CX186" s="6"/>
    </row>
    <row r="187" spans="14:102" x14ac:dyDescent="0.25">
      <c r="N187" s="27"/>
      <c r="O187" s="312"/>
      <c r="P187" s="313"/>
      <c r="Q187" s="313"/>
      <c r="R187" s="61">
        <v>750</v>
      </c>
      <c r="S187" s="14">
        <v>1731.0350000000001</v>
      </c>
      <c r="T187" s="14">
        <v>38.81908</v>
      </c>
      <c r="U187" s="7">
        <v>1720.9866546938056</v>
      </c>
      <c r="V187" s="4">
        <v>39.080220219003436</v>
      </c>
      <c r="W187" s="2">
        <f t="shared" si="75"/>
        <v>0.58048192591105929</v>
      </c>
      <c r="X187" s="2">
        <f t="shared" si="76"/>
        <v>0.67271099419006553</v>
      </c>
      <c r="Y187" s="215">
        <f t="shared" si="67"/>
        <v>100.96924339252115</v>
      </c>
      <c r="Z187" s="217">
        <f t="shared" si="68"/>
        <v>6.8194213981162974E-2</v>
      </c>
      <c r="AA187" s="223"/>
      <c r="AB187" s="23"/>
      <c r="AC187" s="312"/>
      <c r="AD187" s="313"/>
      <c r="AE187" s="313"/>
      <c r="AF187" s="61">
        <v>750</v>
      </c>
      <c r="AG187" s="14">
        <v>1857.7860000000001</v>
      </c>
      <c r="AH187" s="14">
        <v>38.795830000000002</v>
      </c>
      <c r="AI187" s="7">
        <v>1813.7239436988807</v>
      </c>
      <c r="AJ187" s="4">
        <v>39.110323257131327</v>
      </c>
      <c r="AK187" s="2">
        <f t="shared" si="77"/>
        <v>2.3717509067847078</v>
      </c>
      <c r="AL187" s="2">
        <f t="shared" si="78"/>
        <v>0.8106367543401567</v>
      </c>
      <c r="AM187" s="215">
        <f t="shared" si="70"/>
        <v>1941.4648054830118</v>
      </c>
      <c r="AN187" s="217">
        <f t="shared" si="71"/>
        <v>9.8906008781069588E-2</v>
      </c>
      <c r="AO187" s="223"/>
      <c r="AP187" s="23"/>
      <c r="AQ187" s="312"/>
      <c r="AR187" s="313"/>
      <c r="AS187" s="313"/>
      <c r="AT187" s="61">
        <v>750</v>
      </c>
      <c r="AU187" s="14">
        <v>1704.4490000000001</v>
      </c>
      <c r="AV187" s="14">
        <v>38.830889999999997</v>
      </c>
      <c r="AW187" s="7">
        <v>1717.439182800209</v>
      </c>
      <c r="AX187" s="4">
        <v>39.10043687852302</v>
      </c>
      <c r="AY187" s="2">
        <f t="shared" si="79"/>
        <v>0.76213385089309882</v>
      </c>
      <c r="AZ187" s="2">
        <f t="shared" si="80"/>
        <v>0.69415580874665328</v>
      </c>
      <c r="BA187" s="215">
        <f t="shared" si="73"/>
        <v>168.7448491828435</v>
      </c>
      <c r="BB187" s="217">
        <f t="shared" si="74"/>
        <v>7.2655519721505468E-2</v>
      </c>
      <c r="BC187" s="162"/>
      <c r="BD187" s="32"/>
      <c r="BS187" s="20"/>
      <c r="BT187" s="8"/>
      <c r="BU187" s="50">
        <v>2774.9344913263139</v>
      </c>
      <c r="BV187" s="53">
        <v>47.890494989074263</v>
      </c>
      <c r="BX187" s="50">
        <v>2615.9166974944892</v>
      </c>
      <c r="BY187" s="53">
        <v>47.87949893958308</v>
      </c>
      <c r="CD187" s="20"/>
      <c r="CE187" s="20"/>
      <c r="CF187" s="20"/>
      <c r="CG187" s="8"/>
      <c r="CH187" s="20"/>
      <c r="CW187" s="6"/>
      <c r="CX187" s="6"/>
    </row>
    <row r="188" spans="14:102" x14ac:dyDescent="0.25">
      <c r="N188" s="27"/>
      <c r="O188" s="312"/>
      <c r="P188" s="313"/>
      <c r="Q188" s="313"/>
      <c r="R188" s="61">
        <v>800</v>
      </c>
      <c r="S188" s="14">
        <v>1778.3330000000001</v>
      </c>
      <c r="T188" s="14">
        <v>39.296480000000003</v>
      </c>
      <c r="U188" s="7">
        <v>1767.3453214714064</v>
      </c>
      <c r="V188" s="4">
        <v>39.568571651212963</v>
      </c>
      <c r="W188" s="2">
        <f t="shared" si="75"/>
        <v>0.61786395059832622</v>
      </c>
      <c r="X188" s="2">
        <f t="shared" si="76"/>
        <v>0.69240718561296211</v>
      </c>
      <c r="Y188" s="215">
        <f t="shared" si="67"/>
        <v>120.72907944771974</v>
      </c>
      <c r="Z188" s="217">
        <f t="shared" si="68"/>
        <v>7.4033866659795361E-2</v>
      </c>
      <c r="AA188" s="223"/>
      <c r="AB188" s="23"/>
      <c r="AC188" s="312"/>
      <c r="AD188" s="313"/>
      <c r="AE188" s="313"/>
      <c r="AF188" s="61">
        <v>800</v>
      </c>
      <c r="AG188" s="14">
        <v>1906.91</v>
      </c>
      <c r="AH188" s="14">
        <v>39.306150000000002</v>
      </c>
      <c r="AI188" s="7">
        <v>1861.9876777268764</v>
      </c>
      <c r="AJ188" s="4">
        <v>39.59896701911503</v>
      </c>
      <c r="AK188" s="2">
        <f t="shared" si="77"/>
        <v>2.3557652051289075</v>
      </c>
      <c r="AL188" s="2">
        <f t="shared" si="78"/>
        <v>0.74496489509918218</v>
      </c>
      <c r="AM188" s="215">
        <f t="shared" si="70"/>
        <v>2018.0150384103815</v>
      </c>
      <c r="AN188" s="217">
        <f t="shared" si="71"/>
        <v>8.5741806683410221E-2</v>
      </c>
      <c r="AO188" s="223"/>
      <c r="AP188" s="23"/>
      <c r="AQ188" s="312"/>
      <c r="AR188" s="313"/>
      <c r="AS188" s="313"/>
      <c r="AT188" s="61">
        <v>800</v>
      </c>
      <c r="AU188" s="14">
        <v>1751.2760000000001</v>
      </c>
      <c r="AV188" s="14">
        <v>39.341270000000002</v>
      </c>
      <c r="AW188" s="7">
        <v>1763.7015069953875</v>
      </c>
      <c r="AX188" s="4">
        <v>39.589002912960986</v>
      </c>
      <c r="AY188" s="2">
        <f t="shared" si="79"/>
        <v>0.70951163582367494</v>
      </c>
      <c r="AZ188" s="2">
        <f t="shared" si="80"/>
        <v>0.62970237859882061</v>
      </c>
      <c r="BA188" s="215">
        <f t="shared" si="73"/>
        <v>154.39322409242178</v>
      </c>
      <c r="BB188" s="217">
        <f t="shared" si="74"/>
        <v>6.1371596164134574E-2</v>
      </c>
      <c r="BC188" s="162"/>
      <c r="BD188" s="32"/>
      <c r="BS188" s="20"/>
      <c r="BT188" s="8"/>
      <c r="BU188" s="50">
        <v>2833.6435783749575</v>
      </c>
      <c r="BV188" s="53">
        <v>48.376715654967477</v>
      </c>
      <c r="BX188" s="50">
        <v>2671.3145275261199</v>
      </c>
      <c r="BY188" s="53">
        <v>48.365932334527898</v>
      </c>
      <c r="CD188" s="20"/>
      <c r="CE188" s="20"/>
      <c r="CF188" s="20"/>
      <c r="CG188" s="8"/>
      <c r="CH188" s="20"/>
      <c r="CW188" s="6"/>
      <c r="CX188" s="6"/>
    </row>
    <row r="189" spans="14:102" x14ac:dyDescent="0.25">
      <c r="N189" s="27"/>
      <c r="O189" s="312"/>
      <c r="P189" s="313"/>
      <c r="Q189" s="313"/>
      <c r="R189" s="61">
        <v>850</v>
      </c>
      <c r="S189" s="14">
        <v>1823.241</v>
      </c>
      <c r="T189" s="14">
        <v>39.752540000000003</v>
      </c>
      <c r="U189" s="7">
        <v>1814.136496087287</v>
      </c>
      <c r="V189" s="4">
        <v>40.056855656269114</v>
      </c>
      <c r="W189" s="2">
        <f t="shared" si="75"/>
        <v>0.49935822596754748</v>
      </c>
      <c r="X189" s="2">
        <f t="shared" si="76"/>
        <v>0.7655250614655339</v>
      </c>
      <c r="Y189" s="215">
        <f t="shared" si="67"/>
        <v>82.891991496605797</v>
      </c>
      <c r="Z189" s="217">
        <f t="shared" si="68"/>
        <v>9.2608018650499682E-2</v>
      </c>
      <c r="AA189" s="223"/>
      <c r="AB189" s="23"/>
      <c r="AC189" s="312"/>
      <c r="AD189" s="313"/>
      <c r="AE189" s="313"/>
      <c r="AF189" s="61">
        <v>850</v>
      </c>
      <c r="AG189" s="14">
        <v>1953.501</v>
      </c>
      <c r="AH189" s="14">
        <v>39.741169999999997</v>
      </c>
      <c r="AI189" s="7">
        <v>1910.7234127819636</v>
      </c>
      <c r="AJ189" s="4">
        <v>40.087539731242622</v>
      </c>
      <c r="AK189" s="2">
        <f t="shared" si="77"/>
        <v>2.1897909045368489</v>
      </c>
      <c r="AL189" s="2">
        <f t="shared" si="78"/>
        <v>0.87156400086516039</v>
      </c>
      <c r="AM189" s="215">
        <f t="shared" si="70"/>
        <v>1829.9219681967102</v>
      </c>
      <c r="AN189" s="217">
        <f t="shared" si="71"/>
        <v>0.11997199072108815</v>
      </c>
      <c r="AO189" s="223"/>
      <c r="AP189" s="23"/>
      <c r="AQ189" s="312"/>
      <c r="AR189" s="313"/>
      <c r="AS189" s="313"/>
      <c r="AT189" s="61">
        <v>850</v>
      </c>
      <c r="AU189" s="14">
        <v>1795.7819999999999</v>
      </c>
      <c r="AV189" s="14">
        <v>39.770350000000001</v>
      </c>
      <c r="AW189" s="7">
        <v>1810.3940898567002</v>
      </c>
      <c r="AX189" s="4">
        <v>40.077503987754433</v>
      </c>
      <c r="AY189" s="2">
        <f t="shared" si="79"/>
        <v>0.81368951558153069</v>
      </c>
      <c r="AZ189" s="2">
        <f t="shared" si="80"/>
        <v>0.77231904610955771</v>
      </c>
      <c r="BA189" s="215">
        <f t="shared" si="73"/>
        <v>213.51316998028446</v>
      </c>
      <c r="BB189" s="217">
        <f t="shared" si="74"/>
        <v>9.4343572193450062E-2</v>
      </c>
      <c r="BC189" s="162"/>
      <c r="BD189" s="32"/>
      <c r="BS189" s="20"/>
      <c r="BT189" s="8"/>
      <c r="BU189" s="50">
        <v>1151</v>
      </c>
      <c r="BV189" s="53">
        <v>31</v>
      </c>
      <c r="BX189" s="50">
        <v>1071</v>
      </c>
      <c r="BY189" s="53">
        <v>37</v>
      </c>
      <c r="CD189" s="20"/>
      <c r="CE189" s="20"/>
      <c r="CF189" s="20"/>
      <c r="CG189" s="8"/>
      <c r="CH189" s="20"/>
      <c r="CW189" s="6"/>
      <c r="CX189" s="6"/>
    </row>
    <row r="190" spans="14:102" x14ac:dyDescent="0.25">
      <c r="N190" s="27"/>
      <c r="O190" s="312"/>
      <c r="P190" s="313"/>
      <c r="Q190" s="313"/>
      <c r="R190" s="61">
        <v>900</v>
      </c>
      <c r="S190" s="14">
        <v>1870.0139999999999</v>
      </c>
      <c r="T190" s="14">
        <v>40.257129999999997</v>
      </c>
      <c r="U190" s="7">
        <v>1861.3692916338232</v>
      </c>
      <c r="V190" s="4">
        <v>40.545067753768258</v>
      </c>
      <c r="W190" s="2">
        <f t="shared" si="75"/>
        <v>0.46228040892617389</v>
      </c>
      <c r="X190" s="2">
        <f t="shared" si="76"/>
        <v>0.71524660046123878</v>
      </c>
      <c r="Y190" s="215">
        <f t="shared" si="67"/>
        <v>74.730982736245451</v>
      </c>
      <c r="Z190" s="217">
        <f t="shared" si="68"/>
        <v>8.290815004511197E-2</v>
      </c>
      <c r="AA190" s="223"/>
      <c r="AB190" s="23"/>
      <c r="AC190" s="312"/>
      <c r="AD190" s="313"/>
      <c r="AE190" s="313"/>
      <c r="AF190" s="61">
        <v>900</v>
      </c>
      <c r="AG190" s="14">
        <v>2001.972</v>
      </c>
      <c r="AH190" s="14">
        <v>40.239849999999997</v>
      </c>
      <c r="AI190" s="7">
        <v>1959.9410913086399</v>
      </c>
      <c r="AJ190" s="4">
        <v>40.576036474364969</v>
      </c>
      <c r="AK190" s="2">
        <f t="shared" si="77"/>
        <v>2.0994753518710594</v>
      </c>
      <c r="AL190" s="2">
        <f t="shared" si="78"/>
        <v>0.83545657939821316</v>
      </c>
      <c r="AM190" s="215">
        <f t="shared" si="70"/>
        <v>1766.5972854214485</v>
      </c>
      <c r="AN190" s="217">
        <f t="shared" si="71"/>
        <v>0.11302134554594986</v>
      </c>
      <c r="AO190" s="223"/>
      <c r="AP190" s="23"/>
      <c r="AQ190" s="312"/>
      <c r="AR190" s="313"/>
      <c r="AS190" s="313"/>
      <c r="AT190" s="61">
        <v>900</v>
      </c>
      <c r="AU190" s="14">
        <v>1842.155</v>
      </c>
      <c r="AV190" s="14">
        <v>40.263579999999997</v>
      </c>
      <c r="AW190" s="7">
        <v>1857.5259947607656</v>
      </c>
      <c r="AX190" s="4">
        <v>40.565935784773593</v>
      </c>
      <c r="AY190" s="2">
        <f t="shared" si="79"/>
        <v>0.8344029009918057</v>
      </c>
      <c r="AZ190" s="2">
        <f t="shared" si="80"/>
        <v>0.75094113532278006</v>
      </c>
      <c r="BA190" s="215">
        <f t="shared" si="73"/>
        <v>236.26747993548346</v>
      </c>
      <c r="BB190" s="217">
        <f t="shared" si="74"/>
        <v>9.1419020586056998E-2</v>
      </c>
      <c r="BC190" s="162"/>
      <c r="BD190" s="32"/>
      <c r="BS190" s="20"/>
      <c r="BT190" s="8"/>
      <c r="BU190" s="50">
        <v>1194.3208086812349</v>
      </c>
      <c r="BV190" s="53">
        <v>32.254254644024755</v>
      </c>
      <c r="BX190" s="50">
        <v>1106.0591807583785</v>
      </c>
      <c r="BY190" s="53">
        <v>33.500183572408751</v>
      </c>
      <c r="CD190" s="20"/>
      <c r="CE190" s="20"/>
      <c r="CF190" s="20"/>
      <c r="CG190" s="8"/>
      <c r="CH190" s="20"/>
      <c r="CW190" s="6"/>
      <c r="CX190" s="6"/>
    </row>
    <row r="191" spans="14:102" x14ac:dyDescent="0.25">
      <c r="N191" s="27"/>
      <c r="O191" s="312"/>
      <c r="P191" s="313"/>
      <c r="Q191" s="313"/>
      <c r="R191" s="61">
        <v>950</v>
      </c>
      <c r="S191" s="14">
        <v>1917.1</v>
      </c>
      <c r="T191" s="14">
        <v>40.745040000000003</v>
      </c>
      <c r="U191" s="7">
        <v>1909.05301657986</v>
      </c>
      <c r="V191" s="4">
        <v>41.03320317606056</v>
      </c>
      <c r="W191" s="2">
        <f t="shared" si="75"/>
        <v>0.41974771374158348</v>
      </c>
      <c r="X191" s="2">
        <f t="shared" si="76"/>
        <v>0.70723498138805896</v>
      </c>
      <c r="Y191" s="215">
        <f t="shared" si="67"/>
        <v>64.753942164006361</v>
      </c>
      <c r="Z191" s="217">
        <f t="shared" si="68"/>
        <v>8.3038016037307677E-2</v>
      </c>
      <c r="AA191" s="223"/>
      <c r="AB191" s="23"/>
      <c r="AC191" s="312"/>
      <c r="AD191" s="313"/>
      <c r="AE191" s="313"/>
      <c r="AF191" s="61">
        <v>950</v>
      </c>
      <c r="AG191" s="14">
        <v>2050.6959999999999</v>
      </c>
      <c r="AH191" s="14">
        <v>40.744169999999997</v>
      </c>
      <c r="AI191" s="7">
        <v>2009.6508689424791</v>
      </c>
      <c r="AJ191" s="4">
        <v>41.064452002752233</v>
      </c>
      <c r="AK191" s="2">
        <f t="shared" si="77"/>
        <v>2.0015219738820798</v>
      </c>
      <c r="AL191" s="2">
        <f t="shared" si="78"/>
        <v>0.7860805674829956</v>
      </c>
      <c r="AM191" s="215">
        <f t="shared" si="70"/>
        <v>1684.7027835290626</v>
      </c>
      <c r="AN191" s="217">
        <f t="shared" si="71"/>
        <v>0.10258056128698356</v>
      </c>
      <c r="AO191" s="223"/>
      <c r="AP191" s="23"/>
      <c r="AQ191" s="312"/>
      <c r="AR191" s="313"/>
      <c r="AS191" s="313"/>
      <c r="AT191" s="61">
        <v>950</v>
      </c>
      <c r="AU191" s="14">
        <v>1888.829</v>
      </c>
      <c r="AV191" s="14">
        <v>40.772190000000002</v>
      </c>
      <c r="AW191" s="7">
        <v>1905.1064792434324</v>
      </c>
      <c r="AX191" s="4">
        <v>41.054293709069832</v>
      </c>
      <c r="AY191" s="2">
        <f t="shared" si="79"/>
        <v>0.86177622449848457</v>
      </c>
      <c r="AZ191" s="2">
        <f t="shared" si="80"/>
        <v>0.69190227228370549</v>
      </c>
      <c r="BA191" s="215">
        <f t="shared" si="73"/>
        <v>264.95633052037527</v>
      </c>
      <c r="BB191" s="217">
        <f t="shared" si="74"/>
        <v>7.9582502670955138E-2</v>
      </c>
      <c r="BC191" s="162"/>
      <c r="BD191" s="32"/>
      <c r="BS191" s="20"/>
      <c r="BT191" s="8"/>
      <c r="BU191" s="50">
        <v>1237.1694581943827</v>
      </c>
      <c r="BV191" s="53">
        <v>32.754011712823569</v>
      </c>
      <c r="BX191" s="50">
        <v>1145.6948564733652</v>
      </c>
      <c r="BY191" s="53">
        <v>32.893003435185655</v>
      </c>
      <c r="CD191" s="20"/>
      <c r="CE191" s="20"/>
      <c r="CF191" s="20"/>
      <c r="CG191" s="8"/>
      <c r="CH191" s="20"/>
      <c r="CW191" s="6"/>
      <c r="CX191" s="6"/>
    </row>
    <row r="192" spans="14:102" x14ac:dyDescent="0.25">
      <c r="N192" s="27"/>
      <c r="O192" s="312"/>
      <c r="P192" s="313"/>
      <c r="Q192" s="313"/>
      <c r="R192" s="61">
        <v>1000</v>
      </c>
      <c r="S192" s="14">
        <v>1973.9849999999999</v>
      </c>
      <c r="T192" s="14">
        <v>41.319369999999999</v>
      </c>
      <c r="U192" s="7">
        <v>1957.1971791693879</v>
      </c>
      <c r="V192" s="4">
        <v>41.52125684626602</v>
      </c>
      <c r="W192" s="2">
        <f t="shared" si="75"/>
        <v>0.85045331299943827</v>
      </c>
      <c r="X192" s="2">
        <f t="shared" si="76"/>
        <v>0.48860097882910808</v>
      </c>
      <c r="Y192" s="215">
        <f t="shared" si="67"/>
        <v>281.83092824072895</v>
      </c>
      <c r="Z192" s="217">
        <f t="shared" si="68"/>
        <v>4.0758298695239926E-2</v>
      </c>
      <c r="AA192" s="223"/>
      <c r="AB192" s="23"/>
      <c r="AC192" s="312"/>
      <c r="AD192" s="313"/>
      <c r="AE192" s="313"/>
      <c r="AF192" s="61">
        <v>1000</v>
      </c>
      <c r="AG192" s="14">
        <v>2109.5079999999998</v>
      </c>
      <c r="AH192" s="14">
        <v>41.308169999999997</v>
      </c>
      <c r="AI192" s="7">
        <v>2059.8631193243164</v>
      </c>
      <c r="AJ192" s="4">
        <v>41.552780718065485</v>
      </c>
      <c r="AK192" s="2">
        <f t="shared" si="77"/>
        <v>2.3533866984947891</v>
      </c>
      <c r="AL192" s="2">
        <f t="shared" si="78"/>
        <v>0.592160626010515</v>
      </c>
      <c r="AM192" s="215">
        <f t="shared" si="70"/>
        <v>2464.6141773028485</v>
      </c>
      <c r="AN192" s="217">
        <f t="shared" si="71"/>
        <v>5.9834403392513523E-2</v>
      </c>
      <c r="AO192" s="223"/>
      <c r="AP192" s="23"/>
      <c r="AQ192" s="312"/>
      <c r="AR192" s="313"/>
      <c r="AS192" s="313"/>
      <c r="AT192" s="61">
        <v>1000</v>
      </c>
      <c r="AU192" s="14">
        <v>1945.26</v>
      </c>
      <c r="AV192" s="14">
        <v>41.330950000000001</v>
      </c>
      <c r="AW192" s="7">
        <v>1953.1449993615661</v>
      </c>
      <c r="AX192" s="4">
        <v>41.542572867693742</v>
      </c>
      <c r="AY192" s="2">
        <f t="shared" si="79"/>
        <v>0.40534423992505308</v>
      </c>
      <c r="AZ192" s="2">
        <f t="shared" si="80"/>
        <v>0.51202033268952452</v>
      </c>
      <c r="BA192" s="215">
        <f t="shared" si="73"/>
        <v>62.173214931897611</v>
      </c>
      <c r="BB192" s="217">
        <f t="shared" si="74"/>
        <v>4.4784238130922631E-2</v>
      </c>
      <c r="BC192" s="162"/>
      <c r="BD192" s="32"/>
      <c r="BS192" s="20"/>
      <c r="BT192" s="8"/>
      <c r="BU192" s="50">
        <v>1280.3647326149933</v>
      </c>
      <c r="BV192" s="53">
        <v>33.243838508609294</v>
      </c>
      <c r="BX192" s="50">
        <v>1186.8257389448534</v>
      </c>
      <c r="BY192" s="53">
        <v>33.246506450205821</v>
      </c>
      <c r="CD192" s="20"/>
      <c r="CE192" s="20"/>
      <c r="CF192" s="20"/>
      <c r="CG192" s="8"/>
      <c r="CH192" s="20"/>
      <c r="CW192" s="6"/>
      <c r="CX192" s="6"/>
    </row>
    <row r="193" spans="14:102" x14ac:dyDescent="0.25">
      <c r="N193" s="27"/>
      <c r="O193" s="312"/>
      <c r="P193" s="313"/>
      <c r="Q193" s="313"/>
      <c r="R193" s="61">
        <v>1050</v>
      </c>
      <c r="S193" s="14">
        <v>2021.6759999999999</v>
      </c>
      <c r="T193" s="14">
        <v>41.82132</v>
      </c>
      <c r="U193" s="7">
        <v>2005.811491936292</v>
      </c>
      <c r="V193" s="4">
        <v>42.009223354309555</v>
      </c>
      <c r="W193" s="2">
        <f t="shared" si="75"/>
        <v>0.78472060130841659</v>
      </c>
      <c r="X193" s="2">
        <f t="shared" si="76"/>
        <v>0.44930039106741376</v>
      </c>
      <c r="Y193" s="215">
        <f t="shared" si="67"/>
        <v>251.68261610345439</v>
      </c>
      <c r="Z193" s="217">
        <f t="shared" si="68"/>
        <v>3.5307670560781983E-2</v>
      </c>
      <c r="AA193" s="223"/>
      <c r="AB193" s="23"/>
      <c r="AC193" s="312"/>
      <c r="AD193" s="313"/>
      <c r="AE193" s="313"/>
      <c r="AF193" s="61">
        <v>1050</v>
      </c>
      <c r="AG193" s="14">
        <v>2158.7629999999999</v>
      </c>
      <c r="AH193" s="14">
        <v>41.805709999999998</v>
      </c>
      <c r="AI193" s="7">
        <v>2110.588439043634</v>
      </c>
      <c r="AJ193" s="4">
        <v>42.041016640856981</v>
      </c>
      <c r="AK193" s="2">
        <f t="shared" si="77"/>
        <v>2.2315817417829518</v>
      </c>
      <c r="AL193" s="2">
        <f t="shared" si="78"/>
        <v>0.5628576595325927</v>
      </c>
      <c r="AM193" s="215">
        <f t="shared" si="70"/>
        <v>2320.7883233386133</v>
      </c>
      <c r="AN193" s="217">
        <f t="shared" si="71"/>
        <v>5.5369215231397206E-2</v>
      </c>
      <c r="AO193" s="223"/>
      <c r="AP193" s="23"/>
      <c r="AQ193" s="312"/>
      <c r="AR193" s="313"/>
      <c r="AS193" s="313"/>
      <c r="AT193" s="61">
        <v>1050</v>
      </c>
      <c r="AU193" s="14">
        <v>1992.586</v>
      </c>
      <c r="AV193" s="14">
        <v>41.827179999999998</v>
      </c>
      <c r="AW193" s="7">
        <v>2001.6512141692529</v>
      </c>
      <c r="AX193" s="4">
        <v>42.030768046605587</v>
      </c>
      <c r="AY193" s="2">
        <f t="shared" si="79"/>
        <v>0.45494719772460718</v>
      </c>
      <c r="AZ193" s="2">
        <f t="shared" si="80"/>
        <v>0.48673624807024668</v>
      </c>
      <c r="BA193" s="215">
        <f t="shared" si="73"/>
        <v>82.178107934422457</v>
      </c>
      <c r="BB193" s="217">
        <f t="shared" si="74"/>
        <v>4.1448092720679314E-2</v>
      </c>
      <c r="BC193" s="162"/>
      <c r="BD193" s="32"/>
      <c r="BS193" s="20"/>
      <c r="BT193" s="8"/>
      <c r="BU193" s="50">
        <v>1323.9247823518047</v>
      </c>
      <c r="BV193" s="53">
        <v>33.73309847899467</v>
      </c>
      <c r="BX193" s="50">
        <v>1228.4279748115805</v>
      </c>
      <c r="BY193" s="53">
        <v>33.723482825736923</v>
      </c>
      <c r="CD193" s="20"/>
      <c r="CE193" s="20"/>
      <c r="CF193" s="20"/>
      <c r="CG193" s="8"/>
      <c r="CH193" s="20"/>
      <c r="CW193" s="6"/>
      <c r="CX193" s="6"/>
    </row>
    <row r="194" spans="14:102" x14ac:dyDescent="0.25">
      <c r="N194" s="27"/>
      <c r="O194" s="312"/>
      <c r="P194" s="313"/>
      <c r="Q194" s="313"/>
      <c r="R194" s="61">
        <v>1100</v>
      </c>
      <c r="S194" s="14">
        <v>2069.65</v>
      </c>
      <c r="T194" s="14">
        <v>42.314079999999997</v>
      </c>
      <c r="U194" s="7">
        <v>2054.9058763397761</v>
      </c>
      <c r="V194" s="4">
        <v>42.497096930758353</v>
      </c>
      <c r="W194" s="2">
        <f t="shared" si="75"/>
        <v>0.71239695891691712</v>
      </c>
      <c r="X194" s="2">
        <f t="shared" si="76"/>
        <v>0.4325201700198989</v>
      </c>
      <c r="Y194" s="215">
        <f t="shared" si="67"/>
        <v>217.38918250797647</v>
      </c>
      <c r="Z194" s="217">
        <f t="shared" si="68"/>
        <v>3.3495196944208876E-2</v>
      </c>
      <c r="AA194" s="223"/>
      <c r="AB194" s="23"/>
      <c r="AC194" s="312"/>
      <c r="AD194" s="313"/>
      <c r="AE194" s="313"/>
      <c r="AF194" s="61">
        <v>1100</v>
      </c>
      <c r="AG194" s="14">
        <v>2208.248</v>
      </c>
      <c r="AH194" s="14">
        <v>42.306750000000001</v>
      </c>
      <c r="AI194" s="7">
        <v>2161.8376527165606</v>
      </c>
      <c r="AJ194" s="4">
        <v>42.529153379314891</v>
      </c>
      <c r="AK194" s="2">
        <f t="shared" si="77"/>
        <v>2.1016818438617166</v>
      </c>
      <c r="AL194" s="2">
        <f t="shared" si="78"/>
        <v>0.52569242334826127</v>
      </c>
      <c r="AM194" s="215">
        <f t="shared" si="70"/>
        <v>2153.9203349694581</v>
      </c>
      <c r="AN194" s="217">
        <f t="shared" si="71"/>
        <v>4.9463263130683069E-2</v>
      </c>
      <c r="AO194" s="223"/>
      <c r="AP194" s="23"/>
      <c r="AQ194" s="312"/>
      <c r="AR194" s="313"/>
      <c r="AS194" s="313"/>
      <c r="AT194" s="61">
        <v>1100</v>
      </c>
      <c r="AU194" s="14">
        <v>2040.1849999999999</v>
      </c>
      <c r="AV194" s="14">
        <v>42.331189999999999</v>
      </c>
      <c r="AW194" s="7">
        <v>2050.6349903129153</v>
      </c>
      <c r="AX194" s="4">
        <v>42.518873685469345</v>
      </c>
      <c r="AY194" s="2">
        <f t="shared" si="79"/>
        <v>0.51220797687049757</v>
      </c>
      <c r="AZ194" s="2">
        <f t="shared" si="80"/>
        <v>0.44336973628510118</v>
      </c>
      <c r="BA194" s="215">
        <f t="shared" si="73"/>
        <v>109.20229754002489</v>
      </c>
      <c r="BB194" s="217">
        <f t="shared" si="74"/>
        <v>3.5225165791356067E-2</v>
      </c>
      <c r="BC194" s="162"/>
      <c r="BD194" s="32"/>
      <c r="BS194" s="20"/>
      <c r="BT194" s="8"/>
      <c r="BU194" s="50">
        <v>1367.8578534268522</v>
      </c>
      <c r="BV194" s="53">
        <v>34.222292854318866</v>
      </c>
      <c r="BX194" s="50">
        <v>1270.3758062688576</v>
      </c>
      <c r="BY194" s="53">
        <v>34.211399682665366</v>
      </c>
      <c r="CD194" s="20"/>
      <c r="CE194" s="20"/>
      <c r="CF194" s="20"/>
      <c r="CG194" s="8"/>
      <c r="CH194" s="20"/>
      <c r="CW194" s="6"/>
      <c r="CX194" s="6"/>
    </row>
    <row r="195" spans="14:102" x14ac:dyDescent="0.25">
      <c r="N195" s="27"/>
      <c r="O195" s="312"/>
      <c r="P195" s="313"/>
      <c r="Q195" s="313"/>
      <c r="R195" s="61">
        <v>1150</v>
      </c>
      <c r="S195" s="14">
        <v>2112.585</v>
      </c>
      <c r="T195" s="14">
        <v>42.729100000000003</v>
      </c>
      <c r="U195" s="7">
        <v>2104.4904675253965</v>
      </c>
      <c r="V195" s="4">
        <v>42.98487141821704</v>
      </c>
      <c r="W195" s="2">
        <f t="shared" si="75"/>
        <v>0.38315771789554082</v>
      </c>
      <c r="X195" s="2">
        <f t="shared" si="76"/>
        <v>0.5985883583249757</v>
      </c>
      <c r="Y195" s="215">
        <f t="shared" si="67"/>
        <v>65.521455982410842</v>
      </c>
      <c r="Z195" s="217">
        <f t="shared" si="68"/>
        <v>6.541901837675454E-2</v>
      </c>
      <c r="AA195" s="223"/>
      <c r="AB195" s="23"/>
      <c r="AC195" s="312"/>
      <c r="AD195" s="313"/>
      <c r="AE195" s="313"/>
      <c r="AF195" s="61">
        <v>1150</v>
      </c>
      <c r="AG195" s="14">
        <v>2252.5059999999999</v>
      </c>
      <c r="AH195" s="14">
        <v>42.727029999999999</v>
      </c>
      <c r="AI195" s="7">
        <v>2213.6218182043203</v>
      </c>
      <c r="AJ195" s="4">
        <v>43.017184094930258</v>
      </c>
      <c r="AK195" s="2">
        <f t="shared" si="77"/>
        <v>1.7262631840128075</v>
      </c>
      <c r="AL195" s="2">
        <f t="shared" si="78"/>
        <v>0.67908790976170952</v>
      </c>
      <c r="AM195" s="215">
        <f t="shared" si="70"/>
        <v>1511.9795939194548</v>
      </c>
      <c r="AN195" s="217">
        <f t="shared" si="71"/>
        <v>8.4189398804797505E-2</v>
      </c>
      <c r="AO195" s="223"/>
      <c r="AP195" s="23"/>
      <c r="AQ195" s="312"/>
      <c r="AR195" s="313"/>
      <c r="AS195" s="313"/>
      <c r="AT195" s="61">
        <v>1150</v>
      </c>
      <c r="AU195" s="14">
        <v>2082.8049999999998</v>
      </c>
      <c r="AV195" s="14">
        <v>42.74729</v>
      </c>
      <c r="AW195" s="7">
        <v>2100.1064067501411</v>
      </c>
      <c r="AX195" s="4">
        <v>43.006883850094894</v>
      </c>
      <c r="AY195" s="2">
        <f t="shared" si="79"/>
        <v>0.83067818399424187</v>
      </c>
      <c r="AZ195" s="2">
        <f t="shared" si="80"/>
        <v>0.60727557254482012</v>
      </c>
      <c r="BA195" s="215">
        <f t="shared" si="73"/>
        <v>299.33867553383385</v>
      </c>
      <c r="BB195" s="217">
        <f t="shared" si="74"/>
        <v>6.7388967007090642E-2</v>
      </c>
      <c r="BC195" s="162"/>
      <c r="BD195" s="32"/>
      <c r="BS195" s="20"/>
      <c r="BT195" s="8"/>
      <c r="BU195" s="50">
        <v>1412.1718137041582</v>
      </c>
      <c r="BV195" s="53">
        <v>34.711451416650007</v>
      </c>
      <c r="BX195" s="50">
        <v>1312.6644402207273</v>
      </c>
      <c r="BY195" s="53">
        <v>34.700300959407279</v>
      </c>
      <c r="CD195" s="20"/>
      <c r="CE195" s="20"/>
      <c r="CF195" s="20"/>
      <c r="CG195" s="8"/>
      <c r="CH195" s="20"/>
      <c r="CW195" s="6"/>
      <c r="CX195" s="6"/>
    </row>
    <row r="196" spans="14:102" x14ac:dyDescent="0.25">
      <c r="N196" s="27"/>
      <c r="O196" s="312"/>
      <c r="P196" s="313"/>
      <c r="Q196" s="313"/>
      <c r="R196" s="61">
        <v>1200</v>
      </c>
      <c r="S196" s="14">
        <v>2167.962</v>
      </c>
      <c r="T196" s="14">
        <v>43.291939999999997</v>
      </c>
      <c r="U196" s="7">
        <v>2154.5756192170138</v>
      </c>
      <c r="V196" s="4">
        <v>43.472540240004918</v>
      </c>
      <c r="W196" s="2">
        <f t="shared" si="75"/>
        <v>0.61746381085029078</v>
      </c>
      <c r="X196" s="2">
        <f t="shared" si="76"/>
        <v>0.41716827660049638</v>
      </c>
      <c r="Y196" s="215">
        <f t="shared" ref="Y196:Y259" si="81">(U196-S196)^2</f>
        <v>179.1951904671017</v>
      </c>
      <c r="Z196" s="217">
        <f t="shared" ref="Z196:Z259" si="82">(V196-T196)^2</f>
        <v>3.2616446689835037E-2</v>
      </c>
      <c r="AA196" s="223"/>
      <c r="AB196" s="23"/>
      <c r="AC196" s="312"/>
      <c r="AD196" s="313"/>
      <c r="AE196" s="313"/>
      <c r="AF196" s="61">
        <v>1200</v>
      </c>
      <c r="AG196" s="14">
        <v>2309.558</v>
      </c>
      <c r="AH196" s="14">
        <v>43.27975</v>
      </c>
      <c r="AI196" s="7">
        <v>2265.9522319784551</v>
      </c>
      <c r="AJ196" s="4">
        <v>43.505101464720397</v>
      </c>
      <c r="AK196" s="2">
        <f t="shared" si="77"/>
        <v>1.8880568499056929</v>
      </c>
      <c r="AL196" s="2">
        <f t="shared" si="78"/>
        <v>0.52068568954394867</v>
      </c>
      <c r="AM196" s="215">
        <f t="shared" ref="AM196:AM259" si="83">(AI196-AG196)^2</f>
        <v>1901.4630047487894</v>
      </c>
      <c r="AN196" s="217">
        <f t="shared" ref="AN196:AN259" si="84">(AJ196-AH196)^2</f>
        <v>5.0783282651628396E-2</v>
      </c>
      <c r="AO196" s="223"/>
      <c r="AP196" s="23"/>
      <c r="AQ196" s="312"/>
      <c r="AR196" s="313"/>
      <c r="AS196" s="313"/>
      <c r="AT196" s="61">
        <v>1200</v>
      </c>
      <c r="AU196" s="14">
        <v>2137.8029999999999</v>
      </c>
      <c r="AV196" s="14">
        <v>43.295839999999998</v>
      </c>
      <c r="AW196" s="7">
        <v>2150.0757595974019</v>
      </c>
      <c r="AX196" s="4">
        <v>43.494792202262957</v>
      </c>
      <c r="AY196" s="2">
        <f t="shared" si="79"/>
        <v>0.57408281293468111</v>
      </c>
      <c r="AZ196" s="2">
        <f t="shared" si="80"/>
        <v>0.45951805592167433</v>
      </c>
      <c r="BA196" s="215">
        <f t="shared" ref="BA196:BA259" si="85">(AW196-AU196)^2</f>
        <v>150.62062813562292</v>
      </c>
      <c r="BB196" s="217">
        <f t="shared" ref="BB196:BB259" si="86">(AX196-AV196)^2</f>
        <v>3.9581978785281198E-2</v>
      </c>
      <c r="BC196" s="162"/>
      <c r="BD196" s="32"/>
      <c r="BS196" s="20"/>
      <c r="BT196" s="8"/>
      <c r="BU196" s="50">
        <v>1456.8746627701362</v>
      </c>
      <c r="BV196" s="53">
        <v>35.200573952732746</v>
      </c>
      <c r="BX196" s="50">
        <v>1355.2999179719586</v>
      </c>
      <c r="BY196" s="53">
        <v>35.189272023662667</v>
      </c>
      <c r="CD196" s="20"/>
      <c r="CE196" s="20"/>
      <c r="CF196" s="20"/>
      <c r="CG196" s="8"/>
      <c r="CH196" s="20"/>
      <c r="CW196" s="6"/>
      <c r="CX196" s="6"/>
    </row>
    <row r="197" spans="14:102" x14ac:dyDescent="0.25">
      <c r="N197" s="27"/>
      <c r="O197" s="312"/>
      <c r="P197" s="313"/>
      <c r="Q197" s="313"/>
      <c r="R197" s="61">
        <v>1250</v>
      </c>
      <c r="S197" s="14">
        <v>2214.3429999999998</v>
      </c>
      <c r="T197" s="14">
        <v>43.767330000000001</v>
      </c>
      <c r="U197" s="7">
        <v>2205.1719087453848</v>
      </c>
      <c r="V197" s="4">
        <v>43.960096365803302</v>
      </c>
      <c r="W197" s="2">
        <f t="shared" si="75"/>
        <v>0.41416759980793499</v>
      </c>
      <c r="X197" s="2">
        <f t="shared" si="76"/>
        <v>0.4404343737744596</v>
      </c>
      <c r="Y197" s="215">
        <f t="shared" si="81"/>
        <v>84.108914800476128</v>
      </c>
      <c r="Z197" s="217">
        <f t="shared" si="82"/>
        <v>3.7158871785012128E-2</v>
      </c>
      <c r="AA197" s="223"/>
      <c r="AB197" s="23"/>
      <c r="AC197" s="312"/>
      <c r="AD197" s="313"/>
      <c r="AE197" s="313"/>
      <c r="AF197" s="61">
        <v>1250</v>
      </c>
      <c r="AG197" s="14">
        <v>2357.2930000000001</v>
      </c>
      <c r="AH197" s="14">
        <v>43.753430000000002</v>
      </c>
      <c r="AI197" s="7">
        <v>2318.8404346396601</v>
      </c>
      <c r="AJ197" s="4">
        <v>43.992897639592627</v>
      </c>
      <c r="AK197" s="2">
        <f t="shared" si="77"/>
        <v>1.6312170510980193</v>
      </c>
      <c r="AL197" s="2">
        <f t="shared" si="78"/>
        <v>0.54731169554621295</v>
      </c>
      <c r="AM197" s="215">
        <f t="shared" si="83"/>
        <v>1478.5997827912222</v>
      </c>
      <c r="AN197" s="217">
        <f t="shared" si="84"/>
        <v>5.7344750412063536E-2</v>
      </c>
      <c r="AO197" s="223"/>
      <c r="AP197" s="23"/>
      <c r="AQ197" s="312"/>
      <c r="AR197" s="313"/>
      <c r="AS197" s="313"/>
      <c r="AT197" s="61">
        <v>1250</v>
      </c>
      <c r="AU197" s="14">
        <v>2183.8609999999999</v>
      </c>
      <c r="AV197" s="14">
        <v>43.771149999999999</v>
      </c>
      <c r="AW197" s="7">
        <v>2200.5535671122216</v>
      </c>
      <c r="AX197" s="4">
        <v>43.982591966632384</v>
      </c>
      <c r="AY197" s="2">
        <f t="shared" si="79"/>
        <v>0.76436032843764767</v>
      </c>
      <c r="AZ197" s="2">
        <f t="shared" si="80"/>
        <v>0.48306239756640035</v>
      </c>
      <c r="BA197" s="215">
        <f t="shared" si="85"/>
        <v>278.64179679602535</v>
      </c>
      <c r="BB197" s="217">
        <f t="shared" si="86"/>
        <v>4.4707705253370804E-2</v>
      </c>
      <c r="BC197" s="162"/>
      <c r="BD197" s="32"/>
      <c r="BS197" s="20"/>
      <c r="BT197" s="8"/>
      <c r="BU197" s="50">
        <v>1501.9745676298255</v>
      </c>
      <c r="BV197" s="53">
        <v>35.689657921816099</v>
      </c>
      <c r="BX197" s="50">
        <v>1398.289411610368</v>
      </c>
      <c r="BY197" s="53">
        <v>35.678218863354552</v>
      </c>
      <c r="CD197" s="20"/>
      <c r="CE197" s="20"/>
      <c r="CF197" s="20"/>
      <c r="CG197" s="8"/>
      <c r="CH197" s="20"/>
      <c r="CW197" s="6"/>
      <c r="CX197" s="6"/>
    </row>
    <row r="198" spans="14:102" x14ac:dyDescent="0.25">
      <c r="N198" s="27"/>
      <c r="O198" s="312"/>
      <c r="P198" s="313"/>
      <c r="Q198" s="313"/>
      <c r="R198" s="61">
        <v>1300</v>
      </c>
      <c r="S198" s="14">
        <v>2270.299</v>
      </c>
      <c r="T198" s="14">
        <v>44.308990000000001</v>
      </c>
      <c r="U198" s="7">
        <v>2256.2901422195737</v>
      </c>
      <c r="V198" s="4">
        <v>44.447532273919585</v>
      </c>
      <c r="W198" s="2">
        <f t="shared" si="75"/>
        <v>0.61704902219603219</v>
      </c>
      <c r="X198" s="2">
        <f t="shared" si="76"/>
        <v>0.31267305781418886</v>
      </c>
      <c r="Y198" s="215">
        <f t="shared" si="81"/>
        <v>196.24809631221038</v>
      </c>
      <c r="Z198" s="217">
        <f t="shared" si="82"/>
        <v>1.9193961662808817E-2</v>
      </c>
      <c r="AA198" s="223"/>
      <c r="AB198" s="23"/>
      <c r="AC198" s="312"/>
      <c r="AD198" s="313"/>
      <c r="AE198" s="313"/>
      <c r="AF198" s="61">
        <v>1300</v>
      </c>
      <c r="AG198" s="14">
        <v>2414.83</v>
      </c>
      <c r="AH198" s="14">
        <v>44.324129999999997</v>
      </c>
      <c r="AI198" s="7">
        <v>2372.29821659769</v>
      </c>
      <c r="AJ198" s="4">
        <v>44.480564198373756</v>
      </c>
      <c r="AK198" s="2">
        <f t="shared" si="77"/>
        <v>1.7612744334926222</v>
      </c>
      <c r="AL198" s="2">
        <f t="shared" si="78"/>
        <v>0.35293236071133077</v>
      </c>
      <c r="AM198" s="215">
        <f t="shared" si="83"/>
        <v>1808.9525993810025</v>
      </c>
      <c r="AN198" s="217">
        <f t="shared" si="84"/>
        <v>2.4471658420840633E-2</v>
      </c>
      <c r="AO198" s="223"/>
      <c r="AP198" s="23"/>
      <c r="AQ198" s="312"/>
      <c r="AR198" s="313"/>
      <c r="AS198" s="313"/>
      <c r="AT198" s="61">
        <v>1300</v>
      </c>
      <c r="AU198" s="14">
        <v>2239.431</v>
      </c>
      <c r="AV198" s="14">
        <v>44.334809999999997</v>
      </c>
      <c r="AW198" s="7">
        <v>2251.5505748158166</v>
      </c>
      <c r="AX198" s="4">
        <v>44.47027589438953</v>
      </c>
      <c r="AY198" s="2">
        <f t="shared" si="79"/>
        <v>0.54118991903821001</v>
      </c>
      <c r="AZ198" s="2">
        <f t="shared" si="80"/>
        <v>0.30555199038753761</v>
      </c>
      <c r="BA198" s="215">
        <f t="shared" si="85"/>
        <v>146.88409371617541</v>
      </c>
      <c r="BB198" s="217">
        <f t="shared" si="86"/>
        <v>1.835100854275612E-2</v>
      </c>
      <c r="BC198" s="162"/>
      <c r="BD198" s="32"/>
      <c r="BS198" s="20"/>
      <c r="BT198" s="8"/>
      <c r="BU198" s="50">
        <v>1547.4798687620444</v>
      </c>
      <c r="BV198" s="53">
        <v>36.178700441816638</v>
      </c>
      <c r="BX198" s="50">
        <v>1441.640346366039</v>
      </c>
      <c r="BY198" s="53">
        <v>36.167128920504162</v>
      </c>
      <c r="CD198" s="20"/>
      <c r="CE198" s="20"/>
      <c r="CF198" s="20"/>
      <c r="CG198" s="8"/>
      <c r="CH198" s="20"/>
      <c r="CW198" s="6"/>
      <c r="CX198" s="6"/>
    </row>
    <row r="199" spans="14:102" x14ac:dyDescent="0.25">
      <c r="N199" s="27"/>
      <c r="O199" s="312"/>
      <c r="P199" s="313"/>
      <c r="Q199" s="313"/>
      <c r="R199" s="61">
        <v>1350</v>
      </c>
      <c r="S199" s="14">
        <v>2317.13</v>
      </c>
      <c r="T199" s="14">
        <v>44.780949999999997</v>
      </c>
      <c r="U199" s="7">
        <v>2307.9413598478882</v>
      </c>
      <c r="V199" s="4">
        <v>44.934839909766808</v>
      </c>
      <c r="W199" s="2">
        <f t="shared" si="75"/>
        <v>0.39655263848432887</v>
      </c>
      <c r="X199" s="2">
        <f t="shared" si="76"/>
        <v>0.34365039099619532</v>
      </c>
      <c r="Y199" s="215">
        <f t="shared" si="81"/>
        <v>84.431107845003552</v>
      </c>
      <c r="Z199" s="217">
        <f t="shared" si="82"/>
        <v>2.3682104328037145E-2</v>
      </c>
      <c r="AA199" s="223"/>
      <c r="AB199" s="23"/>
      <c r="AC199" s="312"/>
      <c r="AD199" s="313"/>
      <c r="AE199" s="313"/>
      <c r="AF199" s="61">
        <v>1350</v>
      </c>
      <c r="AG199" s="14">
        <v>2462.9769999999999</v>
      </c>
      <c r="AH199" s="14">
        <v>44.77084</v>
      </c>
      <c r="AI199" s="7">
        <v>2426.3376239204576</v>
      </c>
      <c r="AJ199" s="4">
        <v>44.968092096963204</v>
      </c>
      <c r="AK199" s="2">
        <f t="shared" si="77"/>
        <v>1.4876052874039107</v>
      </c>
      <c r="AL199" s="2">
        <f t="shared" si="78"/>
        <v>0.4405816307292969</v>
      </c>
      <c r="AM199" s="215">
        <f t="shared" si="83"/>
        <v>1342.4438794981304</v>
      </c>
      <c r="AN199" s="217">
        <f t="shared" si="84"/>
        <v>3.8908389756381369E-2</v>
      </c>
      <c r="AO199" s="223"/>
      <c r="AP199" s="23"/>
      <c r="AQ199" s="312"/>
      <c r="AR199" s="313"/>
      <c r="AS199" s="313"/>
      <c r="AT199" s="61">
        <v>1350</v>
      </c>
      <c r="AU199" s="14">
        <v>2285.9690000000001</v>
      </c>
      <c r="AV199" s="14">
        <v>44.78454</v>
      </c>
      <c r="AW199" s="7">
        <v>2303.0777607627151</v>
      </c>
      <c r="AX199" s="4">
        <v>44.95783622325353</v>
      </c>
      <c r="AY199" s="2">
        <f t="shared" si="79"/>
        <v>0.74842488077113312</v>
      </c>
      <c r="AZ199" s="2">
        <f t="shared" si="80"/>
        <v>0.3869554610888713</v>
      </c>
      <c r="BA199" s="215">
        <f t="shared" si="85"/>
        <v>292.70969483581854</v>
      </c>
      <c r="BB199" s="217">
        <f t="shared" si="86"/>
        <v>3.0031580993937313E-2</v>
      </c>
      <c r="BC199" s="162"/>
      <c r="BD199" s="32"/>
      <c r="BS199" s="20"/>
      <c r="BT199" s="8"/>
      <c r="BU199" s="50">
        <v>1593.3990841197206</v>
      </c>
      <c r="BV199" s="53">
        <v>36.667698440233529</v>
      </c>
      <c r="BX199" s="50">
        <v>1485.3603164421311</v>
      </c>
      <c r="BY199" s="53">
        <v>36.655998339639211</v>
      </c>
      <c r="CD199" s="20"/>
      <c r="CE199" s="20"/>
      <c r="CF199" s="20"/>
      <c r="CG199" s="8"/>
      <c r="CH199" s="20"/>
      <c r="CW199" s="6"/>
      <c r="CX199" s="6"/>
    </row>
    <row r="200" spans="14:102" x14ac:dyDescent="0.25">
      <c r="N200" s="27"/>
      <c r="O200" s="312"/>
      <c r="P200" s="313"/>
      <c r="Q200" s="313"/>
      <c r="R200" s="61">
        <v>1400</v>
      </c>
      <c r="S200" s="14">
        <v>2373.5830000000001</v>
      </c>
      <c r="T200" s="14">
        <v>45.350320000000004</v>
      </c>
      <c r="U200" s="7">
        <v>2360.13684141562</v>
      </c>
      <c r="V200" s="4">
        <v>45.422010640102357</v>
      </c>
      <c r="W200" s="2">
        <f t="shared" si="75"/>
        <v>0.56649203269403681</v>
      </c>
      <c r="X200" s="2">
        <f t="shared" si="76"/>
        <v>0.15808188366113754</v>
      </c>
      <c r="Y200" s="215">
        <f t="shared" si="81"/>
        <v>180.79918067629868</v>
      </c>
      <c r="Z200" s="217">
        <f t="shared" si="82"/>
        <v>5.1395478782851898E-3</v>
      </c>
      <c r="AA200" s="223"/>
      <c r="AB200" s="23"/>
      <c r="AC200" s="312"/>
      <c r="AD200" s="313"/>
      <c r="AE200" s="313"/>
      <c r="AF200" s="61">
        <v>1400</v>
      </c>
      <c r="AG200" s="14">
        <v>2520.9699999999998</v>
      </c>
      <c r="AH200" s="14">
        <v>45.337739999999997</v>
      </c>
      <c r="AI200" s="7">
        <v>2480.9709643612168</v>
      </c>
      <c r="AJ200" s="4">
        <v>45.455471611988855</v>
      </c>
      <c r="AK200" s="2">
        <f t="shared" si="77"/>
        <v>1.5866525836794161</v>
      </c>
      <c r="AL200" s="2">
        <f t="shared" si="78"/>
        <v>0.25967684315287604</v>
      </c>
      <c r="AM200" s="215">
        <f t="shared" si="83"/>
        <v>1599.9228520326303</v>
      </c>
      <c r="AN200" s="217">
        <f t="shared" si="84"/>
        <v>1.3860732461495185E-2</v>
      </c>
      <c r="AO200" s="223"/>
      <c r="AP200" s="23"/>
      <c r="AQ200" s="312"/>
      <c r="AR200" s="313"/>
      <c r="AS200" s="313"/>
      <c r="AT200" s="61">
        <v>1400</v>
      </c>
      <c r="AU200" s="14">
        <v>2342.0659999999998</v>
      </c>
      <c r="AV200" s="14">
        <v>45.353409999999997</v>
      </c>
      <c r="AW200" s="7">
        <v>2355.1463409644339</v>
      </c>
      <c r="AX200" s="4">
        <v>45.44526463339804</v>
      </c>
      <c r="AY200" s="2">
        <f t="shared" si="79"/>
        <v>0.55849583079358456</v>
      </c>
      <c r="AZ200" s="2">
        <f t="shared" si="80"/>
        <v>0.20253082050069224</v>
      </c>
      <c r="BA200" s="215">
        <f t="shared" si="85"/>
        <v>171.09531974585207</v>
      </c>
      <c r="BB200" s="217">
        <f t="shared" si="86"/>
        <v>8.4372736766888771E-3</v>
      </c>
      <c r="BC200" s="162"/>
      <c r="BD200" s="32"/>
      <c r="BS200" s="20"/>
      <c r="BT200" s="8"/>
      <c r="BU200" s="50">
        <v>1639.7409130480785</v>
      </c>
      <c r="BV200" s="53">
        <v>37.156648656231553</v>
      </c>
      <c r="BX200" s="50">
        <v>1529.4570789884567</v>
      </c>
      <c r="BY200" s="53">
        <v>37.144824148336482</v>
      </c>
      <c r="CD200" s="20"/>
      <c r="CE200" s="20"/>
      <c r="CF200" s="20"/>
      <c r="CG200" s="8"/>
      <c r="CH200" s="20"/>
      <c r="CW200" s="6"/>
      <c r="CX200" s="6"/>
    </row>
    <row r="201" spans="14:102" x14ac:dyDescent="0.25">
      <c r="N201" s="27"/>
      <c r="O201" s="312"/>
      <c r="P201" s="313"/>
      <c r="Q201" s="313"/>
      <c r="R201" s="61">
        <v>1450</v>
      </c>
      <c r="S201" s="14">
        <v>2421.5050000000001</v>
      </c>
      <c r="T201" s="14">
        <v>45.823090000000001</v>
      </c>
      <c r="U201" s="7">
        <v>2412.8881119275215</v>
      </c>
      <c r="V201" s="4">
        <v>45.909035202505706</v>
      </c>
      <c r="W201" s="2">
        <f t="shared" si="75"/>
        <v>0.35584845261432702</v>
      </c>
      <c r="X201" s="2">
        <f t="shared" si="76"/>
        <v>0.18755872313653499</v>
      </c>
      <c r="Y201" s="215">
        <f t="shared" si="81"/>
        <v>74.250760053623267</v>
      </c>
      <c r="Z201" s="217">
        <f t="shared" si="82"/>
        <v>7.3865778337466846E-3</v>
      </c>
      <c r="AA201" s="223"/>
      <c r="AB201" s="23"/>
      <c r="AC201" s="312"/>
      <c r="AD201" s="313"/>
      <c r="AE201" s="313"/>
      <c r="AF201" s="61">
        <v>1450</v>
      </c>
      <c r="AG201" s="14">
        <v>2570.152</v>
      </c>
      <c r="AH201" s="14">
        <v>45.817259999999997</v>
      </c>
      <c r="AI201" s="7">
        <v>2536.2108135735921</v>
      </c>
      <c r="AJ201" s="4">
        <v>45.942692278253141</v>
      </c>
      <c r="AK201" s="2">
        <f t="shared" si="77"/>
        <v>1.3205906275740875</v>
      </c>
      <c r="AL201" s="2">
        <f t="shared" si="78"/>
        <v>0.27376643267873985</v>
      </c>
      <c r="AM201" s="215">
        <f t="shared" si="83"/>
        <v>1152.0041360321804</v>
      </c>
      <c r="AN201" s="217">
        <f t="shared" si="84"/>
        <v>1.5733256427773935E-2</v>
      </c>
      <c r="AO201" s="223"/>
      <c r="AP201" s="23"/>
      <c r="AQ201" s="312"/>
      <c r="AR201" s="313"/>
      <c r="AS201" s="313"/>
      <c r="AT201" s="61">
        <v>1450</v>
      </c>
      <c r="AU201" s="14">
        <v>2389.6799999999998</v>
      </c>
      <c r="AV201" s="14">
        <v>45.834290000000003</v>
      </c>
      <c r="AW201" s="7">
        <v>2407.7677749749164</v>
      </c>
      <c r="AX201" s="4">
        <v>45.932552198788628</v>
      </c>
      <c r="AY201" s="2">
        <f t="shared" si="79"/>
        <v>0.75691201227430271</v>
      </c>
      <c r="AZ201" s="2">
        <f t="shared" si="80"/>
        <v>0.21438577708659767</v>
      </c>
      <c r="BA201" s="215">
        <f t="shared" si="85"/>
        <v>327.16760354321764</v>
      </c>
      <c r="BB201" s="217">
        <f t="shared" si="86"/>
        <v>9.655459710775206E-3</v>
      </c>
      <c r="BC201" s="162"/>
      <c r="BD201" s="32"/>
      <c r="BS201" s="20"/>
      <c r="BT201" s="8"/>
      <c r="BU201" s="50">
        <v>1686.5142402824249</v>
      </c>
      <c r="BV201" s="53">
        <v>37.645547628433221</v>
      </c>
      <c r="BX201" s="50">
        <v>1573.9385565370869</v>
      </c>
      <c r="BY201" s="53">
        <v>37.633603338652939</v>
      </c>
      <c r="CD201" s="20"/>
      <c r="CE201" s="20"/>
      <c r="CF201" s="20"/>
      <c r="CG201" s="8"/>
      <c r="CH201" s="20"/>
      <c r="CW201" s="6"/>
      <c r="CX201" s="6"/>
    </row>
    <row r="202" spans="14:102" x14ac:dyDescent="0.25">
      <c r="N202" s="27"/>
      <c r="O202" s="312"/>
      <c r="P202" s="313"/>
      <c r="Q202" s="313"/>
      <c r="R202" s="61">
        <v>1500</v>
      </c>
      <c r="S202" s="14">
        <v>2470.951</v>
      </c>
      <c r="T202" s="14">
        <v>46.287739999999999</v>
      </c>
      <c r="U202" s="7">
        <v>2466.2069474236973</v>
      </c>
      <c r="V202" s="4">
        <v>46.395903649500795</v>
      </c>
      <c r="W202" s="2">
        <f t="shared" ref="W202:X207" si="87">ABS(S202-U202)/S202*100</f>
        <v>0.19199298473756432</v>
      </c>
      <c r="X202" s="2">
        <f t="shared" si="87"/>
        <v>0.23367667010918142</v>
      </c>
      <c r="Y202" s="215">
        <f t="shared" si="81"/>
        <v>22.506034846724216</v>
      </c>
      <c r="Z202" s="217">
        <f t="shared" si="82"/>
        <v>1.1699375073330961E-2</v>
      </c>
      <c r="AA202" s="223"/>
      <c r="AB202" s="23"/>
      <c r="AC202" s="312"/>
      <c r="AD202" s="313"/>
      <c r="AE202" s="313"/>
      <c r="AF202" s="61">
        <v>1500</v>
      </c>
      <c r="AG202" s="14">
        <v>2620.8809999999999</v>
      </c>
      <c r="AH202" s="14">
        <v>46.288730000000001</v>
      </c>
      <c r="AI202" s="7">
        <v>2592.0700215251982</v>
      </c>
      <c r="AJ202" s="4">
        <v>46.429742819149304</v>
      </c>
      <c r="AK202" s="2">
        <f t="shared" ref="AK202:AL207" si="88">ABS(AG202-AI202)/AG202*100</f>
        <v>1.0992860215630427</v>
      </c>
      <c r="AL202" s="2">
        <f t="shared" si="88"/>
        <v>0.30463747687461495</v>
      </c>
      <c r="AM202" s="215">
        <f t="shared" si="83"/>
        <v>830.07248067548608</v>
      </c>
      <c r="AN202" s="217">
        <f t="shared" si="84"/>
        <v>1.9884615164434027E-2</v>
      </c>
      <c r="AO202" s="223"/>
      <c r="AP202" s="23"/>
      <c r="AQ202" s="312"/>
      <c r="AR202" s="313"/>
      <c r="AS202" s="313"/>
      <c r="AT202" s="61">
        <v>1500</v>
      </c>
      <c r="AU202" s="14">
        <v>2438.8330000000001</v>
      </c>
      <c r="AV202" s="14">
        <v>46.289929999999998</v>
      </c>
      <c r="AW202" s="7">
        <v>2460.953771646145</v>
      </c>
      <c r="AX202" s="4">
        <v>46.41968933336377</v>
      </c>
      <c r="AY202" s="2">
        <f t="shared" ref="AY202:AZ207" si="89">ABS(AU202-AW202)/AU202*100</f>
        <v>0.90702281157196629</v>
      </c>
      <c r="AZ202" s="2">
        <f t="shared" si="89"/>
        <v>0.28031870725181934</v>
      </c>
      <c r="BA202" s="215">
        <f t="shared" si="85"/>
        <v>489.32853822088953</v>
      </c>
      <c r="BB202" s="217">
        <f t="shared" si="86"/>
        <v>1.6837484595010541E-2</v>
      </c>
      <c r="BC202" s="162"/>
      <c r="BD202" s="32"/>
      <c r="BS202" s="20"/>
      <c r="BT202" s="8"/>
      <c r="BU202" s="50">
        <v>1733.7281400428928</v>
      </c>
      <c r="BV202" s="53">
        <v>38.134391680271271</v>
      </c>
      <c r="BX202" s="50">
        <v>1618.8128404977078</v>
      </c>
      <c r="BY202" s="53">
        <v>38.122332741853825</v>
      </c>
      <c r="CD202" s="20"/>
      <c r="CE202" s="20"/>
      <c r="CF202" s="20"/>
      <c r="CG202" s="8"/>
      <c r="CH202" s="20"/>
      <c r="CW202" s="6"/>
      <c r="CX202" s="6"/>
    </row>
    <row r="203" spans="14:102" x14ac:dyDescent="0.25">
      <c r="N203" s="27"/>
      <c r="O203" s="312"/>
      <c r="P203" s="313"/>
      <c r="Q203" s="313"/>
      <c r="R203" s="61">
        <v>1550</v>
      </c>
      <c r="S203" s="14">
        <v>2526.3690000000001</v>
      </c>
      <c r="T203" s="14">
        <v>46.835619999999999</v>
      </c>
      <c r="U203" s="7">
        <v>2520.1053809784075</v>
      </c>
      <c r="V203" s="4">
        <v>46.882605286642935</v>
      </c>
      <c r="W203" s="2">
        <f t="shared" si="87"/>
        <v>0.2479296975854518</v>
      </c>
      <c r="X203" s="2">
        <f t="shared" si="87"/>
        <v>0.10031955730048268</v>
      </c>
      <c r="Y203" s="215">
        <f t="shared" si="81"/>
        <v>39.232923247656686</v>
      </c>
      <c r="Z203" s="217">
        <f t="shared" si="82"/>
        <v>2.2076171609188913E-3</v>
      </c>
      <c r="AA203" s="223"/>
      <c r="AB203" s="23"/>
      <c r="AC203" s="312"/>
      <c r="AD203" s="313"/>
      <c r="AE203" s="313"/>
      <c r="AF203" s="61">
        <v>1550</v>
      </c>
      <c r="AG203" s="14">
        <v>2677.723</v>
      </c>
      <c r="AH203" s="14">
        <v>46.829430000000002</v>
      </c>
      <c r="AI203" s="7">
        <v>2648.5617191217202</v>
      </c>
      <c r="AJ203" s="4">
        <v>46.916611069102409</v>
      </c>
      <c r="AK203" s="2">
        <f t="shared" si="88"/>
        <v>1.0890327669546005</v>
      </c>
      <c r="AL203" s="2">
        <f t="shared" si="88"/>
        <v>0.18616726512026013</v>
      </c>
      <c r="AM203" s="215">
        <f t="shared" si="83"/>
        <v>850.38030246192363</v>
      </c>
      <c r="AN203" s="217">
        <f t="shared" si="84"/>
        <v>7.6005388098386011E-3</v>
      </c>
      <c r="AO203" s="223"/>
      <c r="AP203" s="23"/>
      <c r="AQ203" s="312"/>
      <c r="AR203" s="313"/>
      <c r="AS203" s="313"/>
      <c r="AT203" s="61">
        <v>1550</v>
      </c>
      <c r="AU203" s="14">
        <v>2493.9360000000001</v>
      </c>
      <c r="AV203" s="14">
        <v>46.836869999999998</v>
      </c>
      <c r="AW203" s="7">
        <v>2514.71629506315</v>
      </c>
      <c r="AX203" s="4">
        <v>46.906665731404395</v>
      </c>
      <c r="AY203" s="2">
        <f t="shared" si="89"/>
        <v>0.83323289222938657</v>
      </c>
      <c r="AZ203" s="2">
        <f t="shared" si="89"/>
        <v>0.1490187781642914</v>
      </c>
      <c r="BA203" s="215">
        <f t="shared" si="85"/>
        <v>431.82066291157122</v>
      </c>
      <c r="BB203" s="217">
        <f t="shared" si="86"/>
        <v>4.8714441222748057E-3</v>
      </c>
      <c r="BC203" s="162"/>
      <c r="BD203" s="32"/>
      <c r="BS203" s="20"/>
      <c r="BT203" s="8"/>
      <c r="BU203" s="50">
        <v>1781.3918802308494</v>
      </c>
      <c r="BV203" s="53">
        <v>38.623176903952185</v>
      </c>
      <c r="BX203" s="50">
        <v>1664.0881948636104</v>
      </c>
      <c r="BY203" s="53">
        <v>38.611009000452846</v>
      </c>
      <c r="CD203" s="20"/>
      <c r="CE203" s="20"/>
      <c r="CF203" s="20"/>
      <c r="CG203" s="8"/>
      <c r="CH203" s="20"/>
      <c r="CW203" s="6"/>
      <c r="CX203" s="6"/>
    </row>
    <row r="204" spans="14:102" x14ac:dyDescent="0.25">
      <c r="N204" s="27"/>
      <c r="O204" s="312"/>
      <c r="P204" s="313"/>
      <c r="Q204" s="313"/>
      <c r="R204" s="61">
        <v>1600</v>
      </c>
      <c r="S204" s="14">
        <v>2572.7179999999998</v>
      </c>
      <c r="T204" s="14">
        <v>47.289940000000001</v>
      </c>
      <c r="U204" s="7">
        <v>2574.5957088922428</v>
      </c>
      <c r="V204" s="4">
        <v>47.36912860378942</v>
      </c>
      <c r="W204" s="2">
        <f t="shared" si="87"/>
        <v>7.2985414345565103E-2</v>
      </c>
      <c r="X204" s="2">
        <f t="shared" si="87"/>
        <v>0.16745338181739863</v>
      </c>
      <c r="Y204" s="215">
        <f t="shared" si="81"/>
        <v>3.5257906840081925</v>
      </c>
      <c r="Z204" s="217">
        <f t="shared" si="82"/>
        <v>6.2708349701175413E-3</v>
      </c>
      <c r="AA204" s="223"/>
      <c r="AB204" s="23"/>
      <c r="AC204" s="312"/>
      <c r="AD204" s="313"/>
      <c r="AE204" s="313"/>
      <c r="AF204" s="61">
        <v>1600</v>
      </c>
      <c r="AG204" s="14">
        <v>2725.2260000000001</v>
      </c>
      <c r="AH204" s="14">
        <v>47.283479999999997</v>
      </c>
      <c r="AI204" s="7">
        <v>2705.6993250546143</v>
      </c>
      <c r="AJ204" s="4">
        <v>47.403283886941587</v>
      </c>
      <c r="AK204" s="2">
        <f t="shared" si="88"/>
        <v>0.71651580255677216</v>
      </c>
      <c r="AL204" s="2">
        <f t="shared" si="88"/>
        <v>0.25337366653552068</v>
      </c>
      <c r="AM204" s="215">
        <f t="shared" si="83"/>
        <v>381.29103442275834</v>
      </c>
      <c r="AN204" s="217">
        <f t="shared" si="84"/>
        <v>1.4352971326313186E-2</v>
      </c>
      <c r="AO204" s="223"/>
      <c r="AP204" s="23"/>
      <c r="AQ204" s="312"/>
      <c r="AR204" s="313"/>
      <c r="AS204" s="313"/>
      <c r="AT204" s="61">
        <v>1600</v>
      </c>
      <c r="AU204" s="14">
        <v>2540.0160000000001</v>
      </c>
      <c r="AV204" s="14">
        <v>47.2911</v>
      </c>
      <c r="AW204" s="7">
        <v>2569.0675706685461</v>
      </c>
      <c r="AX204" s="4">
        <v>47.393470301340457</v>
      </c>
      <c r="AY204" s="2">
        <f t="shared" si="89"/>
        <v>1.1437554199873541</v>
      </c>
      <c r="AZ204" s="2">
        <f t="shared" si="89"/>
        <v>0.21646842924029491</v>
      </c>
      <c r="BA204" s="215">
        <f t="shared" si="85"/>
        <v>843.99375830952181</v>
      </c>
      <c r="BB204" s="217">
        <f t="shared" si="86"/>
        <v>1.0479678596535993E-2</v>
      </c>
      <c r="BC204" s="162"/>
      <c r="BD204" s="32"/>
      <c r="BS204" s="20"/>
      <c r="BT204" s="8"/>
      <c r="BU204" s="50">
        <v>1829.5149267306169</v>
      </c>
      <c r="BV204" s="53">
        <v>39.111899143024758</v>
      </c>
      <c r="BX204" s="50">
        <v>1709.7730600258415</v>
      </c>
      <c r="BY204" s="53">
        <v>39.099628552212216</v>
      </c>
      <c r="CD204" s="20"/>
      <c r="CE204" s="20"/>
      <c r="CF204" s="20"/>
      <c r="CG204" s="8"/>
      <c r="CH204" s="20"/>
      <c r="CW204" s="6"/>
      <c r="CX204" s="6"/>
    </row>
    <row r="205" spans="14:102" x14ac:dyDescent="0.25">
      <c r="N205" s="27"/>
      <c r="O205" s="312"/>
      <c r="P205" s="313"/>
      <c r="Q205" s="313"/>
      <c r="R205" s="61">
        <v>1650</v>
      </c>
      <c r="S205" s="14">
        <v>2628.55</v>
      </c>
      <c r="T205" s="14">
        <v>47.82696</v>
      </c>
      <c r="U205" s="7">
        <v>2629.6904970891928</v>
      </c>
      <c r="V205" s="4">
        <v>47.85546119865618</v>
      </c>
      <c r="W205" s="2">
        <f t="shared" si="87"/>
        <v>4.3388829932573071E-2</v>
      </c>
      <c r="X205" s="2">
        <f t="shared" si="87"/>
        <v>5.9592327541160547E-2</v>
      </c>
      <c r="Y205" s="215">
        <f t="shared" si="81"/>
        <v>1.3007336104569065</v>
      </c>
      <c r="Z205" s="217">
        <f t="shared" si="82"/>
        <v>8.1231832483902745E-4</v>
      </c>
      <c r="AA205" s="223"/>
      <c r="AB205" s="23"/>
      <c r="AC205" s="312"/>
      <c r="AD205" s="313"/>
      <c r="AE205" s="313"/>
      <c r="AF205" s="61">
        <v>1650</v>
      </c>
      <c r="AG205" s="14">
        <v>2782.4029999999998</v>
      </c>
      <c r="AH205" s="14">
        <v>47.830979999999997</v>
      </c>
      <c r="AI205" s="7">
        <v>2763.4965528870607</v>
      </c>
      <c r="AJ205" s="4">
        <v>47.889747058936017</v>
      </c>
      <c r="AK205" s="2">
        <f t="shared" si="88"/>
        <v>0.67950067308506634</v>
      </c>
      <c r="AL205" s="2">
        <f t="shared" si="88"/>
        <v>0.12286400767038451</v>
      </c>
      <c r="AM205" s="215">
        <f t="shared" si="83"/>
        <v>357.45374243436237</v>
      </c>
      <c r="AN205" s="217">
        <f t="shared" si="84"/>
        <v>3.4535672159896574E-3</v>
      </c>
      <c r="AO205" s="223"/>
      <c r="AP205" s="23"/>
      <c r="AQ205" s="312"/>
      <c r="AR205" s="313"/>
      <c r="AS205" s="313"/>
      <c r="AT205" s="61">
        <v>1650</v>
      </c>
      <c r="AU205" s="14">
        <v>2595.5210000000002</v>
      </c>
      <c r="AV205" s="14">
        <v>47.839419999999997</v>
      </c>
      <c r="AW205" s="7">
        <v>2624.0200915877667</v>
      </c>
      <c r="AX205" s="4">
        <v>47.880091092130137</v>
      </c>
      <c r="AY205" s="2">
        <f t="shared" si="89"/>
        <v>1.0980104413628917</v>
      </c>
      <c r="AZ205" s="2">
        <f t="shared" si="89"/>
        <v>8.5015855397368195E-2</v>
      </c>
      <c r="BA205" s="215">
        <f t="shared" si="85"/>
        <v>812.19822132790569</v>
      </c>
      <c r="BB205" s="217">
        <f t="shared" si="86"/>
        <v>1.6541377350583067E-3</v>
      </c>
      <c r="BC205" s="162"/>
      <c r="BD205" s="32"/>
      <c r="BS205" s="20"/>
      <c r="BT205" s="8"/>
      <c r="BU205" s="50">
        <v>1878.1069478202414</v>
      </c>
      <c r="BV205" s="53">
        <v>39.600553973421988</v>
      </c>
      <c r="BX205" s="50">
        <v>1755.8760566846379</v>
      </c>
      <c r="BY205" s="53">
        <v>39.588187614833132</v>
      </c>
      <c r="CD205" s="20"/>
      <c r="CE205" s="20"/>
      <c r="CF205" s="20"/>
      <c r="CG205" s="8"/>
      <c r="CH205" s="20"/>
      <c r="CW205" s="6"/>
      <c r="CX205" s="6"/>
    </row>
    <row r="206" spans="14:102" x14ac:dyDescent="0.25">
      <c r="N206" s="27"/>
      <c r="O206" s="312"/>
      <c r="P206" s="313"/>
      <c r="Q206" s="313"/>
      <c r="R206" s="204">
        <v>1700</v>
      </c>
      <c r="S206" s="16">
        <v>2682.165</v>
      </c>
      <c r="T206" s="16">
        <v>48.347270000000002</v>
      </c>
      <c r="U206" s="15">
        <v>2685.4025877313652</v>
      </c>
      <c r="V206" s="17">
        <v>48.341589691625032</v>
      </c>
      <c r="W206" s="18">
        <f t="shared" si="87"/>
        <v>0.12070800011801056</v>
      </c>
      <c r="X206" s="18">
        <f t="shared" si="87"/>
        <v>1.1748974399112735E-2</v>
      </c>
      <c r="Y206" s="18">
        <f t="shared" si="81"/>
        <v>10.48197431828671</v>
      </c>
      <c r="Z206" s="38">
        <f t="shared" si="82"/>
        <v>3.2265903234753311E-5</v>
      </c>
      <c r="AA206" s="223"/>
      <c r="AB206" s="23"/>
      <c r="AC206" s="312"/>
      <c r="AD206" s="313"/>
      <c r="AE206" s="313"/>
      <c r="AF206" s="204">
        <v>1700</v>
      </c>
      <c r="AG206" s="16">
        <v>2837.3040000000001</v>
      </c>
      <c r="AH206" s="16">
        <v>48.346119999999999</v>
      </c>
      <c r="AI206" s="15">
        <v>2821.9674183945008</v>
      </c>
      <c r="AJ206" s="17">
        <v>48.375985190020891</v>
      </c>
      <c r="AK206" s="18">
        <f t="shared" si="88"/>
        <v>0.54053360533447614</v>
      </c>
      <c r="AL206" s="18">
        <f t="shared" si="88"/>
        <v>6.1773705978664648E-2</v>
      </c>
      <c r="AM206" s="18">
        <f t="shared" si="83"/>
        <v>235.21073534213963</v>
      </c>
      <c r="AN206" s="38">
        <f t="shared" si="84"/>
        <v>8.9192957498401013E-4</v>
      </c>
      <c r="AO206" s="223"/>
      <c r="AP206" s="23"/>
      <c r="AQ206" s="312"/>
      <c r="AR206" s="313"/>
      <c r="AS206" s="313"/>
      <c r="AT206" s="204">
        <v>1700</v>
      </c>
      <c r="AU206" s="16">
        <v>2648.85</v>
      </c>
      <c r="AV206" s="16">
        <v>48.34787</v>
      </c>
      <c r="AW206" s="15">
        <v>2679.5866251673447</v>
      </c>
      <c r="AX206" s="17">
        <v>48.366515211214832</v>
      </c>
      <c r="AY206" s="18">
        <f t="shared" si="89"/>
        <v>1.1603762073105217</v>
      </c>
      <c r="AZ206" s="18">
        <f t="shared" si="89"/>
        <v>3.856470039906959E-2</v>
      </c>
      <c r="BA206" s="18">
        <f t="shared" si="85"/>
        <v>944.74012667785098</v>
      </c>
      <c r="BB206" s="38">
        <f t="shared" si="86"/>
        <v>3.4764390124568384E-4</v>
      </c>
      <c r="BC206" s="162"/>
      <c r="BD206" s="32"/>
      <c r="BS206" s="20"/>
      <c r="BT206" s="8"/>
      <c r="BU206" s="50">
        <v>1927.1778186952633</v>
      </c>
      <c r="BV206" s="53">
        <v>40.089136682814413</v>
      </c>
      <c r="BX206" s="50">
        <v>1802.4059898594217</v>
      </c>
      <c r="BY206" s="53">
        <v>40.076682169665737</v>
      </c>
      <c r="CD206" s="20"/>
      <c r="CE206" s="20"/>
      <c r="CF206" s="20"/>
      <c r="CG206" s="8"/>
      <c r="CH206" s="20"/>
      <c r="CW206" s="6"/>
      <c r="CX206" s="6"/>
    </row>
    <row r="207" spans="14:102" x14ac:dyDescent="0.25">
      <c r="N207" s="27"/>
      <c r="O207" s="312">
        <v>31</v>
      </c>
      <c r="P207" s="313">
        <v>1071</v>
      </c>
      <c r="Q207" s="313">
        <v>0.27</v>
      </c>
      <c r="R207" s="61">
        <v>0</v>
      </c>
      <c r="S207" s="14">
        <v>1086.4939999999999</v>
      </c>
      <c r="T207" s="14">
        <v>31.322559999999999</v>
      </c>
      <c r="U207" s="7">
        <v>1071</v>
      </c>
      <c r="V207" s="4">
        <v>31</v>
      </c>
      <c r="W207" s="2">
        <f t="shared" si="87"/>
        <v>1.4260548148448051</v>
      </c>
      <c r="X207" s="2">
        <f t="shared" si="87"/>
        <v>1.0298008847297262</v>
      </c>
      <c r="Y207" s="215">
        <f t="shared" si="81"/>
        <v>240.06403599999734</v>
      </c>
      <c r="Z207" s="217">
        <f t="shared" si="82"/>
        <v>0.10404495359999955</v>
      </c>
      <c r="AA207" s="223"/>
      <c r="AB207" s="23"/>
      <c r="AC207" s="312">
        <v>31</v>
      </c>
      <c r="AD207" s="313">
        <v>1145.2</v>
      </c>
      <c r="AE207" s="313">
        <v>0.3044</v>
      </c>
      <c r="AF207" s="61">
        <v>0</v>
      </c>
      <c r="AG207" s="14">
        <v>1165.0930000000001</v>
      </c>
      <c r="AH207" s="14">
        <v>30.225670000000001</v>
      </c>
      <c r="AI207" s="7">
        <v>1145.2</v>
      </c>
      <c r="AJ207" s="4">
        <v>31</v>
      </c>
      <c r="AK207" s="2">
        <f t="shared" si="88"/>
        <v>1.7074173477997061</v>
      </c>
      <c r="AL207" s="2">
        <f t="shared" si="88"/>
        <v>2.5618290678089157</v>
      </c>
      <c r="AM207" s="215">
        <f t="shared" si="83"/>
        <v>395.73144900000113</v>
      </c>
      <c r="AN207" s="217">
        <f t="shared" si="84"/>
        <v>0.59958694889999853</v>
      </c>
      <c r="AO207" s="223"/>
      <c r="AP207" s="23"/>
      <c r="AQ207" s="312">
        <v>34</v>
      </c>
      <c r="AR207" s="313">
        <v>1071</v>
      </c>
      <c r="AS207" s="313">
        <v>0.3044</v>
      </c>
      <c r="AT207" s="61">
        <v>0</v>
      </c>
      <c r="AU207" s="14">
        <v>1082.3150000000001</v>
      </c>
      <c r="AV207" s="14">
        <v>33.707970000000003</v>
      </c>
      <c r="AW207" s="7">
        <v>1071</v>
      </c>
      <c r="AX207" s="4">
        <v>34</v>
      </c>
      <c r="AY207" s="2">
        <f t="shared" si="89"/>
        <v>1.0454442560622419</v>
      </c>
      <c r="AZ207" s="2">
        <f t="shared" si="89"/>
        <v>0.8663529723089135</v>
      </c>
      <c r="BA207" s="215">
        <f t="shared" si="85"/>
        <v>128.02922500000125</v>
      </c>
      <c r="BB207" s="217">
        <f t="shared" si="86"/>
        <v>8.5281520899998187E-2</v>
      </c>
      <c r="BC207" s="162"/>
      <c r="BD207" s="32"/>
      <c r="BS207" s="20"/>
      <c r="BT207" s="8"/>
      <c r="BU207" s="50">
        <v>1976.7376261097077</v>
      </c>
      <c r="BV207" s="53">
        <v>40.577642248091117</v>
      </c>
      <c r="BX207" s="50">
        <v>1849.371853000491</v>
      </c>
      <c r="BY207" s="53">
        <v>40.565107944080331</v>
      </c>
      <c r="CD207" s="20"/>
      <c r="CE207" s="20"/>
      <c r="CF207" s="20"/>
      <c r="CG207" s="8"/>
      <c r="CH207" s="20"/>
      <c r="CW207" s="6"/>
      <c r="CX207" s="6"/>
    </row>
    <row r="208" spans="14:102" x14ac:dyDescent="0.25">
      <c r="N208" s="27"/>
      <c r="O208" s="312"/>
      <c r="P208" s="313"/>
      <c r="Q208" s="313"/>
      <c r="R208" s="61">
        <v>50</v>
      </c>
      <c r="S208" s="14">
        <v>1121.1690000000001</v>
      </c>
      <c r="T208" s="14">
        <v>32.108179999999997</v>
      </c>
      <c r="U208" s="7">
        <v>1112.6488780655952</v>
      </c>
      <c r="V208" s="4">
        <v>32.200390923604921</v>
      </c>
      <c r="W208" s="2">
        <f t="shared" ref="W208:W241" si="90">ABS(S208-U208)/S208*100</f>
        <v>0.75993199369629993</v>
      </c>
      <c r="X208" s="2">
        <f t="shared" ref="X208:X241" si="91">ABS(T208-V208)/T208*100</f>
        <v>0.28718826045239498</v>
      </c>
      <c r="Y208" s="215">
        <f t="shared" si="81"/>
        <v>72.592477777126973</v>
      </c>
      <c r="Z208" s="217">
        <f t="shared" si="82"/>
        <v>8.5028544320730898E-3</v>
      </c>
      <c r="AA208" s="223"/>
      <c r="AB208" s="23"/>
      <c r="AC208" s="312"/>
      <c r="AD208" s="313"/>
      <c r="AE208" s="313"/>
      <c r="AF208" s="61">
        <v>50</v>
      </c>
      <c r="AG208" s="14">
        <v>1207.9659999999999</v>
      </c>
      <c r="AH208" s="14">
        <v>31.548950000000001</v>
      </c>
      <c r="AI208" s="7">
        <v>1188.3995937192949</v>
      </c>
      <c r="AJ208" s="4">
        <v>32.252587481201282</v>
      </c>
      <c r="AK208" s="2">
        <f t="shared" ref="AK208:AK241" si="92">ABS(AG208-AI208)/AG208*100</f>
        <v>1.6197812091321275</v>
      </c>
      <c r="AL208" s="2">
        <f t="shared" ref="AL208:AL241" si="93">ABS(AH208-AJ208)/AH208*100</f>
        <v>2.2303039600407626</v>
      </c>
      <c r="AM208" s="215">
        <f t="shared" si="83"/>
        <v>382.84425474161191</v>
      </c>
      <c r="AN208" s="217">
        <f t="shared" si="84"/>
        <v>0.49510570495128198</v>
      </c>
      <c r="AO208" s="223"/>
      <c r="AP208" s="23"/>
      <c r="AQ208" s="312"/>
      <c r="AR208" s="313"/>
      <c r="AS208" s="313"/>
      <c r="AT208" s="61">
        <v>50</v>
      </c>
      <c r="AU208" s="14">
        <v>1109.1130000000001</v>
      </c>
      <c r="AV208" s="14">
        <v>33.509749999999997</v>
      </c>
      <c r="AW208" s="7">
        <v>1109.3540294569632</v>
      </c>
      <c r="AX208" s="4">
        <v>32.576722143559195</v>
      </c>
      <c r="AY208" s="2">
        <f t="shared" ref="AY208:AY241" si="94">ABS(AU208-AW208)/AU208*100</f>
        <v>2.1731731299077125E-2</v>
      </c>
      <c r="AZ208" s="2">
        <f t="shared" ref="AZ208:AZ241" si="95">ABS(AV208-AX208)/AV208*100</f>
        <v>2.7843474106515327</v>
      </c>
      <c r="BA208" s="215">
        <f t="shared" si="85"/>
        <v>5.8095199123942912E-2</v>
      </c>
      <c r="BB208" s="217">
        <f t="shared" si="86"/>
        <v>0.87054098089451759</v>
      </c>
      <c r="BC208" s="162"/>
      <c r="BD208" s="32"/>
      <c r="BS208" s="20"/>
      <c r="BT208" s="8"/>
      <c r="BU208" s="50">
        <v>2026.796673138798</v>
      </c>
      <c r="BV208" s="53">
        <v>41.066065310761395</v>
      </c>
      <c r="BX208" s="50">
        <v>1896.7828322060041</v>
      </c>
      <c r="BY208" s="53">
        <v>41.053460392320154</v>
      </c>
      <c r="CD208" s="20"/>
      <c r="CE208" s="20"/>
      <c r="CF208" s="20"/>
      <c r="CG208" s="8"/>
      <c r="CH208" s="20"/>
      <c r="CW208" s="6"/>
      <c r="CX208" s="6"/>
    </row>
    <row r="209" spans="14:102" x14ac:dyDescent="0.25">
      <c r="N209" s="27"/>
      <c r="O209" s="312"/>
      <c r="P209" s="313"/>
      <c r="Q209" s="313"/>
      <c r="R209" s="61">
        <v>100</v>
      </c>
      <c r="S209" s="14">
        <v>1157.3009999999999</v>
      </c>
      <c r="T209" s="14">
        <v>32.59984</v>
      </c>
      <c r="U209" s="7">
        <v>1153.8498126677348</v>
      </c>
      <c r="V209" s="4">
        <v>32.727553695955748</v>
      </c>
      <c r="W209" s="2">
        <f t="shared" si="90"/>
        <v>0.2982100017424279</v>
      </c>
      <c r="X209" s="2">
        <f t="shared" si="91"/>
        <v>0.39176172630217848</v>
      </c>
      <c r="Y209" s="215">
        <f t="shared" si="81"/>
        <v>11.910694002387341</v>
      </c>
      <c r="Z209" s="217">
        <f t="shared" si="82"/>
        <v>1.6310788134677269E-2</v>
      </c>
      <c r="AA209" s="223"/>
      <c r="AB209" s="23"/>
      <c r="AC209" s="312"/>
      <c r="AD209" s="313"/>
      <c r="AE209" s="313"/>
      <c r="AF209" s="61">
        <v>100</v>
      </c>
      <c r="AG209" s="14">
        <v>1251.0340000000001</v>
      </c>
      <c r="AH209" s="14">
        <v>32.180689999999998</v>
      </c>
      <c r="AI209" s="7">
        <v>1231.1263259995849</v>
      </c>
      <c r="AJ209" s="4">
        <v>32.753258544048229</v>
      </c>
      <c r="AK209" s="2">
        <f t="shared" si="92"/>
        <v>1.5912975986596067</v>
      </c>
      <c r="AL209" s="2">
        <f t="shared" si="93"/>
        <v>1.7792301658175476</v>
      </c>
      <c r="AM209" s="215">
        <f t="shared" si="83"/>
        <v>396.31548410680841</v>
      </c>
      <c r="AN209" s="217">
        <f t="shared" si="84"/>
        <v>0.3278347376335109</v>
      </c>
      <c r="AO209" s="223"/>
      <c r="AP209" s="23"/>
      <c r="AQ209" s="312"/>
      <c r="AR209" s="313"/>
      <c r="AS209" s="313"/>
      <c r="AT209" s="61">
        <v>100</v>
      </c>
      <c r="AU209" s="14">
        <v>1139.4860000000001</v>
      </c>
      <c r="AV209" s="14">
        <v>33.551000000000002</v>
      </c>
      <c r="AW209" s="7">
        <v>1150.07278654886</v>
      </c>
      <c r="AX209" s="4">
        <v>32.772013286686096</v>
      </c>
      <c r="AY209" s="2">
        <f t="shared" si="94"/>
        <v>0.92908438970376905</v>
      </c>
      <c r="AZ209" s="2">
        <f t="shared" si="95"/>
        <v>2.321798793818084</v>
      </c>
      <c r="BA209" s="215">
        <f t="shared" si="85"/>
        <v>112.08004943112071</v>
      </c>
      <c r="BB209" s="217">
        <f t="shared" si="86"/>
        <v>0.6068202995196007</v>
      </c>
      <c r="BC209" s="162"/>
      <c r="BD209" s="32"/>
      <c r="BS209" s="20"/>
      <c r="BT209" s="8"/>
      <c r="BU209" s="50">
        <v>2077.3654840682239</v>
      </c>
      <c r="BV209" s="53">
        <v>41.554400150043499</v>
      </c>
      <c r="BX209" s="50">
        <v>1944.6483105481225</v>
      </c>
      <c r="BY209" s="53">
        <v>41.541734674668298</v>
      </c>
      <c r="CD209" s="20"/>
      <c r="CE209" s="20"/>
      <c r="CF209" s="20"/>
      <c r="CG209" s="8"/>
      <c r="CH209" s="20"/>
      <c r="CW209" s="6"/>
      <c r="CX209" s="6"/>
    </row>
    <row r="210" spans="14:102" x14ac:dyDescent="0.25">
      <c r="N210" s="27"/>
      <c r="O210" s="312"/>
      <c r="P210" s="313"/>
      <c r="Q210" s="313"/>
      <c r="R210" s="61">
        <v>150</v>
      </c>
      <c r="S210" s="14">
        <v>1194.809</v>
      </c>
      <c r="T210" s="14">
        <v>33.306660000000001</v>
      </c>
      <c r="U210" s="7">
        <v>1195.3328371519769</v>
      </c>
      <c r="V210" s="4">
        <v>33.220039457452629</v>
      </c>
      <c r="W210" s="2">
        <f t="shared" si="90"/>
        <v>4.384275243800282E-2</v>
      </c>
      <c r="X210" s="2">
        <f t="shared" si="91"/>
        <v>0.26006973544441947</v>
      </c>
      <c r="Y210" s="215">
        <f t="shared" si="81"/>
        <v>0.27440536179135061</v>
      </c>
      <c r="Z210" s="217">
        <f t="shared" si="82"/>
        <v>7.5031183912011318E-3</v>
      </c>
      <c r="AA210" s="223"/>
      <c r="AB210" s="23"/>
      <c r="AC210" s="312"/>
      <c r="AD210" s="313"/>
      <c r="AE210" s="313"/>
      <c r="AF210" s="61">
        <v>150</v>
      </c>
      <c r="AG210" s="14">
        <v>1294.624</v>
      </c>
      <c r="AH210" s="14">
        <v>32.869340000000001</v>
      </c>
      <c r="AI210" s="7">
        <v>1274.1961313989873</v>
      </c>
      <c r="AJ210" s="4">
        <v>33.243140016797007</v>
      </c>
      <c r="AK210" s="2">
        <f t="shared" si="92"/>
        <v>1.5778997300384308</v>
      </c>
      <c r="AL210" s="2">
        <f t="shared" si="93"/>
        <v>1.1372300654561538</v>
      </c>
      <c r="AM210" s="215">
        <f t="shared" si="83"/>
        <v>417.29781558024189</v>
      </c>
      <c r="AN210" s="217">
        <f t="shared" si="84"/>
        <v>0.13972645255744173</v>
      </c>
      <c r="AO210" s="223"/>
      <c r="AP210" s="23"/>
      <c r="AQ210" s="312"/>
      <c r="AR210" s="313"/>
      <c r="AS210" s="313"/>
      <c r="AT210" s="61">
        <v>150</v>
      </c>
      <c r="AU210" s="14">
        <v>1172.703</v>
      </c>
      <c r="AV210" s="14">
        <v>33.927489999999999</v>
      </c>
      <c r="AW210" s="7">
        <v>1191.428045367951</v>
      </c>
      <c r="AX210" s="4">
        <v>33.235998523755654</v>
      </c>
      <c r="AY210" s="2">
        <f t="shared" si="94"/>
        <v>1.5967423437947201</v>
      </c>
      <c r="AZ210" s="2">
        <f t="shared" si="95"/>
        <v>2.0381451037030573</v>
      </c>
      <c r="BA210" s="215">
        <f t="shared" si="85"/>
        <v>350.62732403182309</v>
      </c>
      <c r="BB210" s="217">
        <f t="shared" si="86"/>
        <v>0.47816046171858284</v>
      </c>
      <c r="BC210" s="162"/>
      <c r="BD210" s="32"/>
      <c r="BS210" s="20"/>
      <c r="BT210" s="8"/>
      <c r="BU210" s="50">
        <v>2128.4548094151451</v>
      </c>
      <c r="BV210" s="53">
        <v>42.042640653376388</v>
      </c>
      <c r="BX210" s="50">
        <v>1992.9778725124479</v>
      </c>
      <c r="BY210" s="53">
        <v>42.029925634746697</v>
      </c>
      <c r="CD210" s="20"/>
      <c r="CE210" s="20"/>
      <c r="CF210" s="20"/>
      <c r="CG210" s="8"/>
      <c r="CH210" s="20"/>
      <c r="CW210" s="6"/>
      <c r="CX210" s="6"/>
    </row>
    <row r="211" spans="14:102" x14ac:dyDescent="0.25">
      <c r="N211" s="27"/>
      <c r="O211" s="312"/>
      <c r="P211" s="313"/>
      <c r="Q211" s="313"/>
      <c r="R211" s="61">
        <v>200</v>
      </c>
      <c r="S211" s="14">
        <v>1233.9079999999999</v>
      </c>
      <c r="T211" s="14">
        <v>33.580129999999997</v>
      </c>
      <c r="U211" s="7">
        <v>1237.1419321204064</v>
      </c>
      <c r="V211" s="4">
        <v>33.709343457904701</v>
      </c>
      <c r="W211" s="2">
        <f t="shared" si="90"/>
        <v>0.2620885933478434</v>
      </c>
      <c r="X211" s="2">
        <f t="shared" si="91"/>
        <v>0.38479141654515459</v>
      </c>
      <c r="Y211" s="215">
        <f t="shared" si="81"/>
        <v>10.458316959396928</v>
      </c>
      <c r="Z211" s="217">
        <f t="shared" si="82"/>
        <v>1.6696117703690817E-2</v>
      </c>
      <c r="AA211" s="223"/>
      <c r="AB211" s="23"/>
      <c r="AC211" s="312"/>
      <c r="AD211" s="313"/>
      <c r="AE211" s="313"/>
      <c r="AF211" s="61">
        <v>200</v>
      </c>
      <c r="AG211" s="14">
        <v>1338.96</v>
      </c>
      <c r="AH211" s="14">
        <v>33.281109999999998</v>
      </c>
      <c r="AI211" s="7">
        <v>1317.628029870214</v>
      </c>
      <c r="AJ211" s="4">
        <v>33.732395877234268</v>
      </c>
      <c r="AK211" s="2">
        <f t="shared" si="92"/>
        <v>1.5931745630777607</v>
      </c>
      <c r="AL211" s="2">
        <f t="shared" si="93"/>
        <v>1.3559820487786303</v>
      </c>
      <c r="AM211" s="215">
        <f t="shared" si="83"/>
        <v>455.05294961808158</v>
      </c>
      <c r="AN211" s="217">
        <f t="shared" si="84"/>
        <v>0.20365894299110426</v>
      </c>
      <c r="AO211" s="223"/>
      <c r="AP211" s="23"/>
      <c r="AQ211" s="312"/>
      <c r="AR211" s="313"/>
      <c r="AS211" s="313"/>
      <c r="AT211" s="61">
        <v>200</v>
      </c>
      <c r="AU211" s="14">
        <v>1208.4670000000001</v>
      </c>
      <c r="AV211" s="14">
        <v>34.186480000000003</v>
      </c>
      <c r="AW211" s="7">
        <v>1233.1380061170646</v>
      </c>
      <c r="AX211" s="4">
        <v>33.722984958785801</v>
      </c>
      <c r="AY211" s="2">
        <f t="shared" si="94"/>
        <v>2.0415126037421381</v>
      </c>
      <c r="AZ211" s="2">
        <f t="shared" si="95"/>
        <v>1.355784629520798</v>
      </c>
      <c r="BA211" s="215">
        <f t="shared" si="85"/>
        <v>608.65854282823432</v>
      </c>
      <c r="BB211" s="217">
        <f t="shared" si="86"/>
        <v>0.21482765323015465</v>
      </c>
      <c r="BC211" s="162"/>
      <c r="BD211" s="32"/>
      <c r="BS211" s="20"/>
      <c r="BT211" s="8"/>
      <c r="BU211" s="50">
        <v>2180.0756310865181</v>
      </c>
      <c r="BV211" s="53">
        <v>42.530780284055957</v>
      </c>
      <c r="BX211" s="50">
        <v>2041.7813085551725</v>
      </c>
      <c r="BY211" s="53">
        <v>42.518027774743388</v>
      </c>
      <c r="CD211" s="20"/>
      <c r="CE211" s="20"/>
      <c r="CF211" s="20"/>
      <c r="CG211" s="8"/>
      <c r="CH211" s="20"/>
      <c r="CW211" s="6"/>
      <c r="CX211" s="6"/>
    </row>
    <row r="212" spans="14:102" x14ac:dyDescent="0.25">
      <c r="N212" s="27"/>
      <c r="O212" s="312"/>
      <c r="P212" s="313"/>
      <c r="Q212" s="313"/>
      <c r="R212" s="61">
        <v>250</v>
      </c>
      <c r="S212" s="14">
        <v>1274.3969999999999</v>
      </c>
      <c r="T212" s="14">
        <v>34.149720000000002</v>
      </c>
      <c r="U212" s="7">
        <v>1279.2874066368056</v>
      </c>
      <c r="V212" s="4">
        <v>34.198295307431799</v>
      </c>
      <c r="W212" s="2">
        <f t="shared" si="90"/>
        <v>0.3837427926153047</v>
      </c>
      <c r="X212" s="2">
        <f t="shared" si="91"/>
        <v>0.14224218363077923</v>
      </c>
      <c r="Y212" s="215">
        <f t="shared" si="81"/>
        <v>23.916077073312891</v>
      </c>
      <c r="Z212" s="217">
        <f t="shared" si="82"/>
        <v>2.3595604920935874E-3</v>
      </c>
      <c r="AA212" s="223"/>
      <c r="AB212" s="23"/>
      <c r="AC212" s="312"/>
      <c r="AD212" s="313"/>
      <c r="AE212" s="313"/>
      <c r="AF212" s="61">
        <v>250</v>
      </c>
      <c r="AG212" s="14">
        <v>1383.9480000000001</v>
      </c>
      <c r="AH212" s="14">
        <v>33.828989999999997</v>
      </c>
      <c r="AI212" s="7">
        <v>1361.4302759433817</v>
      </c>
      <c r="AJ212" s="4">
        <v>34.221581783324865</v>
      </c>
      <c r="AK212" s="2">
        <f t="shared" si="92"/>
        <v>1.627064315755965</v>
      </c>
      <c r="AL212" s="2">
        <f t="shared" si="93"/>
        <v>1.1605187838149102</v>
      </c>
      <c r="AM212" s="215">
        <f t="shared" si="83"/>
        <v>507.04789669000934</v>
      </c>
      <c r="AN212" s="217">
        <f t="shared" si="84"/>
        <v>0.15412830833419974</v>
      </c>
      <c r="AO212" s="223"/>
      <c r="AP212" s="23"/>
      <c r="AQ212" s="312"/>
      <c r="AR212" s="313"/>
      <c r="AS212" s="313"/>
      <c r="AT212" s="61">
        <v>250</v>
      </c>
      <c r="AU212" s="14">
        <v>1246.567</v>
      </c>
      <c r="AV212" s="14">
        <v>34.383229999999998</v>
      </c>
      <c r="AW212" s="7">
        <v>1275.1848199359781</v>
      </c>
      <c r="AX212" s="4">
        <v>34.211847311327219</v>
      </c>
      <c r="AY212" s="2">
        <f t="shared" si="94"/>
        <v>2.2957305893688913</v>
      </c>
      <c r="AZ212" s="2">
        <f t="shared" si="95"/>
        <v>0.4984484839637775</v>
      </c>
      <c r="BA212" s="215">
        <f t="shared" si="85"/>
        <v>818.97961788806583</v>
      </c>
      <c r="BB212" s="217">
        <f t="shared" si="86"/>
        <v>2.9372025976710597E-2</v>
      </c>
      <c r="BC212" s="162"/>
      <c r="BD212" s="32"/>
      <c r="BS212" s="20"/>
      <c r="BT212" s="8"/>
      <c r="BU212" s="50">
        <v>2232.2391676807711</v>
      </c>
      <c r="BV212" s="53">
        <v>43.018812045656496</v>
      </c>
      <c r="BX212" s="50">
        <v>2091.0686197826753</v>
      </c>
      <c r="BY212" s="53">
        <v>43.006035228338419</v>
      </c>
      <c r="CD212" s="20"/>
      <c r="CE212" s="20"/>
      <c r="CF212" s="20"/>
      <c r="CG212" s="8"/>
      <c r="CH212" s="20"/>
      <c r="CW212" s="6"/>
      <c r="CX212" s="6"/>
    </row>
    <row r="213" spans="14:102" x14ac:dyDescent="0.25">
      <c r="N213" s="27"/>
      <c r="O213" s="312"/>
      <c r="P213" s="313"/>
      <c r="Q213" s="313"/>
      <c r="R213" s="61">
        <v>300</v>
      </c>
      <c r="S213" s="14">
        <v>1316.306</v>
      </c>
      <c r="T213" s="14">
        <v>34.436070000000001</v>
      </c>
      <c r="U213" s="7">
        <v>1321.7766775029952</v>
      </c>
      <c r="V213" s="4">
        <v>34.687179118575337</v>
      </c>
      <c r="W213" s="2">
        <f t="shared" si="90"/>
        <v>0.41560833901806715</v>
      </c>
      <c r="X213" s="2">
        <f t="shared" si="91"/>
        <v>0.72920376388866615</v>
      </c>
      <c r="Y213" s="215">
        <f t="shared" si="81"/>
        <v>29.928312341777342</v>
      </c>
      <c r="Z213" s="217">
        <f t="shared" si="82"/>
        <v>6.3055789431682052E-2</v>
      </c>
      <c r="AA213" s="223"/>
      <c r="AB213" s="23"/>
      <c r="AC213" s="312"/>
      <c r="AD213" s="313"/>
      <c r="AE213" s="313"/>
      <c r="AF213" s="61">
        <v>300</v>
      </c>
      <c r="AG213" s="14">
        <v>1429.606</v>
      </c>
      <c r="AH213" s="14">
        <v>34.249420000000001</v>
      </c>
      <c r="AI213" s="7">
        <v>1405.6106863914736</v>
      </c>
      <c r="AJ213" s="4">
        <v>34.7107316623689</v>
      </c>
      <c r="AK213" s="2">
        <f t="shared" si="92"/>
        <v>1.6784564144614971</v>
      </c>
      <c r="AL213" s="2">
        <f t="shared" si="93"/>
        <v>1.3469181737060059</v>
      </c>
      <c r="AM213" s="215">
        <f t="shared" si="83"/>
        <v>575.77507517153367</v>
      </c>
      <c r="AN213" s="217">
        <f t="shared" si="84"/>
        <v>0.21280844983755756</v>
      </c>
      <c r="AO213" s="223"/>
      <c r="AP213" s="23"/>
      <c r="AQ213" s="312"/>
      <c r="AR213" s="313"/>
      <c r="AS213" s="313"/>
      <c r="AT213" s="61">
        <v>300</v>
      </c>
      <c r="AU213" s="14">
        <v>1286.4970000000001</v>
      </c>
      <c r="AV213" s="14">
        <v>34.931600000000003</v>
      </c>
      <c r="AW213" s="7">
        <v>1317.5734664732263</v>
      </c>
      <c r="AX213" s="4">
        <v>34.700852352439696</v>
      </c>
      <c r="AY213" s="2">
        <f t="shared" si="94"/>
        <v>2.4155879472106205</v>
      </c>
      <c r="AZ213" s="2">
        <f t="shared" si="95"/>
        <v>0.66056993541752085</v>
      </c>
      <c r="BA213" s="215">
        <f t="shared" si="85"/>
        <v>965.74676846155319</v>
      </c>
      <c r="BB213" s="217">
        <f t="shared" si="86"/>
        <v>5.3244476854615537E-2</v>
      </c>
      <c r="BC213" s="162"/>
      <c r="BD213" s="32"/>
      <c r="BS213" s="20"/>
      <c r="BT213" s="8"/>
      <c r="BU213" s="50">
        <v>2284.9568799393528</v>
      </c>
      <c r="BV213" s="53">
        <v>43.506728442852491</v>
      </c>
      <c r="BX213" s="50">
        <v>2140.8500227586555</v>
      </c>
      <c r="BY213" s="53">
        <v>43.493941731069874</v>
      </c>
      <c r="CD213" s="20"/>
      <c r="CE213" s="20"/>
      <c r="CF213" s="20"/>
      <c r="CG213" s="8"/>
      <c r="CH213" s="20"/>
      <c r="CW213" s="6"/>
      <c r="CX213" s="6"/>
    </row>
    <row r="214" spans="14:102" x14ac:dyDescent="0.25">
      <c r="N214" s="27"/>
      <c r="O214" s="312"/>
      <c r="P214" s="313"/>
      <c r="Q214" s="313"/>
      <c r="R214" s="61">
        <v>350</v>
      </c>
      <c r="S214" s="14">
        <v>1363.42</v>
      </c>
      <c r="T214" s="14">
        <v>34.91818</v>
      </c>
      <c r="U214" s="7">
        <v>1364.6170044895646</v>
      </c>
      <c r="V214" s="4">
        <v>35.176024203405881</v>
      </c>
      <c r="W214" s="2">
        <f t="shared" si="90"/>
        <v>8.7794259257199248E-2</v>
      </c>
      <c r="X214" s="2">
        <f t="shared" si="91"/>
        <v>0.73842394822949242</v>
      </c>
      <c r="Y214" s="215">
        <f t="shared" si="81"/>
        <v>1.4328197480375835</v>
      </c>
      <c r="Z214" s="217">
        <f t="shared" si="82"/>
        <v>6.6483633230013328E-2</v>
      </c>
      <c r="AA214" s="223"/>
      <c r="AB214" s="23"/>
      <c r="AC214" s="312"/>
      <c r="AD214" s="313"/>
      <c r="AE214" s="313"/>
      <c r="AF214" s="61">
        <v>350</v>
      </c>
      <c r="AG214" s="14">
        <v>1480.261</v>
      </c>
      <c r="AH214" s="14">
        <v>34.813499999999998</v>
      </c>
      <c r="AI214" s="7">
        <v>1450.1772040894684</v>
      </c>
      <c r="AJ214" s="4">
        <v>35.199845669054504</v>
      </c>
      <c r="AK214" s="2">
        <f t="shared" si="92"/>
        <v>2.0323305086421608</v>
      </c>
      <c r="AL214" s="2">
        <f t="shared" si="93"/>
        <v>1.1097581945351844</v>
      </c>
      <c r="AM214" s="215">
        <f t="shared" si="83"/>
        <v>905.03477638651395</v>
      </c>
      <c r="AN214" s="217">
        <f t="shared" si="84"/>
        <v>0.1492629759971742</v>
      </c>
      <c r="AO214" s="223"/>
      <c r="AP214" s="23"/>
      <c r="AQ214" s="312"/>
      <c r="AR214" s="313"/>
      <c r="AS214" s="313"/>
      <c r="AT214" s="61">
        <v>350</v>
      </c>
      <c r="AU214" s="14">
        <v>1332.104</v>
      </c>
      <c r="AV214" s="14">
        <v>35.040080000000003</v>
      </c>
      <c r="AW214" s="7">
        <v>1360.3109330233972</v>
      </c>
      <c r="AX214" s="4">
        <v>35.18984151247696</v>
      </c>
      <c r="AY214" s="2">
        <f t="shared" si="94"/>
        <v>2.1174722862026645</v>
      </c>
      <c r="AZ214" s="2">
        <f t="shared" si="95"/>
        <v>0.42740060090318477</v>
      </c>
      <c r="BA214" s="215">
        <f t="shared" si="85"/>
        <v>795.63107058641219</v>
      </c>
      <c r="BB214" s="217">
        <f t="shared" si="86"/>
        <v>2.2428510619385653E-2</v>
      </c>
      <c r="BC214" s="162"/>
      <c r="BD214" s="32"/>
      <c r="BS214" s="20"/>
      <c r="BT214" s="8"/>
      <c r="BU214" s="50">
        <v>2338.2404763552468</v>
      </c>
      <c r="BV214" s="53">
        <v>43.994521438201772</v>
      </c>
      <c r="BX214" s="50">
        <v>2191.1359544442753</v>
      </c>
      <c r="BY214" s="53">
        <v>43.981740587847327</v>
      </c>
      <c r="CD214" s="20"/>
      <c r="CE214" s="20"/>
      <c r="CF214" s="20"/>
      <c r="CG214" s="8"/>
      <c r="CH214" s="20"/>
      <c r="CW214" s="6"/>
      <c r="CX214" s="6"/>
    </row>
    <row r="215" spans="14:102" x14ac:dyDescent="0.25">
      <c r="N215" s="27"/>
      <c r="O215" s="312"/>
      <c r="P215" s="313"/>
      <c r="Q215" s="313"/>
      <c r="R215" s="61">
        <v>400</v>
      </c>
      <c r="S215" s="14">
        <v>1407.31</v>
      </c>
      <c r="T215" s="14">
        <v>35.354289999999999</v>
      </c>
      <c r="U215" s="7">
        <v>1407.81576689706</v>
      </c>
      <c r="V215" s="4">
        <v>35.664831874964783</v>
      </c>
      <c r="W215" s="2">
        <f t="shared" si="90"/>
        <v>3.5938556328036067E-2</v>
      </c>
      <c r="X215" s="2">
        <f t="shared" si="91"/>
        <v>0.87837112544130835</v>
      </c>
      <c r="Y215" s="215">
        <f t="shared" si="81"/>
        <v>0.25580015416178598</v>
      </c>
      <c r="Z215" s="217">
        <f t="shared" si="82"/>
        <v>9.6436256106643484E-2</v>
      </c>
      <c r="AA215" s="223"/>
      <c r="AB215" s="23"/>
      <c r="AC215" s="312"/>
      <c r="AD215" s="313"/>
      <c r="AE215" s="313"/>
      <c r="AF215" s="61">
        <v>400</v>
      </c>
      <c r="AG215" s="14">
        <v>1527.07</v>
      </c>
      <c r="AH215" s="14">
        <v>35.278269999999999</v>
      </c>
      <c r="AI215" s="7">
        <v>1495.1379377416456</v>
      </c>
      <c r="AJ215" s="4">
        <v>35.688921318750275</v>
      </c>
      <c r="AK215" s="2">
        <f t="shared" si="92"/>
        <v>2.0910673550233021</v>
      </c>
      <c r="AL215" s="2">
        <f t="shared" si="93"/>
        <v>1.164034740791642</v>
      </c>
      <c r="AM215" s="215">
        <f t="shared" si="83"/>
        <v>1019.6566000714174</v>
      </c>
      <c r="AN215" s="217">
        <f t="shared" si="84"/>
        <v>0.16863450559134047</v>
      </c>
      <c r="AO215" s="223"/>
      <c r="AP215" s="23"/>
      <c r="AQ215" s="312"/>
      <c r="AR215" s="313"/>
      <c r="AS215" s="313"/>
      <c r="AT215" s="61">
        <v>400</v>
      </c>
      <c r="AU215" s="14">
        <v>1374.8330000000001</v>
      </c>
      <c r="AV215" s="14">
        <v>35.454099999999997</v>
      </c>
      <c r="AW215" s="7">
        <v>1403.4045270638019</v>
      </c>
      <c r="AX215" s="4">
        <v>35.67879683530731</v>
      </c>
      <c r="AY215" s="2">
        <f t="shared" si="94"/>
        <v>2.0781816456109063</v>
      </c>
      <c r="AZ215" s="2">
        <f t="shared" si="95"/>
        <v>0.63376826744244785</v>
      </c>
      <c r="BA215" s="215">
        <f t="shared" si="85"/>
        <v>816.33215875755843</v>
      </c>
      <c r="BB215" s="217">
        <f t="shared" si="86"/>
        <v>5.0488667797121689E-2</v>
      </c>
      <c r="BC215" s="162"/>
      <c r="BD215" s="32"/>
      <c r="BS215" s="20"/>
      <c r="BT215" s="8"/>
      <c r="BU215" s="50">
        <v>2392.1019189461595</v>
      </c>
      <c r="BV215" s="53">
        <v>44.48218240438954</v>
      </c>
      <c r="BX215" s="50">
        <v>2241.9370772772263</v>
      </c>
      <c r="BY215" s="53">
        <v>44.469424637281577</v>
      </c>
      <c r="CD215" s="20"/>
      <c r="CE215" s="20"/>
      <c r="CF215" s="20"/>
      <c r="CG215" s="8"/>
      <c r="CH215" s="20"/>
      <c r="CW215" s="6"/>
      <c r="CX215" s="6"/>
    </row>
    <row r="216" spans="14:102" x14ac:dyDescent="0.25">
      <c r="N216" s="27"/>
      <c r="O216" s="312"/>
      <c r="P216" s="313"/>
      <c r="Q216" s="313"/>
      <c r="R216" s="61">
        <v>450</v>
      </c>
      <c r="S216" s="14">
        <v>1451.8430000000001</v>
      </c>
      <c r="T216" s="14">
        <v>35.790880000000001</v>
      </c>
      <c r="U216" s="7">
        <v>1451.3804968049117</v>
      </c>
      <c r="V216" s="4">
        <v>36.153600003244691</v>
      </c>
      <c r="W216" s="2">
        <f t="shared" si="90"/>
        <v>3.1856281642602007E-2</v>
      </c>
      <c r="X216" s="2">
        <f t="shared" si="91"/>
        <v>1.0134425396768376</v>
      </c>
      <c r="Y216" s="215">
        <f t="shared" si="81"/>
        <v>0.21390920546698064</v>
      </c>
      <c r="Z216" s="217">
        <f t="shared" si="82"/>
        <v>0.13156580075382746</v>
      </c>
      <c r="AA216" s="223"/>
      <c r="AB216" s="23"/>
      <c r="AC216" s="312"/>
      <c r="AD216" s="313"/>
      <c r="AE216" s="313"/>
      <c r="AF216" s="61">
        <v>450</v>
      </c>
      <c r="AG216" s="14">
        <v>1574.3050000000001</v>
      </c>
      <c r="AH216" s="14">
        <v>35.753830000000001</v>
      </c>
      <c r="AI216" s="7">
        <v>1540.5011682459929</v>
      </c>
      <c r="AJ216" s="4">
        <v>36.177955758744552</v>
      </c>
      <c r="AK216" s="2">
        <f t="shared" si="92"/>
        <v>2.1472225365483313</v>
      </c>
      <c r="AL216" s="2">
        <f t="shared" si="93"/>
        <v>1.1862386735758146</v>
      </c>
      <c r="AM216" s="215">
        <f t="shared" si="83"/>
        <v>1142.6990412532259</v>
      </c>
      <c r="AN216" s="217">
        <f t="shared" si="84"/>
        <v>0.1798826592306417</v>
      </c>
      <c r="AO216" s="223"/>
      <c r="AP216" s="23"/>
      <c r="AQ216" s="312"/>
      <c r="AR216" s="313"/>
      <c r="AS216" s="313"/>
      <c r="AT216" s="61">
        <v>450</v>
      </c>
      <c r="AU216" s="14">
        <v>1418.354</v>
      </c>
      <c r="AV216" s="14">
        <v>35.863939999999999</v>
      </c>
      <c r="AW216" s="7">
        <v>1446.8617285125965</v>
      </c>
      <c r="AX216" s="4">
        <v>36.167714092340034</v>
      </c>
      <c r="AY216" s="2">
        <f t="shared" si="94"/>
        <v>2.0099163193812322</v>
      </c>
      <c r="AZ216" s="2">
        <f t="shared" si="95"/>
        <v>0.84701818132652174</v>
      </c>
      <c r="BA216" s="215">
        <f t="shared" si="85"/>
        <v>812.6905849479067</v>
      </c>
      <c r="BB216" s="217">
        <f t="shared" si="86"/>
        <v>9.2278699177012077E-2</v>
      </c>
      <c r="BC216" s="162"/>
      <c r="BD216" s="32"/>
      <c r="BS216" s="20"/>
      <c r="BT216" s="8"/>
      <c r="BU216" s="50">
        <v>2446.5534292008138</v>
      </c>
      <c r="BV216" s="53">
        <v>44.969702071360345</v>
      </c>
      <c r="BX216" s="50">
        <v>2293.2642843961225</v>
      </c>
      <c r="BY216" s="53">
        <v>44.956986212454815</v>
      </c>
      <c r="CD216" s="20"/>
      <c r="CE216" s="20"/>
      <c r="CF216" s="20"/>
      <c r="CG216" s="8"/>
      <c r="CH216" s="20"/>
      <c r="CW216" s="6"/>
      <c r="CX216" s="6"/>
    </row>
    <row r="217" spans="14:102" x14ac:dyDescent="0.25">
      <c r="N217" s="27"/>
      <c r="O217" s="312"/>
      <c r="P217" s="313"/>
      <c r="Q217" s="313"/>
      <c r="R217" s="61">
        <v>500</v>
      </c>
      <c r="S217" s="14">
        <v>1496.9169999999999</v>
      </c>
      <c r="T217" s="14">
        <v>36.337879999999998</v>
      </c>
      <c r="U217" s="7">
        <v>1495.3188860458215</v>
      </c>
      <c r="V217" s="4">
        <v>36.642325886261368</v>
      </c>
      <c r="W217" s="2">
        <f t="shared" si="90"/>
        <v>0.10676035840186304</v>
      </c>
      <c r="X217" s="2">
        <f t="shared" si="91"/>
        <v>0.83781961485196577</v>
      </c>
      <c r="Y217" s="215">
        <f t="shared" si="81"/>
        <v>2.5539682105397721</v>
      </c>
      <c r="Z217" s="217">
        <f t="shared" si="82"/>
        <v>9.2687297661470727E-2</v>
      </c>
      <c r="AA217" s="223"/>
      <c r="AB217" s="23"/>
      <c r="AC217" s="312"/>
      <c r="AD217" s="313"/>
      <c r="AE217" s="313"/>
      <c r="AF217" s="61">
        <v>500</v>
      </c>
      <c r="AG217" s="14">
        <v>1621.9580000000001</v>
      </c>
      <c r="AH217" s="14">
        <v>36.289610000000003</v>
      </c>
      <c r="AI217" s="7">
        <v>1586.275352697161</v>
      </c>
      <c r="AJ217" s="4">
        <v>36.666945945057464</v>
      </c>
      <c r="AK217" s="2">
        <f t="shared" si="92"/>
        <v>2.1999735691577147</v>
      </c>
      <c r="AL217" s="2">
        <f t="shared" si="93"/>
        <v>1.039790576579523</v>
      </c>
      <c r="AM217" s="215">
        <f t="shared" si="83"/>
        <v>1273.2513185388095</v>
      </c>
      <c r="AN217" s="217">
        <f t="shared" si="84"/>
        <v>0.14238241543240668</v>
      </c>
      <c r="AO217" s="223"/>
      <c r="AP217" s="23"/>
      <c r="AQ217" s="312"/>
      <c r="AR217" s="313"/>
      <c r="AS217" s="313"/>
      <c r="AT217" s="61">
        <v>500</v>
      </c>
      <c r="AU217" s="14">
        <v>1462.5250000000001</v>
      </c>
      <c r="AV217" s="14">
        <v>36.344349999999999</v>
      </c>
      <c r="AW217" s="7">
        <v>1490.6901782559223</v>
      </c>
      <c r="AX217" s="4">
        <v>36.656590400108087</v>
      </c>
      <c r="AY217" s="2">
        <f t="shared" si="94"/>
        <v>1.9257912347428061</v>
      </c>
      <c r="AZ217" s="2">
        <f t="shared" si="95"/>
        <v>0.85911675434582835</v>
      </c>
      <c r="BA217" s="215">
        <f t="shared" si="85"/>
        <v>793.27726618787426</v>
      </c>
      <c r="BB217" s="217">
        <f t="shared" si="86"/>
        <v>9.7494067459658926E-2</v>
      </c>
      <c r="BC217" s="162"/>
      <c r="BD217" s="32"/>
      <c r="BS217" s="20"/>
      <c r="BT217" s="8"/>
      <c r="BU217" s="50">
        <v>2501.6074942075797</v>
      </c>
      <c r="BV217" s="53">
        <v>45.457070467681547</v>
      </c>
      <c r="BX217" s="50">
        <v>2345.1287050171632</v>
      </c>
      <c r="BY217" s="53">
        <v>45.444417097703919</v>
      </c>
      <c r="CD217" s="20"/>
      <c r="CE217" s="20"/>
      <c r="CF217" s="20"/>
      <c r="CG217" s="8"/>
      <c r="CH217" s="20"/>
      <c r="CW217" s="6"/>
      <c r="CX217" s="6"/>
    </row>
    <row r="218" spans="14:102" x14ac:dyDescent="0.25">
      <c r="N218" s="27"/>
      <c r="O218" s="312"/>
      <c r="P218" s="313"/>
      <c r="Q218" s="313"/>
      <c r="R218" s="61">
        <v>550</v>
      </c>
      <c r="S218" s="14">
        <v>1536.171</v>
      </c>
      <c r="T218" s="14">
        <v>36.718739999999997</v>
      </c>
      <c r="U218" s="7">
        <v>1539.63879017266</v>
      </c>
      <c r="V218" s="4">
        <v>37.131006602644966</v>
      </c>
      <c r="W218" s="2">
        <f t="shared" si="90"/>
        <v>0.22574245788131586</v>
      </c>
      <c r="X218" s="2">
        <f t="shared" si="91"/>
        <v>1.1227689257446452</v>
      </c>
      <c r="Y218" s="215">
        <f t="shared" si="81"/>
        <v>12.025568681597193</v>
      </c>
      <c r="Z218" s="217">
        <f t="shared" si="82"/>
        <v>0.16996375165642499</v>
      </c>
      <c r="AA218" s="223"/>
      <c r="AB218" s="23"/>
      <c r="AC218" s="312"/>
      <c r="AD218" s="313"/>
      <c r="AE218" s="313"/>
      <c r="AF218" s="61">
        <v>550</v>
      </c>
      <c r="AG218" s="14">
        <v>1672.8420000000001</v>
      </c>
      <c r="AH218" s="14">
        <v>36.783450000000002</v>
      </c>
      <c r="AI218" s="7">
        <v>1632.4691282788881</v>
      </c>
      <c r="AJ218" s="4">
        <v>37.15588864723555</v>
      </c>
      <c r="AK218" s="2">
        <f t="shared" si="92"/>
        <v>2.4134300622002556</v>
      </c>
      <c r="AL218" s="2">
        <f t="shared" si="93"/>
        <v>1.0125168988649722</v>
      </c>
      <c r="AM218" s="215">
        <f t="shared" si="83"/>
        <v>1629.9687710093656</v>
      </c>
      <c r="AN218" s="217">
        <f t="shared" si="84"/>
        <v>0.13871054595464472</v>
      </c>
      <c r="AO218" s="223"/>
      <c r="AP218" s="23"/>
      <c r="AQ218" s="312"/>
      <c r="AR218" s="313"/>
      <c r="AS218" s="313"/>
      <c r="AT218" s="61">
        <v>550</v>
      </c>
      <c r="AU218" s="14">
        <v>1509.89</v>
      </c>
      <c r="AV218" s="14">
        <v>36.920279999999998</v>
      </c>
      <c r="AW218" s="7">
        <v>1534.89768003467</v>
      </c>
      <c r="AX218" s="4">
        <v>37.145422891990684</v>
      </c>
      <c r="AY218" s="2">
        <f t="shared" si="94"/>
        <v>1.6562584052262002</v>
      </c>
      <c r="AZ218" s="2">
        <f t="shared" si="95"/>
        <v>0.609808192111993</v>
      </c>
      <c r="BA218" s="215">
        <f t="shared" si="85"/>
        <v>625.38406071642623</v>
      </c>
      <c r="BB218" s="217">
        <f t="shared" si="86"/>
        <v>5.0689321813929572E-2</v>
      </c>
      <c r="BC218" s="162"/>
      <c r="BD218" s="32"/>
      <c r="BS218" s="20"/>
      <c r="BT218" s="8"/>
      <c r="BU218" s="50">
        <v>2557.2768729755862</v>
      </c>
      <c r="BV218" s="53">
        <v>45.944276855383698</v>
      </c>
      <c r="BX218" s="50">
        <v>2397.5417099706247</v>
      </c>
      <c r="BY218" s="53">
        <v>45.931708480930169</v>
      </c>
      <c r="CD218" s="20"/>
      <c r="CE218" s="20"/>
      <c r="CF218" s="20"/>
      <c r="CG218" s="8"/>
      <c r="CH218" s="20"/>
      <c r="CW218" s="6"/>
      <c r="CX218" s="6"/>
    </row>
    <row r="219" spans="14:102" x14ac:dyDescent="0.25">
      <c r="N219" s="27"/>
      <c r="O219" s="312"/>
      <c r="P219" s="313"/>
      <c r="Q219" s="313"/>
      <c r="R219" s="61">
        <v>600</v>
      </c>
      <c r="S219" s="14">
        <v>1581.704</v>
      </c>
      <c r="T219" s="14">
        <v>37.223730000000003</v>
      </c>
      <c r="U219" s="7">
        <v>1584.3482321210233</v>
      </c>
      <c r="V219" s="4">
        <v>37.619639049093486</v>
      </c>
      <c r="W219" s="2">
        <f t="shared" si="90"/>
        <v>0.1671761670339949</v>
      </c>
      <c r="X219" s="2">
        <f t="shared" si="91"/>
        <v>1.0635931678353636</v>
      </c>
      <c r="Y219" s="215">
        <f t="shared" si="81"/>
        <v>6.9919635098517956</v>
      </c>
      <c r="Z219" s="217">
        <f t="shared" si="82"/>
        <v>0.15674397515410568</v>
      </c>
      <c r="AA219" s="223"/>
      <c r="AB219" s="23"/>
      <c r="AC219" s="312"/>
      <c r="AD219" s="313"/>
      <c r="AE219" s="313"/>
      <c r="AF219" s="61">
        <v>600</v>
      </c>
      <c r="AG219" s="14">
        <v>1720.796</v>
      </c>
      <c r="AH219" s="14">
        <v>37.298490000000001</v>
      </c>
      <c r="AI219" s="7">
        <v>1679.0913162325064</v>
      </c>
      <c r="AJ219" s="4">
        <v>37.644780436606027</v>
      </c>
      <c r="AK219" s="2">
        <f t="shared" si="92"/>
        <v>2.4235693113822694</v>
      </c>
      <c r="AL219" s="2">
        <f t="shared" si="93"/>
        <v>0.92843017668014383</v>
      </c>
      <c r="AM219" s="215">
        <f t="shared" si="83"/>
        <v>1739.2806481466471</v>
      </c>
      <c r="AN219" s="217">
        <f t="shared" si="84"/>
        <v>0.11991706648479195</v>
      </c>
      <c r="AO219" s="223"/>
      <c r="AP219" s="23"/>
      <c r="AQ219" s="312"/>
      <c r="AR219" s="313"/>
      <c r="AS219" s="313"/>
      <c r="AT219" s="61">
        <v>600</v>
      </c>
      <c r="AU219" s="14">
        <v>1554.7729999999999</v>
      </c>
      <c r="AV219" s="14">
        <v>37.345660000000002</v>
      </c>
      <c r="AW219" s="7">
        <v>1579.4922038295012</v>
      </c>
      <c r="AX219" s="4">
        <v>37.634208554999098</v>
      </c>
      <c r="AY219" s="2">
        <f t="shared" si="94"/>
        <v>1.5898915037437196</v>
      </c>
      <c r="AZ219" s="2">
        <f t="shared" si="95"/>
        <v>0.77264280507854466</v>
      </c>
      <c r="BA219" s="215">
        <f t="shared" si="85"/>
        <v>611.03903796443365</v>
      </c>
      <c r="BB219" s="217">
        <f t="shared" si="86"/>
        <v>8.3260268592066353E-2</v>
      </c>
      <c r="BC219" s="162"/>
      <c r="BD219" s="32"/>
      <c r="BS219" s="20"/>
      <c r="BT219" s="8"/>
      <c r="BU219" s="50">
        <v>2613.5746029595039</v>
      </c>
      <c r="BV219" s="53">
        <v>46.431309657408811</v>
      </c>
      <c r="BX219" s="50">
        <v>2450.5149174054422</v>
      </c>
      <c r="BY219" s="53">
        <v>46.418850900879526</v>
      </c>
      <c r="CD219" s="20"/>
      <c r="CE219" s="20"/>
      <c r="CF219" s="20"/>
      <c r="CG219" s="8"/>
      <c r="CH219" s="20"/>
      <c r="CW219" s="6"/>
      <c r="CX219" s="6"/>
    </row>
    <row r="220" spans="14:102" x14ac:dyDescent="0.25">
      <c r="N220" s="27"/>
      <c r="O220" s="312"/>
      <c r="P220" s="313"/>
      <c r="Q220" s="313"/>
      <c r="R220" s="61">
        <v>650</v>
      </c>
      <c r="S220" s="14">
        <v>1636.941</v>
      </c>
      <c r="T220" s="14">
        <v>37.839530000000003</v>
      </c>
      <c r="U220" s="7">
        <v>1629.4554059071997</v>
      </c>
      <c r="V220" s="4">
        <v>38.108219934984184</v>
      </c>
      <c r="W220" s="2">
        <f t="shared" si="90"/>
        <v>0.45729162460957867</v>
      </c>
      <c r="X220" s="2">
        <f t="shared" si="91"/>
        <v>0.71007735821290829</v>
      </c>
      <c r="Y220" s="215">
        <f t="shared" si="81"/>
        <v>56.034118922166506</v>
      </c>
      <c r="Z220" s="217">
        <f t="shared" si="82"/>
        <v>7.2194281161803375E-2</v>
      </c>
      <c r="AA220" s="223"/>
      <c r="AB220" s="23"/>
      <c r="AC220" s="312"/>
      <c r="AD220" s="313"/>
      <c r="AE220" s="313"/>
      <c r="AF220" s="61">
        <v>650</v>
      </c>
      <c r="AG220" s="14">
        <v>1769.076</v>
      </c>
      <c r="AH220" s="14">
        <v>37.810409999999997</v>
      </c>
      <c r="AI220" s="7">
        <v>1726.150925921286</v>
      </c>
      <c r="AJ220" s="4">
        <v>38.133617671871271</v>
      </c>
      <c r="AK220" s="2">
        <f t="shared" si="92"/>
        <v>2.4264120975421086</v>
      </c>
      <c r="AL220" s="2">
        <f t="shared" si="93"/>
        <v>0.85481133865322623</v>
      </c>
      <c r="AM220" s="215">
        <f t="shared" si="83"/>
        <v>1842.5619846630873</v>
      </c>
      <c r="AN220" s="217">
        <f t="shared" si="84"/>
        <v>0.10446319915644868</v>
      </c>
      <c r="AO220" s="223"/>
      <c r="AP220" s="23"/>
      <c r="AQ220" s="312"/>
      <c r="AR220" s="313"/>
      <c r="AS220" s="313"/>
      <c r="AT220" s="61">
        <v>650</v>
      </c>
      <c r="AU220" s="14">
        <v>1600.0840000000001</v>
      </c>
      <c r="AV220" s="14">
        <v>37.866689999999998</v>
      </c>
      <c r="AW220" s="7">
        <v>1624.4818894958682</v>
      </c>
      <c r="AX220" s="4">
        <v>38.12294419889303</v>
      </c>
      <c r="AY220" s="2">
        <f t="shared" si="94"/>
        <v>1.5247880421195503</v>
      </c>
      <c r="AZ220" s="2">
        <f t="shared" si="95"/>
        <v>0.67672722092433224</v>
      </c>
      <c r="BA220" s="215">
        <f t="shared" si="85"/>
        <v>595.25701185259516</v>
      </c>
      <c r="BB220" s="217">
        <f t="shared" si="86"/>
        <v>6.566621445030961E-2</v>
      </c>
      <c r="BC220" s="162"/>
      <c r="BD220" s="32"/>
      <c r="BS220" s="20"/>
      <c r="BT220" s="8"/>
      <c r="BU220" s="50">
        <v>2670.5140068003702</v>
      </c>
      <c r="BV220" s="53">
        <v>46.918156376662836</v>
      </c>
      <c r="BX220" s="50">
        <v>2504.0601986709103</v>
      </c>
      <c r="BY220" s="53">
        <v>46.905834188757694</v>
      </c>
      <c r="CD220" s="20"/>
      <c r="CE220" s="20"/>
      <c r="CF220" s="20"/>
      <c r="CG220" s="8"/>
      <c r="CH220" s="20"/>
      <c r="CW220" s="6"/>
      <c r="CX220" s="6"/>
    </row>
    <row r="221" spans="14:102" x14ac:dyDescent="0.25">
      <c r="N221" s="27"/>
      <c r="O221" s="312"/>
      <c r="P221" s="313"/>
      <c r="Q221" s="313"/>
      <c r="R221" s="61">
        <v>700</v>
      </c>
      <c r="S221" s="14">
        <v>1683.45</v>
      </c>
      <c r="T221" s="14">
        <v>38.304299999999998</v>
      </c>
      <c r="U221" s="7">
        <v>1674.968680409339</v>
      </c>
      <c r="V221" s="4">
        <v>38.596745770045089</v>
      </c>
      <c r="W221" s="2">
        <f t="shared" si="90"/>
        <v>0.50380585052487969</v>
      </c>
      <c r="X221" s="2">
        <f t="shared" si="91"/>
        <v>0.76348026212485687</v>
      </c>
      <c r="Y221" s="215">
        <f t="shared" si="81"/>
        <v>71.932781998931546</v>
      </c>
      <c r="Z221" s="217">
        <f t="shared" si="82"/>
        <v>8.5524528417266557E-2</v>
      </c>
      <c r="AA221" s="223"/>
      <c r="AB221" s="23"/>
      <c r="AC221" s="312"/>
      <c r="AD221" s="313"/>
      <c r="AE221" s="313"/>
      <c r="AF221" s="61">
        <v>700</v>
      </c>
      <c r="AG221" s="14">
        <v>1817.6990000000001</v>
      </c>
      <c r="AH221" s="14">
        <v>38.282499999999999</v>
      </c>
      <c r="AI221" s="7">
        <v>1773.6571589955429</v>
      </c>
      <c r="AJ221" s="4">
        <v>38.622396483309593</v>
      </c>
      <c r="AK221" s="2">
        <f t="shared" si="92"/>
        <v>2.4229446682017861</v>
      </c>
      <c r="AL221" s="2">
        <f t="shared" si="93"/>
        <v>0.88786386288668329</v>
      </c>
      <c r="AM221" s="215">
        <f t="shared" si="83"/>
        <v>1939.6837590618861</v>
      </c>
      <c r="AN221" s="217">
        <f t="shared" si="84"/>
        <v>0.11552961936622948</v>
      </c>
      <c r="AO221" s="223"/>
      <c r="AP221" s="23"/>
      <c r="AQ221" s="312"/>
      <c r="AR221" s="313"/>
      <c r="AS221" s="313"/>
      <c r="AT221" s="61">
        <v>700</v>
      </c>
      <c r="AU221" s="14">
        <v>1645.876</v>
      </c>
      <c r="AV221" s="14">
        <v>38.349919999999997</v>
      </c>
      <c r="AW221" s="7">
        <v>1669.8750505089226</v>
      </c>
      <c r="AX221" s="4">
        <v>38.611626440714211</v>
      </c>
      <c r="AY221" s="2">
        <f t="shared" si="94"/>
        <v>1.4581323568071145</v>
      </c>
      <c r="AZ221" s="2">
        <f t="shared" si="95"/>
        <v>0.68241717509244815</v>
      </c>
      <c r="BA221" s="215">
        <f t="shared" si="85"/>
        <v>575.95442532982122</v>
      </c>
      <c r="BB221" s="217">
        <f t="shared" si="86"/>
        <v>6.8490261111302297E-2</v>
      </c>
      <c r="BC221" s="162"/>
      <c r="BD221" s="32"/>
      <c r="BS221" s="20"/>
      <c r="BT221" s="8"/>
      <c r="BU221" s="50">
        <v>2728.1086992961991</v>
      </c>
      <c r="BV221" s="53">
        <v>47.404803505510493</v>
      </c>
      <c r="BX221" s="50">
        <v>2558.1896843854288</v>
      </c>
      <c r="BY221" s="53">
        <v>47.392647403450709</v>
      </c>
      <c r="CD221" s="20"/>
      <c r="CE221" s="20"/>
      <c r="CF221" s="20"/>
      <c r="CG221" s="8"/>
      <c r="CH221" s="20"/>
      <c r="CW221" s="6"/>
      <c r="CX221" s="6"/>
    </row>
    <row r="222" spans="14:102" x14ac:dyDescent="0.25">
      <c r="N222" s="27"/>
      <c r="O222" s="312"/>
      <c r="P222" s="313"/>
      <c r="Q222" s="313"/>
      <c r="R222" s="61">
        <v>750</v>
      </c>
      <c r="S222" s="14">
        <v>1730.3320000000001</v>
      </c>
      <c r="T222" s="14">
        <v>38.822920000000003</v>
      </c>
      <c r="U222" s="7">
        <v>1720.896603241184</v>
      </c>
      <c r="V222" s="4">
        <v>39.08521285004619</v>
      </c>
      <c r="W222" s="2">
        <f t="shared" si="90"/>
        <v>0.54529401056075177</v>
      </c>
      <c r="X222" s="2">
        <f t="shared" si="91"/>
        <v>0.67561340065658815</v>
      </c>
      <c r="Y222" s="215">
        <f t="shared" si="81"/>
        <v>89.026711996276774</v>
      </c>
      <c r="Z222" s="217">
        <f t="shared" si="82"/>
        <v>6.8797539185351406E-2</v>
      </c>
      <c r="AA222" s="223"/>
      <c r="AB222" s="23"/>
      <c r="AC222" s="312"/>
      <c r="AD222" s="313"/>
      <c r="AE222" s="313"/>
      <c r="AF222" s="61">
        <v>750</v>
      </c>
      <c r="AG222" s="14">
        <v>1866.624</v>
      </c>
      <c r="AH222" s="14">
        <v>38.797400000000003</v>
      </c>
      <c r="AI222" s="7">
        <v>1821.6194136621455</v>
      </c>
      <c r="AJ222" s="4">
        <v>39.111112755603031</v>
      </c>
      <c r="AK222" s="2">
        <f t="shared" si="92"/>
        <v>2.4110150913014383</v>
      </c>
      <c r="AL222" s="2">
        <f t="shared" si="93"/>
        <v>0.80859221391904579</v>
      </c>
      <c r="AM222" s="215">
        <f t="shared" si="83"/>
        <v>2025.4127914414055</v>
      </c>
      <c r="AN222" s="217">
        <f t="shared" si="84"/>
        <v>9.841569302804512E-2</v>
      </c>
      <c r="AO222" s="223"/>
      <c r="AP222" s="23"/>
      <c r="AQ222" s="312"/>
      <c r="AR222" s="313"/>
      <c r="AS222" s="313"/>
      <c r="AT222" s="61">
        <v>750</v>
      </c>
      <c r="AU222" s="14">
        <v>1692.1030000000001</v>
      </c>
      <c r="AV222" s="14">
        <v>38.829740000000001</v>
      </c>
      <c r="AW222" s="7">
        <v>1715.6801778036743</v>
      </c>
      <c r="AX222" s="4">
        <v>39.100251690423072</v>
      </c>
      <c r="AY222" s="2">
        <f t="shared" si="94"/>
        <v>1.3933654040962165</v>
      </c>
      <c r="AZ222" s="2">
        <f t="shared" si="95"/>
        <v>0.69666109127455045</v>
      </c>
      <c r="BA222" s="215">
        <f t="shared" si="85"/>
        <v>555.88331318606754</v>
      </c>
      <c r="BB222" s="217">
        <f t="shared" si="86"/>
        <v>7.3176574655547222E-2</v>
      </c>
      <c r="BC222" s="162"/>
      <c r="BD222" s="32"/>
      <c r="BS222" s="20"/>
      <c r="BT222" s="8"/>
      <c r="BU222" s="50">
        <v>2786.3725946176664</v>
      </c>
      <c r="BV222" s="53">
        <v>47.891236424363505</v>
      </c>
      <c r="BX222" s="50">
        <v>2612.9157707032296</v>
      </c>
      <c r="BY222" s="53">
        <v>47.879278759512829</v>
      </c>
      <c r="CD222" s="20"/>
      <c r="CE222" s="20"/>
      <c r="CF222" s="20"/>
      <c r="CG222" s="8"/>
      <c r="CH222" s="20"/>
      <c r="CW222" s="6"/>
      <c r="CX222" s="6"/>
    </row>
    <row r="223" spans="14:102" x14ac:dyDescent="0.25">
      <c r="N223" s="27"/>
      <c r="O223" s="312"/>
      <c r="P223" s="313"/>
      <c r="Q223" s="313"/>
      <c r="R223" s="61">
        <v>800</v>
      </c>
      <c r="S223" s="14">
        <v>1777.615</v>
      </c>
      <c r="T223" s="14">
        <v>39.301549999999999</v>
      </c>
      <c r="U223" s="7">
        <v>1767.247904722477</v>
      </c>
      <c r="V223" s="4">
        <v>39.573617241153855</v>
      </c>
      <c r="W223" s="2">
        <f t="shared" si="90"/>
        <v>0.58320250884038716</v>
      </c>
      <c r="X223" s="2">
        <f t="shared" si="91"/>
        <v>0.69225575366329273</v>
      </c>
      <c r="Y223" s="215">
        <f t="shared" si="81"/>
        <v>107.4766644932407</v>
      </c>
      <c r="Z223" s="217">
        <f t="shared" si="82"/>
        <v>7.4020583709070345E-2</v>
      </c>
      <c r="AA223" s="223"/>
      <c r="AB223" s="23"/>
      <c r="AC223" s="312"/>
      <c r="AD223" s="313"/>
      <c r="AE223" s="313"/>
      <c r="AF223" s="61">
        <v>800</v>
      </c>
      <c r="AG223" s="14">
        <v>1915.87</v>
      </c>
      <c r="AH223" s="14">
        <v>39.292540000000002</v>
      </c>
      <c r="AI223" s="7">
        <v>1870.0472890621097</v>
      </c>
      <c r="AJ223" s="4">
        <v>39.599762109166861</v>
      </c>
      <c r="AK223" s="2">
        <f t="shared" si="92"/>
        <v>2.3917442695950237</v>
      </c>
      <c r="AL223" s="2">
        <f t="shared" si="93"/>
        <v>0.78188406544055966</v>
      </c>
      <c r="AM223" s="215">
        <f t="shared" si="83"/>
        <v>2099.7208376974404</v>
      </c>
      <c r="AN223" s="217">
        <f t="shared" si="84"/>
        <v>9.4385424360932876E-2</v>
      </c>
      <c r="AO223" s="223"/>
      <c r="AP223" s="23"/>
      <c r="AQ223" s="312"/>
      <c r="AR223" s="313"/>
      <c r="AS223" s="313"/>
      <c r="AT223" s="61">
        <v>800</v>
      </c>
      <c r="AU223" s="14">
        <v>1738.7180000000001</v>
      </c>
      <c r="AV223" s="14">
        <v>39.337049999999998</v>
      </c>
      <c r="AW223" s="7">
        <v>1761.9059437111825</v>
      </c>
      <c r="AX223" s="4">
        <v>39.588816135682173</v>
      </c>
      <c r="AY223" s="2">
        <f t="shared" si="94"/>
        <v>1.3336230320950533</v>
      </c>
      <c r="AZ223" s="2">
        <f t="shared" si="95"/>
        <v>0.64002291906021114</v>
      </c>
      <c r="BA223" s="215">
        <f t="shared" si="85"/>
        <v>537.68073355296667</v>
      </c>
      <c r="BB223" s="217">
        <f t="shared" si="86"/>
        <v>6.3386187076335226E-2</v>
      </c>
      <c r="BC223" s="162"/>
      <c r="BD223" s="32"/>
      <c r="BS223" s="20"/>
      <c r="BT223" s="8"/>
      <c r="BU223" s="50">
        <v>2845.3199137859779</v>
      </c>
      <c r="BV223" s="53">
        <v>48.377439287792122</v>
      </c>
      <c r="BX223" s="50">
        <v>2668.2511257911583</v>
      </c>
      <c r="BY223" s="53">
        <v>48.365715546955876</v>
      </c>
      <c r="CD223" s="20"/>
      <c r="CE223" s="20"/>
      <c r="CF223" s="20"/>
      <c r="CG223" s="8"/>
      <c r="CH223" s="20"/>
      <c r="CW223" s="6"/>
      <c r="CX223" s="6"/>
    </row>
    <row r="224" spans="14:102" x14ac:dyDescent="0.25">
      <c r="N224" s="27"/>
      <c r="O224" s="312"/>
      <c r="P224" s="313"/>
      <c r="Q224" s="313"/>
      <c r="R224" s="61">
        <v>850</v>
      </c>
      <c r="S224" s="14">
        <v>1822.511</v>
      </c>
      <c r="T224" s="14">
        <v>39.755130000000001</v>
      </c>
      <c r="U224" s="7">
        <v>1814.0315019495251</v>
      </c>
      <c r="V224" s="4">
        <v>40.061954762944893</v>
      </c>
      <c r="W224" s="2">
        <f t="shared" si="90"/>
        <v>0.46526457456085762</v>
      </c>
      <c r="X224" s="2">
        <f t="shared" si="91"/>
        <v>0.77178659193138577</v>
      </c>
      <c r="Y224" s="215">
        <f t="shared" si="81"/>
        <v>71.901887188006455</v>
      </c>
      <c r="Z224" s="217">
        <f t="shared" si="82"/>
        <v>9.4141435156189113E-2</v>
      </c>
      <c r="AA224" s="223"/>
      <c r="AB224" s="23"/>
      <c r="AC224" s="312"/>
      <c r="AD224" s="313"/>
      <c r="AE224" s="313"/>
      <c r="AF224" s="61">
        <v>850</v>
      </c>
      <c r="AG224" s="14">
        <v>1962.566</v>
      </c>
      <c r="AH224" s="14">
        <v>39.740569999999998</v>
      </c>
      <c r="AI224" s="7">
        <v>1918.9505897601882</v>
      </c>
      <c r="AJ224" s="4">
        <v>40.088339879822819</v>
      </c>
      <c r="AK224" s="2">
        <f t="shared" si="92"/>
        <v>2.2223665466441287</v>
      </c>
      <c r="AL224" s="2">
        <f t="shared" si="93"/>
        <v>0.87510038185869099</v>
      </c>
      <c r="AM224" s="215">
        <f t="shared" si="83"/>
        <v>1902.3040103870808</v>
      </c>
      <c r="AN224" s="217">
        <f t="shared" si="84"/>
        <v>0.12094388931197893</v>
      </c>
      <c r="AO224" s="223"/>
      <c r="AP224" s="23"/>
      <c r="AQ224" s="312"/>
      <c r="AR224" s="313"/>
      <c r="AS224" s="313"/>
      <c r="AT224" s="61">
        <v>850</v>
      </c>
      <c r="AU224" s="14">
        <v>1783.027</v>
      </c>
      <c r="AV224" s="14">
        <v>39.781320000000001</v>
      </c>
      <c r="AW224" s="7">
        <v>1808.5612059937225</v>
      </c>
      <c r="AX224" s="4">
        <v>40.077315725412603</v>
      </c>
      <c r="AY224" s="2">
        <f t="shared" si="94"/>
        <v>1.4320706300982813</v>
      </c>
      <c r="AZ224" s="2">
        <f t="shared" si="95"/>
        <v>0.74405707355261819</v>
      </c>
      <c r="BA224" s="215">
        <f t="shared" si="85"/>
        <v>651.99567572985302</v>
      </c>
      <c r="BB224" s="217">
        <f t="shared" si="86"/>
        <v>8.7613469462532748E-2</v>
      </c>
      <c r="BC224" s="162"/>
      <c r="BD224" s="32"/>
      <c r="BS224" s="20"/>
      <c r="BT224" s="8"/>
      <c r="BU224" s="50">
        <v>1156.8</v>
      </c>
      <c r="BV224" s="53">
        <v>31</v>
      </c>
      <c r="BX224" s="50">
        <v>1071</v>
      </c>
      <c r="BY224" s="53">
        <v>38</v>
      </c>
      <c r="CB224" s="20"/>
      <c r="CC224" s="20"/>
      <c r="CD224" s="20"/>
      <c r="CE224" s="20"/>
      <c r="CF224" s="20"/>
      <c r="CG224" s="8"/>
      <c r="CH224" s="20"/>
      <c r="CW224" s="6"/>
      <c r="CX224" s="6"/>
    </row>
    <row r="225" spans="14:102" x14ac:dyDescent="0.25">
      <c r="N225" s="27"/>
      <c r="O225" s="312"/>
      <c r="P225" s="313"/>
      <c r="Q225" s="313"/>
      <c r="R225" s="61">
        <v>900</v>
      </c>
      <c r="S225" s="14">
        <v>1869.2719999999999</v>
      </c>
      <c r="T225" s="14">
        <v>40.259709999999998</v>
      </c>
      <c r="U225" s="7">
        <v>1861.2565029694942</v>
      </c>
      <c r="V225" s="4">
        <v>40.550220969963618</v>
      </c>
      <c r="W225" s="2">
        <f t="shared" si="90"/>
        <v>0.42880313996602343</v>
      </c>
      <c r="X225" s="2">
        <f t="shared" si="91"/>
        <v>0.72159230646127337</v>
      </c>
      <c r="Y225" s="215">
        <f t="shared" si="81"/>
        <v>64.248192646045453</v>
      </c>
      <c r="Z225" s="217">
        <f t="shared" si="82"/>
        <v>8.4396623669203266E-2</v>
      </c>
      <c r="AA225" s="223"/>
      <c r="AB225" s="23"/>
      <c r="AC225" s="312"/>
      <c r="AD225" s="313"/>
      <c r="AE225" s="313"/>
      <c r="AF225" s="61">
        <v>900</v>
      </c>
      <c r="AG225" s="14">
        <v>2011.143</v>
      </c>
      <c r="AH225" s="14">
        <v>40.241199999999999</v>
      </c>
      <c r="AI225" s="7">
        <v>1968.3393303506118</v>
      </c>
      <c r="AJ225" s="4">
        <v>40.576841096636535</v>
      </c>
      <c r="AK225" s="2">
        <f t="shared" si="92"/>
        <v>2.1283255168522683</v>
      </c>
      <c r="AL225" s="2">
        <f t="shared" si="93"/>
        <v>0.83407327971466061</v>
      </c>
      <c r="AM225" s="215">
        <f t="shared" si="83"/>
        <v>1832.1541354539577</v>
      </c>
      <c r="AN225" s="217">
        <f t="shared" si="84"/>
        <v>0.11265494575137647</v>
      </c>
      <c r="AO225" s="223"/>
      <c r="AP225" s="23"/>
      <c r="AQ225" s="312"/>
      <c r="AR225" s="313"/>
      <c r="AS225" s="313"/>
      <c r="AT225" s="61">
        <v>900</v>
      </c>
      <c r="AU225" s="14">
        <v>1829.2159999999999</v>
      </c>
      <c r="AV225" s="14">
        <v>40.261940000000003</v>
      </c>
      <c r="AW225" s="7">
        <v>1855.6550119823414</v>
      </c>
      <c r="AX225" s="4">
        <v>40.565746151954627</v>
      </c>
      <c r="AY225" s="2">
        <f t="shared" si="94"/>
        <v>1.4453739734586581</v>
      </c>
      <c r="AZ225" s="2">
        <f t="shared" si="95"/>
        <v>0.75457405170894554</v>
      </c>
      <c r="BA225" s="215">
        <f t="shared" si="85"/>
        <v>699.02135460239879</v>
      </c>
      <c r="BB225" s="217">
        <f t="shared" si="86"/>
        <v>9.2298177965476499E-2</v>
      </c>
      <c r="BC225" s="162"/>
      <c r="BD225" s="32"/>
      <c r="BS225" s="20"/>
      <c r="BT225" s="8"/>
      <c r="BU225" s="50">
        <v>1200.2420236431892</v>
      </c>
      <c r="BV225" s="53">
        <v>32.255921642408246</v>
      </c>
      <c r="BX225" s="50">
        <v>1104.9608978639221</v>
      </c>
      <c r="BY225" s="53">
        <v>33.913911892352537</v>
      </c>
      <c r="CB225" s="20"/>
      <c r="CC225" s="20"/>
      <c r="CD225" s="20"/>
      <c r="CE225" s="20"/>
      <c r="CF225" s="20"/>
      <c r="CG225" s="8"/>
      <c r="CH225" s="20"/>
      <c r="CW225" s="6"/>
      <c r="CX225" s="6"/>
    </row>
    <row r="226" spans="14:102" x14ac:dyDescent="0.25">
      <c r="N226" s="27"/>
      <c r="O226" s="312"/>
      <c r="P226" s="313"/>
      <c r="Q226" s="313"/>
      <c r="R226" s="61">
        <v>950</v>
      </c>
      <c r="S226" s="14">
        <v>1916.346</v>
      </c>
      <c r="T226" s="14">
        <v>40.749479999999998</v>
      </c>
      <c r="U226" s="7">
        <v>1908.9322110621958</v>
      </c>
      <c r="V226" s="4">
        <v>41.038411131673307</v>
      </c>
      <c r="W226" s="2">
        <f t="shared" si="90"/>
        <v>0.38687110458153989</v>
      </c>
      <c r="X226" s="2">
        <f t="shared" si="91"/>
        <v>0.70904249986333212</v>
      </c>
      <c r="Y226" s="215">
        <f t="shared" si="81"/>
        <v>54.964266414307282</v>
      </c>
      <c r="Z226" s="217">
        <f t="shared" si="82"/>
        <v>8.3481198850018756E-2</v>
      </c>
      <c r="AA226" s="223"/>
      <c r="AB226" s="23"/>
      <c r="AC226" s="312"/>
      <c r="AD226" s="313"/>
      <c r="AE226" s="313"/>
      <c r="AF226" s="61">
        <v>950</v>
      </c>
      <c r="AG226" s="14">
        <v>2059.9760000000001</v>
      </c>
      <c r="AH226" s="14">
        <v>40.745719999999999</v>
      </c>
      <c r="AI226" s="7">
        <v>2018.2237401834291</v>
      </c>
      <c r="AJ226" s="4">
        <v>41.065260457717095</v>
      </c>
      <c r="AK226" s="2">
        <f t="shared" si="92"/>
        <v>2.0268323425404491</v>
      </c>
      <c r="AL226" s="2">
        <f t="shared" si="93"/>
        <v>0.78423073077883065</v>
      </c>
      <c r="AM226" s="215">
        <f t="shared" si="83"/>
        <v>1743.2511997904528</v>
      </c>
      <c r="AN226" s="217">
        <f t="shared" si="84"/>
        <v>0.10210610411805132</v>
      </c>
      <c r="AO226" s="223"/>
      <c r="AP226" s="23"/>
      <c r="AQ226" s="312"/>
      <c r="AR226" s="313"/>
      <c r="AS226" s="313"/>
      <c r="AT226" s="61">
        <v>950</v>
      </c>
      <c r="AU226" s="14">
        <v>1875.702</v>
      </c>
      <c r="AV226" s="14">
        <v>40.76896</v>
      </c>
      <c r="AW226" s="7">
        <v>1903.1966028204799</v>
      </c>
      <c r="AX226" s="4">
        <v>41.054102831680062</v>
      </c>
      <c r="AY226" s="2">
        <f t="shared" si="94"/>
        <v>1.4658300103363937</v>
      </c>
      <c r="AZ226" s="2">
        <f t="shared" si="95"/>
        <v>0.69941159077901949</v>
      </c>
      <c r="BA226" s="215">
        <f t="shared" si="85"/>
        <v>755.95318425594348</v>
      </c>
      <c r="BB226" s="217">
        <f t="shared" si="86"/>
        <v>8.1306434458524257E-2</v>
      </c>
      <c r="BC226" s="162"/>
      <c r="BD226" s="32"/>
      <c r="BS226" s="20"/>
      <c r="BT226" s="8"/>
      <c r="BU226" s="50">
        <v>1243.2125905698122</v>
      </c>
      <c r="BV226" s="53">
        <v>32.754760713817085</v>
      </c>
      <c r="BX226" s="50">
        <v>1144.1192296796205</v>
      </c>
      <c r="BY226" s="53">
        <v>32.966635594950574</v>
      </c>
      <c r="CB226" s="20"/>
      <c r="CC226" s="20"/>
      <c r="CD226" s="20"/>
      <c r="CE226" s="20"/>
      <c r="CF226" s="20"/>
      <c r="CG226" s="8"/>
      <c r="CH226" s="20"/>
      <c r="CW226" s="6"/>
      <c r="CX226" s="6"/>
    </row>
    <row r="227" spans="14:102" x14ac:dyDescent="0.25">
      <c r="N227" s="27"/>
      <c r="O227" s="312"/>
      <c r="P227" s="313"/>
      <c r="Q227" s="313"/>
      <c r="R227" s="61">
        <v>1000</v>
      </c>
      <c r="S227" s="14">
        <v>1973.2170000000001</v>
      </c>
      <c r="T227" s="14">
        <v>41.321420000000003</v>
      </c>
      <c r="U227" s="7">
        <v>1957.0681291333804</v>
      </c>
      <c r="V227" s="4">
        <v>41.526520210631965</v>
      </c>
      <c r="W227" s="2">
        <f t="shared" si="90"/>
        <v>0.81840318964511993</v>
      </c>
      <c r="X227" s="2">
        <f t="shared" si="91"/>
        <v>0.49635324882823839</v>
      </c>
      <c r="Y227" s="215">
        <f t="shared" si="81"/>
        <v>260.78603026675995</v>
      </c>
      <c r="Z227" s="217">
        <f t="shared" si="82"/>
        <v>4.2066096401274969E-2</v>
      </c>
      <c r="AA227" s="223"/>
      <c r="AB227" s="23"/>
      <c r="AC227" s="312"/>
      <c r="AD227" s="313"/>
      <c r="AE227" s="313"/>
      <c r="AF227" s="61">
        <v>1000</v>
      </c>
      <c r="AG227" s="14">
        <v>2118.91</v>
      </c>
      <c r="AH227" s="14">
        <v>41.307720000000003</v>
      </c>
      <c r="AI227" s="7">
        <v>2068.614268216199</v>
      </c>
      <c r="AJ227" s="4">
        <v>41.55359230375047</v>
      </c>
      <c r="AK227" s="2">
        <f t="shared" si="92"/>
        <v>2.3736605983171009</v>
      </c>
      <c r="AL227" s="2">
        <f t="shared" si="93"/>
        <v>0.59522119291615916</v>
      </c>
      <c r="AM227" s="215">
        <f t="shared" si="83"/>
        <v>2529.6606356680377</v>
      </c>
      <c r="AN227" s="217">
        <f t="shared" si="84"/>
        <v>6.0453189751561845E-2</v>
      </c>
      <c r="AO227" s="223"/>
      <c r="AP227" s="23"/>
      <c r="AQ227" s="312"/>
      <c r="AR227" s="313"/>
      <c r="AS227" s="313"/>
      <c r="AT227" s="61">
        <v>1000</v>
      </c>
      <c r="AU227" s="14">
        <v>1931.913</v>
      </c>
      <c r="AV227" s="14">
        <v>41.337719999999997</v>
      </c>
      <c r="AW227" s="7">
        <v>1951.1954178175745</v>
      </c>
      <c r="AX227" s="4">
        <v>41.542380883890871</v>
      </c>
      <c r="AY227" s="2">
        <f t="shared" si="94"/>
        <v>0.99809969794573927</v>
      </c>
      <c r="AZ227" s="2">
        <f t="shared" si="95"/>
        <v>0.49509475580867518</v>
      </c>
      <c r="BA227" s="215">
        <f t="shared" si="85"/>
        <v>371.81163689151333</v>
      </c>
      <c r="BB227" s="217">
        <f t="shared" si="86"/>
        <v>4.1886077394993761E-2</v>
      </c>
      <c r="BC227" s="162"/>
      <c r="BD227" s="32"/>
      <c r="BS227" s="20"/>
      <c r="BT227" s="8"/>
      <c r="BU227" s="50">
        <v>1286.5333385928252</v>
      </c>
      <c r="BV227" s="53">
        <v>33.244534674026482</v>
      </c>
      <c r="BX227" s="50">
        <v>1185.1363139773659</v>
      </c>
      <c r="BY227" s="53">
        <v>33.253606424964573</v>
      </c>
      <c r="CB227" s="20"/>
      <c r="CC227" s="20"/>
      <c r="CD227" s="20"/>
      <c r="CE227" s="20"/>
      <c r="CF227" s="20"/>
      <c r="CG227" s="8"/>
      <c r="CH227" s="20"/>
      <c r="CW227" s="6"/>
      <c r="CX227" s="6"/>
    </row>
    <row r="228" spans="14:102" x14ac:dyDescent="0.25">
      <c r="N228" s="27"/>
      <c r="O228" s="312"/>
      <c r="P228" s="313"/>
      <c r="Q228" s="313"/>
      <c r="R228" s="61">
        <v>1050</v>
      </c>
      <c r="S228" s="14">
        <v>2020.8969999999999</v>
      </c>
      <c r="T228" s="14">
        <v>41.823540000000001</v>
      </c>
      <c r="U228" s="7">
        <v>2005.6739642238142</v>
      </c>
      <c r="V228" s="4">
        <v>42.014542838700883</v>
      </c>
      <c r="W228" s="2">
        <f t="shared" si="90"/>
        <v>0.75328113091294235</v>
      </c>
      <c r="X228" s="2">
        <f t="shared" si="91"/>
        <v>0.45668740307702832</v>
      </c>
      <c r="Y228" s="215">
        <f t="shared" si="81"/>
        <v>231.7408182430305</v>
      </c>
      <c r="Z228" s="217">
        <f t="shared" si="82"/>
        <v>3.6482084391795219E-2</v>
      </c>
      <c r="AA228" s="223"/>
      <c r="AB228" s="23"/>
      <c r="AC228" s="312"/>
      <c r="AD228" s="313"/>
      <c r="AE228" s="313"/>
      <c r="AF228" s="61">
        <v>1050</v>
      </c>
      <c r="AG228" s="14">
        <v>2168.2629999999999</v>
      </c>
      <c r="AH228" s="14">
        <v>41.806739999999998</v>
      </c>
      <c r="AI228" s="7">
        <v>2119.5215879961502</v>
      </c>
      <c r="AJ228" s="4">
        <v>42.041830589009393</v>
      </c>
      <c r="AK228" s="2">
        <f t="shared" si="92"/>
        <v>2.2479474124610226</v>
      </c>
      <c r="AL228" s="2">
        <f t="shared" si="93"/>
        <v>0.56232700518958312</v>
      </c>
      <c r="AM228" s="215">
        <f t="shared" si="83"/>
        <v>2375.7252441290279</v>
      </c>
      <c r="AN228" s="217">
        <f t="shared" si="84"/>
        <v>5.5267585040784509E-2</v>
      </c>
      <c r="AO228" s="223"/>
      <c r="AP228" s="23"/>
      <c r="AQ228" s="312"/>
      <c r="AR228" s="313"/>
      <c r="AS228" s="313"/>
      <c r="AT228" s="61">
        <v>1050</v>
      </c>
      <c r="AU228" s="14">
        <v>1979.0709999999999</v>
      </c>
      <c r="AV228" s="14">
        <v>41.82564</v>
      </c>
      <c r="AW228" s="7">
        <v>1999.6610989168209</v>
      </c>
      <c r="AX228" s="4">
        <v>42.030575107819303</v>
      </c>
      <c r="AY228" s="2">
        <f t="shared" si="94"/>
        <v>1.0403921292778802</v>
      </c>
      <c r="AZ228" s="2">
        <f t="shared" si="95"/>
        <v>0.48997482840502304</v>
      </c>
      <c r="BA228" s="215">
        <f t="shared" si="85"/>
        <v>423.95217340447476</v>
      </c>
      <c r="BB228" s="217">
        <f t="shared" si="86"/>
        <v>4.1998398416909215E-2</v>
      </c>
      <c r="BC228" s="162"/>
      <c r="BD228" s="32"/>
      <c r="BS228" s="20"/>
      <c r="BT228" s="8"/>
      <c r="BU228" s="50">
        <v>1330.221542249795</v>
      </c>
      <c r="BV228" s="53">
        <v>33.733798954334802</v>
      </c>
      <c r="BX228" s="50">
        <v>1226.6954445489016</v>
      </c>
      <c r="BY228" s="53">
        <v>33.723982315799439</v>
      </c>
      <c r="CB228" s="20"/>
      <c r="CC228" s="20"/>
      <c r="CD228" s="20"/>
      <c r="CE228" s="20"/>
      <c r="CF228" s="20"/>
      <c r="CG228" s="8"/>
      <c r="CH228" s="20"/>
      <c r="CW228" s="6"/>
      <c r="CX228" s="6"/>
    </row>
    <row r="229" spans="14:102" x14ac:dyDescent="0.25">
      <c r="N229" s="27"/>
      <c r="O229" s="312"/>
      <c r="P229" s="313"/>
      <c r="Q229" s="313"/>
      <c r="R229" s="61">
        <v>1100</v>
      </c>
      <c r="S229" s="14">
        <v>2068.8589999999999</v>
      </c>
      <c r="T229" s="14">
        <v>42.318309999999997</v>
      </c>
      <c r="U229" s="7">
        <v>2054.7596321387227</v>
      </c>
      <c r="V229" s="4">
        <v>42.502473291070793</v>
      </c>
      <c r="W229" s="2">
        <f t="shared" si="90"/>
        <v>0.68150453275342537</v>
      </c>
      <c r="X229" s="2">
        <f t="shared" si="91"/>
        <v>0.43518583580203407</v>
      </c>
      <c r="Y229" s="215">
        <f t="shared" si="81"/>
        <v>198.79217408761605</v>
      </c>
      <c r="Z229" s="217">
        <f t="shared" si="82"/>
        <v>3.3916117778026646E-2</v>
      </c>
      <c r="AA229" s="223"/>
      <c r="AB229" s="23"/>
      <c r="AC229" s="312"/>
      <c r="AD229" s="313"/>
      <c r="AE229" s="313"/>
      <c r="AF229" s="61">
        <v>1100</v>
      </c>
      <c r="AG229" s="14">
        <v>2217.8490000000002</v>
      </c>
      <c r="AH229" s="14">
        <v>42.30791</v>
      </c>
      <c r="AI229" s="7">
        <v>2170.9566027783003</v>
      </c>
      <c r="AJ229" s="4">
        <v>42.529968849548197</v>
      </c>
      <c r="AK229" s="2">
        <f t="shared" si="92"/>
        <v>2.114318748557718</v>
      </c>
      <c r="AL229" s="2">
        <f t="shared" si="93"/>
        <v>0.52486367099721465</v>
      </c>
      <c r="AM229" s="215">
        <f t="shared" si="83"/>
        <v>2198.8969171976855</v>
      </c>
      <c r="AN229" s="217">
        <f t="shared" si="84"/>
        <v>4.9310132662669086E-2</v>
      </c>
      <c r="AO229" s="223"/>
      <c r="AP229" s="23"/>
      <c r="AQ229" s="312"/>
      <c r="AR229" s="313"/>
      <c r="AS229" s="313"/>
      <c r="AT229" s="61">
        <v>1100</v>
      </c>
      <c r="AU229" s="14">
        <v>2026.498</v>
      </c>
      <c r="AV229" s="14">
        <v>42.328830000000004</v>
      </c>
      <c r="AW229" s="7">
        <v>2048.6034952815712</v>
      </c>
      <c r="AX229" s="4">
        <v>42.518679957521911</v>
      </c>
      <c r="AY229" s="2">
        <f t="shared" si="94"/>
        <v>1.0908224573412442</v>
      </c>
      <c r="AZ229" s="2">
        <f t="shared" si="95"/>
        <v>0.44851217839450719</v>
      </c>
      <c r="BA229" s="215">
        <f t="shared" si="85"/>
        <v>488.65292164356509</v>
      </c>
      <c r="BB229" s="217">
        <f t="shared" si="86"/>
        <v>3.6043006371070156E-2</v>
      </c>
      <c r="BC229" s="162"/>
      <c r="BD229" s="32"/>
      <c r="BS229" s="20"/>
      <c r="BT229" s="8"/>
      <c r="BU229" s="50">
        <v>1374.2854408171461</v>
      </c>
      <c r="BV229" s="53">
        <v>34.223001755116449</v>
      </c>
      <c r="BX229" s="50">
        <v>1268.6065190472709</v>
      </c>
      <c r="BY229" s="53">
        <v>34.211268081473015</v>
      </c>
      <c r="CB229" s="20"/>
      <c r="CC229" s="20"/>
      <c r="CD229" s="20"/>
      <c r="CE229" s="20"/>
      <c r="CF229" s="20"/>
      <c r="CG229" s="8"/>
      <c r="CH229" s="20"/>
      <c r="CW229" s="6"/>
      <c r="CX229" s="6"/>
    </row>
    <row r="230" spans="14:102" x14ac:dyDescent="0.25">
      <c r="N230" s="27"/>
      <c r="O230" s="312"/>
      <c r="P230" s="313"/>
      <c r="Q230" s="313"/>
      <c r="R230" s="61">
        <v>1150</v>
      </c>
      <c r="S230" s="14">
        <v>2120.9659999999999</v>
      </c>
      <c r="T230" s="14">
        <v>42.824599999999997</v>
      </c>
      <c r="U230" s="7">
        <v>2104.3352622025122</v>
      </c>
      <c r="V230" s="4">
        <v>42.990305457862554</v>
      </c>
      <c r="W230" s="2">
        <f t="shared" si="90"/>
        <v>0.7841114755016183</v>
      </c>
      <c r="X230" s="2">
        <f t="shared" si="91"/>
        <v>0.3869398846984155</v>
      </c>
      <c r="Y230" s="215">
        <f t="shared" si="81"/>
        <v>276.58143968878454</v>
      </c>
      <c r="Z230" s="217">
        <f t="shared" si="82"/>
        <v>2.7458298765439863E-2</v>
      </c>
      <c r="AA230" s="223"/>
      <c r="AB230" s="23"/>
      <c r="AC230" s="312"/>
      <c r="AD230" s="313"/>
      <c r="AE230" s="313"/>
      <c r="AF230" s="61">
        <v>1150</v>
      </c>
      <c r="AG230" s="14">
        <v>2262.194</v>
      </c>
      <c r="AH230" s="14">
        <v>42.722859999999997</v>
      </c>
      <c r="AI230" s="7">
        <v>2222.9304507854717</v>
      </c>
      <c r="AJ230" s="4">
        <v>43.018000168252122</v>
      </c>
      <c r="AK230" s="2">
        <f t="shared" si="92"/>
        <v>1.7356402330891256</v>
      </c>
      <c r="AL230" s="2">
        <f t="shared" si="93"/>
        <v>0.69082493131809319</v>
      </c>
      <c r="AM230" s="215">
        <f t="shared" si="83"/>
        <v>1541.6262969216789</v>
      </c>
      <c r="AN230" s="217">
        <f t="shared" si="84"/>
        <v>8.7107718915892696E-2</v>
      </c>
      <c r="AO230" s="223"/>
      <c r="AP230" s="23"/>
      <c r="AQ230" s="312"/>
      <c r="AR230" s="313"/>
      <c r="AS230" s="313"/>
      <c r="AT230" s="61">
        <v>1150</v>
      </c>
      <c r="AU230" s="14">
        <v>2068.9650000000001</v>
      </c>
      <c r="AV230" s="14">
        <v>42.765680000000003</v>
      </c>
      <c r="AW230" s="7">
        <v>2098.0326680051558</v>
      </c>
      <c r="AX230" s="4">
        <v>43.006689514433404</v>
      </c>
      <c r="AY230" s="2">
        <f t="shared" si="94"/>
        <v>1.4049376381502638</v>
      </c>
      <c r="AZ230" s="2">
        <f t="shared" si="95"/>
        <v>0.5635582421076919</v>
      </c>
      <c r="BA230" s="215">
        <f t="shared" si="85"/>
        <v>844.92932325794709</v>
      </c>
      <c r="BB230" s="217">
        <f t="shared" si="86"/>
        <v>5.8085586047423629E-2</v>
      </c>
      <c r="BC230" s="162"/>
      <c r="BD230" s="32"/>
      <c r="BS230" s="20"/>
      <c r="BT230" s="8"/>
      <c r="BU230" s="50">
        <v>1418.7329535142162</v>
      </c>
      <c r="BV230" s="53">
        <v>34.712168926235989</v>
      </c>
      <c r="BX230" s="50">
        <v>1310.8583209684462</v>
      </c>
      <c r="BY230" s="53">
        <v>34.700101581661954</v>
      </c>
      <c r="CB230" s="20"/>
      <c r="CC230" s="20"/>
      <c r="CD230" s="20"/>
      <c r="CE230" s="20"/>
      <c r="CF230" s="20"/>
      <c r="CG230" s="8"/>
      <c r="CH230" s="20"/>
      <c r="CW230" s="6"/>
      <c r="CX230" s="6"/>
    </row>
    <row r="231" spans="14:102" x14ac:dyDescent="0.25">
      <c r="N231" s="27"/>
      <c r="O231" s="312"/>
      <c r="P231" s="313"/>
      <c r="Q231" s="313"/>
      <c r="R231" s="61">
        <v>1200</v>
      </c>
      <c r="S231" s="14">
        <v>2167.1509999999998</v>
      </c>
      <c r="T231" s="14">
        <v>43.293460000000003</v>
      </c>
      <c r="U231" s="7">
        <v>2154.4112021440501</v>
      </c>
      <c r="V231" s="4">
        <v>43.478032813028676</v>
      </c>
      <c r="W231" s="2">
        <f t="shared" si="90"/>
        <v>0.58785926111977183</v>
      </c>
      <c r="X231" s="2">
        <f t="shared" si="91"/>
        <v>0.42632954961020209</v>
      </c>
      <c r="Y231" s="215">
        <f t="shared" si="81"/>
        <v>162.30244941046175</v>
      </c>
      <c r="Z231" s="217">
        <f t="shared" si="82"/>
        <v>3.4067123309317486E-2</v>
      </c>
      <c r="AA231" s="223"/>
      <c r="AB231" s="23"/>
      <c r="AC231" s="312"/>
      <c r="AD231" s="313"/>
      <c r="AE231" s="313"/>
      <c r="AF231" s="61">
        <v>1200</v>
      </c>
      <c r="AG231" s="14">
        <v>2319.35</v>
      </c>
      <c r="AH231" s="14">
        <v>43.280470000000001</v>
      </c>
      <c r="AI231" s="7">
        <v>2275.4545106166229</v>
      </c>
      <c r="AJ231" s="4">
        <v>43.505917136365774</v>
      </c>
      <c r="AK231" s="2">
        <f t="shared" si="92"/>
        <v>1.8925772041036077</v>
      </c>
      <c r="AL231" s="2">
        <f t="shared" si="93"/>
        <v>0.52089807796859144</v>
      </c>
      <c r="AM231" s="215">
        <f t="shared" si="83"/>
        <v>1926.8139882061653</v>
      </c>
      <c r="AN231" s="217">
        <f t="shared" si="84"/>
        <v>5.0826411295527375E-2</v>
      </c>
      <c r="AO231" s="223"/>
      <c r="AP231" s="23"/>
      <c r="AQ231" s="312"/>
      <c r="AR231" s="313"/>
      <c r="AS231" s="313"/>
      <c r="AT231" s="61">
        <v>1200</v>
      </c>
      <c r="AU231" s="14">
        <v>2123.7849999999999</v>
      </c>
      <c r="AV231" s="14">
        <v>43.294939999999997</v>
      </c>
      <c r="AW231" s="7">
        <v>2147.9588949492795</v>
      </c>
      <c r="AX231" s="4">
        <v>43.494597457316544</v>
      </c>
      <c r="AY231" s="2">
        <f t="shared" si="94"/>
        <v>1.1382458652490557</v>
      </c>
      <c r="AZ231" s="2">
        <f t="shared" si="95"/>
        <v>0.46115656313774195</v>
      </c>
      <c r="BA231" s="215">
        <f t="shared" si="85"/>
        <v>584.37719701880849</v>
      </c>
      <c r="BB231" s="217">
        <f t="shared" si="86"/>
        <v>3.9863100262108986E-2</v>
      </c>
      <c r="BC231" s="162"/>
      <c r="BD231" s="32"/>
      <c r="BS231" s="20"/>
      <c r="BT231" s="8"/>
      <c r="BU231" s="50">
        <v>1463.572136674688</v>
      </c>
      <c r="BV231" s="53">
        <v>35.201299911267029</v>
      </c>
      <c r="BX231" s="50">
        <v>1353.4562713693515</v>
      </c>
      <c r="BY231" s="53">
        <v>35.189062614125291</v>
      </c>
      <c r="CB231" s="20"/>
      <c r="CC231" s="20"/>
      <c r="CD231" s="20"/>
      <c r="CE231" s="20"/>
      <c r="CF231" s="20"/>
      <c r="CG231" s="8"/>
      <c r="CH231" s="20"/>
      <c r="CW231" s="6"/>
      <c r="CX231" s="6"/>
    </row>
    <row r="232" spans="14:102" x14ac:dyDescent="0.25">
      <c r="N232" s="27"/>
      <c r="O232" s="312"/>
      <c r="P232" s="313"/>
      <c r="Q232" s="313"/>
      <c r="R232" s="61">
        <v>1250</v>
      </c>
      <c r="S232" s="14">
        <v>2213.5219999999999</v>
      </c>
      <c r="T232" s="14">
        <v>43.769019999999998</v>
      </c>
      <c r="U232" s="7">
        <v>2204.9980231181994</v>
      </c>
      <c r="V232" s="4">
        <v>43.965648380245433</v>
      </c>
      <c r="W232" s="2">
        <f t="shared" si="90"/>
        <v>0.38508661227674879</v>
      </c>
      <c r="X232" s="2">
        <f t="shared" si="91"/>
        <v>0.44924099339084039</v>
      </c>
      <c r="Y232" s="215">
        <f t="shared" si="81"/>
        <v>72.658181881469986</v>
      </c>
      <c r="Z232" s="217">
        <f t="shared" si="82"/>
        <v>3.8662719917943615E-2</v>
      </c>
      <c r="AA232" s="223"/>
      <c r="AB232" s="23"/>
      <c r="AC232" s="312"/>
      <c r="AD232" s="313"/>
      <c r="AE232" s="313"/>
      <c r="AF232" s="61">
        <v>1250</v>
      </c>
      <c r="AG232" s="14">
        <v>2367.1729999999998</v>
      </c>
      <c r="AH232" s="14">
        <v>43.754350000000002</v>
      </c>
      <c r="AI232" s="7">
        <v>2328.5404068104599</v>
      </c>
      <c r="AJ232" s="4">
        <v>43.993711811073346</v>
      </c>
      <c r="AK232" s="2">
        <f t="shared" si="92"/>
        <v>1.632013933478452</v>
      </c>
      <c r="AL232" s="2">
        <f t="shared" si="93"/>
        <v>0.54705831779776004</v>
      </c>
      <c r="AM232" s="215">
        <f t="shared" si="83"/>
        <v>1492.4772565484827</v>
      </c>
      <c r="AN232" s="217">
        <f t="shared" si="84"/>
        <v>5.7294076600311321E-2</v>
      </c>
      <c r="AO232" s="223"/>
      <c r="AP232" s="23"/>
      <c r="AQ232" s="312"/>
      <c r="AR232" s="313"/>
      <c r="AS232" s="313"/>
      <c r="AT232" s="61">
        <v>1250</v>
      </c>
      <c r="AU232" s="14">
        <v>2169.6950000000002</v>
      </c>
      <c r="AV232" s="14">
        <v>43.76932</v>
      </c>
      <c r="AW232" s="7">
        <v>2198.3926757165409</v>
      </c>
      <c r="AX232" s="4">
        <v>43.982397029309404</v>
      </c>
      <c r="AY232" s="2">
        <f t="shared" si="94"/>
        <v>1.3226594390705024</v>
      </c>
      <c r="AZ232" s="2">
        <f t="shared" si="95"/>
        <v>0.48681823091929027</v>
      </c>
      <c r="BA232" s="215">
        <f t="shared" si="85"/>
        <v>823.55659153173224</v>
      </c>
      <c r="BB232" s="217">
        <f t="shared" si="86"/>
        <v>4.540182041932022E-2</v>
      </c>
      <c r="BC232" s="162"/>
      <c r="BD232" s="32"/>
      <c r="BS232" s="20"/>
      <c r="BT232" s="8"/>
      <c r="BU232" s="50">
        <v>1508.8112156137374</v>
      </c>
      <c r="BV232" s="53">
        <v>35.690392116024825</v>
      </c>
      <c r="BX232" s="50">
        <v>1396.4074643861429</v>
      </c>
      <c r="BY232" s="53">
        <v>35.678005906834443</v>
      </c>
      <c r="CB232" s="20"/>
      <c r="CC232" s="20"/>
      <c r="CD232" s="20"/>
      <c r="CE232" s="20"/>
      <c r="CF232" s="20"/>
      <c r="CG232" s="8"/>
      <c r="CH232" s="20"/>
      <c r="CW232" s="6"/>
      <c r="CX232" s="6"/>
    </row>
    <row r="233" spans="14:102" x14ac:dyDescent="0.25">
      <c r="N233" s="27"/>
      <c r="O233" s="312"/>
      <c r="P233" s="313"/>
      <c r="Q233" s="313"/>
      <c r="R233" s="61">
        <v>1300</v>
      </c>
      <c r="S233" s="14">
        <v>2269.4670000000001</v>
      </c>
      <c r="T233" s="14">
        <v>44.310360000000003</v>
      </c>
      <c r="U233" s="7">
        <v>2256.1065248697587</v>
      </c>
      <c r="V233" s="4">
        <v>44.45314469544477</v>
      </c>
      <c r="W233" s="2">
        <f t="shared" si="90"/>
        <v>0.58870541542315491</v>
      </c>
      <c r="X233" s="2">
        <f t="shared" si="91"/>
        <v>0.32223772373947618</v>
      </c>
      <c r="Y233" s="215">
        <f t="shared" si="81"/>
        <v>178.50229570579927</v>
      </c>
      <c r="Z233" s="217">
        <f t="shared" si="82"/>
        <v>2.0387469253254967E-2</v>
      </c>
      <c r="AA233" s="223"/>
      <c r="AB233" s="23"/>
      <c r="AC233" s="312"/>
      <c r="AD233" s="313"/>
      <c r="AE233" s="313"/>
      <c r="AF233" s="61">
        <v>1300</v>
      </c>
      <c r="AG233" s="14">
        <v>2424.8180000000002</v>
      </c>
      <c r="AH233" s="14">
        <v>44.314149999999998</v>
      </c>
      <c r="AI233" s="7">
        <v>2382.2000155719143</v>
      </c>
      <c r="AJ233" s="4">
        <v>44.481375668643309</v>
      </c>
      <c r="AK233" s="2">
        <f t="shared" si="92"/>
        <v>1.7575745655173274</v>
      </c>
      <c r="AL233" s="2">
        <f t="shared" si="93"/>
        <v>0.37736404431386267</v>
      </c>
      <c r="AM233" s="215">
        <f t="shared" si="83"/>
        <v>1816.2925967125764</v>
      </c>
      <c r="AN233" s="217">
        <f t="shared" si="84"/>
        <v>2.7964424253202638E-2</v>
      </c>
      <c r="AO233" s="223"/>
      <c r="AP233" s="23"/>
      <c r="AQ233" s="312"/>
      <c r="AR233" s="313"/>
      <c r="AS233" s="313"/>
      <c r="AT233" s="61">
        <v>1300</v>
      </c>
      <c r="AU233" s="14">
        <v>2225.0819999999999</v>
      </c>
      <c r="AV233" s="14">
        <v>44.342799999999997</v>
      </c>
      <c r="AW233" s="7">
        <v>2249.3447367630633</v>
      </c>
      <c r="AX233" s="4">
        <v>44.470081001731884</v>
      </c>
      <c r="AY233" s="2">
        <f t="shared" si="94"/>
        <v>1.0904198929775828</v>
      </c>
      <c r="AZ233" s="2">
        <f t="shared" si="95"/>
        <v>0.28703871142978682</v>
      </c>
      <c r="BA233" s="215">
        <f t="shared" si="85"/>
        <v>588.68039523371101</v>
      </c>
      <c r="BB233" s="217">
        <f t="shared" si="86"/>
        <v>1.620045340187275E-2</v>
      </c>
      <c r="BC233" s="162"/>
      <c r="BD233" s="32"/>
      <c r="BS233" s="20"/>
      <c r="BT233" s="8"/>
      <c r="BU233" s="50">
        <v>1554.4585903976363</v>
      </c>
      <c r="BV233" s="53">
        <v>36.179442629230152</v>
      </c>
      <c r="BX233" s="50">
        <v>1439.7193019660499</v>
      </c>
      <c r="BY233" s="53">
        <v>36.166913246914326</v>
      </c>
      <c r="CB233" s="20"/>
      <c r="CC233" s="20"/>
      <c r="CD233" s="20"/>
      <c r="CE233" s="20"/>
      <c r="CF233" s="20"/>
      <c r="CG233" s="8"/>
      <c r="CH233" s="20"/>
      <c r="CW233" s="6"/>
      <c r="CX233" s="6"/>
    </row>
    <row r="234" spans="14:102" x14ac:dyDescent="0.25">
      <c r="N234" s="27"/>
      <c r="O234" s="312"/>
      <c r="P234" s="313"/>
      <c r="Q234" s="313"/>
      <c r="R234" s="61">
        <v>1350</v>
      </c>
      <c r="S234" s="14">
        <v>2316.29</v>
      </c>
      <c r="T234" s="14">
        <v>44.782029999999999</v>
      </c>
      <c r="U234" s="7">
        <v>2307.7477410464744</v>
      </c>
      <c r="V234" s="4">
        <v>44.940513765587106</v>
      </c>
      <c r="W234" s="2">
        <f t="shared" si="90"/>
        <v>0.36879056394171544</v>
      </c>
      <c r="X234" s="2">
        <f t="shared" si="91"/>
        <v>0.3539003604506249</v>
      </c>
      <c r="Y234" s="215">
        <f t="shared" si="81"/>
        <v>72.970188029087609</v>
      </c>
      <c r="Z234" s="217">
        <f t="shared" si="82"/>
        <v>2.5117103954669071E-2</v>
      </c>
      <c r="AA234" s="223"/>
      <c r="AB234" s="23"/>
      <c r="AC234" s="312"/>
      <c r="AD234" s="313"/>
      <c r="AE234" s="313"/>
      <c r="AF234" s="61">
        <v>1350</v>
      </c>
      <c r="AG234" s="14">
        <v>2473.047</v>
      </c>
      <c r="AH234" s="14">
        <v>44.770719999999997</v>
      </c>
      <c r="AI234" s="7">
        <v>2436.4454706697584</v>
      </c>
      <c r="AJ234" s="4">
        <v>44.968899552580162</v>
      </c>
      <c r="AK234" s="2">
        <f t="shared" si="92"/>
        <v>1.4800175382935159</v>
      </c>
      <c r="AL234" s="2">
        <f t="shared" si="93"/>
        <v>0.44265437897841364</v>
      </c>
      <c r="AM234" s="215">
        <f t="shared" si="83"/>
        <v>1339.6719493125395</v>
      </c>
      <c r="AN234" s="217">
        <f t="shared" si="84"/>
        <v>3.9275135060874142E-2</v>
      </c>
      <c r="AO234" s="223"/>
      <c r="AP234" s="23"/>
      <c r="AQ234" s="312"/>
      <c r="AR234" s="313"/>
      <c r="AS234" s="313"/>
      <c r="AT234" s="61">
        <v>1350</v>
      </c>
      <c r="AU234" s="14">
        <v>2271.48</v>
      </c>
      <c r="AV234" s="14">
        <v>44.78557</v>
      </c>
      <c r="AW234" s="7">
        <v>2300.8260366577256</v>
      </c>
      <c r="AX234" s="4">
        <v>44.957641634267702</v>
      </c>
      <c r="AY234" s="2">
        <f t="shared" si="94"/>
        <v>1.2919346266630374</v>
      </c>
      <c r="AZ234" s="2">
        <f t="shared" si="95"/>
        <v>0.38421222341861949</v>
      </c>
      <c r="BA234" s="215">
        <f t="shared" si="85"/>
        <v>861.18986751657246</v>
      </c>
      <c r="BB234" s="217">
        <f t="shared" si="86"/>
        <v>2.9608647319557875E-2</v>
      </c>
      <c r="BC234" s="162"/>
      <c r="BD234" s="32"/>
      <c r="BS234" s="20"/>
      <c r="BT234" s="8"/>
      <c r="BU234" s="50">
        <v>1600.5228398441566</v>
      </c>
      <c r="BV234" s="53">
        <v>36.668448349732408</v>
      </c>
      <c r="BX234" s="50">
        <v>1483.3993607534626</v>
      </c>
      <c r="BY234" s="53">
        <v>36.655780109732149</v>
      </c>
      <c r="CB234" s="20"/>
      <c r="CC234" s="20"/>
      <c r="CD234" s="20"/>
      <c r="CE234" s="20"/>
      <c r="CF234" s="20"/>
      <c r="CG234" s="8"/>
      <c r="CH234" s="20"/>
      <c r="CW234" s="6"/>
      <c r="CX234" s="6"/>
    </row>
    <row r="235" spans="14:102" x14ac:dyDescent="0.25">
      <c r="N235" s="27"/>
      <c r="O235" s="312"/>
      <c r="P235" s="313"/>
      <c r="Q235" s="313"/>
      <c r="R235" s="61">
        <v>1400</v>
      </c>
      <c r="S235" s="14">
        <v>2372.732</v>
      </c>
      <c r="T235" s="14">
        <v>45.351640000000003</v>
      </c>
      <c r="U235" s="7">
        <v>2359.9329446683701</v>
      </c>
      <c r="V235" s="4">
        <v>45.427747023221713</v>
      </c>
      <c r="W235" s="2">
        <f t="shared" si="90"/>
        <v>0.53942271321118085</v>
      </c>
      <c r="X235" s="2">
        <f t="shared" si="91"/>
        <v>0.16781537166397811</v>
      </c>
      <c r="Y235" s="215">
        <f t="shared" si="81"/>
        <v>163.81581738212418</v>
      </c>
      <c r="Z235" s="217">
        <f t="shared" si="82"/>
        <v>5.7922789836698093E-3</v>
      </c>
      <c r="AA235" s="223"/>
      <c r="AB235" s="23"/>
      <c r="AC235" s="312"/>
      <c r="AD235" s="313"/>
      <c r="AE235" s="313"/>
      <c r="AF235" s="61">
        <v>1400</v>
      </c>
      <c r="AG235" s="14">
        <v>2531.1370000000002</v>
      </c>
      <c r="AH235" s="14">
        <v>45.338439999999999</v>
      </c>
      <c r="AI235" s="7">
        <v>2491.2891695144194</v>
      </c>
      <c r="AJ235" s="4">
        <v>45.456273616144763</v>
      </c>
      <c r="AK235" s="2">
        <f t="shared" si="92"/>
        <v>1.5743055585525694</v>
      </c>
      <c r="AL235" s="2">
        <f t="shared" si="93"/>
        <v>0.25989781771222087</v>
      </c>
      <c r="AM235" s="215">
        <f t="shared" si="83"/>
        <v>1587.849594407578</v>
      </c>
      <c r="AN235" s="217">
        <f t="shared" si="84"/>
        <v>1.3884761093751733E-2</v>
      </c>
      <c r="AO235" s="223"/>
      <c r="AP235" s="23"/>
      <c r="AQ235" s="312"/>
      <c r="AR235" s="313"/>
      <c r="AS235" s="313"/>
      <c r="AT235" s="61">
        <v>1400</v>
      </c>
      <c r="AU235" s="14">
        <v>2327.413</v>
      </c>
      <c r="AV235" s="14">
        <v>45.352060000000002</v>
      </c>
      <c r="AW235" s="7">
        <v>2352.8477714950391</v>
      </c>
      <c r="AX235" s="4">
        <v>45.445070631085194</v>
      </c>
      <c r="AY235" s="2">
        <f t="shared" si="94"/>
        <v>1.0928344687874072</v>
      </c>
      <c r="AZ235" s="2">
        <f t="shared" si="95"/>
        <v>0.20508579121916973</v>
      </c>
      <c r="BA235" s="215">
        <f t="shared" si="85"/>
        <v>646.92760100485145</v>
      </c>
      <c r="BB235" s="217">
        <f t="shared" si="86"/>
        <v>8.6509774948657931E-3</v>
      </c>
      <c r="BC235" s="162"/>
      <c r="BD235" s="32"/>
      <c r="BS235" s="20"/>
      <c r="BT235" s="8"/>
      <c r="BU235" s="50">
        <v>1647.012725466855</v>
      </c>
      <c r="BV235" s="53">
        <v>37.157405986133327</v>
      </c>
      <c r="BX235" s="50">
        <v>1527.4553807073885</v>
      </c>
      <c r="BY235" s="53">
        <v>37.144603443686222</v>
      </c>
      <c r="CB235" s="20"/>
      <c r="CC235" s="20"/>
      <c r="CD235" s="20"/>
      <c r="CE235" s="20"/>
      <c r="CF235" s="20"/>
      <c r="CG235" s="8"/>
      <c r="CH235" s="20"/>
      <c r="CW235" s="6"/>
      <c r="CX235" s="6"/>
    </row>
    <row r="236" spans="14:102" x14ac:dyDescent="0.25">
      <c r="N236" s="27"/>
      <c r="O236" s="312"/>
      <c r="P236" s="313"/>
      <c r="Q236" s="313"/>
      <c r="R236" s="61">
        <v>1450</v>
      </c>
      <c r="S236" s="14">
        <v>2420.6460000000002</v>
      </c>
      <c r="T236" s="14">
        <v>45.825899999999997</v>
      </c>
      <c r="U236" s="7">
        <v>2412.6736537612846</v>
      </c>
      <c r="V236" s="4">
        <v>45.914835276317703</v>
      </c>
      <c r="W236" s="2">
        <f t="shared" si="90"/>
        <v>0.32934787815796052</v>
      </c>
      <c r="X236" s="2">
        <f t="shared" si="91"/>
        <v>0.19407207783743652</v>
      </c>
      <c r="Y236" s="215">
        <f t="shared" si="81"/>
        <v>63.558304549961896</v>
      </c>
      <c r="Z236" s="217">
        <f t="shared" si="82"/>
        <v>7.9094833737066838E-3</v>
      </c>
      <c r="AA236" s="223"/>
      <c r="AB236" s="23"/>
      <c r="AC236" s="312"/>
      <c r="AD236" s="313"/>
      <c r="AE236" s="313"/>
      <c r="AF236" s="61">
        <v>1450</v>
      </c>
      <c r="AG236" s="14">
        <v>2580.4029999999998</v>
      </c>
      <c r="AH236" s="14">
        <v>45.817979999999999</v>
      </c>
      <c r="AI236" s="7">
        <v>2546.743779425944</v>
      </c>
      <c r="AJ236" s="4">
        <v>45.94348725851016</v>
      </c>
      <c r="AK236" s="2">
        <f t="shared" si="92"/>
        <v>1.3044172004937129</v>
      </c>
      <c r="AL236" s="2">
        <f t="shared" si="93"/>
        <v>0.2739257787230287</v>
      </c>
      <c r="AM236" s="215">
        <f t="shared" si="83"/>
        <v>1132.9431296529399</v>
      </c>
      <c r="AN236" s="217">
        <f t="shared" si="84"/>
        <v>1.5752071938736515E-2</v>
      </c>
      <c r="AO236" s="223"/>
      <c r="AP236" s="23"/>
      <c r="AQ236" s="312"/>
      <c r="AR236" s="313"/>
      <c r="AS236" s="313"/>
      <c r="AT236" s="61">
        <v>1450</v>
      </c>
      <c r="AU236" s="14">
        <v>2374.886</v>
      </c>
      <c r="AV236" s="14">
        <v>45.832859999999997</v>
      </c>
      <c r="AW236" s="7">
        <v>2405.42138046934</v>
      </c>
      <c r="AX236" s="4">
        <v>45.93235909239943</v>
      </c>
      <c r="AY236" s="2">
        <f t="shared" si="94"/>
        <v>1.2857619468614494</v>
      </c>
      <c r="AZ236" s="2">
        <f t="shared" si="95"/>
        <v>0.21709117083121951</v>
      </c>
      <c r="BA236" s="215">
        <f t="shared" si="85"/>
        <v>932.40946040735059</v>
      </c>
      <c r="BB236" s="217">
        <f t="shared" si="86"/>
        <v>9.9000693883110388E-3</v>
      </c>
      <c r="BC236" s="162"/>
      <c r="BD236" s="32"/>
      <c r="BS236" s="20"/>
      <c r="BT236" s="8"/>
      <c r="BU236" s="50">
        <v>1693.937195502202</v>
      </c>
      <c r="BV236" s="53">
        <v>37.646312044145226</v>
      </c>
      <c r="BX236" s="50">
        <v>1571.8952668967813</v>
      </c>
      <c r="BY236" s="53">
        <v>37.633380237115915</v>
      </c>
      <c r="CB236" s="20"/>
      <c r="CC236" s="20"/>
      <c r="CD236" s="20"/>
      <c r="CE236" s="20"/>
      <c r="CF236" s="20"/>
      <c r="CG236" s="8"/>
      <c r="CH236" s="20"/>
      <c r="CW236" s="6"/>
      <c r="CX236" s="6"/>
    </row>
    <row r="237" spans="14:102" x14ac:dyDescent="0.25">
      <c r="N237" s="27"/>
      <c r="O237" s="312"/>
      <c r="P237" s="313"/>
      <c r="Q237" s="313"/>
      <c r="R237" s="61">
        <v>1500</v>
      </c>
      <c r="S237" s="14">
        <v>2479.319</v>
      </c>
      <c r="T237" s="14">
        <v>46.379660000000001</v>
      </c>
      <c r="U237" s="7">
        <v>2465.9816371632473</v>
      </c>
      <c r="V237" s="4">
        <v>46.401768652775068</v>
      </c>
      <c r="W237" s="2">
        <f t="shared" si="90"/>
        <v>0.53794460643235575</v>
      </c>
      <c r="X237" s="2">
        <f t="shared" si="91"/>
        <v>4.7668854784763681E-2</v>
      </c>
      <c r="Y237" s="215">
        <f t="shared" si="81"/>
        <v>177.88524743918984</v>
      </c>
      <c r="Z237" s="217">
        <f t="shared" si="82"/>
        <v>4.887925275284834E-4</v>
      </c>
      <c r="AA237" s="223"/>
      <c r="AB237" s="23"/>
      <c r="AC237" s="312"/>
      <c r="AD237" s="313"/>
      <c r="AE237" s="313"/>
      <c r="AF237" s="61">
        <v>1500</v>
      </c>
      <c r="AG237" s="14">
        <v>2631.2190000000001</v>
      </c>
      <c r="AH237" s="14">
        <v>46.284059999999997</v>
      </c>
      <c r="AI237" s="7">
        <v>2602.8222441030766</v>
      </c>
      <c r="AJ237" s="4">
        <v>46.430529053708497</v>
      </c>
      <c r="AK237" s="2">
        <f t="shared" si="92"/>
        <v>1.0792243403883683</v>
      </c>
      <c r="AL237" s="2">
        <f t="shared" si="93"/>
        <v>0.31645679680758454</v>
      </c>
      <c r="AM237" s="215">
        <f t="shared" si="83"/>
        <v>806.37574546945518</v>
      </c>
      <c r="AN237" s="217">
        <f t="shared" si="84"/>
        <v>2.1453183694263602E-2</v>
      </c>
      <c r="AO237" s="223"/>
      <c r="AP237" s="23"/>
      <c r="AQ237" s="312"/>
      <c r="AR237" s="313"/>
      <c r="AS237" s="313"/>
      <c r="AT237" s="61">
        <v>1500</v>
      </c>
      <c r="AU237" s="14">
        <v>2423.893</v>
      </c>
      <c r="AV237" s="14">
        <v>46.295839999999998</v>
      </c>
      <c r="AW237" s="7">
        <v>2458.5585516186761</v>
      </c>
      <c r="AX237" s="4">
        <v>46.419497460907287</v>
      </c>
      <c r="AY237" s="2">
        <f t="shared" si="94"/>
        <v>1.4301601439781413</v>
      </c>
      <c r="AZ237" s="2">
        <f t="shared" si="95"/>
        <v>0.26710274812442958</v>
      </c>
      <c r="BA237" s="215">
        <f t="shared" si="85"/>
        <v>1201.7004690270965</v>
      </c>
      <c r="BB237" s="217">
        <f t="shared" si="86"/>
        <v>1.5291167638037685E-2</v>
      </c>
      <c r="BC237" s="162"/>
      <c r="BD237" s="32"/>
      <c r="BS237" s="20"/>
      <c r="BT237" s="8"/>
      <c r="BU237" s="50">
        <v>1741.305389034758</v>
      </c>
      <c r="BV237" s="53">
        <v>38.135162811702784</v>
      </c>
      <c r="BX237" s="50">
        <v>1616.7270929073284</v>
      </c>
      <c r="BY237" s="53">
        <v>38.122107328355654</v>
      </c>
      <c r="CB237" s="20"/>
      <c r="CC237" s="20"/>
      <c r="CD237" s="20"/>
      <c r="CE237" s="20"/>
      <c r="CF237" s="20"/>
      <c r="CG237" s="8"/>
      <c r="CH237" s="20"/>
      <c r="CW237" s="6"/>
      <c r="CX237" s="6"/>
    </row>
    <row r="238" spans="14:102" x14ac:dyDescent="0.25">
      <c r="N238" s="27"/>
      <c r="O238" s="312"/>
      <c r="P238" s="313"/>
      <c r="Q238" s="313"/>
      <c r="R238" s="61">
        <v>1550</v>
      </c>
      <c r="S238" s="14">
        <v>2525.4929999999999</v>
      </c>
      <c r="T238" s="14">
        <v>46.836170000000003</v>
      </c>
      <c r="U238" s="7">
        <v>2519.8689205131427</v>
      </c>
      <c r="V238" s="4">
        <v>46.888536538939718</v>
      </c>
      <c r="W238" s="2">
        <f t="shared" si="90"/>
        <v>0.22269234113328476</v>
      </c>
      <c r="X238" s="2">
        <f t="shared" si="91"/>
        <v>0.1118079017556628</v>
      </c>
      <c r="Y238" s="215">
        <f t="shared" si="81"/>
        <v>31.630270074488244</v>
      </c>
      <c r="Z238" s="217">
        <f t="shared" si="82"/>
        <v>2.7422544005247097E-3</v>
      </c>
      <c r="AA238" s="223"/>
      <c r="AB238" s="23"/>
      <c r="AC238" s="312"/>
      <c r="AD238" s="313"/>
      <c r="AE238" s="313"/>
      <c r="AF238" s="61">
        <v>1550</v>
      </c>
      <c r="AG238" s="14">
        <v>2688.1489999999999</v>
      </c>
      <c r="AH238" s="14">
        <v>46.829729999999998</v>
      </c>
      <c r="AI238" s="7">
        <v>2659.5377903055723</v>
      </c>
      <c r="AJ238" s="4">
        <v>46.917386671395008</v>
      </c>
      <c r="AK238" s="2">
        <f t="shared" si="92"/>
        <v>1.0643461242076813</v>
      </c>
      <c r="AL238" s="2">
        <f t="shared" si="93"/>
        <v>0.18718167154713419</v>
      </c>
      <c r="AM238" s="215">
        <f t="shared" si="83"/>
        <v>818.60132017850469</v>
      </c>
      <c r="AN238" s="217">
        <f t="shared" si="84"/>
        <v>7.6836920400527231E-3</v>
      </c>
      <c r="AO238" s="223"/>
      <c r="AP238" s="23"/>
      <c r="AQ238" s="312"/>
      <c r="AR238" s="313"/>
      <c r="AS238" s="313"/>
      <c r="AT238" s="61">
        <v>1550</v>
      </c>
      <c r="AU238" s="14">
        <v>2478.85</v>
      </c>
      <c r="AV238" s="14">
        <v>46.836280000000002</v>
      </c>
      <c r="AW238" s="7">
        <v>2512.2712277475662</v>
      </c>
      <c r="AX238" s="4">
        <v>46.90647546244498</v>
      </c>
      <c r="AY238" s="2">
        <f t="shared" si="94"/>
        <v>1.3482553501650469</v>
      </c>
      <c r="AZ238" s="2">
        <f t="shared" si="95"/>
        <v>0.1498741199023029</v>
      </c>
      <c r="BA238" s="215">
        <f t="shared" si="85"/>
        <v>1116.978464154693</v>
      </c>
      <c r="BB238" s="217">
        <f t="shared" si="86"/>
        <v>4.9274029478643617E-3</v>
      </c>
      <c r="BC238" s="162"/>
      <c r="BD238" s="32"/>
      <c r="BS238" s="20"/>
      <c r="BT238" s="8"/>
      <c r="BU238" s="50">
        <v>1789.1266402249146</v>
      </c>
      <c r="BV238" s="53">
        <v>38.623954342686936</v>
      </c>
      <c r="BX238" s="50">
        <v>1661.9591045280524</v>
      </c>
      <c r="BY238" s="53">
        <v>38.610781369131089</v>
      </c>
      <c r="CB238" s="20"/>
      <c r="CC238" s="20"/>
      <c r="CD238" s="20"/>
      <c r="CE238" s="20"/>
      <c r="CF238" s="20"/>
      <c r="CG238" s="8"/>
      <c r="CH238" s="20"/>
      <c r="CW238" s="6"/>
      <c r="CX238" s="6"/>
    </row>
    <row r="239" spans="14:102" x14ac:dyDescent="0.25">
      <c r="N239" s="27"/>
      <c r="O239" s="312"/>
      <c r="P239" s="313"/>
      <c r="Q239" s="313"/>
      <c r="R239" s="61">
        <v>1600</v>
      </c>
      <c r="S239" s="14">
        <v>2581.11</v>
      </c>
      <c r="T239" s="14">
        <v>47.381659999999997</v>
      </c>
      <c r="U239" s="7">
        <v>2574.3477924320614</v>
      </c>
      <c r="V239" s="4">
        <v>47.375127511346598</v>
      </c>
      <c r="W239" s="2">
        <f t="shared" si="90"/>
        <v>0.26198835260561271</v>
      </c>
      <c r="X239" s="2">
        <f t="shared" si="91"/>
        <v>1.3786956078361577E-2</v>
      </c>
      <c r="Y239" s="215">
        <f t="shared" si="81"/>
        <v>45.727451191887845</v>
      </c>
      <c r="Z239" s="217">
        <f t="shared" si="82"/>
        <v>4.2673408006781663E-5</v>
      </c>
      <c r="AA239" s="223"/>
      <c r="AB239" s="23"/>
      <c r="AC239" s="312"/>
      <c r="AD239" s="313"/>
      <c r="AE239" s="313"/>
      <c r="AF239" s="61">
        <v>1600</v>
      </c>
      <c r="AG239" s="14">
        <v>2735.7260000000001</v>
      </c>
      <c r="AH239" s="14">
        <v>47.283810000000003</v>
      </c>
      <c r="AI239" s="7">
        <v>2716.9039347631879</v>
      </c>
      <c r="AJ239" s="4">
        <v>47.404046788301869</v>
      </c>
      <c r="AK239" s="2">
        <f t="shared" si="92"/>
        <v>0.68800988245212602</v>
      </c>
      <c r="AL239" s="2">
        <f t="shared" si="93"/>
        <v>0.25428743644360863</v>
      </c>
      <c r="AM239" s="215">
        <f t="shared" si="83"/>
        <v>354.2701397788162</v>
      </c>
      <c r="AN239" s="217">
        <f t="shared" si="84"/>
        <v>1.4456885261147905E-2</v>
      </c>
      <c r="AO239" s="223"/>
      <c r="AP239" s="23"/>
      <c r="AQ239" s="312"/>
      <c r="AR239" s="313"/>
      <c r="AS239" s="313"/>
      <c r="AT239" s="61">
        <v>1600</v>
      </c>
      <c r="AU239" s="14">
        <v>2524.806</v>
      </c>
      <c r="AV239" s="14">
        <v>47.29045</v>
      </c>
      <c r="AW239" s="7">
        <v>2566.5716125387116</v>
      </c>
      <c r="AX239" s="4">
        <v>47.393282040121619</v>
      </c>
      <c r="AY239" s="2">
        <f t="shared" si="94"/>
        <v>1.6542107606965284</v>
      </c>
      <c r="AZ239" s="2">
        <f t="shared" si="95"/>
        <v>0.21744779362771802</v>
      </c>
      <c r="BA239" s="215">
        <f t="shared" si="85"/>
        <v>1744.3663907337832</v>
      </c>
      <c r="BB239" s="217">
        <f t="shared" si="86"/>
        <v>1.0574428475574296E-2</v>
      </c>
      <c r="BC239" s="162"/>
      <c r="BD239" s="32"/>
      <c r="BS239" s="20"/>
      <c r="BT239" s="8"/>
      <c r="BU239" s="50">
        <v>1837.4104826428668</v>
      </c>
      <c r="BV239" s="53">
        <v>39.112682439230774</v>
      </c>
      <c r="BX239" s="50">
        <v>1707.5997235551608</v>
      </c>
      <c r="BY239" s="53">
        <v>39.099398807375479</v>
      </c>
      <c r="CB239" s="20"/>
      <c r="CC239" s="20"/>
      <c r="CD239" s="20"/>
      <c r="CE239" s="20"/>
      <c r="CF239" s="20"/>
      <c r="CG239" s="8"/>
      <c r="CH239" s="20"/>
      <c r="CW239" s="6"/>
      <c r="CX239" s="6"/>
    </row>
    <row r="240" spans="14:102" x14ac:dyDescent="0.25">
      <c r="N240" s="27"/>
      <c r="O240" s="312"/>
      <c r="P240" s="313"/>
      <c r="Q240" s="313"/>
      <c r="R240" s="61">
        <v>1650</v>
      </c>
      <c r="S240" s="14">
        <v>2627.6570000000002</v>
      </c>
      <c r="T240" s="14">
        <v>47.827649999999998</v>
      </c>
      <c r="U240" s="7">
        <v>2629.4308109088015</v>
      </c>
      <c r="V240" s="4">
        <v>47.861529260798477</v>
      </c>
      <c r="W240" s="2">
        <f t="shared" si="90"/>
        <v>6.7505420562933113E-2</v>
      </c>
      <c r="X240" s="2">
        <f t="shared" si="91"/>
        <v>7.0836139342992141E-2</v>
      </c>
      <c r="Y240" s="215">
        <f t="shared" si="81"/>
        <v>3.1464051401826771</v>
      </c>
      <c r="Z240" s="217">
        <f t="shared" si="82"/>
        <v>1.1478043122513278E-3</v>
      </c>
      <c r="AA240" s="223"/>
      <c r="AB240" s="23"/>
      <c r="AC240" s="312"/>
      <c r="AD240" s="313"/>
      <c r="AE240" s="313"/>
      <c r="AF240" s="61">
        <v>1650</v>
      </c>
      <c r="AG240" s="14">
        <v>2792.9940000000001</v>
      </c>
      <c r="AH240" s="14">
        <v>47.831319999999998</v>
      </c>
      <c r="AI240" s="7">
        <v>2774.9344913263139</v>
      </c>
      <c r="AJ240" s="4">
        <v>47.890494989074263</v>
      </c>
      <c r="AK240" s="2">
        <f t="shared" si="92"/>
        <v>0.64660033905143355</v>
      </c>
      <c r="AL240" s="2">
        <f t="shared" si="93"/>
        <v>0.12371598583159481</v>
      </c>
      <c r="AM240" s="215">
        <f t="shared" si="83"/>
        <v>326.14585353494692</v>
      </c>
      <c r="AN240" s="217">
        <f t="shared" si="84"/>
        <v>3.5016793319393551E-3</v>
      </c>
      <c r="AO240" s="223"/>
      <c r="AP240" s="23"/>
      <c r="AQ240" s="312"/>
      <c r="AR240" s="313"/>
      <c r="AS240" s="313"/>
      <c r="AT240" s="61">
        <v>1650</v>
      </c>
      <c r="AU240" s="14">
        <v>2580.1579999999999</v>
      </c>
      <c r="AV240" s="14">
        <v>47.838760000000001</v>
      </c>
      <c r="AW240" s="7">
        <v>2621.4721768647819</v>
      </c>
      <c r="AX240" s="4">
        <v>47.879905281070478</v>
      </c>
      <c r="AY240" s="2">
        <f t="shared" si="94"/>
        <v>1.6012266250664491</v>
      </c>
      <c r="AZ240" s="2">
        <f t="shared" si="95"/>
        <v>8.6008251615379089E-2</v>
      </c>
      <c r="BA240" s="215">
        <f t="shared" si="85"/>
        <v>1706.8612100144869</v>
      </c>
      <c r="BB240" s="217">
        <f t="shared" si="86"/>
        <v>1.6929341543685797E-3</v>
      </c>
      <c r="BC240" s="162"/>
      <c r="BD240" s="32"/>
      <c r="BS240" s="20"/>
      <c r="BT240" s="8"/>
      <c r="BU240" s="50">
        <v>1886.1666537125957</v>
      </c>
      <c r="BV240" s="53">
        <v>39.601342632470036</v>
      </c>
      <c r="BX240" s="50">
        <v>1753.6575516942648</v>
      </c>
      <c r="BY240" s="53">
        <v>39.587955871797199</v>
      </c>
      <c r="CB240" s="20"/>
      <c r="CC240" s="20"/>
      <c r="CD240" s="20"/>
      <c r="CE240" s="20"/>
      <c r="CF240" s="20"/>
      <c r="CG240" s="8"/>
      <c r="CH240" s="20"/>
      <c r="CW240" s="6"/>
      <c r="CX240" s="6"/>
    </row>
    <row r="241" spans="14:102" x14ac:dyDescent="0.25">
      <c r="N241" s="27"/>
      <c r="O241" s="312"/>
      <c r="P241" s="313"/>
      <c r="Q241" s="313"/>
      <c r="R241" s="204">
        <v>1700</v>
      </c>
      <c r="S241" s="16">
        <v>2681.2640000000001</v>
      </c>
      <c r="T241" s="16">
        <v>48.347569999999997</v>
      </c>
      <c r="U241" s="15">
        <v>2685.1308099022049</v>
      </c>
      <c r="V241" s="17">
        <v>48.347728507751349</v>
      </c>
      <c r="W241" s="18">
        <f t="shared" si="90"/>
        <v>0.14421593331371882</v>
      </c>
      <c r="X241" s="18">
        <f t="shared" si="91"/>
        <v>3.2785050282995999E-4</v>
      </c>
      <c r="Y241" s="18">
        <f t="shared" si="81"/>
        <v>14.952218819788708</v>
      </c>
      <c r="Z241" s="38">
        <f t="shared" si="82"/>
        <v>2.5124707238371642E-8</v>
      </c>
      <c r="AA241" s="223"/>
      <c r="AB241" s="23"/>
      <c r="AC241" s="312"/>
      <c r="AD241" s="313"/>
      <c r="AE241" s="313"/>
      <c r="AF241" s="204">
        <v>1700</v>
      </c>
      <c r="AG241" s="16">
        <v>2847.982</v>
      </c>
      <c r="AH241" s="16">
        <v>48.343000000000004</v>
      </c>
      <c r="AI241" s="15">
        <v>2833.6435783749575</v>
      </c>
      <c r="AJ241" s="17">
        <v>48.376715654967477</v>
      </c>
      <c r="AK241" s="18">
        <f t="shared" si="92"/>
        <v>0.50345899746004119</v>
      </c>
      <c r="AL241" s="18">
        <f t="shared" si="93"/>
        <v>6.9742579003109206E-2</v>
      </c>
      <c r="AM241" s="18">
        <f t="shared" si="83"/>
        <v>205.59033469748437</v>
      </c>
      <c r="AN241" s="38">
        <f t="shared" si="84"/>
        <v>1.1367453898856925E-3</v>
      </c>
      <c r="AO241" s="223"/>
      <c r="AP241" s="23"/>
      <c r="AQ241" s="312"/>
      <c r="AR241" s="313"/>
      <c r="AS241" s="313"/>
      <c r="AT241" s="204">
        <v>1700</v>
      </c>
      <c r="AU241" s="16">
        <v>2633.3470000000002</v>
      </c>
      <c r="AV241" s="16">
        <v>48.34881</v>
      </c>
      <c r="AW241" s="15">
        <v>2676.9856653125553</v>
      </c>
      <c r="AX241" s="17">
        <v>48.366332334828385</v>
      </c>
      <c r="AY241" s="18">
        <f t="shared" si="94"/>
        <v>1.657155905110685</v>
      </c>
      <c r="AZ241" s="18">
        <f t="shared" si="95"/>
        <v>3.6241501762680518E-2</v>
      </c>
      <c r="BA241" s="18">
        <f t="shared" si="85"/>
        <v>1904.3331102611976</v>
      </c>
      <c r="BB241" s="38">
        <f t="shared" si="86"/>
        <v>3.0703221783803591E-4</v>
      </c>
      <c r="BC241" s="162"/>
      <c r="BD241" s="32"/>
      <c r="BS241" s="20"/>
      <c r="BT241" s="8"/>
      <c r="BU241" s="50">
        <v>1935.4050992698667</v>
      </c>
      <c r="BV241" s="53">
        <v>40.089930161572092</v>
      </c>
      <c r="BX241" s="50">
        <v>1800.1413745611001</v>
      </c>
      <c r="BY241" s="53">
        <v>40.076448555631522</v>
      </c>
      <c r="CB241" s="20"/>
      <c r="CC241" s="20"/>
      <c r="CD241" s="20"/>
      <c r="CE241" s="20"/>
      <c r="CF241" s="20"/>
      <c r="CG241" s="8"/>
      <c r="CH241" s="20"/>
      <c r="CW241" s="6"/>
      <c r="CX241" s="6"/>
    </row>
    <row r="242" spans="14:102" x14ac:dyDescent="0.25">
      <c r="N242" s="27"/>
      <c r="O242" s="312">
        <v>31</v>
      </c>
      <c r="P242" s="313">
        <v>1071</v>
      </c>
      <c r="Q242" s="313">
        <v>0.28000000000000003</v>
      </c>
      <c r="R242" s="61">
        <v>0</v>
      </c>
      <c r="S242" s="14">
        <v>1086.491</v>
      </c>
      <c r="T242" s="14">
        <v>31.34506</v>
      </c>
      <c r="U242" s="7">
        <v>1071</v>
      </c>
      <c r="V242" s="4">
        <v>31</v>
      </c>
      <c r="W242" s="2">
        <f>ABS(S242-U242)/S242*100</f>
        <v>1.425782634186568</v>
      </c>
      <c r="X242" s="2">
        <f>ABS(T242-V242)/T242*100</f>
        <v>1.1008433226798742</v>
      </c>
      <c r="Y242" s="215">
        <f t="shared" si="81"/>
        <v>239.97108099999954</v>
      </c>
      <c r="Z242" s="217">
        <f t="shared" si="82"/>
        <v>0.11906640360000011</v>
      </c>
      <c r="AA242" s="223"/>
      <c r="AB242" s="23"/>
      <c r="AC242" s="312">
        <v>31</v>
      </c>
      <c r="AD242" s="313">
        <v>1151</v>
      </c>
      <c r="AE242" s="313">
        <v>0.3044</v>
      </c>
      <c r="AF242" s="61">
        <v>0</v>
      </c>
      <c r="AG242" s="14">
        <v>1171.0630000000001</v>
      </c>
      <c r="AH242" s="14">
        <v>30.204699999999999</v>
      </c>
      <c r="AI242" s="7">
        <v>1151</v>
      </c>
      <c r="AJ242" s="4">
        <v>31</v>
      </c>
      <c r="AK242" s="2">
        <f>ABS(AG242-AI242)/AG242*100</f>
        <v>1.7132297749993042</v>
      </c>
      <c r="AL242" s="2">
        <f>ABS(AH242-AJ242)/AH242*100</f>
        <v>2.6330339318053184</v>
      </c>
      <c r="AM242" s="215">
        <f t="shared" si="83"/>
        <v>402.52396900000412</v>
      </c>
      <c r="AN242" s="217">
        <f t="shared" si="84"/>
        <v>0.63250209000000157</v>
      </c>
      <c r="AO242" s="223"/>
      <c r="AP242" s="23"/>
      <c r="AQ242" s="312">
        <v>35</v>
      </c>
      <c r="AR242" s="313">
        <v>1071</v>
      </c>
      <c r="AS242" s="313">
        <v>0.3044</v>
      </c>
      <c r="AT242" s="61">
        <v>0</v>
      </c>
      <c r="AU242" s="14">
        <v>1080.9169999999999</v>
      </c>
      <c r="AV242" s="14">
        <v>34.521369999999997</v>
      </c>
      <c r="AW242" s="7">
        <v>1071</v>
      </c>
      <c r="AX242" s="4">
        <v>35</v>
      </c>
      <c r="AY242" s="2">
        <f>ABS(AU242-AW242)/AU242*100</f>
        <v>0.91746174775675804</v>
      </c>
      <c r="AZ242" s="2">
        <f>ABS(AV242-AX242)/AV242*100</f>
        <v>1.3864745228825004</v>
      </c>
      <c r="BA242" s="215">
        <f t="shared" si="85"/>
        <v>98.346888999998342</v>
      </c>
      <c r="BB242" s="217">
        <f t="shared" si="86"/>
        <v>0.22908667690000245</v>
      </c>
      <c r="BC242" s="162"/>
      <c r="BD242" s="32"/>
      <c r="BS242" s="20"/>
      <c r="BT242" s="8"/>
      <c r="BU242" s="50">
        <v>1985.1359782385193</v>
      </c>
      <c r="BV242" s="53">
        <v>40.578439950855412</v>
      </c>
      <c r="BX242" s="50">
        <v>1847.0601657837055</v>
      </c>
      <c r="BY242" s="53">
        <v>40.564872599086357</v>
      </c>
      <c r="CB242" s="20"/>
      <c r="CC242" s="20"/>
      <c r="CD242" s="20"/>
      <c r="CE242" s="20"/>
      <c r="CF242" s="20"/>
      <c r="CG242" s="8"/>
      <c r="CH242" s="20"/>
      <c r="CW242" s="6"/>
      <c r="CX242" s="6"/>
    </row>
    <row r="243" spans="14:102" x14ac:dyDescent="0.25">
      <c r="N243" s="27"/>
      <c r="O243" s="312"/>
      <c r="P243" s="313"/>
      <c r="Q243" s="313"/>
      <c r="R243" s="61">
        <v>50</v>
      </c>
      <c r="S243" s="14">
        <v>1121.08</v>
      </c>
      <c r="T243" s="14">
        <v>32.129820000000002</v>
      </c>
      <c r="U243" s="7">
        <v>1112.6488780944728</v>
      </c>
      <c r="V243" s="4">
        <v>32.209680951195089</v>
      </c>
      <c r="W243" s="2">
        <f t="shared" ref="W243:W306" si="96">ABS(S243-U243)/S243*100</f>
        <v>0.75205354707309979</v>
      </c>
      <c r="X243" s="2">
        <f t="shared" ref="X243:X306" si="97">ABS(T243-V243)/T243*100</f>
        <v>0.24855710736968706</v>
      </c>
      <c r="Y243" s="215">
        <f t="shared" si="81"/>
        <v>71.083816585859026</v>
      </c>
      <c r="Z243" s="217">
        <f t="shared" si="82"/>
        <v>6.3777715257840968E-3</v>
      </c>
      <c r="AA243" s="223"/>
      <c r="AB243" s="23"/>
      <c r="AC243" s="312"/>
      <c r="AD243" s="313"/>
      <c r="AE243" s="313"/>
      <c r="AF243" s="61">
        <v>50</v>
      </c>
      <c r="AG243" s="14">
        <v>1214.2660000000001</v>
      </c>
      <c r="AH243" s="14">
        <v>31.512409999999999</v>
      </c>
      <c r="AI243" s="7">
        <v>1194.3208086812349</v>
      </c>
      <c r="AJ243" s="4">
        <v>32.254254644024755</v>
      </c>
      <c r="AK243" s="2">
        <f t="shared" ref="AK243:AK306" si="98">ABS(AG243-AI243)/AG243*100</f>
        <v>1.6425718350645724</v>
      </c>
      <c r="AL243" s="2">
        <f t="shared" ref="AL243:AL306" si="99">ABS(AH243-AJ243)/AH243*100</f>
        <v>2.3541349075642128</v>
      </c>
      <c r="AM243" s="215">
        <f t="shared" si="83"/>
        <v>397.81065674214602</v>
      </c>
      <c r="AN243" s="217">
        <f t="shared" si="84"/>
        <v>0.55033347586821646</v>
      </c>
      <c r="AO243" s="223"/>
      <c r="AP243" s="23"/>
      <c r="AQ243" s="312"/>
      <c r="AR243" s="313"/>
      <c r="AS243" s="313"/>
      <c r="AT243" s="61">
        <v>50</v>
      </c>
      <c r="AU243" s="14">
        <v>1105.252</v>
      </c>
      <c r="AV243" s="14">
        <v>33.909610000000001</v>
      </c>
      <c r="AW243" s="7">
        <v>1108.2557465551881</v>
      </c>
      <c r="AX243" s="4">
        <v>32.827363528312922</v>
      </c>
      <c r="AY243" s="2">
        <f t="shared" ref="AY243:AY306" si="100">ABS(AU243-AW243)/AU243*100</f>
        <v>0.2717702890551813</v>
      </c>
      <c r="AZ243" s="2">
        <f t="shared" ref="AZ243:AZ306" si="101">ABS(AV243-AX243)/AV243*100</f>
        <v>3.191562721267152</v>
      </c>
      <c r="BA243" s="215">
        <f t="shared" si="85"/>
        <v>9.0224933678048114</v>
      </c>
      <c r="BB243" s="217">
        <f t="shared" si="86"/>
        <v>1.1712574254791299</v>
      </c>
      <c r="BC243" s="162"/>
      <c r="BD243" s="32"/>
      <c r="BS243" s="20"/>
      <c r="BT243" s="8"/>
      <c r="BU243" s="50">
        <v>2035.3696674296157</v>
      </c>
      <c r="BV243" s="53">
        <v>41.066866584787562</v>
      </c>
      <c r="BX243" s="50">
        <v>1894.4230912096123</v>
      </c>
      <c r="BY243" s="53">
        <v>41.053223470282411</v>
      </c>
      <c r="CB243" s="20"/>
      <c r="CC243" s="20"/>
      <c r="CD243" s="20"/>
      <c r="CE243" s="20"/>
      <c r="CF243" s="20"/>
      <c r="CG243" s="8"/>
      <c r="CH243" s="20"/>
      <c r="CW243" s="6"/>
      <c r="CX243" s="6"/>
    </row>
    <row r="244" spans="14:102" x14ac:dyDescent="0.25">
      <c r="N244" s="27"/>
      <c r="O244" s="312"/>
      <c r="P244" s="313"/>
      <c r="Q244" s="313"/>
      <c r="R244" s="61">
        <v>100</v>
      </c>
      <c r="S244" s="14">
        <v>1157.1220000000001</v>
      </c>
      <c r="T244" s="14">
        <v>32.6235</v>
      </c>
      <c r="U244" s="7">
        <v>1153.839609648136</v>
      </c>
      <c r="V244" s="4">
        <v>32.732425111350246</v>
      </c>
      <c r="W244" s="2">
        <f t="shared" si="96"/>
        <v>0.28366847677807727</v>
      </c>
      <c r="X244" s="2">
        <f t="shared" si="97"/>
        <v>0.33388542415818545</v>
      </c>
      <c r="Y244" s="215">
        <f t="shared" si="81"/>
        <v>10.774086422010029</v>
      </c>
      <c r="Z244" s="217">
        <f t="shared" si="82"/>
        <v>1.1864679882663409E-2</v>
      </c>
      <c r="AA244" s="223"/>
      <c r="AB244" s="23"/>
      <c r="AC244" s="312"/>
      <c r="AD244" s="313"/>
      <c r="AE244" s="313"/>
      <c r="AF244" s="61">
        <v>100</v>
      </c>
      <c r="AG244" s="14">
        <v>1257.6089999999999</v>
      </c>
      <c r="AH244" s="14">
        <v>32.182160000000003</v>
      </c>
      <c r="AI244" s="7">
        <v>1237.1694581943827</v>
      </c>
      <c r="AJ244" s="4">
        <v>32.754011712823569</v>
      </c>
      <c r="AK244" s="2">
        <f t="shared" si="98"/>
        <v>1.6252700008998966</v>
      </c>
      <c r="AL244" s="2">
        <f t="shared" si="99"/>
        <v>1.7769214770654487</v>
      </c>
      <c r="AM244" s="215">
        <f t="shared" si="83"/>
        <v>417.77486922357247</v>
      </c>
      <c r="AN244" s="217">
        <f t="shared" si="84"/>
        <v>0.32701438145924627</v>
      </c>
      <c r="AO244" s="223"/>
      <c r="AP244" s="23"/>
      <c r="AQ244" s="312"/>
      <c r="AR244" s="313"/>
      <c r="AS244" s="313"/>
      <c r="AT244" s="61">
        <v>100</v>
      </c>
      <c r="AU244" s="14">
        <v>1133.817</v>
      </c>
      <c r="AV244" s="14">
        <v>33.811570000000003</v>
      </c>
      <c r="AW244" s="7">
        <v>1148.676275340036</v>
      </c>
      <c r="AX244" s="4">
        <v>32.798711292382158</v>
      </c>
      <c r="AY244" s="2">
        <f t="shared" si="100"/>
        <v>1.3105532321385192</v>
      </c>
      <c r="AZ244" s="2">
        <f t="shared" si="101"/>
        <v>2.9955979790877643</v>
      </c>
      <c r="BA244" s="215">
        <f t="shared" si="85"/>
        <v>220.79806363100175</v>
      </c>
      <c r="BB244" s="217">
        <f t="shared" si="86"/>
        <v>1.0258827615972907</v>
      </c>
      <c r="BC244" s="162"/>
      <c r="BD244" s="32"/>
      <c r="BS244" s="20"/>
      <c r="BT244" s="8"/>
      <c r="BU244" s="50">
        <v>2086.1167664683467</v>
      </c>
      <c r="BV244" s="53">
        <v>41.555204280622434</v>
      </c>
      <c r="BX244" s="50">
        <v>1942.239513221893</v>
      </c>
      <c r="BY244" s="53">
        <v>41.541496344517974</v>
      </c>
      <c r="CB244" s="20"/>
      <c r="CC244" s="20"/>
      <c r="CD244" s="20"/>
      <c r="CE244" s="20"/>
      <c r="CF244" s="20"/>
      <c r="CG244" s="8"/>
      <c r="CH244" s="20"/>
      <c r="CW244" s="6"/>
      <c r="CX244" s="6"/>
    </row>
    <row r="245" spans="14:102" x14ac:dyDescent="0.25">
      <c r="N245" s="27"/>
      <c r="O245" s="312"/>
      <c r="P245" s="313"/>
      <c r="Q245" s="313"/>
      <c r="R245" s="61">
        <v>150</v>
      </c>
      <c r="S245" s="14">
        <v>1194.539</v>
      </c>
      <c r="T245" s="14">
        <v>33.340130000000002</v>
      </c>
      <c r="U245" s="7">
        <v>1195.3170707349498</v>
      </c>
      <c r="V245" s="4">
        <v>33.224328865891053</v>
      </c>
      <c r="W245" s="2">
        <f t="shared" si="96"/>
        <v>6.5135649396945508E-2</v>
      </c>
      <c r="X245" s="2">
        <f t="shared" si="97"/>
        <v>0.34733258121353783</v>
      </c>
      <c r="Y245" s="215">
        <f t="shared" si="81"/>
        <v>0.60539406858528899</v>
      </c>
      <c r="Z245" s="217">
        <f t="shared" si="82"/>
        <v>1.3409902660918814E-2</v>
      </c>
      <c r="AA245" s="223"/>
      <c r="AB245" s="23"/>
      <c r="AC245" s="312"/>
      <c r="AD245" s="313"/>
      <c r="AE245" s="313"/>
      <c r="AF245" s="61">
        <v>150</v>
      </c>
      <c r="AG245" s="14">
        <v>1301.4690000000001</v>
      </c>
      <c r="AH245" s="14">
        <v>32.818649999999998</v>
      </c>
      <c r="AI245" s="7">
        <v>1280.3647326149933</v>
      </c>
      <c r="AJ245" s="4">
        <v>33.243838508609294</v>
      </c>
      <c r="AK245" s="2">
        <f t="shared" si="98"/>
        <v>1.6215728061910639</v>
      </c>
      <c r="AL245" s="2">
        <f t="shared" si="99"/>
        <v>1.2955697708750833</v>
      </c>
      <c r="AM245" s="215">
        <f t="shared" si="83"/>
        <v>445.39010185786083</v>
      </c>
      <c r="AN245" s="217">
        <f t="shared" si="84"/>
        <v>0.18078526785339694</v>
      </c>
      <c r="AO245" s="223"/>
      <c r="AP245" s="23"/>
      <c r="AQ245" s="312"/>
      <c r="AR245" s="313"/>
      <c r="AS245" s="313"/>
      <c r="AT245" s="61">
        <v>150</v>
      </c>
      <c r="AU245" s="14">
        <v>1165.6579999999999</v>
      </c>
      <c r="AV245" s="14">
        <v>34.061920000000001</v>
      </c>
      <c r="AW245" s="7">
        <v>1189.9730263246624</v>
      </c>
      <c r="AX245" s="4">
        <v>33.238162611838227</v>
      </c>
      <c r="AY245" s="2">
        <f t="shared" si="100"/>
        <v>2.0859485650733358</v>
      </c>
      <c r="AZ245" s="2">
        <f t="shared" si="101"/>
        <v>2.418411493426599</v>
      </c>
      <c r="BA245" s="215">
        <f t="shared" si="85"/>
        <v>591.22050516903232</v>
      </c>
      <c r="BB245" s="217">
        <f t="shared" si="86"/>
        <v>0.67857623455110672</v>
      </c>
      <c r="BC245" s="162"/>
      <c r="BD245" s="32"/>
      <c r="BS245" s="20"/>
      <c r="BT245" s="8"/>
      <c r="BU245" s="50">
        <v>2137.3881028539581</v>
      </c>
      <c r="BV245" s="53">
        <v>42.043446858406249</v>
      </c>
      <c r="BX245" s="50">
        <v>1990.5189951681862</v>
      </c>
      <c r="BY245" s="53">
        <v>42.029686081676992</v>
      </c>
      <c r="CB245" s="20"/>
      <c r="CC245" s="20"/>
      <c r="CD245" s="20"/>
      <c r="CE245" s="20"/>
      <c r="CF245" s="20"/>
      <c r="CG245" s="8"/>
      <c r="CH245" s="20"/>
      <c r="CW245" s="6"/>
      <c r="CX245" s="6"/>
    </row>
    <row r="246" spans="14:102" x14ac:dyDescent="0.25">
      <c r="N246" s="27"/>
      <c r="O246" s="312"/>
      <c r="P246" s="313"/>
      <c r="Q246" s="313"/>
      <c r="R246" s="61">
        <v>200</v>
      </c>
      <c r="S246" s="14">
        <v>1233.5519999999999</v>
      </c>
      <c r="T246" s="14">
        <v>33.608969999999999</v>
      </c>
      <c r="U246" s="7">
        <v>1237.1211252436556</v>
      </c>
      <c r="V246" s="4">
        <v>33.713595259360908</v>
      </c>
      <c r="W246" s="2">
        <f t="shared" si="96"/>
        <v>0.28933723455968313</v>
      </c>
      <c r="X246" s="2">
        <f t="shared" si="97"/>
        <v>0.31130159407119073</v>
      </c>
      <c r="Y246" s="215">
        <f t="shared" si="81"/>
        <v>12.738655004900092</v>
      </c>
      <c r="Z246" s="217">
        <f t="shared" si="82"/>
        <v>1.0946444896337325E-2</v>
      </c>
      <c r="AA246" s="223"/>
      <c r="AB246" s="23"/>
      <c r="AC246" s="312"/>
      <c r="AD246" s="313"/>
      <c r="AE246" s="313"/>
      <c r="AF246" s="61">
        <v>200</v>
      </c>
      <c r="AG246" s="14">
        <v>1346.029</v>
      </c>
      <c r="AH246" s="14">
        <v>33.273899999999998</v>
      </c>
      <c r="AI246" s="7">
        <v>1323.9247823518047</v>
      </c>
      <c r="AJ246" s="4">
        <v>33.73309847899467</v>
      </c>
      <c r="AK246" s="2">
        <f t="shared" si="98"/>
        <v>1.6421798971786896</v>
      </c>
      <c r="AL246" s="2">
        <f t="shared" si="99"/>
        <v>1.3800560769692527</v>
      </c>
      <c r="AM246" s="215">
        <f t="shared" si="83"/>
        <v>488.59643783879056</v>
      </c>
      <c r="AN246" s="217">
        <f t="shared" si="84"/>
        <v>0.21086324311102037</v>
      </c>
      <c r="AO246" s="223"/>
      <c r="AP246" s="23"/>
      <c r="AQ246" s="312"/>
      <c r="AR246" s="313"/>
      <c r="AS246" s="313"/>
      <c r="AT246" s="61">
        <v>200</v>
      </c>
      <c r="AU246" s="14">
        <v>1200.2809999999999</v>
      </c>
      <c r="AV246" s="14">
        <v>34.4099</v>
      </c>
      <c r="AW246" s="7">
        <v>1231.6502016587451</v>
      </c>
      <c r="AX246" s="4">
        <v>33.723030994950989</v>
      </c>
      <c r="AY246" s="2">
        <f t="shared" si="100"/>
        <v>2.6134881464211439</v>
      </c>
      <c r="AZ246" s="2">
        <f t="shared" si="101"/>
        <v>1.9961377541027774</v>
      </c>
      <c r="BA246" s="215">
        <f t="shared" si="85"/>
        <v>984.02681270702067</v>
      </c>
      <c r="BB246" s="217">
        <f t="shared" si="86"/>
        <v>0.47178903009701911</v>
      </c>
      <c r="BC246" s="162"/>
      <c r="BD246" s="32"/>
      <c r="BS246" s="20"/>
      <c r="BT246" s="8"/>
      <c r="BU246" s="50">
        <v>2189.1947371583674</v>
      </c>
      <c r="BV246" s="53">
        <v>42.53158770804616</v>
      </c>
      <c r="BX246" s="50">
        <v>2039.2713059070943</v>
      </c>
      <c r="BY246" s="53">
        <v>42.517787201577924</v>
      </c>
      <c r="CB246" s="20"/>
      <c r="CC246" s="20"/>
      <c r="CD246" s="20"/>
      <c r="CE246" s="20"/>
      <c r="CF246" s="20"/>
      <c r="CG246" s="8"/>
      <c r="CH246" s="20"/>
      <c r="CW246" s="6"/>
      <c r="CX246" s="6"/>
    </row>
    <row r="247" spans="14:102" x14ac:dyDescent="0.25">
      <c r="N247" s="27"/>
      <c r="O247" s="312"/>
      <c r="P247" s="313"/>
      <c r="Q247" s="313"/>
      <c r="R247" s="61">
        <v>250</v>
      </c>
      <c r="S247" s="14">
        <v>1273.972</v>
      </c>
      <c r="T247" s="14">
        <v>34.17427</v>
      </c>
      <c r="U247" s="7">
        <v>1279.261495261788</v>
      </c>
      <c r="V247" s="4">
        <v>34.202582223226926</v>
      </c>
      <c r="W247" s="2">
        <f t="shared" si="96"/>
        <v>0.41519713634114674</v>
      </c>
      <c r="X247" s="2">
        <f t="shared" si="97"/>
        <v>8.2846607189930879E-2</v>
      </c>
      <c r="Y247" s="215">
        <f t="shared" si="81"/>
        <v>27.978760124478057</v>
      </c>
      <c r="Z247" s="217">
        <f t="shared" si="82"/>
        <v>8.0158198405131027E-4</v>
      </c>
      <c r="AA247" s="223"/>
      <c r="AB247" s="23"/>
      <c r="AC247" s="312"/>
      <c r="AD247" s="313"/>
      <c r="AE247" s="313"/>
      <c r="AF247" s="61">
        <v>250</v>
      </c>
      <c r="AG247" s="14">
        <v>1391.2239999999999</v>
      </c>
      <c r="AH247" s="14">
        <v>33.834650000000003</v>
      </c>
      <c r="AI247" s="7">
        <v>1367.8578534268522</v>
      </c>
      <c r="AJ247" s="4">
        <v>34.222292854318866</v>
      </c>
      <c r="AK247" s="2">
        <f t="shared" si="98"/>
        <v>1.6795387783094398</v>
      </c>
      <c r="AL247" s="2">
        <f t="shared" si="99"/>
        <v>1.1456978402875819</v>
      </c>
      <c r="AM247" s="215">
        <f t="shared" si="83"/>
        <v>545.97680567782277</v>
      </c>
      <c r="AN247" s="217">
        <f t="shared" si="84"/>
        <v>0.15026698250447476</v>
      </c>
      <c r="AO247" s="223"/>
      <c r="AP247" s="23"/>
      <c r="AQ247" s="312"/>
      <c r="AR247" s="313"/>
      <c r="AS247" s="313"/>
      <c r="AT247" s="61">
        <v>250</v>
      </c>
      <c r="AU247" s="14">
        <v>1237.519</v>
      </c>
      <c r="AV247" s="14">
        <v>34.469320000000003</v>
      </c>
      <c r="AW247" s="7">
        <v>1273.6658710961399</v>
      </c>
      <c r="AX247" s="4">
        <v>34.211694392139691</v>
      </c>
      <c r="AY247" s="2">
        <f t="shared" si="100"/>
        <v>2.9209144341331221</v>
      </c>
      <c r="AZ247" s="2">
        <f t="shared" si="101"/>
        <v>0.7474055416826102</v>
      </c>
      <c r="BA247" s="215">
        <f t="shared" si="85"/>
        <v>1306.5962900409525</v>
      </c>
      <c r="BB247" s="217">
        <f t="shared" si="86"/>
        <v>6.6370953825395401E-2</v>
      </c>
      <c r="BC247" s="162"/>
      <c r="BD247" s="32"/>
      <c r="BS247" s="20"/>
      <c r="BT247" s="8"/>
      <c r="BU247" s="50">
        <v>2241.5479683695939</v>
      </c>
      <c r="BV247" s="53">
        <v>43.019619753093636</v>
      </c>
      <c r="BX247" s="50">
        <v>2088.5064244766741</v>
      </c>
      <c r="BY247" s="53">
        <v>43.005793857035393</v>
      </c>
      <c r="CB247" s="20"/>
      <c r="CC247" s="20"/>
      <c r="CD247" s="20"/>
      <c r="CE247" s="20"/>
      <c r="CF247" s="20"/>
      <c r="CG247" s="8"/>
      <c r="CH247" s="20"/>
      <c r="CW247" s="6"/>
      <c r="CX247" s="6"/>
    </row>
    <row r="248" spans="14:102" x14ac:dyDescent="0.25">
      <c r="N248" s="27"/>
      <c r="O248" s="312"/>
      <c r="P248" s="313"/>
      <c r="Q248" s="313"/>
      <c r="R248" s="61">
        <v>300</v>
      </c>
      <c r="S248" s="14">
        <v>1315.8240000000001</v>
      </c>
      <c r="T248" s="14">
        <v>34.46022</v>
      </c>
      <c r="U248" s="7">
        <v>1321.7455163842337</v>
      </c>
      <c r="V248" s="4">
        <v>34.691511115807899</v>
      </c>
      <c r="W248" s="2">
        <f t="shared" si="96"/>
        <v>0.45002343658678173</v>
      </c>
      <c r="X248" s="2">
        <f t="shared" si="97"/>
        <v>0.67118293443251076</v>
      </c>
      <c r="Y248" s="215">
        <f t="shared" si="81"/>
        <v>35.064356288747618</v>
      </c>
      <c r="Z248" s="217">
        <f t="shared" si="82"/>
        <v>5.3495580251662928E-2</v>
      </c>
      <c r="AA248" s="223"/>
      <c r="AB248" s="23"/>
      <c r="AC248" s="312"/>
      <c r="AD248" s="313"/>
      <c r="AE248" s="313"/>
      <c r="AF248" s="61">
        <v>300</v>
      </c>
      <c r="AG248" s="14">
        <v>1437.068</v>
      </c>
      <c r="AH248" s="14">
        <v>34.241880000000002</v>
      </c>
      <c r="AI248" s="7">
        <v>1412.1718137041582</v>
      </c>
      <c r="AJ248" s="4">
        <v>34.711451416650007</v>
      </c>
      <c r="AK248" s="2">
        <f t="shared" si="98"/>
        <v>1.7324292445341309</v>
      </c>
      <c r="AL248" s="2">
        <f t="shared" si="99"/>
        <v>1.3713365523446881</v>
      </c>
      <c r="AM248" s="215">
        <f t="shared" si="83"/>
        <v>619.82009207725821</v>
      </c>
      <c r="AN248" s="217">
        <f t="shared" si="84"/>
        <v>0.22049731533469291</v>
      </c>
      <c r="AO248" s="223"/>
      <c r="AP248" s="23"/>
      <c r="AQ248" s="312"/>
      <c r="AR248" s="313"/>
      <c r="AS248" s="313"/>
      <c r="AT248" s="61">
        <v>300</v>
      </c>
      <c r="AU248" s="14">
        <v>1276.7529999999999</v>
      </c>
      <c r="AV248" s="14">
        <v>34.929969999999997</v>
      </c>
      <c r="AW248" s="7">
        <v>1316.0229408706011</v>
      </c>
      <c r="AX248" s="4">
        <v>34.700677009115594</v>
      </c>
      <c r="AY248" s="2">
        <f t="shared" si="100"/>
        <v>3.0757664850289137</v>
      </c>
      <c r="AZ248" s="2">
        <f t="shared" si="101"/>
        <v>0.65643626629053231</v>
      </c>
      <c r="BA248" s="215">
        <f t="shared" si="85"/>
        <v>1542.1282559805147</v>
      </c>
      <c r="BB248" s="217">
        <f t="shared" si="86"/>
        <v>5.2575275668714928E-2</v>
      </c>
      <c r="BC248" s="162"/>
      <c r="BD248" s="32"/>
      <c r="BS248" s="20"/>
      <c r="BT248" s="8"/>
      <c r="BU248" s="50">
        <v>2294.4593393866394</v>
      </c>
      <c r="BV248" s="53">
        <v>43.507535410847595</v>
      </c>
      <c r="BX248" s="50">
        <v>2138.2345448900769</v>
      </c>
      <c r="BY248" s="53">
        <v>43.493699804378039</v>
      </c>
      <c r="CB248" s="20"/>
      <c r="CC248" s="20"/>
      <c r="CD248" s="20"/>
      <c r="CE248" s="20"/>
      <c r="CF248" s="20"/>
      <c r="CG248" s="8"/>
      <c r="CH248" s="20"/>
      <c r="CW248" s="6"/>
      <c r="CX248" s="6"/>
    </row>
    <row r="249" spans="14:102" x14ac:dyDescent="0.25">
      <c r="N249" s="27"/>
      <c r="O249" s="312"/>
      <c r="P249" s="313"/>
      <c r="Q249" s="313"/>
      <c r="R249" s="61">
        <v>350</v>
      </c>
      <c r="S249" s="14">
        <v>1362.895</v>
      </c>
      <c r="T249" s="14">
        <v>34.931629999999998</v>
      </c>
      <c r="U249" s="7">
        <v>1364.580434399385</v>
      </c>
      <c r="V249" s="4">
        <v>35.180402907022142</v>
      </c>
      <c r="W249" s="2">
        <f t="shared" si="96"/>
        <v>0.12366575557068084</v>
      </c>
      <c r="X249" s="2">
        <f t="shared" si="97"/>
        <v>0.71217090935104777</v>
      </c>
      <c r="Y249" s="215">
        <f t="shared" si="81"/>
        <v>2.8406891146303792</v>
      </c>
      <c r="Z249" s="217">
        <f t="shared" si="82"/>
        <v>6.1887959268248E-2</v>
      </c>
      <c r="AA249" s="223"/>
      <c r="AB249" s="23"/>
      <c r="AC249" s="312"/>
      <c r="AD249" s="313"/>
      <c r="AE249" s="313"/>
      <c r="AF249" s="61">
        <v>350</v>
      </c>
      <c r="AG249" s="14">
        <v>1487.9059999999999</v>
      </c>
      <c r="AH249" s="14">
        <v>34.816479999999999</v>
      </c>
      <c r="AI249" s="7">
        <v>1456.8746627701362</v>
      </c>
      <c r="AJ249" s="4">
        <v>35.200573952732746</v>
      </c>
      <c r="AK249" s="2">
        <f t="shared" si="98"/>
        <v>2.0855710797499145</v>
      </c>
      <c r="AL249" s="2">
        <f t="shared" si="99"/>
        <v>1.1031958220151716</v>
      </c>
      <c r="AM249" s="215">
        <f t="shared" si="83"/>
        <v>962.94389027352906</v>
      </c>
      <c r="AN249" s="217">
        <f t="shared" si="84"/>
        <v>0.14752816452586631</v>
      </c>
      <c r="AO249" s="223"/>
      <c r="AP249" s="23"/>
      <c r="AQ249" s="312"/>
      <c r="AR249" s="313"/>
      <c r="AS249" s="313"/>
      <c r="AT249" s="61">
        <v>350</v>
      </c>
      <c r="AU249" s="14">
        <v>1321.7670000000001</v>
      </c>
      <c r="AV249" s="14">
        <v>35.102209999999999</v>
      </c>
      <c r="AW249" s="7">
        <v>1358.7281953591062</v>
      </c>
      <c r="AX249" s="4">
        <v>35.189661628071228</v>
      </c>
      <c r="AY249" s="2">
        <f t="shared" si="100"/>
        <v>2.7963472653732548</v>
      </c>
      <c r="AZ249" s="2">
        <f t="shared" si="101"/>
        <v>0.24913425129423056</v>
      </c>
      <c r="BA249" s="215">
        <f t="shared" si="85"/>
        <v>1366.1299623740074</v>
      </c>
      <c r="BB249" s="217">
        <f t="shared" si="86"/>
        <v>7.6477872523084854E-3</v>
      </c>
      <c r="BC249" s="162"/>
      <c r="BD249" s="32"/>
      <c r="BS249" s="20"/>
      <c r="BT249" s="8"/>
      <c r="BU249" s="50">
        <v>2347.9406426730243</v>
      </c>
      <c r="BV249" s="53">
        <v>43.995326548326666</v>
      </c>
      <c r="BX249" s="50">
        <v>2188.4660810637974</v>
      </c>
      <c r="BY249" s="53">
        <v>43.981498371131941</v>
      </c>
      <c r="CB249" s="20"/>
      <c r="CC249" s="20"/>
      <c r="CD249" s="20"/>
      <c r="CE249" s="20"/>
      <c r="CF249" s="20"/>
      <c r="CG249" s="8"/>
      <c r="CH249" s="20"/>
      <c r="CW249" s="6"/>
      <c r="CX249" s="6"/>
    </row>
    <row r="250" spans="14:102" x14ac:dyDescent="0.25">
      <c r="N250" s="27"/>
      <c r="O250" s="312"/>
      <c r="P250" s="313"/>
      <c r="Q250" s="313"/>
      <c r="R250" s="61">
        <v>400</v>
      </c>
      <c r="S250" s="14">
        <v>1406.7539999999999</v>
      </c>
      <c r="T250" s="14">
        <v>35.366819999999997</v>
      </c>
      <c r="U250" s="7">
        <v>1407.773623495418</v>
      </c>
      <c r="V250" s="4">
        <v>35.669257781526625</v>
      </c>
      <c r="W250" s="2">
        <f t="shared" si="96"/>
        <v>7.2480582633356327E-2</v>
      </c>
      <c r="X250" s="2">
        <f t="shared" si="97"/>
        <v>0.85514553337458032</v>
      </c>
      <c r="Y250" s="215">
        <f t="shared" si="81"/>
        <v>1.0396320724085129</v>
      </c>
      <c r="Z250" s="217">
        <f t="shared" si="82"/>
        <v>9.1468611694748195E-2</v>
      </c>
      <c r="AA250" s="223"/>
      <c r="AB250" s="23"/>
      <c r="AC250" s="312"/>
      <c r="AD250" s="313"/>
      <c r="AE250" s="313"/>
      <c r="AF250" s="61">
        <v>400</v>
      </c>
      <c r="AG250" s="14">
        <v>1534.8789999999999</v>
      </c>
      <c r="AH250" s="14">
        <v>35.267740000000003</v>
      </c>
      <c r="AI250" s="7">
        <v>1501.9745676298255</v>
      </c>
      <c r="AJ250" s="4">
        <v>35.689657921816099</v>
      </c>
      <c r="AK250" s="2">
        <f t="shared" si="98"/>
        <v>2.1437802178656686</v>
      </c>
      <c r="AL250" s="2">
        <f t="shared" si="99"/>
        <v>1.1963282076370529</v>
      </c>
      <c r="AM250" s="215">
        <f t="shared" si="83"/>
        <v>1082.7016696033802</v>
      </c>
      <c r="AN250" s="217">
        <f t="shared" si="84"/>
        <v>0.1780147327496133</v>
      </c>
      <c r="AO250" s="223"/>
      <c r="AP250" s="23"/>
      <c r="AQ250" s="312"/>
      <c r="AR250" s="313"/>
      <c r="AS250" s="313"/>
      <c r="AT250" s="61">
        <v>400</v>
      </c>
      <c r="AU250" s="14">
        <v>1364.098</v>
      </c>
      <c r="AV250" s="14">
        <v>35.454470000000001</v>
      </c>
      <c r="AW250" s="7">
        <v>1401.7889091211175</v>
      </c>
      <c r="AX250" s="4">
        <v>35.67861441999645</v>
      </c>
      <c r="AY250" s="2">
        <f t="shared" si="100"/>
        <v>2.7630646127417209</v>
      </c>
      <c r="AZ250" s="2">
        <f t="shared" si="101"/>
        <v>0.63220355570524411</v>
      </c>
      <c r="BA250" s="215">
        <f t="shared" si="85"/>
        <v>1420.6046303763426</v>
      </c>
      <c r="BB250" s="217">
        <f t="shared" si="86"/>
        <v>5.0240721015544561E-2</v>
      </c>
      <c r="BC250" s="162"/>
      <c r="BD250" s="32"/>
      <c r="BS250" s="20"/>
      <c r="BT250" s="8"/>
      <c r="BU250" s="50">
        <v>2402.0039260768317</v>
      </c>
      <c r="BV250" s="53">
        <v>44.482984433596457</v>
      </c>
      <c r="BX250" s="50">
        <v>2239.2116718844068</v>
      </c>
      <c r="BY250" s="53">
        <v>44.469182420541145</v>
      </c>
      <c r="CB250" s="20"/>
      <c r="CC250" s="20"/>
      <c r="CD250" s="20"/>
      <c r="CE250" s="20"/>
      <c r="CF250" s="20"/>
      <c r="CG250" s="8"/>
      <c r="CH250" s="20"/>
      <c r="CW250" s="6"/>
      <c r="CX250" s="6"/>
    </row>
    <row r="251" spans="14:102" x14ac:dyDescent="0.25">
      <c r="N251" s="27"/>
      <c r="O251" s="312"/>
      <c r="P251" s="313"/>
      <c r="Q251" s="313"/>
      <c r="R251" s="61">
        <v>450</v>
      </c>
      <c r="S251" s="14">
        <v>1451.26</v>
      </c>
      <c r="T251" s="14">
        <v>35.798070000000003</v>
      </c>
      <c r="U251" s="7">
        <v>1451.3326117718345</v>
      </c>
      <c r="V251" s="4">
        <v>36.158073465151162</v>
      </c>
      <c r="W251" s="2">
        <f t="shared" si="96"/>
        <v>5.0033606545033232E-3</v>
      </c>
      <c r="X251" s="2">
        <f t="shared" si="97"/>
        <v>1.0056504866076836</v>
      </c>
      <c r="Y251" s="215">
        <f t="shared" si="81"/>
        <v>5.2724694089520113E-3</v>
      </c>
      <c r="Z251" s="217">
        <f t="shared" si="82"/>
        <v>0.12960249492084192</v>
      </c>
      <c r="AA251" s="223"/>
      <c r="AB251" s="23"/>
      <c r="AC251" s="312"/>
      <c r="AD251" s="313"/>
      <c r="AE251" s="313"/>
      <c r="AF251" s="61">
        <v>450</v>
      </c>
      <c r="AG251" s="14">
        <v>1582.259</v>
      </c>
      <c r="AH251" s="14">
        <v>35.75526</v>
      </c>
      <c r="AI251" s="7">
        <v>1547.4798687620444</v>
      </c>
      <c r="AJ251" s="4">
        <v>36.178700441816638</v>
      </c>
      <c r="AK251" s="2">
        <f t="shared" si="98"/>
        <v>2.1980681568539442</v>
      </c>
      <c r="AL251" s="2">
        <f t="shared" si="99"/>
        <v>1.1842745425893637</v>
      </c>
      <c r="AM251" s="215">
        <f t="shared" si="83"/>
        <v>1209.5879696669426</v>
      </c>
      <c r="AN251" s="217">
        <f t="shared" si="84"/>
        <v>0.17930180776586938</v>
      </c>
      <c r="AO251" s="223"/>
      <c r="AP251" s="23"/>
      <c r="AQ251" s="312"/>
      <c r="AR251" s="313"/>
      <c r="AS251" s="313"/>
      <c r="AT251" s="61">
        <v>450</v>
      </c>
      <c r="AU251" s="14">
        <v>1407.2460000000001</v>
      </c>
      <c r="AV251" s="14">
        <v>35.907330000000002</v>
      </c>
      <c r="AW251" s="7">
        <v>1445.2125459018991</v>
      </c>
      <c r="AX251" s="4">
        <v>36.16752942755312</v>
      </c>
      <c r="AY251" s="2">
        <f t="shared" si="100"/>
        <v>2.697932408541154</v>
      </c>
      <c r="AZ251" s="2">
        <f t="shared" si="101"/>
        <v>0.72464153573411971</v>
      </c>
      <c r="BA251" s="215">
        <f t="shared" si="85"/>
        <v>1441.4586077210079</v>
      </c>
      <c r="BB251" s="217">
        <f t="shared" si="86"/>
        <v>6.7703742098970468E-2</v>
      </c>
      <c r="BC251" s="162"/>
      <c r="BD251" s="32"/>
      <c r="BS251" s="20"/>
      <c r="BT251" s="8"/>
      <c r="BU251" s="50">
        <v>2456.6614988258443</v>
      </c>
      <c r="BV251" s="53">
        <v>44.970499681863089</v>
      </c>
      <c r="BX251" s="50">
        <v>2290.4821864201458</v>
      </c>
      <c r="BY251" s="53">
        <v>44.956744312552217</v>
      </c>
      <c r="CB251" s="20"/>
      <c r="CC251" s="20"/>
      <c r="CD251" s="20"/>
      <c r="CE251" s="20"/>
      <c r="CF251" s="20"/>
      <c r="CG251" s="8"/>
      <c r="CH251" s="20"/>
      <c r="CW251" s="6"/>
      <c r="CX251" s="6"/>
    </row>
    <row r="252" spans="14:102" x14ac:dyDescent="0.25">
      <c r="N252" s="27"/>
      <c r="O252" s="312"/>
      <c r="P252" s="313"/>
      <c r="Q252" s="313"/>
      <c r="R252" s="61">
        <v>500</v>
      </c>
      <c r="S252" s="14">
        <v>1496.3130000000001</v>
      </c>
      <c r="T252" s="14">
        <v>36.34402</v>
      </c>
      <c r="U252" s="7">
        <v>1495.2650871565627</v>
      </c>
      <c r="V252" s="4">
        <v>36.646847252390657</v>
      </c>
      <c r="W252" s="2">
        <f t="shared" si="96"/>
        <v>7.0032997336614472E-2</v>
      </c>
      <c r="X252" s="2">
        <f t="shared" si="97"/>
        <v>0.83322442699144594</v>
      </c>
      <c r="Y252" s="215">
        <f t="shared" si="81"/>
        <v>1.0981213274410906</v>
      </c>
      <c r="Z252" s="217">
        <f t="shared" si="82"/>
        <v>9.1704344790474401E-2</v>
      </c>
      <c r="AA252" s="223"/>
      <c r="AB252" s="23"/>
      <c r="AC252" s="312"/>
      <c r="AD252" s="313"/>
      <c r="AE252" s="313"/>
      <c r="AF252" s="61">
        <v>500</v>
      </c>
      <c r="AG252" s="14">
        <v>1630.06</v>
      </c>
      <c r="AH252" s="14">
        <v>36.293379999999999</v>
      </c>
      <c r="AI252" s="7">
        <v>1593.3990841197206</v>
      </c>
      <c r="AJ252" s="4">
        <v>36.667698440233529</v>
      </c>
      <c r="AK252" s="2">
        <f t="shared" si="98"/>
        <v>2.2490531563426739</v>
      </c>
      <c r="AL252" s="2">
        <f t="shared" si="99"/>
        <v>1.0313683658935326</v>
      </c>
      <c r="AM252" s="215">
        <f t="shared" si="83"/>
        <v>1344.0227531809217</v>
      </c>
      <c r="AN252" s="217">
        <f t="shared" si="84"/>
        <v>0.14011429469886294</v>
      </c>
      <c r="AO252" s="223"/>
      <c r="AP252" s="23"/>
      <c r="AQ252" s="312"/>
      <c r="AR252" s="313"/>
      <c r="AS252" s="313"/>
      <c r="AT252" s="61">
        <v>500</v>
      </c>
      <c r="AU252" s="14">
        <v>1451.105</v>
      </c>
      <c r="AV252" s="14">
        <v>36.34646</v>
      </c>
      <c r="AW252" s="7">
        <v>1489.0067319753546</v>
      </c>
      <c r="AX252" s="4">
        <v>36.656403568249047</v>
      </c>
      <c r="AY252" s="2">
        <f t="shared" si="100"/>
        <v>2.6119220852629237</v>
      </c>
      <c r="AZ252" s="2">
        <f t="shared" si="101"/>
        <v>0.85274760801752514</v>
      </c>
      <c r="BA252" s="215">
        <f t="shared" si="85"/>
        <v>1436.5412867316136</v>
      </c>
      <c r="BB252" s="217">
        <f t="shared" si="86"/>
        <v>9.6065015498951384E-2</v>
      </c>
      <c r="BC252" s="162"/>
      <c r="BD252" s="32"/>
      <c r="BS252" s="20"/>
      <c r="BT252" s="8"/>
      <c r="BU252" s="50">
        <v>2511.9259377071771</v>
      </c>
      <c r="BV252" s="53">
        <v>45.457862195657803</v>
      </c>
      <c r="BX252" s="50">
        <v>2342.2887292842861</v>
      </c>
      <c r="BY252" s="53">
        <v>45.444175860838953</v>
      </c>
      <c r="CB252" s="20"/>
      <c r="CC252" s="20"/>
      <c r="CD252" s="20"/>
      <c r="CE252" s="20"/>
      <c r="CF252" s="20"/>
      <c r="CG252" s="8"/>
      <c r="CH252" s="20"/>
      <c r="CW252" s="6"/>
      <c r="CX252" s="6"/>
    </row>
    <row r="253" spans="14:102" x14ac:dyDescent="0.25">
      <c r="N253" s="27"/>
      <c r="O253" s="312"/>
      <c r="P253" s="313"/>
      <c r="Q253" s="313"/>
      <c r="R253" s="61">
        <v>550</v>
      </c>
      <c r="S253" s="14">
        <v>1544.595</v>
      </c>
      <c r="T253" s="14">
        <v>36.819629999999997</v>
      </c>
      <c r="U253" s="7">
        <v>1539.5789012199598</v>
      </c>
      <c r="V253" s="4">
        <v>37.135576240257819</v>
      </c>
      <c r="W253" s="2">
        <f t="shared" si="96"/>
        <v>0.32475171679568032</v>
      </c>
      <c r="X253" s="2">
        <f t="shared" si="97"/>
        <v>0.85809183921137411</v>
      </c>
      <c r="Y253" s="215">
        <f t="shared" si="81"/>
        <v>25.161246971121166</v>
      </c>
      <c r="Z253" s="217">
        <f t="shared" si="82"/>
        <v>9.982202673305389E-2</v>
      </c>
      <c r="AA253" s="223"/>
      <c r="AB253" s="23"/>
      <c r="AC253" s="312"/>
      <c r="AD253" s="313"/>
      <c r="AE253" s="313"/>
      <c r="AF253" s="61">
        <v>550</v>
      </c>
      <c r="AG253" s="14">
        <v>1681.087</v>
      </c>
      <c r="AH253" s="14">
        <v>36.78172</v>
      </c>
      <c r="AI253" s="7">
        <v>1639.7409130480785</v>
      </c>
      <c r="AJ253" s="4">
        <v>37.156648656231553</v>
      </c>
      <c r="AK253" s="2">
        <f t="shared" si="98"/>
        <v>2.459485258759452</v>
      </c>
      <c r="AL253" s="2">
        <f t="shared" si="99"/>
        <v>1.0193342133852175</v>
      </c>
      <c r="AM253" s="215">
        <f t="shared" si="83"/>
        <v>1709.4989062358538</v>
      </c>
      <c r="AN253" s="217">
        <f t="shared" si="84"/>
        <v>0.14057149726359824</v>
      </c>
      <c r="AO253" s="223"/>
      <c r="AP253" s="23"/>
      <c r="AQ253" s="312"/>
      <c r="AR253" s="313"/>
      <c r="AS253" s="313"/>
      <c r="AT253" s="61">
        <v>550</v>
      </c>
      <c r="AU253" s="14">
        <v>1498.146</v>
      </c>
      <c r="AV253" s="14">
        <v>36.926029999999997</v>
      </c>
      <c r="AW253" s="7">
        <v>1533.1792563833396</v>
      </c>
      <c r="AX253" s="4">
        <v>37.145233955938835</v>
      </c>
      <c r="AY253" s="2">
        <f t="shared" si="100"/>
        <v>2.3384407383085279</v>
      </c>
      <c r="AZ253" s="2">
        <f t="shared" si="101"/>
        <v>0.59362990264276361</v>
      </c>
      <c r="BA253" s="215">
        <f t="shared" si="85"/>
        <v>1227.3290528208101</v>
      </c>
      <c r="BB253" s="217">
        <f t="shared" si="86"/>
        <v>4.8050374299235893E-2</v>
      </c>
      <c r="BC253" s="162"/>
      <c r="BD253" s="32"/>
      <c r="BS253" s="20"/>
      <c r="BT253" s="8"/>
      <c r="BU253" s="50">
        <v>2567.810093441753</v>
      </c>
      <c r="BV253" s="53">
        <v>45.94506109833651</v>
      </c>
      <c r="BX253" s="50">
        <v>2394.6426461577767</v>
      </c>
      <c r="BY253" s="53">
        <v>45.931468285384447</v>
      </c>
      <c r="CB253" s="20"/>
      <c r="CC253" s="20"/>
      <c r="CD253" s="20"/>
      <c r="CE253" s="20"/>
      <c r="CF253" s="20"/>
      <c r="CG253" s="8"/>
      <c r="CH253" s="20"/>
      <c r="CW253" s="6"/>
      <c r="CX253" s="6"/>
    </row>
    <row r="254" spans="14:102" x14ac:dyDescent="0.25">
      <c r="N254" s="27"/>
      <c r="O254" s="312"/>
      <c r="P254" s="313"/>
      <c r="Q254" s="313"/>
      <c r="R254" s="61">
        <v>600</v>
      </c>
      <c r="S254" s="14">
        <v>1590.2239999999999</v>
      </c>
      <c r="T254" s="14">
        <v>37.334290000000003</v>
      </c>
      <c r="U254" s="7">
        <v>1584.2820728116887</v>
      </c>
      <c r="V254" s="4">
        <v>37.624257348328698</v>
      </c>
      <c r="W254" s="2">
        <f t="shared" si="96"/>
        <v>0.37365347198326671</v>
      </c>
      <c r="X254" s="2">
        <f t="shared" si="97"/>
        <v>0.77667835206908886</v>
      </c>
      <c r="Y254" s="215">
        <f t="shared" si="81"/>
        <v>35.306498711191644</v>
      </c>
      <c r="Z254" s="217">
        <f t="shared" si="82"/>
        <v>8.408106309677453E-2</v>
      </c>
      <c r="AA254" s="223"/>
      <c r="AB254" s="23"/>
      <c r="AC254" s="312"/>
      <c r="AD254" s="313"/>
      <c r="AE254" s="313"/>
      <c r="AF254" s="61">
        <v>600</v>
      </c>
      <c r="AG254" s="14">
        <v>1729.17</v>
      </c>
      <c r="AH254" s="14">
        <v>37.300559999999997</v>
      </c>
      <c r="AI254" s="7">
        <v>1686.5142402824249</v>
      </c>
      <c r="AJ254" s="4">
        <v>37.645547628433221</v>
      </c>
      <c r="AK254" s="2">
        <f t="shared" si="98"/>
        <v>2.4668343608537717</v>
      </c>
      <c r="AL254" s="2">
        <f t="shared" si="99"/>
        <v>0.92488592244519496</v>
      </c>
      <c r="AM254" s="215">
        <f t="shared" si="83"/>
        <v>1819.5138370835082</v>
      </c>
      <c r="AN254" s="217">
        <f t="shared" si="84"/>
        <v>0.1190164637719798</v>
      </c>
      <c r="AO254" s="223"/>
      <c r="AP254" s="23"/>
      <c r="AQ254" s="312"/>
      <c r="AR254" s="313"/>
      <c r="AS254" s="313"/>
      <c r="AT254" s="61">
        <v>600</v>
      </c>
      <c r="AU254" s="14">
        <v>1542.7550000000001</v>
      </c>
      <c r="AV254" s="14">
        <v>37.354520000000001</v>
      </c>
      <c r="AW254" s="7">
        <v>1577.7380741217278</v>
      </c>
      <c r="AX254" s="4">
        <v>37.634017581145784</v>
      </c>
      <c r="AY254" s="2">
        <f t="shared" si="100"/>
        <v>2.2675715924905555</v>
      </c>
      <c r="AZ254" s="2">
        <f t="shared" si="101"/>
        <v>0.74822961490546036</v>
      </c>
      <c r="BA254" s="215">
        <f t="shared" si="85"/>
        <v>1223.815475006292</v>
      </c>
      <c r="BB254" s="217">
        <f t="shared" si="86"/>
        <v>7.8118897866343642E-2</v>
      </c>
      <c r="BC254" s="162"/>
      <c r="BD254" s="32"/>
      <c r="BS254" s="20"/>
      <c r="BT254" s="8"/>
      <c r="BU254" s="50">
        <v>2624.3270972650371</v>
      </c>
      <c r="BV254" s="53">
        <v>46.432084659999305</v>
      </c>
      <c r="BX254" s="50">
        <v>2447.5555294793912</v>
      </c>
      <c r="BY254" s="53">
        <v>46.41861216006923</v>
      </c>
      <c r="CB254" s="20"/>
      <c r="CC254" s="20"/>
      <c r="CD254" s="20"/>
      <c r="CE254" s="20"/>
      <c r="CF254" s="20"/>
      <c r="CG254" s="8"/>
      <c r="CH254" s="20"/>
      <c r="CW254" s="6"/>
      <c r="CX254" s="6"/>
    </row>
    <row r="255" spans="14:102" x14ac:dyDescent="0.25">
      <c r="N255" s="27"/>
      <c r="O255" s="312"/>
      <c r="P255" s="313"/>
      <c r="Q255" s="313"/>
      <c r="R255" s="61">
        <v>650</v>
      </c>
      <c r="S255" s="14">
        <v>1636.279</v>
      </c>
      <c r="T255" s="14">
        <v>37.847160000000002</v>
      </c>
      <c r="U255" s="7">
        <v>1629.3827917515855</v>
      </c>
      <c r="V255" s="4">
        <v>38.112887310747553</v>
      </c>
      <c r="W255" s="2">
        <f t="shared" si="96"/>
        <v>0.42145674719375459</v>
      </c>
      <c r="X255" s="2">
        <f t="shared" si="97"/>
        <v>0.70210634231881708</v>
      </c>
      <c r="Y255" s="215">
        <f t="shared" si="81"/>
        <v>47.557688205500128</v>
      </c>
      <c r="Z255" s="217">
        <f t="shared" si="82"/>
        <v>7.0611003677125223E-2</v>
      </c>
      <c r="AA255" s="223"/>
      <c r="AB255" s="23"/>
      <c r="AC255" s="312"/>
      <c r="AD255" s="313"/>
      <c r="AE255" s="313"/>
      <c r="AF255" s="61">
        <v>650</v>
      </c>
      <c r="AG255" s="14">
        <v>1777.5809999999999</v>
      </c>
      <c r="AH255" s="14">
        <v>37.79457</v>
      </c>
      <c r="AI255" s="7">
        <v>1733.7281400428928</v>
      </c>
      <c r="AJ255" s="4">
        <v>38.134391680271271</v>
      </c>
      <c r="AK255" s="2">
        <f t="shared" si="98"/>
        <v>2.4669964382555318</v>
      </c>
      <c r="AL255" s="2">
        <f t="shared" si="99"/>
        <v>0.89912831465279541</v>
      </c>
      <c r="AM255" s="215">
        <f t="shared" si="83"/>
        <v>1923.0733264176436</v>
      </c>
      <c r="AN255" s="217">
        <f t="shared" si="84"/>
        <v>0.11547877438238995</v>
      </c>
      <c r="AO255" s="223"/>
      <c r="AP255" s="23"/>
      <c r="AQ255" s="312"/>
      <c r="AR255" s="313"/>
      <c r="AS255" s="313"/>
      <c r="AT255" s="61">
        <v>650</v>
      </c>
      <c r="AU255" s="14">
        <v>1587.8140000000001</v>
      </c>
      <c r="AV255" s="14">
        <v>37.86251</v>
      </c>
      <c r="AW255" s="7">
        <v>1622.6913097441568</v>
      </c>
      <c r="AX255" s="4">
        <v>38.122751260713564</v>
      </c>
      <c r="AY255" s="2">
        <f t="shared" si="100"/>
        <v>2.1965614199242931</v>
      </c>
      <c r="AZ255" s="2">
        <f t="shared" si="101"/>
        <v>0.68733229971695842</v>
      </c>
      <c r="BA255" s="215">
        <f t="shared" si="85"/>
        <v>1216.4267349898491</v>
      </c>
      <c r="BB255" s="217">
        <f t="shared" si="86"/>
        <v>6.7725513777784851E-2</v>
      </c>
      <c r="BC255" s="162"/>
      <c r="BD255" s="32"/>
      <c r="BS255" s="20"/>
      <c r="BT255" s="8"/>
      <c r="BU255" s="50">
        <v>2681.4903677266634</v>
      </c>
      <c r="BV255" s="53">
        <v>46.918920214796302</v>
      </c>
      <c r="BX255" s="50">
        <v>2501.0392243123547</v>
      </c>
      <c r="BY255" s="53">
        <v>46.905597354634956</v>
      </c>
      <c r="CB255" s="20"/>
      <c r="CC255" s="20"/>
      <c r="CD255" s="20"/>
      <c r="CE255" s="20"/>
      <c r="CF255" s="20"/>
      <c r="CG255" s="8"/>
      <c r="CH255" s="20"/>
      <c r="CW255" s="6"/>
      <c r="CX255" s="6"/>
    </row>
    <row r="256" spans="14:102" x14ac:dyDescent="0.25">
      <c r="N256" s="27"/>
      <c r="O256" s="312"/>
      <c r="P256" s="313"/>
      <c r="Q256" s="313"/>
      <c r="R256" s="61">
        <v>700</v>
      </c>
      <c r="S256" s="14">
        <v>1682.7729999999999</v>
      </c>
      <c r="T256" s="14">
        <v>38.308369999999996</v>
      </c>
      <c r="U256" s="7">
        <v>1674.889422606444</v>
      </c>
      <c r="V256" s="4">
        <v>38.601462663558955</v>
      </c>
      <c r="W256" s="2">
        <f t="shared" si="96"/>
        <v>0.46848727627290937</v>
      </c>
      <c r="X256" s="2">
        <f t="shared" si="97"/>
        <v>0.76508779558868878</v>
      </c>
      <c r="Y256" s="215">
        <f t="shared" si="81"/>
        <v>62.150792520186023</v>
      </c>
      <c r="Z256" s="217">
        <f t="shared" si="82"/>
        <v>8.5903309432084879E-2</v>
      </c>
      <c r="AA256" s="223"/>
      <c r="AB256" s="23"/>
      <c r="AC256" s="312"/>
      <c r="AD256" s="313"/>
      <c r="AE256" s="313"/>
      <c r="AF256" s="61">
        <v>700</v>
      </c>
      <c r="AG256" s="14">
        <v>1826.3230000000001</v>
      </c>
      <c r="AH256" s="14">
        <v>38.282530000000001</v>
      </c>
      <c r="AI256" s="7">
        <v>1781.3918802308494</v>
      </c>
      <c r="AJ256" s="4">
        <v>38.623176903952185</v>
      </c>
      <c r="AK256" s="2">
        <f t="shared" si="98"/>
        <v>2.460195692062721</v>
      </c>
      <c r="AL256" s="2">
        <f t="shared" si="99"/>
        <v>0.8898233840662666</v>
      </c>
      <c r="AM256" s="215">
        <f t="shared" si="83"/>
        <v>2018.8055237097608</v>
      </c>
      <c r="AN256" s="217">
        <f t="shared" si="84"/>
        <v>0.11604031317220832</v>
      </c>
      <c r="AO256" s="223"/>
      <c r="AP256" s="23"/>
      <c r="AQ256" s="312"/>
      <c r="AR256" s="313"/>
      <c r="AS256" s="313"/>
      <c r="AT256" s="61">
        <v>700</v>
      </c>
      <c r="AU256" s="14">
        <v>1633.3489999999999</v>
      </c>
      <c r="AV256" s="14">
        <v>38.386870000000002</v>
      </c>
      <c r="AW256" s="7">
        <v>1668.0472610963884</v>
      </c>
      <c r="AX256" s="4">
        <v>38.611431619786742</v>
      </c>
      <c r="AY256" s="2">
        <f t="shared" si="100"/>
        <v>2.1243629558893096</v>
      </c>
      <c r="AZ256" s="2">
        <f t="shared" si="101"/>
        <v>0.58499591080684776</v>
      </c>
      <c r="BA256" s="215">
        <f t="shared" si="85"/>
        <v>1203.9693231131462</v>
      </c>
      <c r="BB256" s="217">
        <f t="shared" si="86"/>
        <v>5.042792108124465E-2</v>
      </c>
      <c r="BC256" s="162"/>
      <c r="BD256" s="32"/>
      <c r="BS256" s="20"/>
      <c r="BT256" s="8"/>
      <c r="BU256" s="50">
        <v>2739.3136177229894</v>
      </c>
      <c r="BV256" s="53">
        <v>47.405554068421957</v>
      </c>
      <c r="BX256" s="50">
        <v>2555.1058343973186</v>
      </c>
      <c r="BY256" s="53">
        <v>47.392412970300661</v>
      </c>
      <c r="CB256" s="20"/>
      <c r="CC256" s="20"/>
      <c r="CD256" s="20"/>
      <c r="CE256" s="20"/>
      <c r="CF256" s="20"/>
      <c r="CG256" s="8"/>
      <c r="CH256" s="20"/>
      <c r="CW256" s="6"/>
      <c r="CX256" s="6"/>
    </row>
    <row r="257" spans="14:102" x14ac:dyDescent="0.25">
      <c r="N257" s="27"/>
      <c r="O257" s="312"/>
      <c r="P257" s="313"/>
      <c r="Q257" s="313"/>
      <c r="R257" s="61">
        <v>750</v>
      </c>
      <c r="S257" s="14">
        <v>1729.6410000000001</v>
      </c>
      <c r="T257" s="14">
        <v>38.826749999999997</v>
      </c>
      <c r="U257" s="7">
        <v>1720.8105085596455</v>
      </c>
      <c r="V257" s="4">
        <v>39.089979730428347</v>
      </c>
      <c r="W257" s="2">
        <f t="shared" si="96"/>
        <v>0.51053897544950277</v>
      </c>
      <c r="X257" s="2">
        <f t="shared" si="97"/>
        <v>0.67795973247400254</v>
      </c>
      <c r="Y257" s="215">
        <f t="shared" si="81"/>
        <v>77.977579078174713</v>
      </c>
      <c r="Z257" s="217">
        <f t="shared" si="82"/>
        <v>6.9289890981381677E-2</v>
      </c>
      <c r="AA257" s="223"/>
      <c r="AB257" s="23"/>
      <c r="AC257" s="312"/>
      <c r="AD257" s="313"/>
      <c r="AE257" s="313"/>
      <c r="AF257" s="61">
        <v>750</v>
      </c>
      <c r="AG257" s="14">
        <v>1875.365</v>
      </c>
      <c r="AH257" s="14">
        <v>38.799050000000001</v>
      </c>
      <c r="AI257" s="7">
        <v>1829.5149267306169</v>
      </c>
      <c r="AJ257" s="4">
        <v>39.111899143024758</v>
      </c>
      <c r="AK257" s="2">
        <f t="shared" si="98"/>
        <v>2.4448613080324666</v>
      </c>
      <c r="AL257" s="2">
        <f t="shared" si="99"/>
        <v>0.80633196695474862</v>
      </c>
      <c r="AM257" s="215">
        <f t="shared" si="83"/>
        <v>2102.2292188077963</v>
      </c>
      <c r="AN257" s="217">
        <f t="shared" si="84"/>
        <v>9.7874586291324492E-2</v>
      </c>
      <c r="AO257" s="223"/>
      <c r="AP257" s="23"/>
      <c r="AQ257" s="312"/>
      <c r="AR257" s="313"/>
      <c r="AS257" s="313"/>
      <c r="AT257" s="61">
        <v>750</v>
      </c>
      <c r="AU257" s="14">
        <v>1679.3510000000001</v>
      </c>
      <c r="AV257" s="14">
        <v>38.830860000000001</v>
      </c>
      <c r="AW257" s="7">
        <v>1713.8144031485035</v>
      </c>
      <c r="AX257" s="4">
        <v>39.100055077129966</v>
      </c>
      <c r="AY257" s="2">
        <f t="shared" si="100"/>
        <v>2.0521858234820121</v>
      </c>
      <c r="AZ257" s="2">
        <f t="shared" si="101"/>
        <v>0.69325036100144188</v>
      </c>
      <c r="BA257" s="215">
        <f t="shared" si="85"/>
        <v>1187.7261565762742</v>
      </c>
      <c r="BB257" s="217">
        <f t="shared" si="86"/>
        <v>7.2465989551007526E-2</v>
      </c>
      <c r="BC257" s="162"/>
      <c r="BD257" s="32"/>
      <c r="BS257" s="20"/>
      <c r="BT257" s="8"/>
      <c r="BU257" s="50">
        <v>2797.8108617782209</v>
      </c>
      <c r="BV257" s="53">
        <v>47.891971394406525</v>
      </c>
      <c r="BX257" s="50">
        <v>2609.7677284025508</v>
      </c>
      <c r="BY257" s="53">
        <v>47.879047268200679</v>
      </c>
      <c r="CB257" s="20"/>
      <c r="CC257" s="20"/>
      <c r="CD257" s="20"/>
      <c r="CE257" s="20"/>
      <c r="CF257" s="20"/>
      <c r="CG257" s="8"/>
      <c r="CH257" s="20"/>
      <c r="CW257" s="6"/>
      <c r="CX257" s="6"/>
    </row>
    <row r="258" spans="14:102" x14ac:dyDescent="0.25">
      <c r="N258" s="27"/>
      <c r="O258" s="312"/>
      <c r="P258" s="313"/>
      <c r="Q258" s="313"/>
      <c r="R258" s="61">
        <v>800</v>
      </c>
      <c r="S258" s="14">
        <v>1776.9090000000001</v>
      </c>
      <c r="T258" s="14">
        <v>39.306669999999997</v>
      </c>
      <c r="U258" s="7">
        <v>1767.1547753773425</v>
      </c>
      <c r="V258" s="4">
        <v>39.578434607094337</v>
      </c>
      <c r="W258" s="2">
        <f t="shared" si="96"/>
        <v>0.54894339680071413</v>
      </c>
      <c r="X258" s="2">
        <f t="shared" si="97"/>
        <v>0.69139565141066461</v>
      </c>
      <c r="Y258" s="215">
        <f t="shared" si="81"/>
        <v>95.144897989259846</v>
      </c>
      <c r="Z258" s="217">
        <f t="shared" si="82"/>
        <v>7.3856001669141136E-2</v>
      </c>
      <c r="AA258" s="223"/>
      <c r="AB258" s="23"/>
      <c r="AC258" s="312"/>
      <c r="AD258" s="313"/>
      <c r="AE258" s="313"/>
      <c r="AF258" s="61">
        <v>800</v>
      </c>
      <c r="AG258" s="14">
        <v>1924.73</v>
      </c>
      <c r="AH258" s="14">
        <v>39.280999999999999</v>
      </c>
      <c r="AI258" s="7">
        <v>1878.1069478202414</v>
      </c>
      <c r="AJ258" s="4">
        <v>39.600553973421988</v>
      </c>
      <c r="AK258" s="2">
        <f t="shared" si="98"/>
        <v>2.4223164900925633</v>
      </c>
      <c r="AL258" s="2">
        <f t="shared" si="99"/>
        <v>0.81350773509327479</v>
      </c>
      <c r="AM258" s="215">
        <f t="shared" si="83"/>
        <v>2173.7089945564921</v>
      </c>
      <c r="AN258" s="217">
        <f t="shared" si="84"/>
        <v>0.10211474192978139</v>
      </c>
      <c r="AO258" s="223"/>
      <c r="AP258" s="23"/>
      <c r="AQ258" s="312"/>
      <c r="AR258" s="313"/>
      <c r="AS258" s="313"/>
      <c r="AT258" s="61">
        <v>800</v>
      </c>
      <c r="AU258" s="14">
        <v>1725.7439999999999</v>
      </c>
      <c r="AV258" s="14">
        <v>39.332990000000002</v>
      </c>
      <c r="AW258" s="7">
        <v>1760.0013919233095</v>
      </c>
      <c r="AX258" s="4">
        <v>39.588617829912401</v>
      </c>
      <c r="AY258" s="2">
        <f t="shared" si="100"/>
        <v>1.9850795902120806</v>
      </c>
      <c r="AZ258" s="2">
        <f t="shared" si="101"/>
        <v>0.64990693540561961</v>
      </c>
      <c r="BA258" s="215">
        <f t="shared" si="85"/>
        <v>1173.5689013872357</v>
      </c>
      <c r="BB258" s="217">
        <f t="shared" si="86"/>
        <v>6.5345587425722315E-2</v>
      </c>
      <c r="BC258" s="162"/>
      <c r="BD258" s="32"/>
      <c r="BS258" s="20"/>
      <c r="BT258" s="8"/>
      <c r="BU258" s="50">
        <v>2856.9964235916109</v>
      </c>
      <c r="BV258" s="53">
        <v>48.378156117583963</v>
      </c>
      <c r="BX258" s="50">
        <v>2665.037546383342</v>
      </c>
      <c r="BY258" s="53">
        <v>48.365487589686872</v>
      </c>
      <c r="CB258" s="20"/>
      <c r="CC258" s="20"/>
      <c r="CD258" s="20"/>
      <c r="CE258" s="20"/>
      <c r="CF258" s="20"/>
      <c r="CG258" s="8"/>
      <c r="CH258" s="20"/>
      <c r="CW258" s="6"/>
      <c r="CX258" s="6"/>
    </row>
    <row r="259" spans="14:102" x14ac:dyDescent="0.25">
      <c r="N259" s="27"/>
      <c r="O259" s="312"/>
      <c r="P259" s="313"/>
      <c r="Q259" s="313"/>
      <c r="R259" s="61">
        <v>850</v>
      </c>
      <c r="S259" s="14">
        <v>1821.7919999999999</v>
      </c>
      <c r="T259" s="14">
        <v>39.757770000000001</v>
      </c>
      <c r="U259" s="7">
        <v>1813.9311354746076</v>
      </c>
      <c r="V259" s="4">
        <v>40.066823144500049</v>
      </c>
      <c r="W259" s="2">
        <f t="shared" si="96"/>
        <v>0.43149078080221809</v>
      </c>
      <c r="X259" s="2">
        <f t="shared" si="97"/>
        <v>0.77734023940489605</v>
      </c>
      <c r="Y259" s="215">
        <f t="shared" si="81"/>
        <v>61.793191086571802</v>
      </c>
      <c r="Z259" s="217">
        <f t="shared" si="82"/>
        <v>9.5513846125367521E-2</v>
      </c>
      <c r="AA259" s="223"/>
      <c r="AB259" s="23"/>
      <c r="AC259" s="312"/>
      <c r="AD259" s="313"/>
      <c r="AE259" s="313"/>
      <c r="AF259" s="61">
        <v>850</v>
      </c>
      <c r="AG259" s="14">
        <v>1971.5260000000001</v>
      </c>
      <c r="AH259" s="14">
        <v>39.740720000000003</v>
      </c>
      <c r="AI259" s="7">
        <v>1927.1778186952633</v>
      </c>
      <c r="AJ259" s="4">
        <v>40.089136682814413</v>
      </c>
      <c r="AK259" s="2">
        <f t="shared" si="98"/>
        <v>2.2494342608079592</v>
      </c>
      <c r="AL259" s="2">
        <f t="shared" si="99"/>
        <v>0.87672463612740203</v>
      </c>
      <c r="AM259" s="215">
        <f t="shared" si="83"/>
        <v>1966.7611850378</v>
      </c>
      <c r="AN259" s="217">
        <f t="shared" si="84"/>
        <v>0.12139418486339701</v>
      </c>
      <c r="AO259" s="223"/>
      <c r="AP259" s="23"/>
      <c r="AQ259" s="312"/>
      <c r="AR259" s="313"/>
      <c r="AS259" s="313"/>
      <c r="AT259" s="61">
        <v>850</v>
      </c>
      <c r="AU259" s="14">
        <v>1769.8420000000001</v>
      </c>
      <c r="AV259" s="14">
        <v>39.80518</v>
      </c>
      <c r="AW259" s="7">
        <v>1806.6170685235602</v>
      </c>
      <c r="AX259" s="4">
        <v>40.077115837317685</v>
      </c>
      <c r="AY259" s="2">
        <f t="shared" si="100"/>
        <v>2.0778729696526632</v>
      </c>
      <c r="AZ259" s="2">
        <f t="shared" si="101"/>
        <v>0.68316695796297</v>
      </c>
      <c r="BA259" s="215">
        <f t="shared" si="85"/>
        <v>1352.4056649125405</v>
      </c>
      <c r="BB259" s="217">
        <f t="shared" si="86"/>
        <v>7.3949099617670197E-2</v>
      </c>
      <c r="BC259" s="162"/>
      <c r="BD259" s="32"/>
      <c r="BS259" s="20"/>
      <c r="BT259" s="8"/>
      <c r="BU259" s="50">
        <v>1162.5999999999999</v>
      </c>
      <c r="BV259" s="53">
        <v>31</v>
      </c>
      <c r="BX259" s="50">
        <v>1071</v>
      </c>
      <c r="BY259" s="53">
        <v>39</v>
      </c>
      <c r="CB259" s="8"/>
      <c r="CC259" s="20"/>
      <c r="CD259" s="20"/>
      <c r="CE259" s="20"/>
      <c r="CF259" s="20"/>
      <c r="CG259" s="8"/>
      <c r="CH259" s="20"/>
    </row>
    <row r="260" spans="14:102" x14ac:dyDescent="0.25">
      <c r="N260" s="27"/>
      <c r="O260" s="312"/>
      <c r="P260" s="313"/>
      <c r="Q260" s="313"/>
      <c r="R260" s="61">
        <v>900</v>
      </c>
      <c r="S260" s="14">
        <v>1868.5409999999999</v>
      </c>
      <c r="T260" s="14">
        <v>40.262270000000001</v>
      </c>
      <c r="U260" s="7">
        <v>1861.1486920850894</v>
      </c>
      <c r="V260" s="4">
        <v>40.555140930479318</v>
      </c>
      <c r="W260" s="2">
        <f t="shared" si="96"/>
        <v>0.39561925132553094</v>
      </c>
      <c r="X260" s="2">
        <f t="shared" si="97"/>
        <v>0.72740789448612142</v>
      </c>
      <c r="Y260" s="215">
        <f t="shared" ref="Y260:Y323" si="102">(U260-S260)^2</f>
        <v>54.646216308849738</v>
      </c>
      <c r="Z260" s="217">
        <f t="shared" ref="Z260:Z323" si="103">(V260-T260)^2</f>
        <v>8.5773381919821132E-2</v>
      </c>
      <c r="AA260" s="223"/>
      <c r="AB260" s="23"/>
      <c r="AC260" s="312"/>
      <c r="AD260" s="313"/>
      <c r="AE260" s="313"/>
      <c r="AF260" s="61">
        <v>900</v>
      </c>
      <c r="AG260" s="14">
        <v>2020.2090000000001</v>
      </c>
      <c r="AH260" s="14">
        <v>40.242600000000003</v>
      </c>
      <c r="AI260" s="7">
        <v>1976.7376261097077</v>
      </c>
      <c r="AJ260" s="4">
        <v>40.577642248091117</v>
      </c>
      <c r="AK260" s="2">
        <f t="shared" si="98"/>
        <v>2.1518255730121187</v>
      </c>
      <c r="AL260" s="2">
        <f t="shared" si="99"/>
        <v>0.83255616707447688</v>
      </c>
      <c r="AM260" s="215">
        <f t="shared" ref="AM260:AM323" si="104">(AI260-AG260)^2</f>
        <v>1889.7603479095956</v>
      </c>
      <c r="AN260" s="217">
        <f t="shared" ref="AN260:AN323" si="105">(AJ260-AH260)^2</f>
        <v>0.11225330800594724</v>
      </c>
      <c r="AO260" s="223"/>
      <c r="AP260" s="23"/>
      <c r="AQ260" s="312"/>
      <c r="AR260" s="313"/>
      <c r="AS260" s="313"/>
      <c r="AT260" s="61">
        <v>900</v>
      </c>
      <c r="AU260" s="14">
        <v>1815.836</v>
      </c>
      <c r="AV260" s="14">
        <v>40.261769999999999</v>
      </c>
      <c r="AW260" s="7">
        <v>1853.6704632613407</v>
      </c>
      <c r="AX260" s="4">
        <v>40.565544802772123</v>
      </c>
      <c r="AY260" s="2">
        <f t="shared" si="100"/>
        <v>2.0835837190881068</v>
      </c>
      <c r="AZ260" s="2">
        <f t="shared" si="101"/>
        <v>0.75449937439939918</v>
      </c>
      <c r="BA260" s="215">
        <f t="shared" ref="BA260:BA323" si="106">(AW260-AU260)^2</f>
        <v>1431.4466102737404</v>
      </c>
      <c r="BB260" s="217">
        <f t="shared" ref="BB260:BB323" si="107">(AX260-AV260)^2</f>
        <v>9.2279130799243436E-2</v>
      </c>
      <c r="BC260" s="162"/>
      <c r="BD260" s="32"/>
      <c r="BS260" s="20"/>
      <c r="BT260" s="8"/>
      <c r="BU260" s="50">
        <v>1206.1632386051581</v>
      </c>
      <c r="BV260" s="53">
        <v>32.257588485330686</v>
      </c>
      <c r="BX260" s="50">
        <v>1103.8626149725642</v>
      </c>
      <c r="BY260" s="53">
        <v>34.37433194877255</v>
      </c>
      <c r="CB260" s="8"/>
      <c r="CC260" s="20"/>
      <c r="CD260" s="20"/>
      <c r="CE260" s="20"/>
      <c r="CF260" s="20"/>
      <c r="CG260" s="8"/>
      <c r="CH260" s="20"/>
    </row>
    <row r="261" spans="14:102" x14ac:dyDescent="0.25">
      <c r="N261" s="27"/>
      <c r="O261" s="312"/>
      <c r="P261" s="313"/>
      <c r="Q261" s="313"/>
      <c r="R261" s="61">
        <v>950</v>
      </c>
      <c r="S261" s="14">
        <v>1915.6020000000001</v>
      </c>
      <c r="T261" s="14">
        <v>40.753950000000003</v>
      </c>
      <c r="U261" s="7">
        <v>1908.8167435379228</v>
      </c>
      <c r="V261" s="4">
        <v>41.043383269848441</v>
      </c>
      <c r="W261" s="2">
        <f t="shared" si="96"/>
        <v>0.35421013666081541</v>
      </c>
      <c r="X261" s="2">
        <f t="shared" si="97"/>
        <v>0.71019685171238034</v>
      </c>
      <c r="Y261" s="215">
        <f t="shared" si="102"/>
        <v>46.039705256161945</v>
      </c>
      <c r="Z261" s="217">
        <f t="shared" si="103"/>
        <v>8.3771617695158521E-2</v>
      </c>
      <c r="AA261" s="223"/>
      <c r="AB261" s="23"/>
      <c r="AC261" s="312"/>
      <c r="AD261" s="313"/>
      <c r="AE261" s="313"/>
      <c r="AF261" s="61">
        <v>950</v>
      </c>
      <c r="AG261" s="14">
        <v>2069.1489999999999</v>
      </c>
      <c r="AH261" s="14">
        <v>40.738990000000001</v>
      </c>
      <c r="AI261" s="7">
        <v>2026.796673138798</v>
      </c>
      <c r="AJ261" s="4">
        <v>41.066065310761395</v>
      </c>
      <c r="AK261" s="2">
        <f t="shared" si="98"/>
        <v>2.0468476103558442</v>
      </c>
      <c r="AL261" s="2">
        <f t="shared" si="99"/>
        <v>0.80285571822324064</v>
      </c>
      <c r="AM261" s="215">
        <f t="shared" si="104"/>
        <v>1793.7195905580793</v>
      </c>
      <c r="AN261" s="217">
        <f t="shared" si="105"/>
        <v>0.10697825890966257</v>
      </c>
      <c r="AO261" s="223"/>
      <c r="AP261" s="23"/>
      <c r="AQ261" s="312"/>
      <c r="AR261" s="313"/>
      <c r="AS261" s="313"/>
      <c r="AT261" s="61">
        <v>950</v>
      </c>
      <c r="AU261" s="14">
        <v>1862.1279999999999</v>
      </c>
      <c r="AV261" s="14">
        <v>40.765799999999999</v>
      </c>
      <c r="AW261" s="7">
        <v>1901.1707998932727</v>
      </c>
      <c r="AX261" s="4">
        <v>41.053900154633432</v>
      </c>
      <c r="AY261" s="2">
        <f t="shared" si="100"/>
        <v>2.0966764848212791</v>
      </c>
      <c r="AZ261" s="2">
        <f t="shared" si="101"/>
        <v>0.70672022782193211</v>
      </c>
      <c r="BA261" s="215">
        <f t="shared" si="106"/>
        <v>1524.3402235061415</v>
      </c>
      <c r="BB261" s="217">
        <f t="shared" si="107"/>
        <v>8.3001699099808118E-2</v>
      </c>
      <c r="BC261" s="162"/>
      <c r="BD261" s="32"/>
      <c r="BS261" s="20"/>
      <c r="BT261" s="8"/>
      <c r="BU261" s="50">
        <v>1249.2557231160117</v>
      </c>
      <c r="BV261" s="53">
        <v>32.755505553830197</v>
      </c>
      <c r="BX261" s="50">
        <v>1142.4923221534775</v>
      </c>
      <c r="BY261" s="53">
        <v>33.06193338615239</v>
      </c>
      <c r="CB261" s="8"/>
      <c r="CC261" s="20"/>
      <c r="CD261" s="20"/>
      <c r="CE261" s="20"/>
      <c r="CF261" s="20"/>
      <c r="CG261" s="8"/>
      <c r="CH261" s="20"/>
    </row>
    <row r="262" spans="14:102" x14ac:dyDescent="0.25">
      <c r="N262" s="27"/>
      <c r="O262" s="312"/>
      <c r="P262" s="313"/>
      <c r="Q262" s="313"/>
      <c r="R262" s="61">
        <v>1000</v>
      </c>
      <c r="S262" s="14">
        <v>1972.46</v>
      </c>
      <c r="T262" s="14">
        <v>41.32349</v>
      </c>
      <c r="U262" s="7">
        <v>1956.9447876458894</v>
      </c>
      <c r="V262" s="4">
        <v>41.531545162734176</v>
      </c>
      <c r="W262" s="2">
        <f t="shared" si="96"/>
        <v>0.78659198939956421</v>
      </c>
      <c r="X262" s="2">
        <f t="shared" si="97"/>
        <v>0.5034791658066059</v>
      </c>
      <c r="Y262" s="215">
        <f t="shared" si="102"/>
        <v>240.72181439314758</v>
      </c>
      <c r="Z262" s="217">
        <f t="shared" si="103"/>
        <v>4.3286950740344554E-2</v>
      </c>
      <c r="AA262" s="223"/>
      <c r="AB262" s="23"/>
      <c r="AC262" s="312"/>
      <c r="AD262" s="313"/>
      <c r="AE262" s="313"/>
      <c r="AF262" s="61">
        <v>1000</v>
      </c>
      <c r="AG262" s="14">
        <v>2128.1999999999998</v>
      </c>
      <c r="AH262" s="14">
        <v>41.30789</v>
      </c>
      <c r="AI262" s="7">
        <v>2077.3654840682239</v>
      </c>
      <c r="AJ262" s="4">
        <v>41.554400150043499</v>
      </c>
      <c r="AK262" s="2">
        <f t="shared" si="98"/>
        <v>2.3886155404461973</v>
      </c>
      <c r="AL262" s="2">
        <f t="shared" si="99"/>
        <v>0.5967628703463147</v>
      </c>
      <c r="AM262" s="215">
        <f t="shared" si="104"/>
        <v>2584.1480100179847</v>
      </c>
      <c r="AN262" s="217">
        <f t="shared" si="105"/>
        <v>6.0767254074468043E-2</v>
      </c>
      <c r="AO262" s="223"/>
      <c r="AP262" s="23"/>
      <c r="AQ262" s="312"/>
      <c r="AR262" s="313"/>
      <c r="AS262" s="313"/>
      <c r="AT262" s="61">
        <v>1000</v>
      </c>
      <c r="AU262" s="14">
        <v>1918.1030000000001</v>
      </c>
      <c r="AV262" s="14">
        <v>41.354140000000001</v>
      </c>
      <c r="AW262" s="7">
        <v>1949.1274999654402</v>
      </c>
      <c r="AX262" s="4">
        <v>41.542177025174425</v>
      </c>
      <c r="AY262" s="2">
        <f t="shared" si="100"/>
        <v>1.6174574548624396</v>
      </c>
      <c r="AZ262" s="2">
        <f t="shared" si="101"/>
        <v>0.45469939690300387</v>
      </c>
      <c r="BA262" s="215">
        <f t="shared" si="106"/>
        <v>962.51959810559276</v>
      </c>
      <c r="BB262" s="217">
        <f t="shared" si="107"/>
        <v>3.5357922836446926E-2</v>
      </c>
      <c r="BC262" s="162"/>
      <c r="BD262" s="32"/>
      <c r="BS262" s="20"/>
      <c r="BT262" s="8"/>
      <c r="BU262" s="50">
        <v>1292.7019493149453</v>
      </c>
      <c r="BV262" s="53">
        <v>33.245228532670012</v>
      </c>
      <c r="BX262" s="50">
        <v>1183.3707415620661</v>
      </c>
      <c r="BY262" s="53">
        <v>33.263472681944215</v>
      </c>
      <c r="CB262" s="8"/>
      <c r="CC262" s="20"/>
      <c r="CD262" s="20"/>
      <c r="CE262" s="20"/>
      <c r="CF262" s="20"/>
      <c r="CG262" s="8"/>
      <c r="CH262" s="20"/>
    </row>
    <row r="263" spans="14:102" x14ac:dyDescent="0.25">
      <c r="N263" s="27"/>
      <c r="O263" s="312"/>
      <c r="P263" s="313"/>
      <c r="Q263" s="313"/>
      <c r="R263" s="61">
        <v>1050</v>
      </c>
      <c r="S263" s="14">
        <v>2020.1289999999999</v>
      </c>
      <c r="T263" s="14">
        <v>41.825740000000003</v>
      </c>
      <c r="U263" s="7">
        <v>2005.5425262090869</v>
      </c>
      <c r="V263" s="4">
        <v>42.019621280947796</v>
      </c>
      <c r="W263" s="2">
        <f t="shared" si="96"/>
        <v>0.72205655138424496</v>
      </c>
      <c r="X263" s="2">
        <f t="shared" si="97"/>
        <v>0.46354536930558154</v>
      </c>
      <c r="Y263" s="215">
        <f t="shared" si="102"/>
        <v>212.76521765299282</v>
      </c>
      <c r="Z263" s="217">
        <f t="shared" si="103"/>
        <v>3.758995110195678E-2</v>
      </c>
      <c r="AA263" s="223"/>
      <c r="AB263" s="23"/>
      <c r="AC263" s="312"/>
      <c r="AD263" s="313"/>
      <c r="AE263" s="313"/>
      <c r="AF263" s="61">
        <v>1050</v>
      </c>
      <c r="AG263" s="14">
        <v>2177.6509999999998</v>
      </c>
      <c r="AH263" s="14">
        <v>41.807810000000003</v>
      </c>
      <c r="AI263" s="7">
        <v>2128.4548094151451</v>
      </c>
      <c r="AJ263" s="4">
        <v>42.042640653376388</v>
      </c>
      <c r="AK263" s="2">
        <f t="shared" si="98"/>
        <v>2.2591402655822619</v>
      </c>
      <c r="AL263" s="2">
        <f t="shared" si="99"/>
        <v>0.56169087396920481</v>
      </c>
      <c r="AM263" s="215">
        <f t="shared" si="104"/>
        <v>2420.2651680613535</v>
      </c>
      <c r="AN263" s="217">
        <f t="shared" si="105"/>
        <v>5.5145435765179711E-2</v>
      </c>
      <c r="AO263" s="223"/>
      <c r="AP263" s="23"/>
      <c r="AQ263" s="312"/>
      <c r="AR263" s="313"/>
      <c r="AS263" s="313"/>
      <c r="AT263" s="61">
        <v>1050</v>
      </c>
      <c r="AU263" s="14">
        <v>1965.0840000000001</v>
      </c>
      <c r="AV263" s="14">
        <v>41.824910000000003</v>
      </c>
      <c r="AW263" s="7">
        <v>1997.5501872722023</v>
      </c>
      <c r="AX263" s="4">
        <v>42.030370227677935</v>
      </c>
      <c r="AY263" s="2">
        <f t="shared" si="100"/>
        <v>1.6521526444773966</v>
      </c>
      <c r="AZ263" s="2">
        <f t="shared" si="101"/>
        <v>0.49123889968425999</v>
      </c>
      <c r="BA263" s="215">
        <f t="shared" si="106"/>
        <v>1054.0533159937045</v>
      </c>
      <c r="BB263" s="217">
        <f t="shared" si="107"/>
        <v>4.2213905157467674E-2</v>
      </c>
      <c r="BC263" s="162"/>
      <c r="BD263" s="32"/>
      <c r="BS263" s="20"/>
      <c r="BT263" s="8"/>
      <c r="BU263" s="50">
        <v>1336.5183095247307</v>
      </c>
      <c r="BV263" s="53">
        <v>33.734497317402322</v>
      </c>
      <c r="BX263" s="50">
        <v>1224.8821372624193</v>
      </c>
      <c r="BY263" s="53">
        <v>33.72474985236078</v>
      </c>
      <c r="CB263" s="8"/>
      <c r="CC263" s="20"/>
      <c r="CD263" s="20"/>
      <c r="CE263" s="20"/>
      <c r="CF263" s="20"/>
      <c r="CG263" s="8"/>
      <c r="CH263" s="20"/>
    </row>
    <row r="264" spans="14:102" x14ac:dyDescent="0.25">
      <c r="N264" s="27"/>
      <c r="O264" s="312"/>
      <c r="P264" s="313"/>
      <c r="Q264" s="313"/>
      <c r="R264" s="61">
        <v>1100</v>
      </c>
      <c r="S264" s="14">
        <v>2068.08</v>
      </c>
      <c r="T264" s="14">
        <v>42.322510000000001</v>
      </c>
      <c r="U264" s="7">
        <v>2054.6198696386705</v>
      </c>
      <c r="V264" s="4">
        <v>42.507605942191141</v>
      </c>
      <c r="W264" s="2">
        <f t="shared" si="96"/>
        <v>0.6508515319199184</v>
      </c>
      <c r="X264" s="2">
        <f t="shared" si="97"/>
        <v>0.43734632513794619</v>
      </c>
      <c r="Y264" s="215">
        <f t="shared" si="102"/>
        <v>181.1751093439828</v>
      </c>
      <c r="Z264" s="217">
        <f t="shared" si="103"/>
        <v>3.4260507815625764E-2</v>
      </c>
      <c r="AA264" s="223"/>
      <c r="AB264" s="23"/>
      <c r="AC264" s="312"/>
      <c r="AD264" s="313"/>
      <c r="AE264" s="313"/>
      <c r="AF264" s="61">
        <v>1100</v>
      </c>
      <c r="AG264" s="14">
        <v>2227.335</v>
      </c>
      <c r="AH264" s="14">
        <v>42.309060000000002</v>
      </c>
      <c r="AI264" s="7">
        <v>2180.0756310865181</v>
      </c>
      <c r="AJ264" s="4">
        <v>42.530780284055957</v>
      </c>
      <c r="AK264" s="2">
        <f t="shared" si="98"/>
        <v>2.1217898930103427</v>
      </c>
      <c r="AL264" s="2">
        <f t="shared" si="99"/>
        <v>0.52404918486951757</v>
      </c>
      <c r="AM264" s="215">
        <f t="shared" si="104"/>
        <v>2233.4479501005812</v>
      </c>
      <c r="AN264" s="217">
        <f t="shared" si="105"/>
        <v>4.9159884361853423E-2</v>
      </c>
      <c r="AO264" s="223"/>
      <c r="AP264" s="23"/>
      <c r="AQ264" s="312"/>
      <c r="AR264" s="313"/>
      <c r="AS264" s="313"/>
      <c r="AT264" s="61">
        <v>1100</v>
      </c>
      <c r="AU264" s="14">
        <v>2012.335</v>
      </c>
      <c r="AV264" s="14">
        <v>42.32647</v>
      </c>
      <c r="AW264" s="7">
        <v>2046.4486924333478</v>
      </c>
      <c r="AX264" s="4">
        <v>42.518474231436507</v>
      </c>
      <c r="AY264" s="2">
        <f t="shared" si="100"/>
        <v>1.6952292949905337</v>
      </c>
      <c r="AZ264" s="2">
        <f t="shared" si="101"/>
        <v>0.45362684730502267</v>
      </c>
      <c r="BA264" s="215">
        <f t="shared" si="106"/>
        <v>1163.7440114370477</v>
      </c>
      <c r="BB264" s="217">
        <f t="shared" si="107"/>
        <v>3.6865624889523455E-2</v>
      </c>
      <c r="BC264" s="162"/>
      <c r="BD264" s="32"/>
      <c r="BS264" s="20"/>
      <c r="BT264" s="8"/>
      <c r="BU264" s="50">
        <v>1380.7130380584456</v>
      </c>
      <c r="BV264" s="53">
        <v>34.223708499026642</v>
      </c>
      <c r="BX264" s="50">
        <v>1266.7544722413647</v>
      </c>
      <c r="BY264" s="53">
        <v>34.211156228676273</v>
      </c>
      <c r="CB264" s="8"/>
      <c r="CC264" s="20"/>
      <c r="CD264" s="20"/>
      <c r="CE264" s="20"/>
      <c r="CF264" s="20"/>
      <c r="CG264" s="8"/>
      <c r="CH264" s="20"/>
    </row>
    <row r="265" spans="14:102" x14ac:dyDescent="0.25">
      <c r="N265" s="27"/>
      <c r="O265" s="312"/>
      <c r="P265" s="313"/>
      <c r="Q265" s="313"/>
      <c r="R265" s="61">
        <v>1150</v>
      </c>
      <c r="S265" s="14">
        <v>2110.9969999999998</v>
      </c>
      <c r="T265" s="14">
        <v>42.73274</v>
      </c>
      <c r="U265" s="7">
        <v>2104.186941705555</v>
      </c>
      <c r="V265" s="4">
        <v>42.995493081853382</v>
      </c>
      <c r="W265" s="2">
        <f t="shared" si="96"/>
        <v>0.32259914601701678</v>
      </c>
      <c r="X265" s="2">
        <f t="shared" si="97"/>
        <v>0.61487534347992368</v>
      </c>
      <c r="Y265" s="215">
        <f t="shared" si="102"/>
        <v>46.376893973737012</v>
      </c>
      <c r="Z265" s="217">
        <f t="shared" si="103"/>
        <v>6.9039182023450454E-2</v>
      </c>
      <c r="AA265" s="223"/>
      <c r="AB265" s="23"/>
      <c r="AC265" s="312"/>
      <c r="AD265" s="313"/>
      <c r="AE265" s="313"/>
      <c r="AF265" s="61">
        <v>1150</v>
      </c>
      <c r="AG265" s="14">
        <v>2271.7649999999999</v>
      </c>
      <c r="AH265" s="14">
        <v>42.720739999999999</v>
      </c>
      <c r="AI265" s="7">
        <v>2232.2391676807711</v>
      </c>
      <c r="AJ265" s="4">
        <v>43.018812045656496</v>
      </c>
      <c r="AK265" s="2">
        <f t="shared" si="98"/>
        <v>1.7398732843946805</v>
      </c>
      <c r="AL265" s="2">
        <f t="shared" si="99"/>
        <v>0.69772210326061002</v>
      </c>
      <c r="AM265" s="215">
        <f t="shared" si="104"/>
        <v>1562.2914205277928</v>
      </c>
      <c r="AN265" s="217">
        <f t="shared" si="105"/>
        <v>8.8846944401848649E-2</v>
      </c>
      <c r="AO265" s="223"/>
      <c r="AP265" s="23"/>
      <c r="AQ265" s="312"/>
      <c r="AR265" s="313"/>
      <c r="AS265" s="313"/>
      <c r="AT265" s="61">
        <v>1150</v>
      </c>
      <c r="AU265" s="14">
        <v>2054.6390000000001</v>
      </c>
      <c r="AV265" s="14">
        <v>42.772350000000003</v>
      </c>
      <c r="AW265" s="7">
        <v>2095.8330575943664</v>
      </c>
      <c r="AX265" s="4">
        <v>43.006483134424272</v>
      </c>
      <c r="AY265" s="2">
        <f t="shared" si="100"/>
        <v>2.0049292160017553</v>
      </c>
      <c r="AZ265" s="2">
        <f t="shared" si="101"/>
        <v>0.5473936653568694</v>
      </c>
      <c r="BA265" s="215">
        <f t="shared" si="106"/>
        <v>1696.9503810879689</v>
      </c>
      <c r="BB265" s="217">
        <f t="shared" si="107"/>
        <v>5.4818324635332802E-2</v>
      </c>
      <c r="BC265" s="162"/>
      <c r="BD265" s="32"/>
      <c r="BS265" s="20"/>
      <c r="BT265" s="8"/>
      <c r="BU265" s="50">
        <v>1425.2941057500457</v>
      </c>
      <c r="BV265" s="53">
        <v>34.712884204790406</v>
      </c>
      <c r="BX265" s="50">
        <v>1308.9676908390986</v>
      </c>
      <c r="BY265" s="53">
        <v>34.699895692692529</v>
      </c>
      <c r="CB265" s="8"/>
      <c r="CC265" s="20"/>
      <c r="CD265" s="20"/>
      <c r="CE265" s="20"/>
      <c r="CF265" s="20"/>
      <c r="CG265" s="8"/>
      <c r="CH265" s="20"/>
    </row>
    <row r="266" spans="14:102" x14ac:dyDescent="0.25">
      <c r="N266" s="27"/>
      <c r="O266" s="312"/>
      <c r="P266" s="313"/>
      <c r="Q266" s="313"/>
      <c r="R266" s="61">
        <v>1200</v>
      </c>
      <c r="S266" s="14">
        <v>2166.3519999999999</v>
      </c>
      <c r="T266" s="14">
        <v>43.294980000000002</v>
      </c>
      <c r="U266" s="7">
        <v>2154.2540844193372</v>
      </c>
      <c r="V266" s="4">
        <v>43.48327622212625</v>
      </c>
      <c r="W266" s="2">
        <f t="shared" si="96"/>
        <v>0.55844643809790051</v>
      </c>
      <c r="X266" s="2">
        <f t="shared" si="97"/>
        <v>0.43491467631177427</v>
      </c>
      <c r="Y266" s="215">
        <f t="shared" si="102"/>
        <v>146.35956139683961</v>
      </c>
      <c r="Z266" s="217">
        <f t="shared" si="103"/>
        <v>3.5455467267017107E-2</v>
      </c>
      <c r="AA266" s="223"/>
      <c r="AB266" s="23"/>
      <c r="AC266" s="312"/>
      <c r="AD266" s="313"/>
      <c r="AE266" s="313"/>
      <c r="AF266" s="61">
        <v>1200</v>
      </c>
      <c r="AG266" s="14">
        <v>2329.0230000000001</v>
      </c>
      <c r="AH266" s="14">
        <v>43.281239999999997</v>
      </c>
      <c r="AI266" s="7">
        <v>2284.9568799393528</v>
      </c>
      <c r="AJ266" s="4">
        <v>43.506728442852491</v>
      </c>
      <c r="AK266" s="2">
        <f t="shared" si="98"/>
        <v>1.8920431468752064</v>
      </c>
      <c r="AL266" s="2">
        <f t="shared" si="99"/>
        <v>0.52098424826205214</v>
      </c>
      <c r="AM266" s="215">
        <f t="shared" si="104"/>
        <v>1941.8229371993855</v>
      </c>
      <c r="AN266" s="217">
        <f t="shared" si="105"/>
        <v>5.084503786004272E-2</v>
      </c>
      <c r="AO266" s="223"/>
      <c r="AP266" s="23"/>
      <c r="AQ266" s="312"/>
      <c r="AR266" s="313"/>
      <c r="AS266" s="313"/>
      <c r="AT266" s="61">
        <v>1200</v>
      </c>
      <c r="AU266" s="14">
        <v>2109.27</v>
      </c>
      <c r="AV266" s="14">
        <v>43.295200000000001</v>
      </c>
      <c r="AW266" s="7">
        <v>2145.7135412549633</v>
      </c>
      <c r="AX266" s="4">
        <v>43.494390633378828</v>
      </c>
      <c r="AY266" s="2">
        <f t="shared" si="100"/>
        <v>1.7277798126822688</v>
      </c>
      <c r="AZ266" s="2">
        <f t="shared" si="101"/>
        <v>0.4600755589045124</v>
      </c>
      <c r="BA266" s="215">
        <f t="shared" si="106"/>
        <v>1328.1316992022114</v>
      </c>
      <c r="BB266" s="217">
        <f t="shared" si="107"/>
        <v>3.9676908425858061E-2</v>
      </c>
      <c r="BC266" s="162"/>
      <c r="BD266" s="32"/>
      <c r="BS266" s="20"/>
      <c r="BT266" s="8"/>
      <c r="BU266" s="50">
        <v>1470.2696257150189</v>
      </c>
      <c r="BV266" s="53">
        <v>35.20202355888734</v>
      </c>
      <c r="BX266" s="50">
        <v>1351.5263548369251</v>
      </c>
      <c r="BY266" s="53">
        <v>35.188843574685592</v>
      </c>
      <c r="CB266" s="8"/>
      <c r="CC266" s="20"/>
      <c r="CD266" s="20"/>
      <c r="CE266" s="20"/>
      <c r="CF266" s="20"/>
      <c r="CG266" s="8"/>
      <c r="CH266" s="20"/>
    </row>
    <row r="267" spans="14:102" x14ac:dyDescent="0.25">
      <c r="N267" s="27"/>
      <c r="O267" s="312"/>
      <c r="P267" s="313"/>
      <c r="Q267" s="313"/>
      <c r="R267" s="61">
        <v>1250</v>
      </c>
      <c r="S267" s="14">
        <v>2212.7139999999999</v>
      </c>
      <c r="T267" s="14">
        <v>43.770679999999999</v>
      </c>
      <c r="U267" s="7">
        <v>2204.8318630431004</v>
      </c>
      <c r="V267" s="4">
        <v>43.970948438129703</v>
      </c>
      <c r="W267" s="2">
        <f t="shared" si="96"/>
        <v>0.35622032295631328</v>
      </c>
      <c r="X267" s="2">
        <f t="shared" si="97"/>
        <v>0.45754015731467823</v>
      </c>
      <c r="Y267" s="215">
        <f t="shared" si="102"/>
        <v>62.12808300732182</v>
      </c>
      <c r="Z267" s="217">
        <f t="shared" si="103"/>
        <v>4.0107447310911239E-2</v>
      </c>
      <c r="AA267" s="223"/>
      <c r="AB267" s="23"/>
      <c r="AC267" s="312"/>
      <c r="AD267" s="313"/>
      <c r="AE267" s="313"/>
      <c r="AF267" s="61">
        <v>1250</v>
      </c>
      <c r="AG267" s="14">
        <v>2376.9319999999998</v>
      </c>
      <c r="AH267" s="14">
        <v>43.755270000000003</v>
      </c>
      <c r="AI267" s="7">
        <v>2338.2404763552468</v>
      </c>
      <c r="AJ267" s="4">
        <v>43.994521438201772</v>
      </c>
      <c r="AK267" s="2">
        <f t="shared" si="98"/>
        <v>1.6277926185836633</v>
      </c>
      <c r="AL267" s="2">
        <f t="shared" si="99"/>
        <v>0.54679456486445954</v>
      </c>
      <c r="AM267" s="215">
        <f t="shared" si="104"/>
        <v>1497.0340019524831</v>
      </c>
      <c r="AN267" s="217">
        <f t="shared" si="105"/>
        <v>5.7241250681615091E-2</v>
      </c>
      <c r="AO267" s="223"/>
      <c r="AP267" s="23"/>
      <c r="AQ267" s="312"/>
      <c r="AR267" s="313"/>
      <c r="AS267" s="313"/>
      <c r="AT267" s="61">
        <v>1250</v>
      </c>
      <c r="AU267" s="14">
        <v>2155.0259999999998</v>
      </c>
      <c r="AV267" s="14">
        <v>43.767519999999998</v>
      </c>
      <c r="AW267" s="7">
        <v>2196.1006232313475</v>
      </c>
      <c r="AX267" s="4">
        <v>43.982189990996382</v>
      </c>
      <c r="AY267" s="2">
        <f t="shared" si="100"/>
        <v>1.9059920034072764</v>
      </c>
      <c r="AZ267" s="2">
        <f t="shared" si="101"/>
        <v>0.49047784977623654</v>
      </c>
      <c r="BA267" s="215">
        <f t="shared" si="106"/>
        <v>1687.124673597167</v>
      </c>
      <c r="BB267" s="217">
        <f t="shared" si="107"/>
        <v>4.608320503438771E-2</v>
      </c>
      <c r="BC267" s="162"/>
      <c r="BD267" s="32"/>
      <c r="BS267" s="20"/>
      <c r="BT267" s="8"/>
      <c r="BU267" s="50">
        <v>1515.6478815878068</v>
      </c>
      <c r="BV267" s="53">
        <v>35.691123916220157</v>
      </c>
      <c r="BX267" s="50">
        <v>1394.4374548418614</v>
      </c>
      <c r="BY267" s="53">
        <v>35.677782820276171</v>
      </c>
      <c r="CB267" s="8"/>
      <c r="CC267" s="20"/>
      <c r="CD267" s="20"/>
      <c r="CE267" s="20"/>
      <c r="CF267" s="20"/>
      <c r="CG267" s="8"/>
      <c r="CH267" s="20"/>
    </row>
    <row r="268" spans="14:102" x14ac:dyDescent="0.25">
      <c r="N268" s="27"/>
      <c r="O268" s="312"/>
      <c r="P268" s="313"/>
      <c r="Q268" s="313"/>
      <c r="R268" s="61">
        <v>1300</v>
      </c>
      <c r="S268" s="14">
        <v>2268.6480000000001</v>
      </c>
      <c r="T268" s="14">
        <v>44.311779999999999</v>
      </c>
      <c r="U268" s="7">
        <v>2255.9310712502311</v>
      </c>
      <c r="V268" s="4">
        <v>44.458502320699118</v>
      </c>
      <c r="W268" s="2">
        <f t="shared" si="96"/>
        <v>0.56055098674492765</v>
      </c>
      <c r="X268" s="2">
        <f t="shared" si="97"/>
        <v>0.33111357905080613</v>
      </c>
      <c r="Y268" s="215">
        <f t="shared" si="102"/>
        <v>161.72027682670307</v>
      </c>
      <c r="Z268" s="217">
        <f t="shared" si="103"/>
        <v>2.1527439391335206E-2</v>
      </c>
      <c r="AA268" s="223"/>
      <c r="AB268" s="23"/>
      <c r="AC268" s="312"/>
      <c r="AD268" s="313"/>
      <c r="AE268" s="313"/>
      <c r="AF268" s="61">
        <v>1300</v>
      </c>
      <c r="AG268" s="14">
        <v>2434.6819999999998</v>
      </c>
      <c r="AH268" s="14">
        <v>44.306620000000002</v>
      </c>
      <c r="AI268" s="7">
        <v>2392.1019189461595</v>
      </c>
      <c r="AJ268" s="4">
        <v>44.48218240438954</v>
      </c>
      <c r="AK268" s="2">
        <f t="shared" si="98"/>
        <v>1.7488970244919184</v>
      </c>
      <c r="AL268" s="2">
        <f t="shared" si="99"/>
        <v>0.39624418289984215</v>
      </c>
      <c r="AM268" s="215">
        <f t="shared" si="104"/>
        <v>1813.0633025516124</v>
      </c>
      <c r="AN268" s="217">
        <f t="shared" si="105"/>
        <v>3.0822157835035696E-2</v>
      </c>
      <c r="AO268" s="223"/>
      <c r="AP268" s="23"/>
      <c r="AQ268" s="312"/>
      <c r="AR268" s="313"/>
      <c r="AS268" s="313"/>
      <c r="AT268" s="61">
        <v>1300</v>
      </c>
      <c r="AU268" s="14">
        <v>2210.2240000000002</v>
      </c>
      <c r="AV268" s="14">
        <v>44.340780000000002</v>
      </c>
      <c r="AW268" s="7">
        <v>2247.0050097582534</v>
      </c>
      <c r="AX268" s="4">
        <v>44.469873999904323</v>
      </c>
      <c r="AY268" s="2">
        <f t="shared" si="100"/>
        <v>1.664130412042095</v>
      </c>
      <c r="AZ268" s="2">
        <f t="shared" si="101"/>
        <v>0.29114057060863691</v>
      </c>
      <c r="BA268" s="215">
        <f t="shared" si="106"/>
        <v>1352.8426788367228</v>
      </c>
      <c r="BB268" s="217">
        <f t="shared" si="107"/>
        <v>1.6665260811296663E-2</v>
      </c>
      <c r="BC268" s="162"/>
      <c r="BD268" s="32"/>
      <c r="BS268" s="20"/>
      <c r="BT268" s="8"/>
      <c r="BU268" s="50">
        <v>1561.4373330286842</v>
      </c>
      <c r="BV268" s="53">
        <v>36.180182336465144</v>
      </c>
      <c r="BX268" s="50">
        <v>1437.7083659456582</v>
      </c>
      <c r="BY268" s="53">
        <v>36.16668726491929</v>
      </c>
      <c r="CB268" s="8"/>
      <c r="CC268" s="20"/>
      <c r="CD268" s="13"/>
      <c r="CE268" s="13"/>
      <c r="CF268" s="20"/>
      <c r="CG268" s="8"/>
      <c r="CH268" s="19"/>
      <c r="CI268" s="19"/>
      <c r="CJ268" s="20"/>
      <c r="CK268" s="8"/>
      <c r="CL268" s="21"/>
      <c r="CM268" s="21"/>
    </row>
    <row r="269" spans="14:102" x14ac:dyDescent="0.25">
      <c r="N269" s="27"/>
      <c r="O269" s="312"/>
      <c r="P269" s="313"/>
      <c r="Q269" s="313"/>
      <c r="R269" s="61">
        <v>1350</v>
      </c>
      <c r="S269" s="14">
        <v>2315.462</v>
      </c>
      <c r="T269" s="14">
        <v>44.783110000000001</v>
      </c>
      <c r="U269" s="7">
        <v>2307.5627364298771</v>
      </c>
      <c r="V269" s="4">
        <v>44.945929935437775</v>
      </c>
      <c r="W269" s="2">
        <f t="shared" si="96"/>
        <v>0.34115280536337506</v>
      </c>
      <c r="X269" s="2">
        <f t="shared" si="97"/>
        <v>0.36357442669295226</v>
      </c>
      <c r="Y269" s="215">
        <f t="shared" si="102"/>
        <v>62.398364950270974</v>
      </c>
      <c r="Z269" s="217">
        <f t="shared" si="103"/>
        <v>2.6510331375960951E-2</v>
      </c>
      <c r="AA269" s="223"/>
      <c r="AB269" s="23"/>
      <c r="AC269" s="312"/>
      <c r="AD269" s="313"/>
      <c r="AE269" s="313"/>
      <c r="AF269" s="61">
        <v>1350</v>
      </c>
      <c r="AG269" s="14">
        <v>2482.991</v>
      </c>
      <c r="AH269" s="14">
        <v>44.770969999999998</v>
      </c>
      <c r="AI269" s="7">
        <v>2446.5534292008138</v>
      </c>
      <c r="AJ269" s="4">
        <v>44.969702071360345</v>
      </c>
      <c r="AK269" s="2">
        <f t="shared" si="98"/>
        <v>1.4674870267023212</v>
      </c>
      <c r="AL269" s="2">
        <f t="shared" si="99"/>
        <v>0.44388600774195119</v>
      </c>
      <c r="AM269" s="215">
        <f t="shared" si="104"/>
        <v>1327.6965657457092</v>
      </c>
      <c r="AN269" s="217">
        <f t="shared" si="105"/>
        <v>3.9494436187173916E-2</v>
      </c>
      <c r="AO269" s="223"/>
      <c r="AP269" s="23"/>
      <c r="AQ269" s="312"/>
      <c r="AR269" s="313"/>
      <c r="AS269" s="313"/>
      <c r="AT269" s="61">
        <v>1350</v>
      </c>
      <c r="AU269" s="14">
        <v>2256.4699999999998</v>
      </c>
      <c r="AV269" s="14">
        <v>44.790199999999999</v>
      </c>
      <c r="AW269" s="7">
        <v>2298.4376387371608</v>
      </c>
      <c r="AX269" s="4">
        <v>44.95743494302981</v>
      </c>
      <c r="AY269" s="2">
        <f t="shared" si="100"/>
        <v>1.8598801994779899</v>
      </c>
      <c r="AZ269" s="2">
        <f t="shared" si="101"/>
        <v>0.37337395910223942</v>
      </c>
      <c r="BA269" s="215">
        <f t="shared" si="106"/>
        <v>1761.2827011728562</v>
      </c>
      <c r="BB269" s="217">
        <f t="shared" si="107"/>
        <v>2.796752617018421E-2</v>
      </c>
      <c r="BC269" s="162"/>
      <c r="BD269" s="32"/>
      <c r="BS269" s="20"/>
      <c r="BT269" s="8"/>
      <c r="BU269" s="50">
        <v>1607.6466197267891</v>
      </c>
      <c r="BV269" s="53">
        <v>36.669195689689239</v>
      </c>
      <c r="BX269" s="50">
        <v>1481.3466461091539</v>
      </c>
      <c r="BY269" s="53">
        <v>36.6555514374597</v>
      </c>
      <c r="CB269" s="8"/>
      <c r="CC269" s="20"/>
      <c r="CD269" s="13"/>
      <c r="CE269" s="13"/>
      <c r="CF269" s="20"/>
      <c r="CG269" s="8"/>
      <c r="CH269" s="19"/>
      <c r="CI269" s="19"/>
      <c r="CJ269" s="20"/>
      <c r="CK269" s="8"/>
      <c r="CL269" s="21"/>
      <c r="CM269" s="21"/>
      <c r="CW269" s="21"/>
      <c r="CX269" s="21"/>
    </row>
    <row r="270" spans="14:102" x14ac:dyDescent="0.25">
      <c r="N270" s="27"/>
      <c r="O270" s="312"/>
      <c r="P270" s="313"/>
      <c r="Q270" s="313"/>
      <c r="R270" s="61">
        <v>1400</v>
      </c>
      <c r="S270" s="14">
        <v>2371.8939999999998</v>
      </c>
      <c r="T270" s="14">
        <v>45.352939999999997</v>
      </c>
      <c r="U270" s="7">
        <v>2359.7381251482575</v>
      </c>
      <c r="V270" s="4">
        <v>45.433222777583957</v>
      </c>
      <c r="W270" s="2">
        <f t="shared" si="96"/>
        <v>0.51249654713668846</v>
      </c>
      <c r="X270" s="2">
        <f t="shared" si="97"/>
        <v>0.17701780211814339</v>
      </c>
      <c r="Y270" s="215">
        <f t="shared" si="102"/>
        <v>147.76529341122045</v>
      </c>
      <c r="Z270" s="217">
        <f t="shared" si="103"/>
        <v>6.445324376595638E-3</v>
      </c>
      <c r="AA270" s="223"/>
      <c r="AB270" s="23"/>
      <c r="AC270" s="312"/>
      <c r="AD270" s="313"/>
      <c r="AE270" s="313"/>
      <c r="AF270" s="61">
        <v>1400</v>
      </c>
      <c r="AG270" s="14">
        <v>2541.1779999999999</v>
      </c>
      <c r="AH270" s="14">
        <v>45.33914</v>
      </c>
      <c r="AI270" s="7">
        <v>2501.6074942075797</v>
      </c>
      <c r="AJ270" s="4">
        <v>45.457070467681547</v>
      </c>
      <c r="AK270" s="2">
        <f t="shared" si="98"/>
        <v>1.5571717444594648</v>
      </c>
      <c r="AL270" s="2">
        <f t="shared" si="99"/>
        <v>0.26010742083230132</v>
      </c>
      <c r="AM270" s="215">
        <f t="shared" si="104"/>
        <v>1565.8249286679554</v>
      </c>
      <c r="AN270" s="217">
        <f t="shared" si="105"/>
        <v>1.3907595207588224E-2</v>
      </c>
      <c r="AO270" s="223"/>
      <c r="AP270" s="23"/>
      <c r="AQ270" s="312"/>
      <c r="AR270" s="313"/>
      <c r="AS270" s="313"/>
      <c r="AT270" s="61">
        <v>1400</v>
      </c>
      <c r="AU270" s="14">
        <v>2312.2330000000002</v>
      </c>
      <c r="AV270" s="14">
        <v>45.3508</v>
      </c>
      <c r="AW270" s="7">
        <v>2350.4096851377226</v>
      </c>
      <c r="AX270" s="4">
        <v>45.444864549930848</v>
      </c>
      <c r="AY270" s="2">
        <f t="shared" si="100"/>
        <v>1.6510743137790356</v>
      </c>
      <c r="AZ270" s="2">
        <f t="shared" si="101"/>
        <v>0.20741541479058537</v>
      </c>
      <c r="BA270" s="215">
        <f t="shared" si="106"/>
        <v>1457.4592881047956</v>
      </c>
      <c r="BB270" s="217">
        <f t="shared" si="107"/>
        <v>8.8481395536931448E-3</v>
      </c>
      <c r="BC270" s="162"/>
      <c r="BD270" s="32"/>
      <c r="BS270" s="20"/>
      <c r="BT270" s="8"/>
      <c r="BU270" s="50">
        <v>1654.2845653708141</v>
      </c>
      <c r="BV270" s="53">
        <v>37.158160653748766</v>
      </c>
      <c r="BX270" s="50">
        <v>1525.3600172568836</v>
      </c>
      <c r="BY270" s="53">
        <v>37.144372171431684</v>
      </c>
      <c r="CB270" s="8"/>
      <c r="CC270" s="20"/>
      <c r="CD270" s="13"/>
      <c r="CE270" s="13"/>
      <c r="CF270" s="20"/>
      <c r="CG270" s="8"/>
      <c r="CH270" s="19"/>
      <c r="CI270" s="19"/>
      <c r="CJ270" s="20"/>
      <c r="CK270" s="8"/>
      <c r="CL270" s="21"/>
      <c r="CM270" s="21"/>
      <c r="CW270" s="21"/>
      <c r="CX270" s="21"/>
    </row>
    <row r="271" spans="14:102" x14ac:dyDescent="0.25">
      <c r="N271" s="27"/>
      <c r="O271" s="312"/>
      <c r="P271" s="313"/>
      <c r="Q271" s="313"/>
      <c r="R271" s="61">
        <v>1450</v>
      </c>
      <c r="S271" s="14">
        <v>2419.799</v>
      </c>
      <c r="T271" s="14">
        <v>45.828710000000001</v>
      </c>
      <c r="U271" s="7">
        <v>2412.4687487736783</v>
      </c>
      <c r="V271" s="4">
        <v>45.920371722178849</v>
      </c>
      <c r="W271" s="2">
        <f t="shared" si="96"/>
        <v>0.30292810379381541</v>
      </c>
      <c r="X271" s="2">
        <f t="shared" si="97"/>
        <v>0.2000093875189777</v>
      </c>
      <c r="Y271" s="215">
        <f t="shared" si="102"/>
        <v>53.732583040990889</v>
      </c>
      <c r="Z271" s="217">
        <f t="shared" si="103"/>
        <v>8.4018713127924048E-3</v>
      </c>
      <c r="AA271" s="223"/>
      <c r="AB271" s="23"/>
      <c r="AC271" s="312"/>
      <c r="AD271" s="313"/>
      <c r="AE271" s="313"/>
      <c r="AF271" s="61">
        <v>1450</v>
      </c>
      <c r="AG271" s="14">
        <v>2590.527</v>
      </c>
      <c r="AH271" s="14">
        <v>45.818689999999997</v>
      </c>
      <c r="AI271" s="7">
        <v>2557.2768729755862</v>
      </c>
      <c r="AJ271" s="4">
        <v>45.944276855383698</v>
      </c>
      <c r="AK271" s="2">
        <f t="shared" si="98"/>
        <v>1.2835275225625447</v>
      </c>
      <c r="AL271" s="2">
        <f t="shared" si="99"/>
        <v>0.27409525541586161</v>
      </c>
      <c r="AM271" s="215">
        <f t="shared" si="104"/>
        <v>1105.5709471396538</v>
      </c>
      <c r="AN271" s="217">
        <f t="shared" si="105"/>
        <v>1.577205824516684E-2</v>
      </c>
      <c r="AO271" s="223"/>
      <c r="AP271" s="23"/>
      <c r="AQ271" s="312"/>
      <c r="AR271" s="313"/>
      <c r="AS271" s="313"/>
      <c r="AT271" s="61">
        <v>1450</v>
      </c>
      <c r="AU271" s="14">
        <v>2359.558</v>
      </c>
      <c r="AV271" s="14">
        <v>45.831389999999999</v>
      </c>
      <c r="AW271" s="7">
        <v>2402.9325665600404</v>
      </c>
      <c r="AX271" s="4">
        <v>45.932153948595683</v>
      </c>
      <c r="AY271" s="2">
        <f t="shared" si="100"/>
        <v>1.8382496450623558</v>
      </c>
      <c r="AZ271" s="2">
        <f t="shared" si="101"/>
        <v>0.21985793709438961</v>
      </c>
      <c r="BA271" s="215">
        <f t="shared" si="106"/>
        <v>1881.3530242713766</v>
      </c>
      <c r="BB271" s="217">
        <f t="shared" si="107"/>
        <v>1.0153373336593725E-2</v>
      </c>
      <c r="BC271" s="162"/>
      <c r="BD271" s="32"/>
      <c r="BS271" s="20"/>
      <c r="BT271" s="8"/>
      <c r="BU271" s="50">
        <v>1701.3601817055383</v>
      </c>
      <c r="BV271" s="53">
        <v>37.647073701239577</v>
      </c>
      <c r="BX271" s="50">
        <v>1569.7563661725767</v>
      </c>
      <c r="BY271" s="53">
        <v>37.633146446834814</v>
      </c>
      <c r="CB271" s="8"/>
      <c r="CC271" s="20"/>
      <c r="CD271" s="13"/>
      <c r="CE271" s="13"/>
      <c r="CF271" s="20"/>
      <c r="CG271" s="8"/>
      <c r="CH271" s="19"/>
      <c r="CI271" s="19"/>
      <c r="CJ271" s="20"/>
      <c r="CK271" s="8"/>
      <c r="CL271" s="21"/>
      <c r="CM271" s="21"/>
      <c r="CW271" s="21"/>
      <c r="CX271" s="21"/>
    </row>
    <row r="272" spans="14:102" x14ac:dyDescent="0.25">
      <c r="N272" s="27"/>
      <c r="O272" s="312"/>
      <c r="P272" s="313"/>
      <c r="Q272" s="313"/>
      <c r="R272" s="61">
        <v>1500</v>
      </c>
      <c r="S272" s="14">
        <v>2469.2289999999998</v>
      </c>
      <c r="T272" s="14">
        <v>46.288649999999997</v>
      </c>
      <c r="U272" s="7">
        <v>2465.7663692738338</v>
      </c>
      <c r="V272" s="4">
        <v>46.407366968948246</v>
      </c>
      <c r="W272" s="2">
        <f t="shared" si="96"/>
        <v>0.14023125138114068</v>
      </c>
      <c r="X272" s="2">
        <f t="shared" si="97"/>
        <v>0.25647101168050657</v>
      </c>
      <c r="Y272" s="215">
        <f t="shared" si="102"/>
        <v>11.98981154578906</v>
      </c>
      <c r="Z272" s="217">
        <f t="shared" si="103"/>
        <v>1.4093718716259468E-2</v>
      </c>
      <c r="AA272" s="223"/>
      <c r="AB272" s="23"/>
      <c r="AC272" s="312"/>
      <c r="AD272" s="313"/>
      <c r="AE272" s="313"/>
      <c r="AF272" s="61">
        <v>1500</v>
      </c>
      <c r="AG272" s="14">
        <v>2641.4259999999999</v>
      </c>
      <c r="AH272" s="14">
        <v>46.282980000000002</v>
      </c>
      <c r="AI272" s="7">
        <v>2613.5746029595039</v>
      </c>
      <c r="AJ272" s="4">
        <v>46.431309657408811</v>
      </c>
      <c r="AK272" s="2">
        <f t="shared" si="98"/>
        <v>1.0544076207509152</v>
      </c>
      <c r="AL272" s="2">
        <f t="shared" si="99"/>
        <v>0.32048424152638538</v>
      </c>
      <c r="AM272" s="215">
        <f t="shared" si="104"/>
        <v>775.70031710735304</v>
      </c>
      <c r="AN272" s="217">
        <f t="shared" si="105"/>
        <v>2.2001687267014545E-2</v>
      </c>
      <c r="AO272" s="223"/>
      <c r="AP272" s="23"/>
      <c r="AQ272" s="312"/>
      <c r="AR272" s="313"/>
      <c r="AS272" s="313"/>
      <c r="AT272" s="61">
        <v>1500</v>
      </c>
      <c r="AU272" s="14">
        <v>2408.4110000000001</v>
      </c>
      <c r="AV272" s="14">
        <v>46.304650000000002</v>
      </c>
      <c r="AW272" s="7">
        <v>2456.017948966125</v>
      </c>
      <c r="AX272" s="4">
        <v>46.419293612146227</v>
      </c>
      <c r="AY272" s="2">
        <f t="shared" si="100"/>
        <v>1.9766953799050473</v>
      </c>
      <c r="AZ272" s="2">
        <f t="shared" si="101"/>
        <v>0.24758552790318991</v>
      </c>
      <c r="BA272" s="215">
        <f t="shared" si="106"/>
        <v>2266.4215898632251</v>
      </c>
      <c r="BB272" s="217">
        <f t="shared" si="107"/>
        <v>1.3143157805933937E-2</v>
      </c>
      <c r="BC272" s="162"/>
      <c r="BD272" s="32"/>
      <c r="BS272" s="20"/>
      <c r="BT272" s="8"/>
      <c r="BU272" s="50">
        <v>1748.8826726874711</v>
      </c>
      <c r="BV272" s="53">
        <v>38.135931084368956</v>
      </c>
      <c r="BX272" s="50">
        <v>1614.5437477837108</v>
      </c>
      <c r="BY272" s="53">
        <v>38.121871108733167</v>
      </c>
      <c r="CB272" s="8"/>
      <c r="CC272" s="20"/>
      <c r="CD272" s="13"/>
      <c r="CE272" s="13"/>
      <c r="CF272" s="20"/>
      <c r="CG272" s="8"/>
      <c r="CH272" s="19"/>
      <c r="CI272" s="19"/>
      <c r="CJ272" s="20"/>
      <c r="CK272" s="8"/>
      <c r="CL272" s="21"/>
      <c r="CM272" s="21"/>
      <c r="CW272" s="21"/>
      <c r="CX272" s="21"/>
    </row>
    <row r="273" spans="14:102" x14ac:dyDescent="0.25">
      <c r="N273" s="27"/>
      <c r="O273" s="312"/>
      <c r="P273" s="313"/>
      <c r="Q273" s="313"/>
      <c r="R273" s="61">
        <v>1550</v>
      </c>
      <c r="S273" s="14">
        <v>2524.63</v>
      </c>
      <c r="T273" s="14">
        <v>46.836709999999997</v>
      </c>
      <c r="U273" s="7">
        <v>2519.6430051948055</v>
      </c>
      <c r="V273" s="4">
        <v>46.894197981225879</v>
      </c>
      <c r="W273" s="2">
        <f t="shared" si="96"/>
        <v>0.19753369029103773</v>
      </c>
      <c r="X273" s="2">
        <f t="shared" si="97"/>
        <v>0.1227412882456578</v>
      </c>
      <c r="Y273" s="215">
        <f t="shared" si="102"/>
        <v>24.870117187038193</v>
      </c>
      <c r="Z273" s="217">
        <f t="shared" si="103"/>
        <v>3.304867985427457E-3</v>
      </c>
      <c r="AA273" s="223"/>
      <c r="AB273" s="23"/>
      <c r="AC273" s="312"/>
      <c r="AD273" s="313"/>
      <c r="AE273" s="313"/>
      <c r="AF273" s="61">
        <v>1550</v>
      </c>
      <c r="AG273" s="14">
        <v>2698.4430000000002</v>
      </c>
      <c r="AH273" s="14">
        <v>46.830039999999997</v>
      </c>
      <c r="AI273" s="7">
        <v>2670.5140068003702</v>
      </c>
      <c r="AJ273" s="4">
        <v>46.918156376662836</v>
      </c>
      <c r="AK273" s="2">
        <f t="shared" si="98"/>
        <v>1.0350040078530465</v>
      </c>
      <c r="AL273" s="2">
        <f t="shared" si="99"/>
        <v>0.18816207857785089</v>
      </c>
      <c r="AM273" s="215">
        <f t="shared" si="104"/>
        <v>780.02866114497795</v>
      </c>
      <c r="AN273" s="217">
        <f t="shared" si="105"/>
        <v>7.7644958361873179E-3</v>
      </c>
      <c r="AO273" s="223"/>
      <c r="AP273" s="23"/>
      <c r="AQ273" s="312"/>
      <c r="AR273" s="313"/>
      <c r="AS273" s="313"/>
      <c r="AT273" s="61">
        <v>1550</v>
      </c>
      <c r="AU273" s="14">
        <v>2463.2130000000002</v>
      </c>
      <c r="AV273" s="14">
        <v>46.835720000000002</v>
      </c>
      <c r="AW273" s="7">
        <v>2509.6777525896705</v>
      </c>
      <c r="AX273" s="4">
        <v>46.90627329979953</v>
      </c>
      <c r="AY273" s="2">
        <f t="shared" si="100"/>
        <v>1.8863473272376485</v>
      </c>
      <c r="AZ273" s="2">
        <f t="shared" si="101"/>
        <v>0.1506399384903824</v>
      </c>
      <c r="BA273" s="215">
        <f t="shared" si="106"/>
        <v>2158.9732332192725</v>
      </c>
      <c r="BB273" s="217">
        <f t="shared" si="107"/>
        <v>4.9777681126020401E-3</v>
      </c>
      <c r="BC273" s="162"/>
      <c r="BD273" s="32"/>
      <c r="BS273" s="20"/>
      <c r="BT273" s="8"/>
      <c r="BU273" s="50">
        <v>1796.8614387439591</v>
      </c>
      <c r="BV273" s="53">
        <v>38.624728818437305</v>
      </c>
      <c r="BX273" s="50">
        <v>1659.7303888237677</v>
      </c>
      <c r="BY273" s="53">
        <v>38.610542818374334</v>
      </c>
      <c r="CB273" s="8"/>
      <c r="CC273" s="20"/>
      <c r="CD273" s="22"/>
      <c r="CE273" s="22"/>
      <c r="CF273" s="20"/>
      <c r="CG273" s="8"/>
      <c r="CH273" s="20"/>
      <c r="CI273" s="20"/>
      <c r="CJ273" s="20"/>
      <c r="CK273" s="20"/>
      <c r="CL273" s="20"/>
      <c r="CM273" s="20"/>
      <c r="CW273" s="20"/>
      <c r="CX273" s="20"/>
    </row>
    <row r="274" spans="14:102" x14ac:dyDescent="0.25">
      <c r="N274" s="27"/>
      <c r="O274" s="312"/>
      <c r="P274" s="313"/>
      <c r="Q274" s="313"/>
      <c r="R274" s="61">
        <v>1600</v>
      </c>
      <c r="S274" s="14">
        <v>2570.9630000000002</v>
      </c>
      <c r="T274" s="14">
        <v>47.291029999999999</v>
      </c>
      <c r="U274" s="7">
        <v>2574.1109378320934</v>
      </c>
      <c r="V274" s="4">
        <v>47.380853418147247</v>
      </c>
      <c r="W274" s="2">
        <f t="shared" si="96"/>
        <v>0.12244197338091788</v>
      </c>
      <c r="X274" s="2">
        <f t="shared" si="97"/>
        <v>0.18993753814887832</v>
      </c>
      <c r="Y274" s="215">
        <f t="shared" si="102"/>
        <v>9.9095125947239406</v>
      </c>
      <c r="Z274" s="217">
        <f t="shared" si="103"/>
        <v>8.0682464476552682E-3</v>
      </c>
      <c r="AA274" s="223"/>
      <c r="AB274" s="23"/>
      <c r="AC274" s="312"/>
      <c r="AD274" s="313"/>
      <c r="AE274" s="313"/>
      <c r="AF274" s="61">
        <v>1600</v>
      </c>
      <c r="AG274" s="14">
        <v>2746.0929999999998</v>
      </c>
      <c r="AH274" s="14">
        <v>47.284140000000001</v>
      </c>
      <c r="AI274" s="7">
        <v>2728.1086992961991</v>
      </c>
      <c r="AJ274" s="4">
        <v>47.404803505510493</v>
      </c>
      <c r="AK274" s="2">
        <f t="shared" si="98"/>
        <v>0.65490501245954635</v>
      </c>
      <c r="AL274" s="2">
        <f t="shared" si="99"/>
        <v>0.25518811489538046</v>
      </c>
      <c r="AM274" s="215">
        <f t="shared" si="104"/>
        <v>323.43507180472733</v>
      </c>
      <c r="AN274" s="217">
        <f t="shared" si="105"/>
        <v>1.4559681562080665E-2</v>
      </c>
      <c r="AO274" s="223"/>
      <c r="AP274" s="23"/>
      <c r="AQ274" s="312"/>
      <c r="AR274" s="313"/>
      <c r="AS274" s="313"/>
      <c r="AT274" s="61">
        <v>1600</v>
      </c>
      <c r="AU274" s="14">
        <v>2509.0410000000002</v>
      </c>
      <c r="AV274" s="14">
        <v>47.28978</v>
      </c>
      <c r="AW274" s="7">
        <v>2563.9241580341836</v>
      </c>
      <c r="AX274" s="4">
        <v>47.393081991346591</v>
      </c>
      <c r="AY274" s="2">
        <f t="shared" si="100"/>
        <v>2.1874157510452577</v>
      </c>
      <c r="AZ274" s="2">
        <f t="shared" si="101"/>
        <v>0.21844464352887807</v>
      </c>
      <c r="BA274" s="215">
        <f t="shared" si="106"/>
        <v>3012.1610358051557</v>
      </c>
      <c r="BB274" s="217">
        <f t="shared" si="107"/>
        <v>1.0671301416171097E-2</v>
      </c>
      <c r="BC274" s="162"/>
      <c r="BD274" s="32"/>
      <c r="BS274" s="20"/>
      <c r="BT274" s="8"/>
      <c r="BU274" s="50">
        <v>1845.3060811394464</v>
      </c>
      <c r="BV274" s="53">
        <v>39.113462663878089</v>
      </c>
      <c r="BX274" s="50">
        <v>1705.324691624711</v>
      </c>
      <c r="BY274" s="53">
        <v>39.09915803430048</v>
      </c>
      <c r="CB274" s="8"/>
      <c r="CC274" s="20"/>
      <c r="CD274" s="22"/>
      <c r="CE274" s="22"/>
      <c r="CF274" s="20"/>
      <c r="CG274" s="8"/>
      <c r="CH274" s="20"/>
    </row>
    <row r="275" spans="14:102" x14ac:dyDescent="0.25">
      <c r="N275" s="27"/>
      <c r="O275" s="312"/>
      <c r="P275" s="313"/>
      <c r="Q275" s="313"/>
      <c r="R275" s="61">
        <v>1650</v>
      </c>
      <c r="S275" s="14">
        <v>2626.777</v>
      </c>
      <c r="T275" s="14">
        <v>47.828389999999999</v>
      </c>
      <c r="U275" s="7">
        <v>2629.1827176050879</v>
      </c>
      <c r="V275" s="4">
        <v>47.867321059226434</v>
      </c>
      <c r="W275" s="2">
        <f t="shared" si="96"/>
        <v>9.1584386687100949E-2</v>
      </c>
      <c r="X275" s="2">
        <f t="shared" si="97"/>
        <v>8.1397386001149402E-2</v>
      </c>
      <c r="Y275" s="215">
        <f t="shared" si="102"/>
        <v>5.7874771954295232</v>
      </c>
      <c r="Z275" s="217">
        <f t="shared" si="103"/>
        <v>1.5156273724922006E-3</v>
      </c>
      <c r="AA275" s="223"/>
      <c r="AB275" s="23"/>
      <c r="AC275" s="312"/>
      <c r="AD275" s="313"/>
      <c r="AE275" s="313"/>
      <c r="AF275" s="61">
        <v>1650</v>
      </c>
      <c r="AG275" s="14">
        <v>2803.45</v>
      </c>
      <c r="AH275" s="14">
        <v>47.831650000000003</v>
      </c>
      <c r="AI275" s="7">
        <v>2786.3725946176664</v>
      </c>
      <c r="AJ275" s="4">
        <v>47.891236424363505</v>
      </c>
      <c r="AK275" s="2">
        <f t="shared" si="98"/>
        <v>0.60915676692408938</v>
      </c>
      <c r="AL275" s="2">
        <f t="shared" si="99"/>
        <v>0.12457530602331726</v>
      </c>
      <c r="AM275" s="215">
        <f t="shared" si="104"/>
        <v>291.63777459254914</v>
      </c>
      <c r="AN275" s="217">
        <f t="shared" si="105"/>
        <v>3.5505419684273487E-3</v>
      </c>
      <c r="AO275" s="223"/>
      <c r="AP275" s="23"/>
      <c r="AQ275" s="312"/>
      <c r="AR275" s="313"/>
      <c r="AS275" s="313"/>
      <c r="AT275" s="61">
        <v>1650</v>
      </c>
      <c r="AU275" s="14">
        <v>2564.2350000000001</v>
      </c>
      <c r="AV275" s="14">
        <v>47.838059999999999</v>
      </c>
      <c r="AW275" s="7">
        <v>2618.7696125705161</v>
      </c>
      <c r="AX275" s="4">
        <v>47.879707814296324</v>
      </c>
      <c r="AY275" s="2">
        <f t="shared" si="100"/>
        <v>2.1267400441268425</v>
      </c>
      <c r="AZ275" s="2">
        <f t="shared" si="101"/>
        <v>8.7059998453795362E-2</v>
      </c>
      <c r="BA275" s="215">
        <f t="shared" si="106"/>
        <v>2974.023968216276</v>
      </c>
      <c r="BB275" s="217">
        <f t="shared" si="107"/>
        <v>1.7345404356612307E-3</v>
      </c>
      <c r="BC275" s="162"/>
      <c r="BD275" s="32"/>
      <c r="BS275" s="20"/>
      <c r="BT275" s="8"/>
      <c r="BU275" s="50">
        <v>1894.2264064527124</v>
      </c>
      <c r="BV275" s="53">
        <v>39.602128106712932</v>
      </c>
      <c r="BX275" s="50">
        <v>1751.3352380094711</v>
      </c>
      <c r="BY275" s="53">
        <v>39.587712996715688</v>
      </c>
      <c r="CB275" s="8"/>
      <c r="CC275" s="20"/>
      <c r="CD275" s="22"/>
      <c r="CE275" s="22"/>
      <c r="CF275" s="20"/>
      <c r="CG275" s="8"/>
      <c r="CH275" s="20"/>
    </row>
    <row r="276" spans="14:102" x14ac:dyDescent="0.25">
      <c r="N276" s="27"/>
      <c r="O276" s="312"/>
      <c r="P276" s="313"/>
      <c r="Q276" s="313"/>
      <c r="R276" s="204">
        <v>1700</v>
      </c>
      <c r="S276" s="16">
        <v>2680.377</v>
      </c>
      <c r="T276" s="16">
        <v>48.34787</v>
      </c>
      <c r="U276" s="15">
        <v>2684.8711706475979</v>
      </c>
      <c r="V276" s="17">
        <v>48.353587720292957</v>
      </c>
      <c r="W276" s="18">
        <f t="shared" si="96"/>
        <v>0.16766934828936048</v>
      </c>
      <c r="X276" s="18">
        <f t="shared" si="97"/>
        <v>1.1826209288964716E-2</v>
      </c>
      <c r="Y276" s="18">
        <f t="shared" si="102"/>
        <v>20.197569809730634</v>
      </c>
      <c r="Z276" s="38">
        <f t="shared" si="103"/>
        <v>3.2692325348487536E-5</v>
      </c>
      <c r="AA276" s="223"/>
      <c r="AB276" s="23"/>
      <c r="AC276" s="312"/>
      <c r="AD276" s="313"/>
      <c r="AE276" s="313"/>
      <c r="AF276" s="204">
        <v>1700</v>
      </c>
      <c r="AG276" s="16">
        <v>2858.5219999999999</v>
      </c>
      <c r="AH276" s="16">
        <v>48.342359999999999</v>
      </c>
      <c r="AI276" s="15">
        <v>2845.3199137859779</v>
      </c>
      <c r="AJ276" s="17">
        <v>48.377439287792122</v>
      </c>
      <c r="AK276" s="18">
        <f t="shared" si="98"/>
        <v>0.46185008245597114</v>
      </c>
      <c r="AL276" s="18">
        <f t="shared" si="99"/>
        <v>7.2564284805545734E-2</v>
      </c>
      <c r="AM276" s="18">
        <f t="shared" si="104"/>
        <v>174.29508040247171</v>
      </c>
      <c r="AN276" s="38">
        <f t="shared" si="105"/>
        <v>1.2305564320025347E-3</v>
      </c>
      <c r="AO276" s="223"/>
      <c r="AP276" s="23"/>
      <c r="AQ276" s="312"/>
      <c r="AR276" s="313"/>
      <c r="AS276" s="313"/>
      <c r="AT276" s="204">
        <v>1700</v>
      </c>
      <c r="AU276" s="16">
        <v>2617.2710000000002</v>
      </c>
      <c r="AV276" s="16">
        <v>48.358260000000001</v>
      </c>
      <c r="AW276" s="15">
        <v>2674.2268366460266</v>
      </c>
      <c r="AX276" s="17">
        <v>48.366137962702808</v>
      </c>
      <c r="AY276" s="18">
        <f t="shared" si="100"/>
        <v>2.1761535831034102</v>
      </c>
      <c r="AZ276" s="18">
        <f t="shared" si="101"/>
        <v>1.629083160313655E-2</v>
      </c>
      <c r="BA276" s="18">
        <f t="shared" si="106"/>
        <v>3243.96732804885</v>
      </c>
      <c r="BB276" s="38">
        <f t="shared" si="107"/>
        <v>6.206229634681722E-5</v>
      </c>
      <c r="BC276" s="162"/>
      <c r="BD276" s="32"/>
      <c r="BS276" s="20"/>
      <c r="BT276" s="8"/>
      <c r="BU276" s="50">
        <v>1943.632431169144</v>
      </c>
      <c r="BV276" s="53">
        <v>40.090720337251767</v>
      </c>
      <c r="BX276" s="50">
        <v>1797.7707932829471</v>
      </c>
      <c r="BY276" s="53">
        <v>40.076203711269841</v>
      </c>
      <c r="CB276" s="8"/>
      <c r="CC276" s="20"/>
      <c r="CD276" s="22"/>
      <c r="CE276" s="22"/>
      <c r="CF276" s="20"/>
      <c r="CG276" s="8"/>
      <c r="CH276" s="20"/>
    </row>
    <row r="277" spans="14:102" x14ac:dyDescent="0.25">
      <c r="N277" s="27"/>
      <c r="O277" s="312">
        <v>31</v>
      </c>
      <c r="P277" s="313">
        <v>1071</v>
      </c>
      <c r="Q277" s="313">
        <v>0.28999999999999998</v>
      </c>
      <c r="R277" s="61">
        <v>0</v>
      </c>
      <c r="S277" s="14">
        <v>1086.4880000000001</v>
      </c>
      <c r="T277" s="14">
        <v>31.366029999999999</v>
      </c>
      <c r="U277" s="7">
        <v>1071</v>
      </c>
      <c r="V277" s="4">
        <v>31</v>
      </c>
      <c r="W277" s="2">
        <f t="shared" si="96"/>
        <v>1.425510452025246</v>
      </c>
      <c r="X277" s="2">
        <f t="shared" si="97"/>
        <v>1.1669631126412827</v>
      </c>
      <c r="Y277" s="215">
        <f t="shared" si="102"/>
        <v>239.87814400000175</v>
      </c>
      <c r="Z277" s="217">
        <f t="shared" si="103"/>
        <v>0.13397796089999892</v>
      </c>
      <c r="AA277" s="223"/>
      <c r="AB277" s="23"/>
      <c r="AC277" s="312">
        <v>31</v>
      </c>
      <c r="AD277" s="313">
        <v>1156.8</v>
      </c>
      <c r="AE277" s="313">
        <v>0.3044</v>
      </c>
      <c r="AF277" s="61">
        <v>0</v>
      </c>
      <c r="AG277" s="14">
        <v>1177.0329999999999</v>
      </c>
      <c r="AH277" s="14">
        <v>30.182230000000001</v>
      </c>
      <c r="AI277" s="7">
        <v>1156.8</v>
      </c>
      <c r="AJ277" s="4">
        <v>31</v>
      </c>
      <c r="AK277" s="2">
        <f t="shared" si="98"/>
        <v>1.7189832400620841</v>
      </c>
      <c r="AL277" s="2">
        <f t="shared" si="99"/>
        <v>2.7094419464698252</v>
      </c>
      <c r="AM277" s="215">
        <f t="shared" si="104"/>
        <v>409.37428899999787</v>
      </c>
      <c r="AN277" s="217">
        <f t="shared" si="105"/>
        <v>0.66874777289999909</v>
      </c>
      <c r="AO277" s="223"/>
      <c r="AP277" s="23"/>
      <c r="AQ277" s="312">
        <v>36</v>
      </c>
      <c r="AR277" s="313">
        <v>1071</v>
      </c>
      <c r="AS277" s="313">
        <v>0.3044</v>
      </c>
      <c r="AT277" s="61">
        <v>0</v>
      </c>
      <c r="AU277" s="14">
        <v>1080.0609999999999</v>
      </c>
      <c r="AV277" s="14">
        <v>34.857790000000001</v>
      </c>
      <c r="AW277" s="7">
        <v>1071</v>
      </c>
      <c r="AX277" s="4">
        <v>36</v>
      </c>
      <c r="AY277" s="2">
        <f t="shared" si="100"/>
        <v>0.83893409724079682</v>
      </c>
      <c r="AZ277" s="2">
        <f t="shared" si="101"/>
        <v>3.276771132076929</v>
      </c>
      <c r="BA277" s="215">
        <f t="shared" si="106"/>
        <v>82.101720999998577</v>
      </c>
      <c r="BB277" s="217">
        <f t="shared" si="107"/>
        <v>1.3046436840999969</v>
      </c>
      <c r="BC277" s="162"/>
      <c r="BD277" s="32"/>
      <c r="BS277" s="20"/>
      <c r="BT277" s="8"/>
      <c r="BU277" s="50">
        <v>1993.5343863923772</v>
      </c>
      <c r="BV277" s="53">
        <v>40.579234226845635</v>
      </c>
      <c r="BX277" s="50">
        <v>1844.6403103242269</v>
      </c>
      <c r="BY277" s="53">
        <v>40.564625931580075</v>
      </c>
      <c r="CB277" s="8"/>
      <c r="CC277" s="20"/>
      <c r="CD277" s="20"/>
      <c r="CE277" s="20"/>
      <c r="CF277" s="20"/>
      <c r="CG277" s="8"/>
      <c r="CH277" s="20"/>
    </row>
    <row r="278" spans="14:102" x14ac:dyDescent="0.25">
      <c r="N278" s="27"/>
      <c r="O278" s="312"/>
      <c r="P278" s="313"/>
      <c r="Q278" s="313"/>
      <c r="R278" s="61">
        <v>50</v>
      </c>
      <c r="S278" s="14">
        <v>1120.9960000000001</v>
      </c>
      <c r="T278" s="14">
        <v>32.150480000000002</v>
      </c>
      <c r="U278" s="7">
        <v>1112.6488781252619</v>
      </c>
      <c r="V278" s="4">
        <v>32.218698861889791</v>
      </c>
      <c r="W278" s="2">
        <f t="shared" si="96"/>
        <v>0.74461656194474812</v>
      </c>
      <c r="X278" s="2">
        <f t="shared" si="97"/>
        <v>0.2121861380912187</v>
      </c>
      <c r="Y278" s="215">
        <f t="shared" si="102"/>
        <v>69.674443591732128</v>
      </c>
      <c r="Z278" s="217">
        <f t="shared" si="103"/>
        <v>4.653813117538195E-3</v>
      </c>
      <c r="AA278" s="223"/>
      <c r="AB278" s="23"/>
      <c r="AC278" s="312"/>
      <c r="AD278" s="313"/>
      <c r="AE278" s="313"/>
      <c r="AF278" s="61">
        <v>50</v>
      </c>
      <c r="AG278" s="14">
        <v>1220.549</v>
      </c>
      <c r="AH278" s="14">
        <v>31.48573</v>
      </c>
      <c r="AI278" s="7">
        <v>1200.2420236431892</v>
      </c>
      <c r="AJ278" s="4">
        <v>32.255921642408246</v>
      </c>
      <c r="AK278" s="2">
        <f t="shared" si="98"/>
        <v>1.6637575678494485</v>
      </c>
      <c r="AL278" s="2">
        <f t="shared" si="99"/>
        <v>2.44616098279521</v>
      </c>
      <c r="AM278" s="215">
        <f t="shared" si="104"/>
        <v>412.37328875607142</v>
      </c>
      <c r="AN278" s="217">
        <f t="shared" si="105"/>
        <v>0.59319516603551181</v>
      </c>
      <c r="AO278" s="223"/>
      <c r="AP278" s="23"/>
      <c r="AQ278" s="312"/>
      <c r="AR278" s="313"/>
      <c r="AS278" s="313"/>
      <c r="AT278" s="61">
        <v>50</v>
      </c>
      <c r="AU278" s="14">
        <v>1103.3900000000001</v>
      </c>
      <c r="AV278" s="14">
        <v>34.062350000000002</v>
      </c>
      <c r="AW278" s="7">
        <v>1107.1574636555708</v>
      </c>
      <c r="AX278" s="4">
        <v>33.136677488780073</v>
      </c>
      <c r="AY278" s="2">
        <f t="shared" si="100"/>
        <v>0.34144442631986299</v>
      </c>
      <c r="AZ278" s="2">
        <f t="shared" si="101"/>
        <v>2.7175826424774834</v>
      </c>
      <c r="BA278" s="215">
        <f t="shared" si="106"/>
        <v>14.193782396046418</v>
      </c>
      <c r="BB278" s="217">
        <f t="shared" si="107"/>
        <v>0.85686959802820972</v>
      </c>
      <c r="BC278" s="162"/>
      <c r="BD278" s="32"/>
      <c r="BS278" s="20"/>
      <c r="BT278" s="8"/>
      <c r="BU278" s="50">
        <v>2043.9427226799387</v>
      </c>
      <c r="BV278" s="53">
        <v>41.067664302475045</v>
      </c>
      <c r="BX278" s="50">
        <v>1891.952933783529</v>
      </c>
      <c r="BY278" s="53">
        <v>41.052975140261637</v>
      </c>
      <c r="CB278" s="8"/>
      <c r="CC278" s="20"/>
      <c r="CD278" s="20"/>
      <c r="CE278" s="20"/>
      <c r="CF278" s="20"/>
      <c r="CG278" s="8"/>
      <c r="CH278" s="20"/>
    </row>
    <row r="279" spans="14:102" x14ac:dyDescent="0.25">
      <c r="N279" s="27"/>
      <c r="O279" s="312"/>
      <c r="P279" s="313"/>
      <c r="Q279" s="313"/>
      <c r="R279" s="61">
        <v>100</v>
      </c>
      <c r="S279" s="14">
        <v>1156.951</v>
      </c>
      <c r="T279" s="14">
        <v>32.646560000000001</v>
      </c>
      <c r="U279" s="7">
        <v>1153.8297054938039</v>
      </c>
      <c r="V279" s="4">
        <v>32.737035087927239</v>
      </c>
      <c r="W279" s="2">
        <f t="shared" si="96"/>
        <v>0.26978623175883304</v>
      </c>
      <c r="X279" s="2">
        <f t="shared" si="97"/>
        <v>0.27713513438242332</v>
      </c>
      <c r="Y279" s="215">
        <f t="shared" si="102"/>
        <v>9.7424793944101822</v>
      </c>
      <c r="Z279" s="217">
        <f t="shared" si="103"/>
        <v>8.1857415354415312E-3</v>
      </c>
      <c r="AA279" s="223"/>
      <c r="AB279" s="23"/>
      <c r="AC279" s="312"/>
      <c r="AD279" s="313"/>
      <c r="AE279" s="313"/>
      <c r="AF279" s="61">
        <v>100</v>
      </c>
      <c r="AG279" s="14">
        <v>1264.1469999999999</v>
      </c>
      <c r="AH279" s="14">
        <v>32.189660000000003</v>
      </c>
      <c r="AI279" s="7">
        <v>1243.2125905698122</v>
      </c>
      <c r="AJ279" s="4">
        <v>32.754760713817085</v>
      </c>
      <c r="AK279" s="2">
        <f t="shared" si="98"/>
        <v>1.6560106878541634</v>
      </c>
      <c r="AL279" s="2">
        <f t="shared" si="99"/>
        <v>1.7555348947987679</v>
      </c>
      <c r="AM279" s="215">
        <f t="shared" si="104"/>
        <v>438.24949819073464</v>
      </c>
      <c r="AN279" s="217">
        <f t="shared" si="105"/>
        <v>0.31933881675657466</v>
      </c>
      <c r="AO279" s="223"/>
      <c r="AP279" s="23"/>
      <c r="AQ279" s="312"/>
      <c r="AR279" s="313"/>
      <c r="AS279" s="313"/>
      <c r="AT279" s="61">
        <v>100</v>
      </c>
      <c r="AU279" s="14">
        <v>1131.1980000000001</v>
      </c>
      <c r="AV279" s="14">
        <v>33.910080000000001</v>
      </c>
      <c r="AW279" s="7">
        <v>1147.215325046599</v>
      </c>
      <c r="AX279" s="4">
        <v>32.838046714852723</v>
      </c>
      <c r="AY279" s="2">
        <f t="shared" si="100"/>
        <v>1.4159612239942874</v>
      </c>
      <c r="AZ279" s="2">
        <f t="shared" si="101"/>
        <v>3.1614000472640513</v>
      </c>
      <c r="BA279" s="215">
        <f t="shared" si="106"/>
        <v>256.55470164840443</v>
      </c>
      <c r="BB279" s="217">
        <f t="shared" si="107"/>
        <v>1.1492553644636641</v>
      </c>
      <c r="BC279" s="162"/>
      <c r="BD279" s="32"/>
      <c r="BS279" s="20"/>
      <c r="BT279" s="8"/>
      <c r="BU279" s="50">
        <v>2094.8681150078583</v>
      </c>
      <c r="BV279" s="53">
        <v>41.556004718928918</v>
      </c>
      <c r="BX279" s="50">
        <v>1939.7180043876888</v>
      </c>
      <c r="BY279" s="53">
        <v>41.541246528294707</v>
      </c>
      <c r="CB279" s="8"/>
      <c r="CC279" s="20"/>
      <c r="CD279" s="20"/>
      <c r="CE279" s="20"/>
      <c r="CF279" s="20"/>
      <c r="CG279" s="8"/>
      <c r="CH279" s="20"/>
    </row>
    <row r="280" spans="14:102" x14ac:dyDescent="0.25">
      <c r="N280" s="27"/>
      <c r="O280" s="312"/>
      <c r="P280" s="313"/>
      <c r="Q280" s="313"/>
      <c r="R280" s="61">
        <v>150</v>
      </c>
      <c r="S280" s="14">
        <v>1194.279</v>
      </c>
      <c r="T280" s="14">
        <v>33.37312</v>
      </c>
      <c r="U280" s="7">
        <v>1195.3018965649408</v>
      </c>
      <c r="V280" s="4">
        <v>33.228418741777752</v>
      </c>
      <c r="W280" s="2">
        <f t="shared" si="96"/>
        <v>8.5649715430043197E-2</v>
      </c>
      <c r="X280" s="2">
        <f t="shared" si="97"/>
        <v>0.43358624612337249</v>
      </c>
      <c r="Y280" s="215">
        <f t="shared" si="102"/>
        <v>1.0463173825676177</v>
      </c>
      <c r="Z280" s="217">
        <f t="shared" si="103"/>
        <v>2.0938454131101823E-2</v>
      </c>
      <c r="AA280" s="223"/>
      <c r="AB280" s="23"/>
      <c r="AC280" s="312"/>
      <c r="AD280" s="313"/>
      <c r="AE280" s="313"/>
      <c r="AF280" s="61">
        <v>150</v>
      </c>
      <c r="AG280" s="14">
        <v>1308.2639999999999</v>
      </c>
      <c r="AH280" s="14">
        <v>32.78145</v>
      </c>
      <c r="AI280" s="7">
        <v>1286.5333385928252</v>
      </c>
      <c r="AJ280" s="4">
        <v>33.244534674026482</v>
      </c>
      <c r="AK280" s="2">
        <f t="shared" si="98"/>
        <v>1.6610302971857893</v>
      </c>
      <c r="AL280" s="2">
        <f t="shared" si="99"/>
        <v>1.4126424365806971</v>
      </c>
      <c r="AM280" s="215">
        <f t="shared" si="104"/>
        <v>472.22164519327163</v>
      </c>
      <c r="AN280" s="217">
        <f t="shared" si="105"/>
        <v>0.21444741531821393</v>
      </c>
      <c r="AO280" s="223"/>
      <c r="AP280" s="23"/>
      <c r="AQ280" s="312"/>
      <c r="AR280" s="313"/>
      <c r="AS280" s="313"/>
      <c r="AT280" s="61">
        <v>150</v>
      </c>
      <c r="AU280" s="14">
        <v>1162.4469999999999</v>
      </c>
      <c r="AV280" s="14">
        <v>34.111640000000001</v>
      </c>
      <c r="AW280" s="7">
        <v>1188.4383420170398</v>
      </c>
      <c r="AX280" s="4">
        <v>33.241529618554694</v>
      </c>
      <c r="AY280" s="2">
        <f t="shared" si="100"/>
        <v>2.2359163056070401</v>
      </c>
      <c r="AZ280" s="2">
        <f t="shared" si="101"/>
        <v>2.5507726437231035</v>
      </c>
      <c r="BA280" s="215">
        <f t="shared" si="106"/>
        <v>675.54985984674215</v>
      </c>
      <c r="BB280" s="217">
        <f t="shared" si="107"/>
        <v>0.75709207589889893</v>
      </c>
      <c r="BC280" s="162"/>
      <c r="BD280" s="32"/>
      <c r="BS280" s="20"/>
      <c r="BT280" s="8"/>
      <c r="BU280" s="50">
        <v>2146.3214678695922</v>
      </c>
      <c r="BV280" s="53">
        <v>42.04424922829692</v>
      </c>
      <c r="BX280" s="50">
        <v>1987.9450633582874</v>
      </c>
      <c r="BY280" s="53">
        <v>42.029434972546106</v>
      </c>
      <c r="CB280" s="8"/>
      <c r="CC280" s="20"/>
      <c r="CD280" s="20"/>
      <c r="CE280" s="20"/>
      <c r="CF280" s="20"/>
      <c r="CG280" s="8"/>
      <c r="CH280" s="20"/>
    </row>
    <row r="281" spans="14:102" x14ac:dyDescent="0.25">
      <c r="N281" s="27"/>
      <c r="O281" s="312"/>
      <c r="P281" s="313"/>
      <c r="Q281" s="313"/>
      <c r="R281" s="61">
        <v>200</v>
      </c>
      <c r="S281" s="14">
        <v>1233.2070000000001</v>
      </c>
      <c r="T281" s="14">
        <v>33.637949999999996</v>
      </c>
      <c r="U281" s="7">
        <v>1237.1011421364753</v>
      </c>
      <c r="V281" s="4">
        <v>33.717659884254282</v>
      </c>
      <c r="W281" s="2">
        <f t="shared" si="96"/>
        <v>0.31577359976672514</v>
      </c>
      <c r="X281" s="2">
        <f t="shared" si="97"/>
        <v>0.23696415582485009</v>
      </c>
      <c r="Y281" s="215">
        <f t="shared" si="102"/>
        <v>15.164342979071936</v>
      </c>
      <c r="Z281" s="217">
        <f t="shared" si="103"/>
        <v>6.3536656478315372E-3</v>
      </c>
      <c r="AA281" s="223"/>
      <c r="AB281" s="23"/>
      <c r="AC281" s="312"/>
      <c r="AD281" s="313"/>
      <c r="AE281" s="313"/>
      <c r="AF281" s="61">
        <v>200</v>
      </c>
      <c r="AG281" s="14">
        <v>1353.0340000000001</v>
      </c>
      <c r="AH281" s="14">
        <v>33.270560000000003</v>
      </c>
      <c r="AI281" s="7">
        <v>1330.221542249795</v>
      </c>
      <c r="AJ281" s="4">
        <v>33.733798954334802</v>
      </c>
      <c r="AK281" s="2">
        <f t="shared" si="98"/>
        <v>1.6860225057319409</v>
      </c>
      <c r="AL281" s="2">
        <f t="shared" si="99"/>
        <v>1.3923389156503476</v>
      </c>
      <c r="AM281" s="215">
        <f t="shared" si="104"/>
        <v>520.40822860489334</v>
      </c>
      <c r="AN281" s="217">
        <f t="shared" si="105"/>
        <v>0.21459032881319737</v>
      </c>
      <c r="AO281" s="223"/>
      <c r="AP281" s="23"/>
      <c r="AQ281" s="312"/>
      <c r="AR281" s="313"/>
      <c r="AS281" s="313"/>
      <c r="AT281" s="61">
        <v>200</v>
      </c>
      <c r="AU281" s="14">
        <v>1196.5609999999999</v>
      </c>
      <c r="AV281" s="14">
        <v>34.516300000000001</v>
      </c>
      <c r="AW281" s="7">
        <v>1230.0797458562959</v>
      </c>
      <c r="AX281" s="4">
        <v>33.723183309706243</v>
      </c>
      <c r="AY281" s="2">
        <f t="shared" si="100"/>
        <v>2.801256756345555</v>
      </c>
      <c r="AZ281" s="2">
        <f t="shared" si="101"/>
        <v>2.2978033285542123</v>
      </c>
      <c r="BA281" s="215">
        <f t="shared" si="106"/>
        <v>1123.5063237789559</v>
      </c>
      <c r="BB281" s="217">
        <f t="shared" si="107"/>
        <v>0.62903408442252429</v>
      </c>
      <c r="BC281" s="162"/>
      <c r="BD281" s="32"/>
      <c r="BS281" s="20"/>
      <c r="BT281" s="8"/>
      <c r="BU281" s="50">
        <v>2198.3139205150155</v>
      </c>
      <c r="BV281" s="53">
        <v>42.532391146461428</v>
      </c>
      <c r="BX281" s="50">
        <v>2036.6438569468032</v>
      </c>
      <c r="BY281" s="53">
        <v>42.517535011244853</v>
      </c>
      <c r="CB281" s="8"/>
      <c r="CC281" s="20"/>
      <c r="CD281" s="20"/>
      <c r="CE281" s="20"/>
      <c r="CF281" s="20"/>
      <c r="CG281" s="8"/>
      <c r="CH281" s="20"/>
    </row>
    <row r="282" spans="14:102" x14ac:dyDescent="0.25">
      <c r="N282" s="27"/>
      <c r="O282" s="312"/>
      <c r="P282" s="313"/>
      <c r="Q282" s="313"/>
      <c r="R282" s="61">
        <v>250</v>
      </c>
      <c r="S282" s="14">
        <v>1273.558</v>
      </c>
      <c r="T282" s="14">
        <v>34.199210000000001</v>
      </c>
      <c r="U282" s="7">
        <v>1279.2366304471143</v>
      </c>
      <c r="V282" s="4">
        <v>34.206682458760689</v>
      </c>
      <c r="W282" s="2">
        <f t="shared" si="96"/>
        <v>0.44588706969877318</v>
      </c>
      <c r="X282" s="2">
        <f t="shared" si="97"/>
        <v>2.1849799339481901E-2</v>
      </c>
      <c r="Y282" s="215">
        <f t="shared" si="102"/>
        <v>32.246843754893568</v>
      </c>
      <c r="Z282" s="217">
        <f t="shared" si="103"/>
        <v>5.5837639930183253E-5</v>
      </c>
      <c r="AA282" s="223"/>
      <c r="AB282" s="23"/>
      <c r="AC282" s="312"/>
      <c r="AD282" s="313"/>
      <c r="AE282" s="313"/>
      <c r="AF282" s="61">
        <v>250</v>
      </c>
      <c r="AG282" s="14">
        <v>1398.433</v>
      </c>
      <c r="AH282" s="14">
        <v>33.806690000000003</v>
      </c>
      <c r="AI282" s="7">
        <v>1374.2854408171461</v>
      </c>
      <c r="AJ282" s="4">
        <v>34.223001755116449</v>
      </c>
      <c r="AK282" s="2">
        <f t="shared" si="98"/>
        <v>1.7267583919182334</v>
      </c>
      <c r="AL282" s="2">
        <f t="shared" si="99"/>
        <v>1.2314478439517329</v>
      </c>
      <c r="AM282" s="215">
        <f t="shared" si="104"/>
        <v>583.10461448943227</v>
      </c>
      <c r="AN282" s="217">
        <f t="shared" si="105"/>
        <v>0.1733154774481358</v>
      </c>
      <c r="AO282" s="223"/>
      <c r="AP282" s="23"/>
      <c r="AQ282" s="312"/>
      <c r="AR282" s="313"/>
      <c r="AS282" s="313"/>
      <c r="AT282" s="61">
        <v>250</v>
      </c>
      <c r="AU282" s="14">
        <v>1233.3869999999999</v>
      </c>
      <c r="AV282" s="14">
        <v>34.51294</v>
      </c>
      <c r="AW282" s="7">
        <v>1272.0624268469176</v>
      </c>
      <c r="AX282" s="4">
        <v>34.211543688002102</v>
      </c>
      <c r="AY282" s="2">
        <f t="shared" si="100"/>
        <v>3.13570897430552</v>
      </c>
      <c r="AZ282" s="2">
        <f t="shared" si="101"/>
        <v>0.87328495340558698</v>
      </c>
      <c r="BA282" s="215">
        <f t="shared" si="106"/>
        <v>1495.7886417912759</v>
      </c>
      <c r="BB282" s="217">
        <f t="shared" si="107"/>
        <v>9.0839736885934386E-2</v>
      </c>
      <c r="BC282" s="162"/>
      <c r="BD282" s="32"/>
      <c r="BS282" s="20"/>
      <c r="BT282" s="8"/>
      <c r="BU282" s="50">
        <v>2250.8568523357071</v>
      </c>
      <c r="BV282" s="53">
        <v>43.020423316232325</v>
      </c>
      <c r="BX282" s="50">
        <v>2085.8243410914793</v>
      </c>
      <c r="BY282" s="53">
        <v>43.005540817185334</v>
      </c>
      <c r="CB282" s="8"/>
      <c r="CC282" s="20"/>
      <c r="CD282" s="20"/>
      <c r="CE282" s="20"/>
      <c r="CF282" s="20"/>
      <c r="CG282" s="8"/>
      <c r="CH282" s="20"/>
    </row>
    <row r="283" spans="14:102" x14ac:dyDescent="0.25">
      <c r="N283" s="27"/>
      <c r="O283" s="312"/>
      <c r="P283" s="313"/>
      <c r="Q283" s="313"/>
      <c r="R283" s="61">
        <v>300</v>
      </c>
      <c r="S283" s="14">
        <v>1315.3520000000001</v>
      </c>
      <c r="T283" s="14">
        <v>34.48498</v>
      </c>
      <c r="U283" s="7">
        <v>1321.7156287276161</v>
      </c>
      <c r="V283" s="4">
        <v>34.695654778290482</v>
      </c>
      <c r="W283" s="2">
        <f t="shared" si="96"/>
        <v>0.48379663600435929</v>
      </c>
      <c r="X283" s="2">
        <f t="shared" si="97"/>
        <v>0.6109175017369356</v>
      </c>
      <c r="Y283" s="215">
        <f t="shared" si="102"/>
        <v>40.495770582940395</v>
      </c>
      <c r="Z283" s="217">
        <f t="shared" si="103"/>
        <v>4.4383862207743693E-2</v>
      </c>
      <c r="AA283" s="223"/>
      <c r="AB283" s="23"/>
      <c r="AC283" s="312"/>
      <c r="AD283" s="313"/>
      <c r="AE283" s="313"/>
      <c r="AF283" s="61">
        <v>300</v>
      </c>
      <c r="AG283" s="14">
        <v>1444.451</v>
      </c>
      <c r="AH283" s="14">
        <v>34.237450000000003</v>
      </c>
      <c r="AI283" s="7">
        <v>1418.7329535142162</v>
      </c>
      <c r="AJ283" s="4">
        <v>34.712168926235989</v>
      </c>
      <c r="AK283" s="2">
        <f t="shared" si="98"/>
        <v>1.780472060719527</v>
      </c>
      <c r="AL283" s="2">
        <f t="shared" si="99"/>
        <v>1.3865487243821801</v>
      </c>
      <c r="AM283" s="215">
        <f t="shared" si="104"/>
        <v>661.41791504493733</v>
      </c>
      <c r="AN283" s="217">
        <f t="shared" si="105"/>
        <v>0.22535805892664826</v>
      </c>
      <c r="AO283" s="223"/>
      <c r="AP283" s="23"/>
      <c r="AQ283" s="312"/>
      <c r="AR283" s="313"/>
      <c r="AS283" s="313"/>
      <c r="AT283" s="61">
        <v>300</v>
      </c>
      <c r="AU283" s="14">
        <v>1272.2940000000001</v>
      </c>
      <c r="AV283" s="14">
        <v>34.932789999999997</v>
      </c>
      <c r="AW283" s="7">
        <v>1314.3861515451824</v>
      </c>
      <c r="AX283" s="4">
        <v>34.700492999996115</v>
      </c>
      <c r="AY283" s="2">
        <f t="shared" si="100"/>
        <v>3.3083667411134789</v>
      </c>
      <c r="AZ283" s="2">
        <f t="shared" si="101"/>
        <v>0.66498267102021402</v>
      </c>
      <c r="BA283" s="215">
        <f t="shared" si="106"/>
        <v>1771.7492217025954</v>
      </c>
      <c r="BB283" s="217">
        <f t="shared" si="107"/>
        <v>5.3961896210803648E-2</v>
      </c>
      <c r="BC283" s="162"/>
      <c r="BD283" s="32"/>
      <c r="BS283" s="20"/>
      <c r="BT283" s="8"/>
      <c r="BU283" s="50">
        <v>2303.9618884032689</v>
      </c>
      <c r="BV283" s="53">
        <v>43.508338066719347</v>
      </c>
      <c r="BX283" s="50">
        <v>2135.4966862009437</v>
      </c>
      <c r="BY283" s="53">
        <v>43.493446168403231</v>
      </c>
      <c r="CB283" s="8"/>
      <c r="CC283" s="20"/>
      <c r="CD283" s="20"/>
      <c r="CE283" s="20"/>
      <c r="CF283" s="20"/>
      <c r="CG283" s="8"/>
      <c r="CH283" s="20"/>
    </row>
    <row r="284" spans="14:102" x14ac:dyDescent="0.25">
      <c r="N284" s="27"/>
      <c r="O284" s="312"/>
      <c r="P284" s="313"/>
      <c r="Q284" s="313"/>
      <c r="R284" s="61">
        <v>350</v>
      </c>
      <c r="S284" s="14">
        <v>1362.3810000000001</v>
      </c>
      <c r="T284" s="14">
        <v>34.945529999999998</v>
      </c>
      <c r="U284" s="7">
        <v>1364.5453712322685</v>
      </c>
      <c r="V284" s="4">
        <v>35.184591249080455</v>
      </c>
      <c r="W284" s="2">
        <f t="shared" si="96"/>
        <v>0.1588668098181362</v>
      </c>
      <c r="X284" s="2">
        <f t="shared" si="97"/>
        <v>0.68409679029179737</v>
      </c>
      <c r="Y284" s="215">
        <f t="shared" si="102"/>
        <v>4.6845028310711285</v>
      </c>
      <c r="Z284" s="217">
        <f t="shared" si="103"/>
        <v>5.7150280811908358E-2</v>
      </c>
      <c r="AA284" s="223"/>
      <c r="AB284" s="23"/>
      <c r="AC284" s="312"/>
      <c r="AD284" s="313"/>
      <c r="AE284" s="313"/>
      <c r="AF284" s="61">
        <v>350</v>
      </c>
      <c r="AG284" s="14">
        <v>1495.47</v>
      </c>
      <c r="AH284" s="14">
        <v>34.819879999999998</v>
      </c>
      <c r="AI284" s="7">
        <v>1463.572136674688</v>
      </c>
      <c r="AJ284" s="4">
        <v>35.201299911267029</v>
      </c>
      <c r="AK284" s="2">
        <f t="shared" si="98"/>
        <v>2.1329657783380527</v>
      </c>
      <c r="AL284" s="2">
        <f t="shared" si="99"/>
        <v>1.0954084599574465</v>
      </c>
      <c r="AM284" s="215">
        <f t="shared" si="104"/>
        <v>1017.473684720289</v>
      </c>
      <c r="AN284" s="217">
        <f t="shared" si="105"/>
        <v>0.14548114871094972</v>
      </c>
      <c r="AO284" s="223"/>
      <c r="AP284" s="23"/>
      <c r="AQ284" s="312"/>
      <c r="AR284" s="313"/>
      <c r="AS284" s="313"/>
      <c r="AT284" s="61">
        <v>350</v>
      </c>
      <c r="AU284" s="14">
        <v>1317.011</v>
      </c>
      <c r="AV284" s="14">
        <v>35.140430000000002</v>
      </c>
      <c r="AW284" s="7">
        <v>1357.0574006526435</v>
      </c>
      <c r="AX284" s="4">
        <v>35.189471733818699</v>
      </c>
      <c r="AY284" s="2">
        <f t="shared" si="100"/>
        <v>3.0407035820235042</v>
      </c>
      <c r="AZ284" s="2">
        <f t="shared" si="101"/>
        <v>0.13955928774547507</v>
      </c>
      <c r="BA284" s="215">
        <f t="shared" si="106"/>
        <v>1603.7142052320514</v>
      </c>
      <c r="BB284" s="217">
        <f t="shared" si="107"/>
        <v>2.4050916559439539E-3</v>
      </c>
      <c r="BC284" s="162"/>
      <c r="BD284" s="32"/>
      <c r="BS284" s="20"/>
      <c r="BT284" s="8"/>
      <c r="BU284" s="50">
        <v>2357.6409051680143</v>
      </c>
      <c r="BV284" s="53">
        <v>43.996127168479376</v>
      </c>
      <c r="BX284" s="50">
        <v>2185.6712820700131</v>
      </c>
      <c r="BY284" s="53">
        <v>43.981244416036098</v>
      </c>
      <c r="CB284" s="8"/>
      <c r="CC284" s="20"/>
      <c r="CD284" s="20"/>
      <c r="CE284" s="20"/>
      <c r="CF284" s="20"/>
      <c r="CG284" s="8"/>
      <c r="CH284" s="20"/>
    </row>
    <row r="285" spans="14:102" x14ac:dyDescent="0.25">
      <c r="N285" s="27"/>
      <c r="O285" s="312"/>
      <c r="P285" s="313"/>
      <c r="Q285" s="313"/>
      <c r="R285" s="61">
        <v>400</v>
      </c>
      <c r="S285" s="14">
        <v>1406.2070000000001</v>
      </c>
      <c r="T285" s="14">
        <v>35.379600000000003</v>
      </c>
      <c r="U285" s="7">
        <v>1407.7332275828699</v>
      </c>
      <c r="V285" s="4">
        <v>35.673491225411446</v>
      </c>
      <c r="W285" s="2">
        <f t="shared" si="96"/>
        <v>0.10853505798717764</v>
      </c>
      <c r="X285" s="2">
        <f t="shared" si="97"/>
        <v>0.83067989861796843</v>
      </c>
      <c r="Y285" s="215">
        <f t="shared" si="102"/>
        <v>2.329370634712443</v>
      </c>
      <c r="Z285" s="217">
        <f t="shared" si="103"/>
        <v>8.637205237383945E-2</v>
      </c>
      <c r="AA285" s="223"/>
      <c r="AB285" s="23"/>
      <c r="AC285" s="312"/>
      <c r="AD285" s="313"/>
      <c r="AE285" s="313"/>
      <c r="AF285" s="61">
        <v>400</v>
      </c>
      <c r="AG285" s="14">
        <v>1542.5989999999999</v>
      </c>
      <c r="AH285" s="14">
        <v>35.26126</v>
      </c>
      <c r="AI285" s="7">
        <v>1508.8112156137374</v>
      </c>
      <c r="AJ285" s="4">
        <v>35.690392116024825</v>
      </c>
      <c r="AK285" s="2">
        <f t="shared" si="98"/>
        <v>2.1903154602241091</v>
      </c>
      <c r="AL285" s="2">
        <f t="shared" si="99"/>
        <v>1.2170073219868618</v>
      </c>
      <c r="AM285" s="215">
        <f t="shared" si="104"/>
        <v>1141.614373732564</v>
      </c>
      <c r="AN285" s="217">
        <f t="shared" si="105"/>
        <v>0.18415437300394341</v>
      </c>
      <c r="AO285" s="223"/>
      <c r="AP285" s="23"/>
      <c r="AQ285" s="312"/>
      <c r="AR285" s="313"/>
      <c r="AS285" s="313"/>
      <c r="AT285" s="61">
        <v>400</v>
      </c>
      <c r="AU285" s="14">
        <v>1359.15</v>
      </c>
      <c r="AV285" s="14">
        <v>35.457630000000002</v>
      </c>
      <c r="AW285" s="7">
        <v>1400.0834048142142</v>
      </c>
      <c r="AX285" s="4">
        <v>35.678421715900228</v>
      </c>
      <c r="AY285" s="2">
        <f t="shared" si="100"/>
        <v>3.0116914846936758</v>
      </c>
      <c r="AZ285" s="2">
        <f t="shared" si="101"/>
        <v>0.62269169118247991</v>
      </c>
      <c r="BA285" s="215">
        <f t="shared" si="106"/>
        <v>1675.5436296843261</v>
      </c>
      <c r="BB285" s="217">
        <f t="shared" si="107"/>
        <v>4.8748981810166285E-2</v>
      </c>
      <c r="BC285" s="162"/>
      <c r="BD285" s="32"/>
      <c r="BS285" s="20"/>
      <c r="BT285" s="8"/>
      <c r="BU285" s="50">
        <v>2411.9060363260137</v>
      </c>
      <c r="BV285" s="53">
        <v>44.483781783910587</v>
      </c>
      <c r="BX285" s="50">
        <v>2236.3587429335271</v>
      </c>
      <c r="BY285" s="53">
        <v>44.468928449042551</v>
      </c>
      <c r="CB285" s="8"/>
      <c r="CC285" s="20"/>
      <c r="CD285" s="20"/>
      <c r="CE285" s="20"/>
      <c r="CF285" s="20"/>
      <c r="CG285" s="8"/>
      <c r="CH285" s="20"/>
    </row>
    <row r="286" spans="14:102" x14ac:dyDescent="0.25">
      <c r="N286" s="27"/>
      <c r="O286" s="312"/>
      <c r="P286" s="313"/>
      <c r="Q286" s="313"/>
      <c r="R286" s="61">
        <v>450</v>
      </c>
      <c r="S286" s="14">
        <v>1450.6880000000001</v>
      </c>
      <c r="T286" s="14">
        <v>35.805500000000002</v>
      </c>
      <c r="U286" s="7">
        <v>1451.286722129099</v>
      </c>
      <c r="V286" s="4">
        <v>36.162352337391241</v>
      </c>
      <c r="W286" s="2">
        <f t="shared" si="96"/>
        <v>4.127159865518016E-2</v>
      </c>
      <c r="X286" s="2">
        <f t="shared" si="97"/>
        <v>0.99664112326664467</v>
      </c>
      <c r="Y286" s="215">
        <f t="shared" si="102"/>
        <v>0.35846818787267198</v>
      </c>
      <c r="Z286" s="217">
        <f t="shared" si="103"/>
        <v>0.12734359070159029</v>
      </c>
      <c r="AA286" s="223"/>
      <c r="AB286" s="23"/>
      <c r="AC286" s="312"/>
      <c r="AD286" s="313"/>
      <c r="AE286" s="313"/>
      <c r="AF286" s="61">
        <v>450</v>
      </c>
      <c r="AG286" s="14">
        <v>1590.12</v>
      </c>
      <c r="AH286" s="14">
        <v>35.757379999999998</v>
      </c>
      <c r="AI286" s="7">
        <v>1554.4585903976363</v>
      </c>
      <c r="AJ286" s="4">
        <v>36.179442629230152</v>
      </c>
      <c r="AK286" s="2">
        <f t="shared" si="98"/>
        <v>2.242686690461325</v>
      </c>
      <c r="AL286" s="2">
        <f t="shared" si="99"/>
        <v>1.1803511029895215</v>
      </c>
      <c r="AM286" s="215">
        <f t="shared" si="104"/>
        <v>1271.7361348275522</v>
      </c>
      <c r="AN286" s="217">
        <f t="shared" si="105"/>
        <v>0.17813686299267095</v>
      </c>
      <c r="AO286" s="223"/>
      <c r="AP286" s="23"/>
      <c r="AQ286" s="312"/>
      <c r="AR286" s="313"/>
      <c r="AS286" s="313"/>
      <c r="AT286" s="61">
        <v>450</v>
      </c>
      <c r="AU286" s="14">
        <v>1402.117</v>
      </c>
      <c r="AV286" s="14">
        <v>35.934959999999997</v>
      </c>
      <c r="AW286" s="7">
        <v>1443.4716096800466</v>
      </c>
      <c r="AX286" s="4">
        <v>36.167334325594013</v>
      </c>
      <c r="AY286" s="2">
        <f t="shared" si="100"/>
        <v>2.9494407157210616</v>
      </c>
      <c r="AZ286" s="2">
        <f t="shared" si="101"/>
        <v>0.64665252331995315</v>
      </c>
      <c r="BA286" s="215">
        <f t="shared" si="106"/>
        <v>1710.2037417890103</v>
      </c>
      <c r="BB286" s="217">
        <f t="shared" si="107"/>
        <v>5.3997827195273677E-2</v>
      </c>
      <c r="BC286" s="162"/>
      <c r="BD286" s="32"/>
      <c r="BS286" s="20"/>
      <c r="BT286" s="8"/>
      <c r="BU286" s="50">
        <v>2466.7696788632375</v>
      </c>
      <c r="BV286" s="53">
        <v>44.971292412288406</v>
      </c>
      <c r="BX286" s="50">
        <v>2287.5699126645532</v>
      </c>
      <c r="BY286" s="53">
        <v>44.956490655410121</v>
      </c>
      <c r="CB286" s="8"/>
      <c r="CC286" s="20"/>
      <c r="CD286" s="20"/>
      <c r="CE286" s="20"/>
      <c r="CF286" s="20"/>
      <c r="CG286" s="8"/>
      <c r="CH286" s="20"/>
    </row>
    <row r="287" spans="14:102" x14ac:dyDescent="0.25">
      <c r="N287" s="27"/>
      <c r="O287" s="312"/>
      <c r="P287" s="313"/>
      <c r="Q287" s="313"/>
      <c r="R287" s="61">
        <v>500</v>
      </c>
      <c r="S287" s="14">
        <v>1495.7180000000001</v>
      </c>
      <c r="T287" s="14">
        <v>36.35022</v>
      </c>
      <c r="U287" s="7">
        <v>1495.2135390758228</v>
      </c>
      <c r="V287" s="4">
        <v>36.65117188326812</v>
      </c>
      <c r="W287" s="2">
        <f t="shared" si="96"/>
        <v>3.3727007642967308E-2</v>
      </c>
      <c r="X287" s="2">
        <f t="shared" si="97"/>
        <v>0.82792314123028543</v>
      </c>
      <c r="Y287" s="215">
        <f t="shared" si="102"/>
        <v>0.25448082402175282</v>
      </c>
      <c r="Z287" s="217">
        <f t="shared" si="103"/>
        <v>9.0572036042627826E-2</v>
      </c>
      <c r="AA287" s="223"/>
      <c r="AB287" s="23"/>
      <c r="AC287" s="312"/>
      <c r="AD287" s="313"/>
      <c r="AE287" s="313"/>
      <c r="AF287" s="61">
        <v>500</v>
      </c>
      <c r="AG287" s="14">
        <v>1638.066</v>
      </c>
      <c r="AH287" s="14">
        <v>36.273240000000001</v>
      </c>
      <c r="AI287" s="7">
        <v>1600.5228398441566</v>
      </c>
      <c r="AJ287" s="4">
        <v>36.668448349732408</v>
      </c>
      <c r="AK287" s="2">
        <f t="shared" si="98"/>
        <v>2.2919198711067472</v>
      </c>
      <c r="AL287" s="2">
        <f t="shared" si="99"/>
        <v>1.0895314279408368</v>
      </c>
      <c r="AM287" s="215">
        <f t="shared" si="104"/>
        <v>1409.4888744873113</v>
      </c>
      <c r="AN287" s="217">
        <f t="shared" si="105"/>
        <v>0.15618963969821237</v>
      </c>
      <c r="AO287" s="223"/>
      <c r="AP287" s="23"/>
      <c r="AQ287" s="312"/>
      <c r="AR287" s="313"/>
      <c r="AS287" s="313"/>
      <c r="AT287" s="61">
        <v>500</v>
      </c>
      <c r="AU287" s="14">
        <v>1445.827</v>
      </c>
      <c r="AV287" s="14">
        <v>36.349600000000002</v>
      </c>
      <c r="AW287" s="7">
        <v>1487.2296259758266</v>
      </c>
      <c r="AX287" s="4">
        <v>36.656206170127987</v>
      </c>
      <c r="AY287" s="2">
        <f t="shared" si="100"/>
        <v>2.8635947437574893</v>
      </c>
      <c r="AZ287" s="2">
        <f t="shared" si="101"/>
        <v>0.84349255597856632</v>
      </c>
      <c r="BA287" s="215">
        <f t="shared" si="106"/>
        <v>1714.1774376941912</v>
      </c>
      <c r="BB287" s="217">
        <f t="shared" si="107"/>
        <v>9.4007343560550863E-2</v>
      </c>
      <c r="BC287" s="162"/>
      <c r="BD287" s="32"/>
      <c r="BS287" s="20"/>
      <c r="BT287" s="8"/>
      <c r="BU287" s="50">
        <v>2522.2444992863825</v>
      </c>
      <c r="BV287" s="53">
        <v>45.458648828749091</v>
      </c>
      <c r="BX287" s="50">
        <v>2339.3158701238344</v>
      </c>
      <c r="BY287" s="53">
        <v>45.443922879431362</v>
      </c>
      <c r="CB287" s="8"/>
      <c r="CC287" s="20"/>
      <c r="CD287" s="20"/>
      <c r="CE287" s="20"/>
      <c r="CF287" s="20"/>
      <c r="CG287" s="8"/>
      <c r="CH287" s="20"/>
    </row>
    <row r="288" spans="14:102" x14ac:dyDescent="0.25">
      <c r="N288" s="27"/>
      <c r="O288" s="312"/>
      <c r="P288" s="313"/>
      <c r="Q288" s="313"/>
      <c r="R288" s="61">
        <v>550</v>
      </c>
      <c r="S288" s="14">
        <v>1543.979</v>
      </c>
      <c r="T288" s="14">
        <v>36.825780000000002</v>
      </c>
      <c r="U288" s="7">
        <v>1539.5215261884066</v>
      </c>
      <c r="V288" s="4">
        <v>37.139946978826188</v>
      </c>
      <c r="W288" s="2">
        <f t="shared" si="96"/>
        <v>0.28870041701301929</v>
      </c>
      <c r="X288" s="2">
        <f t="shared" si="97"/>
        <v>0.8531169708453874</v>
      </c>
      <c r="Y288" s="215">
        <f t="shared" si="102"/>
        <v>19.869072781041396</v>
      </c>
      <c r="Z288" s="217">
        <f t="shared" si="103"/>
        <v>9.8700890584773507E-2</v>
      </c>
      <c r="AA288" s="223"/>
      <c r="AB288" s="23"/>
      <c r="AC288" s="312"/>
      <c r="AD288" s="313"/>
      <c r="AE288" s="313"/>
      <c r="AF288" s="61">
        <v>550</v>
      </c>
      <c r="AG288" s="14">
        <v>1679.66</v>
      </c>
      <c r="AH288" s="14">
        <v>36.6798</v>
      </c>
      <c r="AI288" s="7">
        <v>1647.012725466855</v>
      </c>
      <c r="AJ288" s="4">
        <v>37.157405986133327</v>
      </c>
      <c r="AK288" s="2">
        <f t="shared" si="98"/>
        <v>1.9436835153033967</v>
      </c>
      <c r="AL288" s="2">
        <f t="shared" si="99"/>
        <v>1.3020953934681394</v>
      </c>
      <c r="AM288" s="215">
        <f t="shared" si="104"/>
        <v>1065.8445344425404</v>
      </c>
      <c r="AN288" s="217">
        <f t="shared" si="105"/>
        <v>0.22810747799038736</v>
      </c>
      <c r="AO288" s="223"/>
      <c r="AP288" s="23"/>
      <c r="AQ288" s="312"/>
      <c r="AR288" s="313"/>
      <c r="AS288" s="313"/>
      <c r="AT288" s="61">
        <v>550</v>
      </c>
      <c r="AU288" s="14">
        <v>1492.7159999999999</v>
      </c>
      <c r="AV288" s="14">
        <v>36.921880000000002</v>
      </c>
      <c r="AW288" s="7">
        <v>1531.3652272110232</v>
      </c>
      <c r="AX288" s="4">
        <v>37.145034329876431</v>
      </c>
      <c r="AY288" s="2">
        <f t="shared" si="100"/>
        <v>2.5891882455218105</v>
      </c>
      <c r="AZ288" s="2">
        <f t="shared" si="101"/>
        <v>0.60439590258250486</v>
      </c>
      <c r="BA288" s="215">
        <f t="shared" si="106"/>
        <v>1493.7627640093074</v>
      </c>
      <c r="BB288" s="217">
        <f t="shared" si="107"/>
        <v>4.9797854942598252E-2</v>
      </c>
      <c r="BC288" s="162"/>
      <c r="BD288" s="32"/>
      <c r="BS288" s="20"/>
      <c r="BT288" s="8"/>
      <c r="BU288" s="50">
        <v>2578.3434400509313</v>
      </c>
      <c r="BV288" s="53">
        <v>45.945840016422281</v>
      </c>
      <c r="BX288" s="50">
        <v>2391.6079346679599</v>
      </c>
      <c r="BY288" s="53">
        <v>45.931216374569445</v>
      </c>
      <c r="CB288" s="8"/>
      <c r="CC288" s="20"/>
      <c r="CD288" s="20"/>
      <c r="CE288" s="20"/>
      <c r="CF288" s="20"/>
      <c r="CG288" s="8"/>
      <c r="CH288" s="20"/>
    </row>
    <row r="289" spans="14:86" x14ac:dyDescent="0.25">
      <c r="N289" s="27"/>
      <c r="O289" s="312"/>
      <c r="P289" s="313"/>
      <c r="Q289" s="313"/>
      <c r="R289" s="61">
        <v>600</v>
      </c>
      <c r="S289" s="14">
        <v>1589.5909999999999</v>
      </c>
      <c r="T289" s="14">
        <v>37.338979999999999</v>
      </c>
      <c r="U289" s="7">
        <v>1584.2186984113839</v>
      </c>
      <c r="V289" s="4">
        <v>37.628674565689849</v>
      </c>
      <c r="W289" s="2">
        <f t="shared" si="96"/>
        <v>0.33796753936175927</v>
      </c>
      <c r="X289" s="2">
        <f t="shared" si="97"/>
        <v>0.77585023932054265</v>
      </c>
      <c r="Y289" s="215">
        <f t="shared" si="102"/>
        <v>28.861624359045813</v>
      </c>
      <c r="Z289" s="217">
        <f t="shared" si="103"/>
        <v>8.3922941390230543E-2</v>
      </c>
      <c r="AA289" s="223"/>
      <c r="AB289" s="23"/>
      <c r="AC289" s="312"/>
      <c r="AD289" s="313"/>
      <c r="AE289" s="313"/>
      <c r="AF289" s="61">
        <v>600</v>
      </c>
      <c r="AG289" s="14">
        <v>1727.7719999999999</v>
      </c>
      <c r="AH289" s="14">
        <v>37.197670000000002</v>
      </c>
      <c r="AI289" s="7">
        <v>1693.937195502202</v>
      </c>
      <c r="AJ289" s="4">
        <v>37.646312044145226</v>
      </c>
      <c r="AK289" s="2">
        <f t="shared" si="98"/>
        <v>1.9582910533217293</v>
      </c>
      <c r="AL289" s="2">
        <f t="shared" si="99"/>
        <v>1.2061025439099382</v>
      </c>
      <c r="AM289" s="215">
        <f t="shared" si="104"/>
        <v>1144.7939954042054</v>
      </c>
      <c r="AN289" s="217">
        <f t="shared" si="105"/>
        <v>0.20127968377480504</v>
      </c>
      <c r="AO289" s="223"/>
      <c r="AP289" s="23"/>
      <c r="AQ289" s="312"/>
      <c r="AR289" s="313"/>
      <c r="AS289" s="313"/>
      <c r="AT289" s="61">
        <v>600</v>
      </c>
      <c r="AU289" s="14">
        <v>1537.193</v>
      </c>
      <c r="AV289" s="14">
        <v>37.361730000000001</v>
      </c>
      <c r="AW289" s="7">
        <v>1575.8863525612803</v>
      </c>
      <c r="AX289" s="4">
        <v>37.633815797294908</v>
      </c>
      <c r="AY289" s="2">
        <f t="shared" si="100"/>
        <v>2.5171434270960336</v>
      </c>
      <c r="AZ289" s="2">
        <f t="shared" si="101"/>
        <v>0.72824731963671441</v>
      </c>
      <c r="BA289" s="215">
        <f t="shared" si="106"/>
        <v>1497.1755324315395</v>
      </c>
      <c r="BB289" s="217">
        <f t="shared" si="107"/>
        <v>7.4030681089604797E-2</v>
      </c>
      <c r="BC289" s="162"/>
      <c r="BD289" s="32"/>
      <c r="BS289" s="20"/>
      <c r="BT289" s="8"/>
      <c r="BU289" s="50">
        <v>2635.0797261980892</v>
      </c>
      <c r="BV289" s="53">
        <v>46.432854090791309</v>
      </c>
      <c r="BX289" s="50">
        <v>2444.4576718244143</v>
      </c>
      <c r="BY289" s="53">
        <v>46.418361751366767</v>
      </c>
      <c r="CB289" s="8"/>
      <c r="CC289" s="20"/>
      <c r="CD289" s="20"/>
      <c r="CE289" s="20"/>
      <c r="CF289" s="20"/>
      <c r="CG289" s="8"/>
      <c r="CH289" s="20"/>
    </row>
    <row r="290" spans="14:86" x14ac:dyDescent="0.25">
      <c r="N290" s="27"/>
      <c r="O290" s="312"/>
      <c r="P290" s="313"/>
      <c r="Q290" s="313"/>
      <c r="R290" s="61">
        <v>650</v>
      </c>
      <c r="S290" s="14">
        <v>1635.6279999999999</v>
      </c>
      <c r="T290" s="14">
        <v>37.854779999999998</v>
      </c>
      <c r="U290" s="7">
        <v>1629.3132415536327</v>
      </c>
      <c r="V290" s="4">
        <v>38.117351401675734</v>
      </c>
      <c r="W290" s="2">
        <f t="shared" si="96"/>
        <v>0.38607546742702198</v>
      </c>
      <c r="X290" s="2">
        <f t="shared" si="97"/>
        <v>0.69362812748016411</v>
      </c>
      <c r="Y290" s="215">
        <f t="shared" si="102"/>
        <v>39.876174235966523</v>
      </c>
      <c r="Z290" s="217">
        <f t="shared" si="103"/>
        <v>6.8943740977960521E-2</v>
      </c>
      <c r="AA290" s="223"/>
      <c r="AB290" s="23"/>
      <c r="AC290" s="312"/>
      <c r="AD290" s="313"/>
      <c r="AE290" s="313"/>
      <c r="AF290" s="61">
        <v>650</v>
      </c>
      <c r="AG290" s="14">
        <v>1785.98</v>
      </c>
      <c r="AH290" s="14">
        <v>37.784680000000002</v>
      </c>
      <c r="AI290" s="7">
        <v>1741.305389034758</v>
      </c>
      <c r="AJ290" s="4">
        <v>38.135162811702784</v>
      </c>
      <c r="AK290" s="2">
        <f t="shared" si="98"/>
        <v>2.5014060048400308</v>
      </c>
      <c r="AL290" s="2">
        <f t="shared" si="99"/>
        <v>0.92757914504710026</v>
      </c>
      <c r="AM290" s="215">
        <f t="shared" si="104"/>
        <v>1995.8208648957191</v>
      </c>
      <c r="AN290" s="217">
        <f t="shared" si="105"/>
        <v>0.12283820129908825</v>
      </c>
      <c r="AO290" s="223"/>
      <c r="AP290" s="23"/>
      <c r="AQ290" s="312"/>
      <c r="AR290" s="313"/>
      <c r="AS290" s="313"/>
      <c r="AT290" s="61">
        <v>650</v>
      </c>
      <c r="AU290" s="14">
        <v>1582.133</v>
      </c>
      <c r="AV290" s="14">
        <v>37.86112</v>
      </c>
      <c r="AW290" s="7">
        <v>1620.8011104272553</v>
      </c>
      <c r="AX290" s="4">
        <v>38.122547396435003</v>
      </c>
      <c r="AY290" s="2">
        <f t="shared" si="100"/>
        <v>2.4440492946708789</v>
      </c>
      <c r="AZ290" s="2">
        <f t="shared" si="101"/>
        <v>0.69049039340358487</v>
      </c>
      <c r="BA290" s="215">
        <f t="shared" si="106"/>
        <v>1495.2227640144035</v>
      </c>
      <c r="BB290" s="217">
        <f t="shared" si="107"/>
        <v>6.8344283606784406E-2</v>
      </c>
      <c r="BC290" s="162"/>
      <c r="BD290" s="32"/>
      <c r="BS290" s="20"/>
      <c r="BT290" s="8"/>
      <c r="BU290" s="50">
        <v>2692.466872213502</v>
      </c>
      <c r="BV290" s="53">
        <v>46.919678215216379</v>
      </c>
      <c r="BX290" s="50">
        <v>2497.8768991424467</v>
      </c>
      <c r="BY290" s="53">
        <v>46.905348919771498</v>
      </c>
      <c r="CB290" s="8"/>
      <c r="CC290" s="20"/>
      <c r="CD290" s="20"/>
      <c r="CE290" s="20"/>
      <c r="CF290" s="20"/>
      <c r="CG290" s="8"/>
      <c r="CH290" s="20"/>
    </row>
    <row r="291" spans="14:86" x14ac:dyDescent="0.25">
      <c r="N291" s="27"/>
      <c r="O291" s="312"/>
      <c r="P291" s="313"/>
      <c r="Q291" s="313"/>
      <c r="R291" s="61">
        <v>700</v>
      </c>
      <c r="S291" s="14">
        <v>1682.106</v>
      </c>
      <c r="T291" s="14">
        <v>38.312510000000003</v>
      </c>
      <c r="U291" s="7">
        <v>1674.8135160611641</v>
      </c>
      <c r="V291" s="4">
        <v>38.605974047947477</v>
      </c>
      <c r="W291" s="2">
        <f t="shared" si="96"/>
        <v>0.43353296039820666</v>
      </c>
      <c r="X291" s="2">
        <f t="shared" si="97"/>
        <v>0.76597447660691942</v>
      </c>
      <c r="Y291" s="215">
        <f t="shared" si="102"/>
        <v>53.180321998178947</v>
      </c>
      <c r="Z291" s="217">
        <f t="shared" si="103"/>
        <v>8.6121147437717149E-2</v>
      </c>
      <c r="AA291" s="223"/>
      <c r="AB291" s="23"/>
      <c r="AC291" s="312"/>
      <c r="AD291" s="313"/>
      <c r="AE291" s="313"/>
      <c r="AF291" s="61">
        <v>700</v>
      </c>
      <c r="AG291" s="14">
        <v>1834.836</v>
      </c>
      <c r="AH291" s="14">
        <v>38.283140000000003</v>
      </c>
      <c r="AI291" s="7">
        <v>1789.1266402249146</v>
      </c>
      <c r="AJ291" s="4">
        <v>38.623954342686936</v>
      </c>
      <c r="AK291" s="2">
        <f t="shared" si="98"/>
        <v>2.4911959311396457</v>
      </c>
      <c r="AL291" s="2">
        <f t="shared" si="99"/>
        <v>0.89024657509006033</v>
      </c>
      <c r="AM291" s="215">
        <f t="shared" si="104"/>
        <v>2089.3455710481981</v>
      </c>
      <c r="AN291" s="217">
        <f t="shared" si="105"/>
        <v>0.11615441618112621</v>
      </c>
      <c r="AO291" s="223"/>
      <c r="AP291" s="23"/>
      <c r="AQ291" s="312"/>
      <c r="AR291" s="313"/>
      <c r="AS291" s="313"/>
      <c r="AT291" s="61">
        <v>700</v>
      </c>
      <c r="AU291" s="14">
        <v>1627.547</v>
      </c>
      <c r="AV291" s="14">
        <v>38.39593</v>
      </c>
      <c r="AW291" s="7">
        <v>1666.1177821562296</v>
      </c>
      <c r="AX291" s="4">
        <v>38.611225760940762</v>
      </c>
      <c r="AY291" s="2">
        <f t="shared" si="100"/>
        <v>2.3698720931702493</v>
      </c>
      <c r="AZ291" s="2">
        <f t="shared" si="101"/>
        <v>0.56072547517604654</v>
      </c>
      <c r="BA291" s="215">
        <f t="shared" si="106"/>
        <v>1487.7052361433196</v>
      </c>
      <c r="BB291" s="217">
        <f t="shared" si="107"/>
        <v>4.6352264679061825E-2</v>
      </c>
      <c r="BC291" s="162"/>
      <c r="BD291" s="32"/>
      <c r="BS291" s="20"/>
      <c r="BT291" s="8"/>
      <c r="BU291" s="50">
        <v>2750.5186891220933</v>
      </c>
      <c r="BV291" s="53">
        <v>47.406298506386044</v>
      </c>
      <c r="BX291" s="50">
        <v>2551.8776922295569</v>
      </c>
      <c r="BY291" s="53">
        <v>47.392167025165634</v>
      </c>
      <c r="CB291" s="8"/>
      <c r="CC291" s="20"/>
      <c r="CD291" s="20"/>
      <c r="CE291" s="20"/>
      <c r="CF291" s="20"/>
      <c r="CG291" s="8"/>
      <c r="CH291" s="20"/>
    </row>
    <row r="292" spans="14:86" x14ac:dyDescent="0.25">
      <c r="N292" s="27"/>
      <c r="O292" s="312"/>
      <c r="P292" s="313"/>
      <c r="Q292" s="313"/>
      <c r="R292" s="61">
        <v>750</v>
      </c>
      <c r="S292" s="14">
        <v>1728.9590000000001</v>
      </c>
      <c r="T292" s="14">
        <v>38.830579999999998</v>
      </c>
      <c r="U292" s="7">
        <v>1720.7280608828685</v>
      </c>
      <c r="V292" s="4">
        <v>39.094538854790827</v>
      </c>
      <c r="W292" s="2">
        <f t="shared" si="96"/>
        <v>0.47606329109779838</v>
      </c>
      <c r="X292" s="2">
        <f t="shared" si="97"/>
        <v>0.67977056946053582</v>
      </c>
      <c r="Y292" s="215">
        <f t="shared" si="102"/>
        <v>67.748358749926851</v>
      </c>
      <c r="Z292" s="217">
        <f t="shared" si="103"/>
        <v>6.9674277022485909E-2</v>
      </c>
      <c r="AA292" s="223"/>
      <c r="AB292" s="23"/>
      <c r="AC292" s="312"/>
      <c r="AD292" s="313"/>
      <c r="AE292" s="313"/>
      <c r="AF292" s="61">
        <v>750</v>
      </c>
      <c r="AG292" s="14">
        <v>1883.9929999999999</v>
      </c>
      <c r="AH292" s="14">
        <v>38.800730000000001</v>
      </c>
      <c r="AI292" s="7">
        <v>1837.4104826428668</v>
      </c>
      <c r="AJ292" s="4">
        <v>39.112682439230774</v>
      </c>
      <c r="AK292" s="2">
        <f t="shared" si="98"/>
        <v>2.4725419551523364</v>
      </c>
      <c r="AL292" s="2">
        <f t="shared" si="99"/>
        <v>0.80398600549724808</v>
      </c>
      <c r="AM292" s="215">
        <f t="shared" si="104"/>
        <v>2169.9309233276117</v>
      </c>
      <c r="AN292" s="217">
        <f t="shared" si="105"/>
        <v>9.731432434202876E-2</v>
      </c>
      <c r="AO292" s="223"/>
      <c r="AP292" s="23"/>
      <c r="AQ292" s="312"/>
      <c r="AR292" s="313"/>
      <c r="AS292" s="313"/>
      <c r="AT292" s="61">
        <v>750</v>
      </c>
      <c r="AU292" s="14">
        <v>1673.441</v>
      </c>
      <c r="AV292" s="14">
        <v>38.83267</v>
      </c>
      <c r="AW292" s="7">
        <v>1711.8448258656654</v>
      </c>
      <c r="AX292" s="4">
        <v>39.099847318848411</v>
      </c>
      <c r="AY292" s="2">
        <f t="shared" si="100"/>
        <v>2.2949016945124052</v>
      </c>
      <c r="AZ292" s="2">
        <f t="shared" si="101"/>
        <v>0.68802201560802023</v>
      </c>
      <c r="BA292" s="215">
        <f t="shared" si="106"/>
        <v>1474.8538411203463</v>
      </c>
      <c r="BB292" s="217">
        <f t="shared" si="107"/>
        <v>7.1383719707025478E-2</v>
      </c>
      <c r="BC292" s="162"/>
      <c r="BD292" s="32"/>
      <c r="BS292" s="20"/>
      <c r="BT292" s="8"/>
      <c r="BU292" s="50">
        <v>2809.2492918350199</v>
      </c>
      <c r="BV292" s="53">
        <v>47.892699928261841</v>
      </c>
      <c r="BX292" s="50">
        <v>2606.4723909843988</v>
      </c>
      <c r="BY292" s="53">
        <v>47.878804377271095</v>
      </c>
      <c r="CB292" s="8"/>
      <c r="CC292" s="20"/>
      <c r="CD292" s="20"/>
      <c r="CE292" s="20"/>
      <c r="CF292" s="20"/>
      <c r="CG292" s="8"/>
      <c r="CH292" s="20"/>
    </row>
    <row r="293" spans="14:86" x14ac:dyDescent="0.25">
      <c r="N293" s="27"/>
      <c r="O293" s="312"/>
      <c r="P293" s="313"/>
      <c r="Q293" s="313"/>
      <c r="R293" s="61">
        <v>800</v>
      </c>
      <c r="S293" s="14">
        <v>1776.213</v>
      </c>
      <c r="T293" s="14">
        <v>39.31183</v>
      </c>
      <c r="U293" s="7">
        <v>1767.0655974326728</v>
      </c>
      <c r="V293" s="4">
        <v>39.583041946164343</v>
      </c>
      <c r="W293" s="2">
        <f t="shared" si="96"/>
        <v>0.51499468629759848</v>
      </c>
      <c r="X293" s="2">
        <f t="shared" si="97"/>
        <v>0.68989906133686096</v>
      </c>
      <c r="Y293" s="215">
        <f t="shared" si="102"/>
        <v>83.674973728743566</v>
      </c>
      <c r="Z293" s="217">
        <f t="shared" si="103"/>
        <v>7.3555919742250231E-2</v>
      </c>
      <c r="AA293" s="223"/>
      <c r="AB293" s="23"/>
      <c r="AC293" s="312"/>
      <c r="AD293" s="313"/>
      <c r="AE293" s="313"/>
      <c r="AF293" s="61">
        <v>800</v>
      </c>
      <c r="AG293" s="14">
        <v>1933.473</v>
      </c>
      <c r="AH293" s="14">
        <v>39.27402</v>
      </c>
      <c r="AI293" s="7">
        <v>1886.1666537125957</v>
      </c>
      <c r="AJ293" s="4">
        <v>39.601342632470036</v>
      </c>
      <c r="AK293" s="2">
        <f t="shared" si="98"/>
        <v>2.4467032271670859</v>
      </c>
      <c r="AL293" s="2">
        <f t="shared" si="99"/>
        <v>0.8334329729170481</v>
      </c>
      <c r="AM293" s="215">
        <f t="shared" si="104"/>
        <v>2237.8903990638073</v>
      </c>
      <c r="AN293" s="217">
        <f t="shared" si="105"/>
        <v>0.10714010572711427</v>
      </c>
      <c r="AO293" s="223"/>
      <c r="AP293" s="23"/>
      <c r="AQ293" s="312"/>
      <c r="AR293" s="313"/>
      <c r="AS293" s="313"/>
      <c r="AT293" s="61">
        <v>800</v>
      </c>
      <c r="AU293" s="14">
        <v>1719.732</v>
      </c>
      <c r="AV293" s="14">
        <v>39.331270000000004</v>
      </c>
      <c r="AW293" s="7">
        <v>1757.990880363363</v>
      </c>
      <c r="AX293" s="4">
        <v>39.588408277343852</v>
      </c>
      <c r="AY293" s="2">
        <f t="shared" si="100"/>
        <v>2.2247001488233638</v>
      </c>
      <c r="AZ293" s="2">
        <f t="shared" si="101"/>
        <v>0.6537756785983484</v>
      </c>
      <c r="BA293" s="215">
        <f t="shared" si="106"/>
        <v>1463.7419266581232</v>
      </c>
      <c r="BB293" s="217">
        <f t="shared" si="107"/>
        <v>6.6120093675362021E-2</v>
      </c>
      <c r="BC293" s="162"/>
      <c r="BD293" s="32"/>
      <c r="BS293" s="20"/>
      <c r="BT293" s="8"/>
      <c r="BU293" s="50">
        <v>2868.6731067666506</v>
      </c>
      <c r="BV293" s="53">
        <v>48.378866172843189</v>
      </c>
      <c r="BX293" s="50">
        <v>2661.6736060380263</v>
      </c>
      <c r="BY293" s="53">
        <v>48.365248370985555</v>
      </c>
      <c r="CB293" s="8"/>
      <c r="CC293" s="20"/>
      <c r="CD293" s="20"/>
      <c r="CE293" s="20"/>
      <c r="CF293" s="20"/>
      <c r="CG293" s="8"/>
      <c r="CH293" s="20"/>
    </row>
    <row r="294" spans="14:86" x14ac:dyDescent="0.25">
      <c r="N294" s="27"/>
      <c r="O294" s="312"/>
      <c r="P294" s="313"/>
      <c r="Q294" s="313"/>
      <c r="R294" s="61">
        <v>850</v>
      </c>
      <c r="S294" s="14">
        <v>1821.0840000000001</v>
      </c>
      <c r="T294" s="14">
        <v>39.760469999999998</v>
      </c>
      <c r="U294" s="7">
        <v>1813.8350336514743</v>
      </c>
      <c r="V294" s="4">
        <v>40.071479202943799</v>
      </c>
      <c r="W294" s="2">
        <f t="shared" si="96"/>
        <v>0.39805776935746812</v>
      </c>
      <c r="X294" s="2">
        <f t="shared" si="97"/>
        <v>0.78220705877923669</v>
      </c>
      <c r="Y294" s="215">
        <f t="shared" si="102"/>
        <v>52.547513122058817</v>
      </c>
      <c r="Z294" s="217">
        <f t="shared" si="103"/>
        <v>9.6726724315738241E-2</v>
      </c>
      <c r="AA294" s="223"/>
      <c r="AB294" s="23"/>
      <c r="AC294" s="312"/>
      <c r="AD294" s="313"/>
      <c r="AE294" s="313"/>
      <c r="AF294" s="61">
        <v>850</v>
      </c>
      <c r="AG294" s="14">
        <v>1980.3679999999999</v>
      </c>
      <c r="AH294" s="14">
        <v>39.741320000000002</v>
      </c>
      <c r="AI294" s="7">
        <v>1935.4050992698667</v>
      </c>
      <c r="AJ294" s="4">
        <v>40.089930161572092</v>
      </c>
      <c r="AK294" s="2">
        <f t="shared" si="98"/>
        <v>2.2704315930237837</v>
      </c>
      <c r="AL294" s="2">
        <f t="shared" si="99"/>
        <v>0.87719824498051335</v>
      </c>
      <c r="AM294" s="215">
        <f t="shared" si="104"/>
        <v>2021.6624420678165</v>
      </c>
      <c r="AN294" s="217">
        <f t="shared" si="105"/>
        <v>0.12152904475131855</v>
      </c>
      <c r="AO294" s="223"/>
      <c r="AP294" s="23"/>
      <c r="AQ294" s="312"/>
      <c r="AR294" s="313"/>
      <c r="AS294" s="313"/>
      <c r="AT294" s="61">
        <v>850</v>
      </c>
      <c r="AU294" s="14">
        <v>1763.73</v>
      </c>
      <c r="AV294" s="14">
        <v>39.820799999999998</v>
      </c>
      <c r="AW294" s="7">
        <v>1804.5647691662896</v>
      </c>
      <c r="AX294" s="4">
        <v>40.076904606424428</v>
      </c>
      <c r="AY294" s="2">
        <f t="shared" si="100"/>
        <v>2.3152505863306492</v>
      </c>
      <c r="AZ294" s="2">
        <f t="shared" si="101"/>
        <v>0.64314279578619582</v>
      </c>
      <c r="BA294" s="215">
        <f t="shared" si="106"/>
        <v>1667.4783728641528</v>
      </c>
      <c r="BB294" s="217">
        <f t="shared" si="107"/>
        <v>6.5589569431811906E-2</v>
      </c>
      <c r="BC294" s="162"/>
      <c r="BD294" s="32"/>
      <c r="BS294" s="20"/>
      <c r="BT294" s="8"/>
      <c r="BU294" s="50">
        <v>1168.4000000000001</v>
      </c>
      <c r="BV294" s="53">
        <v>31</v>
      </c>
      <c r="BY294" s="53"/>
      <c r="BZ294" s="8"/>
      <c r="CA294" s="20"/>
      <c r="CB294" s="8"/>
      <c r="CC294" s="20"/>
      <c r="CD294" s="20"/>
      <c r="CE294" s="20"/>
      <c r="CF294" s="20"/>
      <c r="CG294" s="8"/>
      <c r="CH294" s="20"/>
    </row>
    <row r="295" spans="14:86" x14ac:dyDescent="0.25">
      <c r="N295" s="27"/>
      <c r="O295" s="312"/>
      <c r="P295" s="313"/>
      <c r="Q295" s="313"/>
      <c r="R295" s="61">
        <v>900</v>
      </c>
      <c r="S295" s="14">
        <v>1867.8209999999999</v>
      </c>
      <c r="T295" s="14">
        <v>40.264830000000003</v>
      </c>
      <c r="U295" s="7">
        <v>1861.0454681723647</v>
      </c>
      <c r="V295" s="4">
        <v>40.559846244731851</v>
      </c>
      <c r="W295" s="2">
        <f t="shared" si="96"/>
        <v>0.36275059695951473</v>
      </c>
      <c r="X295" s="2">
        <f t="shared" si="97"/>
        <v>0.73268965678446329</v>
      </c>
      <c r="Y295" s="215">
        <f t="shared" si="102"/>
        <v>45.907831547297285</v>
      </c>
      <c r="Z295" s="217">
        <f t="shared" si="103"/>
        <v>8.703458465568141E-2</v>
      </c>
      <c r="AA295" s="223"/>
      <c r="AB295" s="23"/>
      <c r="AC295" s="312"/>
      <c r="AD295" s="313"/>
      <c r="AE295" s="313"/>
      <c r="AF295" s="61">
        <v>900</v>
      </c>
      <c r="AG295" s="14">
        <v>2029.154</v>
      </c>
      <c r="AH295" s="14">
        <v>40.244019999999999</v>
      </c>
      <c r="AI295" s="7">
        <v>1985.1359782385193</v>
      </c>
      <c r="AJ295" s="4">
        <v>40.578439950855412</v>
      </c>
      <c r="AK295" s="2">
        <f t="shared" si="98"/>
        <v>2.1692795007910033</v>
      </c>
      <c r="AL295" s="2">
        <f t="shared" si="99"/>
        <v>0.83098048071592412</v>
      </c>
      <c r="AM295" s="215">
        <f t="shared" si="104"/>
        <v>1937.5862397941855</v>
      </c>
      <c r="AN295" s="217">
        <f t="shared" si="105"/>
        <v>0.11183670353013661</v>
      </c>
      <c r="AO295" s="223"/>
      <c r="AP295" s="23"/>
      <c r="AQ295" s="312"/>
      <c r="AR295" s="313"/>
      <c r="AS295" s="313"/>
      <c r="AT295" s="61">
        <v>900</v>
      </c>
      <c r="AU295" s="14">
        <v>1809.6310000000001</v>
      </c>
      <c r="AV295" s="14">
        <v>40.262520000000002</v>
      </c>
      <c r="AW295" s="7">
        <v>1851.5755046213394</v>
      </c>
      <c r="AX295" s="4">
        <v>40.565332021197477</v>
      </c>
      <c r="AY295" s="2">
        <f t="shared" si="100"/>
        <v>2.3178484796811789</v>
      </c>
      <c r="AZ295" s="2">
        <f t="shared" si="101"/>
        <v>0.75209405968000798</v>
      </c>
      <c r="BA295" s="215">
        <f t="shared" si="106"/>
        <v>1759.3414679295556</v>
      </c>
      <c r="BB295" s="217">
        <f t="shared" si="107"/>
        <v>9.169512018170016E-2</v>
      </c>
      <c r="BC295" s="162"/>
      <c r="BD295" s="32"/>
      <c r="BS295" s="20"/>
      <c r="BT295" s="8"/>
      <c r="BU295" s="50">
        <v>1212.0844535671411</v>
      </c>
      <c r="BV295" s="53">
        <v>32.259255181766491</v>
      </c>
      <c r="BY295" s="53"/>
      <c r="BZ295" s="8"/>
      <c r="CA295" s="20"/>
      <c r="CB295" s="8"/>
      <c r="CC295" s="20"/>
      <c r="CD295" s="20"/>
      <c r="CE295" s="20"/>
      <c r="CF295" s="20"/>
      <c r="CG295" s="8"/>
      <c r="CH295" s="20"/>
    </row>
    <row r="296" spans="14:86" x14ac:dyDescent="0.25">
      <c r="N296" s="27"/>
      <c r="O296" s="312"/>
      <c r="P296" s="313"/>
      <c r="Q296" s="313"/>
      <c r="R296" s="61">
        <v>950</v>
      </c>
      <c r="S296" s="14">
        <v>1914.8689999999999</v>
      </c>
      <c r="T296" s="14">
        <v>40.758580000000002</v>
      </c>
      <c r="U296" s="7">
        <v>1908.7061945928838</v>
      </c>
      <c r="V296" s="4">
        <v>41.048138410083801</v>
      </c>
      <c r="W296" s="2">
        <f t="shared" si="96"/>
        <v>0.32183953090870127</v>
      </c>
      <c r="X296" s="2">
        <f t="shared" si="97"/>
        <v>0.71042320435059148</v>
      </c>
      <c r="Y296" s="215">
        <f t="shared" si="102"/>
        <v>37.980170485979919</v>
      </c>
      <c r="Z296" s="217">
        <f t="shared" si="103"/>
        <v>8.3844072850257703E-2</v>
      </c>
      <c r="AA296" s="223"/>
      <c r="AB296" s="23"/>
      <c r="AC296" s="312"/>
      <c r="AD296" s="313"/>
      <c r="AE296" s="313"/>
      <c r="AF296" s="61">
        <v>950</v>
      </c>
      <c r="AG296" s="14">
        <v>2078.1990000000001</v>
      </c>
      <c r="AH296" s="14">
        <v>40.727020000000003</v>
      </c>
      <c r="AI296" s="7">
        <v>2035.3696674296157</v>
      </c>
      <c r="AJ296" s="4">
        <v>41.066866584787562</v>
      </c>
      <c r="AK296" s="2">
        <f t="shared" si="98"/>
        <v>2.0608869781182837</v>
      </c>
      <c r="AL296" s="2">
        <f t="shared" si="99"/>
        <v>0.83444991749349307</v>
      </c>
      <c r="AM296" s="215">
        <f t="shared" si="104"/>
        <v>1834.3517284245895</v>
      </c>
      <c r="AN296" s="217">
        <f t="shared" si="105"/>
        <v>0.11549570119176716</v>
      </c>
      <c r="AO296" s="223"/>
      <c r="AP296" s="23"/>
      <c r="AQ296" s="312"/>
      <c r="AR296" s="313"/>
      <c r="AS296" s="313"/>
      <c r="AT296" s="61">
        <v>950</v>
      </c>
      <c r="AU296" s="14">
        <v>1855.8330000000001</v>
      </c>
      <c r="AV296" s="14">
        <v>40.764429999999997</v>
      </c>
      <c r="AW296" s="7">
        <v>1899.0322921316574</v>
      </c>
      <c r="AX296" s="4">
        <v>41.053685962649247</v>
      </c>
      <c r="AY296" s="2">
        <f t="shared" si="100"/>
        <v>2.3277575154476362</v>
      </c>
      <c r="AZ296" s="2">
        <f t="shared" si="101"/>
        <v>0.70957931375282302</v>
      </c>
      <c r="BA296" s="215">
        <f t="shared" si="106"/>
        <v>1866.178840676271</v>
      </c>
      <c r="BB296" s="217">
        <f t="shared" si="107"/>
        <v>8.3669011928144257E-2</v>
      </c>
      <c r="BC296" s="162"/>
      <c r="BD296" s="32"/>
      <c r="BS296" s="20"/>
      <c r="BT296" s="8"/>
      <c r="BU296" s="50">
        <v>1255.2988558231245</v>
      </c>
      <c r="BV296" s="53">
        <v>32.756246239579887</v>
      </c>
      <c r="BY296" s="53"/>
      <c r="BZ296" s="8"/>
      <c r="CA296" s="20"/>
      <c r="CB296" s="8"/>
      <c r="CC296" s="20"/>
      <c r="CD296" s="20"/>
      <c r="CE296" s="20"/>
      <c r="CF296" s="20"/>
      <c r="CG296" s="8"/>
      <c r="CH296" s="20"/>
    </row>
    <row r="297" spans="14:86" x14ac:dyDescent="0.25">
      <c r="N297" s="27"/>
      <c r="O297" s="312"/>
      <c r="P297" s="313"/>
      <c r="Q297" s="313"/>
      <c r="R297" s="61">
        <v>1000</v>
      </c>
      <c r="S297" s="14">
        <v>1971.7139999999999</v>
      </c>
      <c r="T297" s="14">
        <v>41.325589999999998</v>
      </c>
      <c r="U297" s="7">
        <v>1956.8267058582762</v>
      </c>
      <c r="V297" s="4">
        <v>41.536350734981063</v>
      </c>
      <c r="W297" s="2">
        <f t="shared" si="96"/>
        <v>0.75504328425541001</v>
      </c>
      <c r="X297" s="2">
        <f t="shared" si="97"/>
        <v>0.51000054683082552</v>
      </c>
      <c r="Y297" s="215">
        <f t="shared" si="102"/>
        <v>221.63152686220121</v>
      </c>
      <c r="Z297" s="217">
        <f t="shared" si="103"/>
        <v>4.4420087409758696E-2</v>
      </c>
      <c r="AA297" s="223"/>
      <c r="AB297" s="23"/>
      <c r="AC297" s="312"/>
      <c r="AD297" s="313"/>
      <c r="AE297" s="313"/>
      <c r="AF297" s="61">
        <v>1000</v>
      </c>
      <c r="AG297" s="14">
        <v>2137.3649999999998</v>
      </c>
      <c r="AH297" s="14">
        <v>41.308419999999998</v>
      </c>
      <c r="AI297" s="7">
        <v>2086.1167664683467</v>
      </c>
      <c r="AJ297" s="4">
        <v>41.555204280622434</v>
      </c>
      <c r="AK297" s="2">
        <f t="shared" si="98"/>
        <v>2.397729612473916</v>
      </c>
      <c r="AL297" s="2">
        <f t="shared" si="99"/>
        <v>0.59741883282496744</v>
      </c>
      <c r="AM297" s="215">
        <f t="shared" si="104"/>
        <v>2626.3814401148547</v>
      </c>
      <c r="AN297" s="217">
        <f t="shared" si="105"/>
        <v>6.0902481162332947E-2</v>
      </c>
      <c r="AO297" s="223"/>
      <c r="AP297" s="23"/>
      <c r="AQ297" s="312"/>
      <c r="AR297" s="313"/>
      <c r="AS297" s="313"/>
      <c r="AT297" s="61">
        <v>1000</v>
      </c>
      <c r="AU297" s="14">
        <v>1911.6959999999999</v>
      </c>
      <c r="AV297" s="14">
        <v>41.367690000000003</v>
      </c>
      <c r="AW297" s="7">
        <v>1946.944534492409</v>
      </c>
      <c r="AX297" s="4">
        <v>41.541961576718101</v>
      </c>
      <c r="AY297" s="2">
        <f t="shared" si="100"/>
        <v>1.8438357611466016</v>
      </c>
      <c r="AZ297" s="2">
        <f t="shared" si="101"/>
        <v>0.42127461484578477</v>
      </c>
      <c r="BA297" s="215">
        <f t="shared" si="106"/>
        <v>1242.4591838625565</v>
      </c>
      <c r="BB297" s="217">
        <f t="shared" si="107"/>
        <v>3.0370582451811998E-2</v>
      </c>
      <c r="BC297" s="162"/>
      <c r="BD297" s="32"/>
      <c r="BS297" s="20"/>
      <c r="BT297" s="8"/>
      <c r="BU297" s="50">
        <v>1298.8705647639135</v>
      </c>
      <c r="BV297" s="53">
        <v>33.245920104090722</v>
      </c>
      <c r="BY297" s="53"/>
      <c r="BZ297" s="8"/>
      <c r="CA297" s="20"/>
      <c r="CB297" s="8"/>
      <c r="CC297" s="20"/>
      <c r="CD297" s="20"/>
      <c r="CE297" s="20"/>
      <c r="CF297" s="20"/>
      <c r="CG297" s="8"/>
      <c r="CH297" s="20"/>
    </row>
    <row r="298" spans="14:86" x14ac:dyDescent="0.25">
      <c r="N298" s="27"/>
      <c r="O298" s="312"/>
      <c r="P298" s="313"/>
      <c r="Q298" s="313"/>
      <c r="R298" s="61">
        <v>1050</v>
      </c>
      <c r="S298" s="14">
        <v>2019.3720000000001</v>
      </c>
      <c r="T298" s="14">
        <v>41.827939999999998</v>
      </c>
      <c r="U298" s="7">
        <v>2005.4166987599974</v>
      </c>
      <c r="V298" s="4">
        <v>42.024477929363222</v>
      </c>
      <c r="W298" s="2">
        <f t="shared" si="96"/>
        <v>0.69107134495291866</v>
      </c>
      <c r="X298" s="2">
        <f t="shared" si="97"/>
        <v>0.46987236130496485</v>
      </c>
      <c r="Y298" s="215">
        <f t="shared" si="102"/>
        <v>194.75043269921963</v>
      </c>
      <c r="Z298" s="217">
        <f t="shared" si="103"/>
        <v>3.8627157678383588E-2</v>
      </c>
      <c r="AA298" s="223"/>
      <c r="AB298" s="23"/>
      <c r="AC298" s="312"/>
      <c r="AD298" s="313"/>
      <c r="AE298" s="313"/>
      <c r="AF298" s="61">
        <v>1050</v>
      </c>
      <c r="AG298" s="14">
        <v>2186.9110000000001</v>
      </c>
      <c r="AH298" s="14">
        <v>41.808880000000002</v>
      </c>
      <c r="AI298" s="7">
        <v>2137.3881028539581</v>
      </c>
      <c r="AJ298" s="4">
        <v>42.043446858406249</v>
      </c>
      <c r="AK298" s="2">
        <f t="shared" si="98"/>
        <v>2.264513605996858</v>
      </c>
      <c r="AL298" s="2">
        <f t="shared" si="99"/>
        <v>0.56104554440646714</v>
      </c>
      <c r="AM298" s="215">
        <f t="shared" si="104"/>
        <v>2452.517341737449</v>
      </c>
      <c r="AN298" s="217">
        <f t="shared" si="105"/>
        <v>5.502161106257613E-2</v>
      </c>
      <c r="AO298" s="223"/>
      <c r="AP298" s="23"/>
      <c r="AQ298" s="312"/>
      <c r="AR298" s="313"/>
      <c r="AS298" s="313"/>
      <c r="AT298" s="61">
        <v>1050</v>
      </c>
      <c r="AU298" s="14">
        <v>1958.5940000000001</v>
      </c>
      <c r="AV298" s="14">
        <v>41.825119999999998</v>
      </c>
      <c r="AW298" s="7">
        <v>1995.3218363401486</v>
      </c>
      <c r="AX298" s="4">
        <v>42.030153691489069</v>
      </c>
      <c r="AY298" s="2">
        <f t="shared" si="100"/>
        <v>1.8752143803232595</v>
      </c>
      <c r="AZ298" s="2">
        <f t="shared" si="101"/>
        <v>0.49021662457650017</v>
      </c>
      <c r="BA298" s="215">
        <f t="shared" si="106"/>
        <v>1348.9339622287359</v>
      </c>
      <c r="BB298" s="217">
        <f t="shared" si="107"/>
        <v>4.2038814645635421E-2</v>
      </c>
      <c r="BC298" s="162"/>
      <c r="BD298" s="32"/>
      <c r="BS298" s="20"/>
      <c r="BT298" s="8"/>
      <c r="BU298" s="50">
        <v>1342.8150841373349</v>
      </c>
      <c r="BV298" s="53">
        <v>33.735193582216468</v>
      </c>
      <c r="BY298" s="53"/>
      <c r="BZ298" s="8"/>
      <c r="CA298" s="20"/>
      <c r="CB298" s="8"/>
      <c r="CC298" s="20"/>
      <c r="CD298" s="20"/>
      <c r="CE298" s="20"/>
      <c r="CF298" s="20"/>
      <c r="CG298" s="8"/>
      <c r="CH298" s="20"/>
    </row>
    <row r="299" spans="14:86" x14ac:dyDescent="0.25">
      <c r="N299" s="27"/>
      <c r="O299" s="312"/>
      <c r="P299" s="313"/>
      <c r="Q299" s="313"/>
      <c r="R299" s="61">
        <v>1100</v>
      </c>
      <c r="S299" s="14">
        <v>2067.3119999999999</v>
      </c>
      <c r="T299" s="14">
        <v>42.326779999999999</v>
      </c>
      <c r="U299" s="7">
        <v>2054.4860785540086</v>
      </c>
      <c r="V299" s="4">
        <v>42.512514351506006</v>
      </c>
      <c r="W299" s="2">
        <f t="shared" si="96"/>
        <v>0.62041537252196566</v>
      </c>
      <c r="X299" s="2">
        <f t="shared" si="97"/>
        <v>0.43881049185883403</v>
      </c>
      <c r="Y299" s="215">
        <f t="shared" si="102"/>
        <v>164.50426093873952</v>
      </c>
      <c r="Z299" s="217">
        <f t="shared" si="103"/>
        <v>3.4497249329356813E-2</v>
      </c>
      <c r="AA299" s="223"/>
      <c r="AB299" s="23"/>
      <c r="AC299" s="312"/>
      <c r="AD299" s="313"/>
      <c r="AE299" s="313"/>
      <c r="AF299" s="61">
        <v>1100</v>
      </c>
      <c r="AG299" s="14">
        <v>2236.6930000000002</v>
      </c>
      <c r="AH299" s="14">
        <v>42.305549999999997</v>
      </c>
      <c r="AI299" s="7">
        <v>2189.1947371583674</v>
      </c>
      <c r="AJ299" s="4">
        <v>42.53158770804616</v>
      </c>
      <c r="AK299" s="2">
        <f t="shared" si="98"/>
        <v>2.1235933067986004</v>
      </c>
      <c r="AL299" s="2">
        <f t="shared" si="99"/>
        <v>0.53429800119881143</v>
      </c>
      <c r="AM299" s="215">
        <f t="shared" si="104"/>
        <v>2256.0849729728375</v>
      </c>
      <c r="AN299" s="217">
        <f t="shared" si="105"/>
        <v>5.1093045458762761E-2</v>
      </c>
      <c r="AO299" s="223"/>
      <c r="AP299" s="23"/>
      <c r="AQ299" s="312"/>
      <c r="AR299" s="313"/>
      <c r="AS299" s="313"/>
      <c r="AT299" s="61">
        <v>1100</v>
      </c>
      <c r="AU299" s="14">
        <v>2005.7619999999999</v>
      </c>
      <c r="AV299" s="14">
        <v>42.325420000000001</v>
      </c>
      <c r="AW299" s="7">
        <v>2044.1740087202218</v>
      </c>
      <c r="AX299" s="4">
        <v>42.518256792304697</v>
      </c>
      <c r="AY299" s="2">
        <f t="shared" si="100"/>
        <v>1.915083081652849</v>
      </c>
      <c r="AZ299" s="2">
        <f t="shared" si="101"/>
        <v>0.45560514769775773</v>
      </c>
      <c r="BA299" s="215">
        <f t="shared" si="106"/>
        <v>1475.4824139223972</v>
      </c>
      <c r="BB299" s="217">
        <f t="shared" si="107"/>
        <v>3.7186028466364582E-2</v>
      </c>
      <c r="BC299" s="162"/>
      <c r="BD299" s="32"/>
      <c r="BS299" s="20"/>
      <c r="BT299" s="8"/>
      <c r="BU299" s="50">
        <v>1387.1406450952561</v>
      </c>
      <c r="BV299" s="53">
        <v>34.22441309924946</v>
      </c>
      <c r="BY299" s="53"/>
      <c r="BZ299" s="8"/>
      <c r="CA299" s="20"/>
      <c r="CB299" s="8"/>
      <c r="CC299" s="20"/>
      <c r="CD299" s="20"/>
      <c r="CE299" s="20"/>
      <c r="CF299" s="20"/>
      <c r="CG299" s="8"/>
      <c r="CH299" s="20"/>
    </row>
    <row r="300" spans="14:86" x14ac:dyDescent="0.25">
      <c r="N300" s="27"/>
      <c r="O300" s="312"/>
      <c r="P300" s="313"/>
      <c r="Q300" s="313"/>
      <c r="R300" s="61">
        <v>1150</v>
      </c>
      <c r="S300" s="14">
        <v>2110.2199999999998</v>
      </c>
      <c r="T300" s="14">
        <v>42.734630000000003</v>
      </c>
      <c r="U300" s="7">
        <v>2104.0449637037304</v>
      </c>
      <c r="V300" s="4">
        <v>43.00045398000524</v>
      </c>
      <c r="W300" s="2">
        <f t="shared" si="96"/>
        <v>0.29262523795004097</v>
      </c>
      <c r="X300" s="2">
        <f t="shared" si="97"/>
        <v>0.62203412081779363</v>
      </c>
      <c r="Y300" s="215">
        <f t="shared" si="102"/>
        <v>38.131073260243944</v>
      </c>
      <c r="Z300" s="217">
        <f t="shared" si="103"/>
        <v>7.0662388345824695E-2</v>
      </c>
      <c r="AA300" s="223"/>
      <c r="AB300" s="23"/>
      <c r="AC300" s="312"/>
      <c r="AD300" s="313"/>
      <c r="AE300" s="313"/>
      <c r="AF300" s="61">
        <v>1150</v>
      </c>
      <c r="AG300" s="14">
        <v>2290.7190000000001</v>
      </c>
      <c r="AH300" s="14">
        <v>42.813400000000001</v>
      </c>
      <c r="AI300" s="7">
        <v>2241.5479683695939</v>
      </c>
      <c r="AJ300" s="4">
        <v>43.019619753093636</v>
      </c>
      <c r="AK300" s="2">
        <f t="shared" si="98"/>
        <v>2.1465326663988948</v>
      </c>
      <c r="AL300" s="2">
        <f t="shared" si="99"/>
        <v>0.48167104946963918</v>
      </c>
      <c r="AM300" s="215">
        <f t="shared" si="104"/>
        <v>2417.7903515983976</v>
      </c>
      <c r="AN300" s="217">
        <f t="shared" si="105"/>
        <v>4.2526586565999572E-2</v>
      </c>
      <c r="AO300" s="223"/>
      <c r="AP300" s="23"/>
      <c r="AQ300" s="312"/>
      <c r="AR300" s="313"/>
      <c r="AS300" s="313"/>
      <c r="AT300" s="61">
        <v>1150</v>
      </c>
      <c r="AU300" s="14">
        <v>2047.991</v>
      </c>
      <c r="AV300" s="14">
        <v>42.771210000000004</v>
      </c>
      <c r="AW300" s="7">
        <v>2093.5110737769583</v>
      </c>
      <c r="AX300" s="4">
        <v>43.006264994560979</v>
      </c>
      <c r="AY300" s="2">
        <f t="shared" si="100"/>
        <v>2.222669619981644</v>
      </c>
      <c r="AZ300" s="2">
        <f t="shared" si="101"/>
        <v>0.5495635839177232</v>
      </c>
      <c r="BA300" s="215">
        <f t="shared" si="106"/>
        <v>2072.0771166597237</v>
      </c>
      <c r="BB300" s="217">
        <f t="shared" si="107"/>
        <v>5.5250850468060303E-2</v>
      </c>
      <c r="BC300" s="162"/>
      <c r="BD300" s="32"/>
      <c r="BS300" s="20"/>
      <c r="BT300" s="8"/>
      <c r="BU300" s="50">
        <v>1431.8552703404948</v>
      </c>
      <c r="BV300" s="53">
        <v>34.713597265870462</v>
      </c>
      <c r="BY300" s="53"/>
      <c r="BZ300" s="8"/>
      <c r="CA300" s="20"/>
      <c r="CB300" s="8"/>
      <c r="CC300" s="20"/>
      <c r="CD300" s="20"/>
      <c r="CE300" s="20"/>
      <c r="CF300" s="20"/>
      <c r="CG300" s="8"/>
      <c r="CH300" s="20"/>
    </row>
    <row r="301" spans="14:86" x14ac:dyDescent="0.25">
      <c r="N301" s="27"/>
      <c r="O301" s="312"/>
      <c r="P301" s="313"/>
      <c r="Q301" s="313"/>
      <c r="R301" s="61">
        <v>1200</v>
      </c>
      <c r="S301" s="14">
        <v>2165.5639999999999</v>
      </c>
      <c r="T301" s="14">
        <v>43.296489999999999</v>
      </c>
      <c r="U301" s="7">
        <v>2154.1036907528892</v>
      </c>
      <c r="V301" s="4">
        <v>43.488290383096306</v>
      </c>
      <c r="W301" s="2">
        <f t="shared" si="96"/>
        <v>0.52920667535619692</v>
      </c>
      <c r="X301" s="2">
        <f t="shared" si="97"/>
        <v>0.44299291489057729</v>
      </c>
      <c r="Y301" s="215">
        <f t="shared" si="102"/>
        <v>131.33868803941039</v>
      </c>
      <c r="Z301" s="217">
        <f t="shared" si="103"/>
        <v>3.6787386955890247E-2</v>
      </c>
      <c r="AA301" s="223"/>
      <c r="AB301" s="23"/>
      <c r="AC301" s="312"/>
      <c r="AD301" s="313"/>
      <c r="AE301" s="313"/>
      <c r="AF301" s="61">
        <v>1200</v>
      </c>
      <c r="AG301" s="14">
        <v>2338.5619999999999</v>
      </c>
      <c r="AH301" s="14">
        <v>43.282049999999998</v>
      </c>
      <c r="AI301" s="7">
        <v>2294.4593393866394</v>
      </c>
      <c r="AJ301" s="4">
        <v>43.507535410847595</v>
      </c>
      <c r="AK301" s="2">
        <f t="shared" si="98"/>
        <v>1.8858880206451878</v>
      </c>
      <c r="AL301" s="2">
        <f t="shared" si="99"/>
        <v>0.52096749310071211</v>
      </c>
      <c r="AM301" s="215">
        <f t="shared" si="104"/>
        <v>1945.0446731772606</v>
      </c>
      <c r="AN301" s="217">
        <f t="shared" si="105"/>
        <v>5.084367050510951E-2</v>
      </c>
      <c r="AO301" s="223"/>
      <c r="AP301" s="23"/>
      <c r="AQ301" s="312"/>
      <c r="AR301" s="313"/>
      <c r="AS301" s="313"/>
      <c r="AT301" s="61">
        <v>1200</v>
      </c>
      <c r="AU301" s="14">
        <v>2102.5320000000002</v>
      </c>
      <c r="AV301" s="14">
        <v>43.296120000000002</v>
      </c>
      <c r="AW301" s="7">
        <v>2143.3432695717629</v>
      </c>
      <c r="AX301" s="4">
        <v>43.494172013928022</v>
      </c>
      <c r="AY301" s="2">
        <f t="shared" si="100"/>
        <v>1.9410534332777216</v>
      </c>
      <c r="AZ301" s="2">
        <f t="shared" si="101"/>
        <v>0.45743594097581997</v>
      </c>
      <c r="BA301" s="215">
        <f t="shared" si="106"/>
        <v>1665.5597240590882</v>
      </c>
      <c r="BB301" s="217">
        <f t="shared" si="107"/>
        <v>3.9224600220944705E-2</v>
      </c>
      <c r="BC301" s="162"/>
      <c r="BD301" s="32"/>
      <c r="BS301" s="20"/>
      <c r="BT301" s="8"/>
      <c r="BU301" s="50">
        <v>1476.9671298036005</v>
      </c>
      <c r="BV301" s="53">
        <v>35.202744909712848</v>
      </c>
      <c r="BY301" s="53"/>
      <c r="BZ301" s="8"/>
      <c r="CA301" s="20"/>
      <c r="CB301" s="8"/>
      <c r="CC301" s="20"/>
      <c r="CD301" s="20"/>
      <c r="CE301" s="20"/>
      <c r="CF301" s="20"/>
      <c r="CG301" s="8"/>
      <c r="CH301" s="20"/>
    </row>
    <row r="302" spans="14:86" x14ac:dyDescent="0.25">
      <c r="N302" s="27"/>
      <c r="O302" s="312"/>
      <c r="P302" s="313"/>
      <c r="Q302" s="313"/>
      <c r="R302" s="61">
        <v>1250</v>
      </c>
      <c r="S302" s="14">
        <v>2211.9169999999999</v>
      </c>
      <c r="T302" s="14">
        <v>43.77234</v>
      </c>
      <c r="U302" s="7">
        <v>2204.6728193338977</v>
      </c>
      <c r="V302" s="4">
        <v>43.976016685002833</v>
      </c>
      <c r="W302" s="2">
        <f t="shared" si="96"/>
        <v>0.32750689406981537</v>
      </c>
      <c r="X302" s="2">
        <f t="shared" si="97"/>
        <v>0.46530910845258183</v>
      </c>
      <c r="Y302" s="215">
        <f t="shared" si="102"/>
        <v>52.478153523129471</v>
      </c>
      <c r="Z302" s="217">
        <f t="shared" si="103"/>
        <v>4.1484192013743204E-2</v>
      </c>
      <c r="AA302" s="223"/>
      <c r="AB302" s="23"/>
      <c r="AC302" s="312"/>
      <c r="AD302" s="313"/>
      <c r="AE302" s="313"/>
      <c r="AF302" s="61">
        <v>1250</v>
      </c>
      <c r="AG302" s="14">
        <v>2386.5569999999998</v>
      </c>
      <c r="AH302" s="14">
        <v>43.756169999999997</v>
      </c>
      <c r="AI302" s="7">
        <v>2347.9406426730243</v>
      </c>
      <c r="AJ302" s="4">
        <v>43.995326548326666</v>
      </c>
      <c r="AK302" s="2">
        <f t="shared" si="98"/>
        <v>1.6180781488552551</v>
      </c>
      <c r="AL302" s="2">
        <f t="shared" si="99"/>
        <v>0.54656645754568756</v>
      </c>
      <c r="AM302" s="215">
        <f t="shared" si="104"/>
        <v>1491.2230532046547</v>
      </c>
      <c r="AN302" s="217">
        <f t="shared" si="105"/>
        <v>5.7195854607526311E-2</v>
      </c>
      <c r="AO302" s="223"/>
      <c r="AP302" s="23"/>
      <c r="AQ302" s="312"/>
      <c r="AR302" s="313"/>
      <c r="AS302" s="313"/>
      <c r="AT302" s="61">
        <v>1250</v>
      </c>
      <c r="AU302" s="14">
        <v>2148.2159999999999</v>
      </c>
      <c r="AV302" s="14">
        <v>43.766750000000002</v>
      </c>
      <c r="AW302" s="7">
        <v>2193.6810550346077</v>
      </c>
      <c r="AX302" s="4">
        <v>43.981971133700689</v>
      </c>
      <c r="AY302" s="2">
        <f t="shared" si="100"/>
        <v>2.1164098505274964</v>
      </c>
      <c r="AZ302" s="2">
        <f t="shared" si="101"/>
        <v>0.49174575151384903</v>
      </c>
      <c r="BA302" s="215">
        <f t="shared" si="106"/>
        <v>2067.0712292999124</v>
      </c>
      <c r="BB302" s="217">
        <f t="shared" si="107"/>
        <v>4.6320136391409215E-2</v>
      </c>
      <c r="BC302" s="162"/>
      <c r="BD302" s="32"/>
      <c r="BS302" s="20"/>
      <c r="BT302" s="8"/>
      <c r="BU302" s="50">
        <v>1522.4845654471685</v>
      </c>
      <c r="BV302" s="53">
        <v>35.691853337128656</v>
      </c>
      <c r="BY302" s="53"/>
      <c r="BZ302" s="8"/>
      <c r="CA302" s="20"/>
      <c r="CB302" s="8"/>
      <c r="CC302" s="20"/>
      <c r="CD302" s="20"/>
      <c r="CE302" s="20"/>
      <c r="CF302" s="20"/>
      <c r="CG302" s="8"/>
      <c r="CH302" s="20"/>
    </row>
    <row r="303" spans="14:86" x14ac:dyDescent="0.25">
      <c r="N303" s="27"/>
      <c r="O303" s="312"/>
      <c r="P303" s="313"/>
      <c r="Q303" s="313"/>
      <c r="R303" s="61">
        <v>1300</v>
      </c>
      <c r="S303" s="14">
        <v>2267.84</v>
      </c>
      <c r="T303" s="14">
        <v>44.31326</v>
      </c>
      <c r="U303" s="7">
        <v>2255.7631373178665</v>
      </c>
      <c r="V303" s="4">
        <v>44.463625528967818</v>
      </c>
      <c r="W303" s="2">
        <f t="shared" si="96"/>
        <v>0.5325271042989651</v>
      </c>
      <c r="X303" s="2">
        <f t="shared" si="97"/>
        <v>0.33932400587954453</v>
      </c>
      <c r="Y303" s="215">
        <f t="shared" si="102"/>
        <v>145.85061224311241</v>
      </c>
      <c r="Z303" s="217">
        <f t="shared" si="103"/>
        <v>2.260979230177167E-2</v>
      </c>
      <c r="AA303" s="223"/>
      <c r="AB303" s="23"/>
      <c r="AC303" s="312"/>
      <c r="AD303" s="313"/>
      <c r="AE303" s="313"/>
      <c r="AF303" s="61">
        <v>1300</v>
      </c>
      <c r="AG303" s="14">
        <v>2444.4079999999999</v>
      </c>
      <c r="AH303" s="14">
        <v>44.30283</v>
      </c>
      <c r="AI303" s="7">
        <v>2402.0039260768317</v>
      </c>
      <c r="AJ303" s="4">
        <v>44.482984433596457</v>
      </c>
      <c r="AK303" s="2">
        <f t="shared" si="98"/>
        <v>1.7347379784049224</v>
      </c>
      <c r="AL303" s="2">
        <f t="shared" si="99"/>
        <v>0.4066431728999173</v>
      </c>
      <c r="AM303" s="215">
        <f t="shared" si="104"/>
        <v>1798.1054852815132</v>
      </c>
      <c r="AN303" s="217">
        <f t="shared" si="105"/>
        <v>3.2455619944460036E-2</v>
      </c>
      <c r="AO303" s="223"/>
      <c r="AP303" s="23"/>
      <c r="AQ303" s="312"/>
      <c r="AR303" s="313"/>
      <c r="AS303" s="313"/>
      <c r="AT303" s="61">
        <v>1300</v>
      </c>
      <c r="AU303" s="14">
        <v>2203.3249999999998</v>
      </c>
      <c r="AV303" s="14">
        <v>44.339840000000002</v>
      </c>
      <c r="AW303" s="7">
        <v>2244.5351150548636</v>
      </c>
      <c r="AX303" s="4">
        <v>44.469655168945621</v>
      </c>
      <c r="AY303" s="2">
        <f t="shared" si="100"/>
        <v>1.870360253474352</v>
      </c>
      <c r="AZ303" s="2">
        <f t="shared" si="101"/>
        <v>0.29277320113383143</v>
      </c>
      <c r="BA303" s="215">
        <f t="shared" si="106"/>
        <v>1698.273582835109</v>
      </c>
      <c r="BB303" s="217">
        <f t="shared" si="107"/>
        <v>1.685197808837962E-2</v>
      </c>
      <c r="BC303" s="162"/>
      <c r="BD303" s="32"/>
      <c r="BS303" s="20"/>
      <c r="BT303" s="8"/>
      <c r="BU303" s="50">
        <v>1568.4160965319579</v>
      </c>
      <c r="BV303" s="53">
        <v>36.180919578877564</v>
      </c>
      <c r="BY303" s="53"/>
      <c r="BZ303" s="8"/>
      <c r="CA303" s="20"/>
      <c r="CB303" s="8"/>
      <c r="CC303" s="20"/>
      <c r="CD303" s="20"/>
      <c r="CE303" s="20"/>
      <c r="CF303" s="20"/>
      <c r="CG303" s="8"/>
      <c r="CH303" s="20"/>
    </row>
    <row r="304" spans="14:86" x14ac:dyDescent="0.25">
      <c r="N304" s="27"/>
      <c r="O304" s="312"/>
      <c r="P304" s="313"/>
      <c r="Q304" s="313"/>
      <c r="R304" s="61">
        <v>1350</v>
      </c>
      <c r="S304" s="14">
        <v>2314.6460000000002</v>
      </c>
      <c r="T304" s="14">
        <v>44.784190000000002</v>
      </c>
      <c r="U304" s="7">
        <v>2307.3856661128466</v>
      </c>
      <c r="V304" s="4">
        <v>44.95110903657325</v>
      </c>
      <c r="W304" s="2">
        <f t="shared" si="96"/>
        <v>0.31366929919968722</v>
      </c>
      <c r="X304" s="2">
        <f t="shared" si="97"/>
        <v>0.3727186682917511</v>
      </c>
      <c r="Y304" s="215">
        <f t="shared" si="102"/>
        <v>52.712448152950792</v>
      </c>
      <c r="Z304" s="217">
        <f t="shared" si="103"/>
        <v>2.7861964770541165E-2</v>
      </c>
      <c r="AA304" s="223"/>
      <c r="AB304" s="23"/>
      <c r="AC304" s="312"/>
      <c r="AD304" s="313"/>
      <c r="AE304" s="313"/>
      <c r="AF304" s="61">
        <v>1350</v>
      </c>
      <c r="AG304" s="14">
        <v>2492.7950000000001</v>
      </c>
      <c r="AH304" s="14">
        <v>44.771419999999999</v>
      </c>
      <c r="AI304" s="7">
        <v>2456.6614988258443</v>
      </c>
      <c r="AJ304" s="4">
        <v>44.970499681863089</v>
      </c>
      <c r="AK304" s="2">
        <f t="shared" si="98"/>
        <v>1.4495175565642484</v>
      </c>
      <c r="AL304" s="2">
        <f t="shared" si="99"/>
        <v>0.44465795782910122</v>
      </c>
      <c r="AM304" s="215">
        <f t="shared" si="104"/>
        <v>1305.6299071027152</v>
      </c>
      <c r="AN304" s="217">
        <f t="shared" si="105"/>
        <v>3.9632719730709039E-2</v>
      </c>
      <c r="AO304" s="223"/>
      <c r="AP304" s="23"/>
      <c r="AQ304" s="312"/>
      <c r="AR304" s="313"/>
      <c r="AS304" s="313"/>
      <c r="AT304" s="61">
        <v>1350</v>
      </c>
      <c r="AU304" s="14">
        <v>2249.498</v>
      </c>
      <c r="AV304" s="14">
        <v>44.79477</v>
      </c>
      <c r="AW304" s="7">
        <v>2295.9163657179015</v>
      </c>
      <c r="AX304" s="4">
        <v>44.957216427066015</v>
      </c>
      <c r="AY304" s="2">
        <f t="shared" si="100"/>
        <v>2.0634988658759177</v>
      </c>
      <c r="AZ304" s="2">
        <f t="shared" si="101"/>
        <v>0.36264596752258249</v>
      </c>
      <c r="BA304" s="215">
        <f t="shared" si="106"/>
        <v>2154.6646759208488</v>
      </c>
      <c r="BB304" s="217">
        <f t="shared" si="107"/>
        <v>2.6388841666514302E-2</v>
      </c>
      <c r="BC304" s="162"/>
      <c r="BD304" s="32"/>
      <c r="BS304" s="20"/>
      <c r="BT304" s="8"/>
      <c r="BU304" s="50">
        <v>1614.7704236249479</v>
      </c>
      <c r="BV304" s="53">
        <v>36.669940476107641</v>
      </c>
      <c r="BY304" s="53"/>
      <c r="BZ304" s="8"/>
      <c r="CA304" s="20"/>
      <c r="CB304" s="8"/>
      <c r="CC304" s="20"/>
      <c r="CD304" s="20"/>
      <c r="CE304" s="20"/>
      <c r="CF304" s="20"/>
      <c r="CG304" s="8"/>
      <c r="CH304" s="20"/>
    </row>
    <row r="305" spans="14:86" x14ac:dyDescent="0.25">
      <c r="N305" s="27"/>
      <c r="O305" s="312"/>
      <c r="P305" s="313"/>
      <c r="Q305" s="313"/>
      <c r="R305" s="61">
        <v>1400</v>
      </c>
      <c r="S305" s="14">
        <v>2371.0680000000002</v>
      </c>
      <c r="T305" s="14">
        <v>45.354230000000001</v>
      </c>
      <c r="U305" s="7">
        <v>2359.5516661174797</v>
      </c>
      <c r="V305" s="4">
        <v>45.438458762900261</v>
      </c>
      <c r="W305" s="2">
        <f t="shared" si="96"/>
        <v>0.48570238738494564</v>
      </c>
      <c r="X305" s="2">
        <f t="shared" si="97"/>
        <v>0.18571313612922064</v>
      </c>
      <c r="Y305" s="215">
        <f t="shared" si="102"/>
        <v>132.62594609368935</v>
      </c>
      <c r="Z305" s="217">
        <f t="shared" si="103"/>
        <v>7.0944844997081853E-3</v>
      </c>
      <c r="AA305" s="223"/>
      <c r="AB305" s="23"/>
      <c r="AC305" s="312"/>
      <c r="AD305" s="313"/>
      <c r="AE305" s="313"/>
      <c r="AF305" s="61">
        <v>1400</v>
      </c>
      <c r="AG305" s="14">
        <v>2551.0770000000002</v>
      </c>
      <c r="AH305" s="14">
        <v>45.339840000000002</v>
      </c>
      <c r="AI305" s="7">
        <v>2511.9259377071771</v>
      </c>
      <c r="AJ305" s="4">
        <v>45.457862195657803</v>
      </c>
      <c r="AK305" s="2">
        <f t="shared" si="98"/>
        <v>1.5346875963690274</v>
      </c>
      <c r="AL305" s="2">
        <f t="shared" si="99"/>
        <v>0.26030571713045508</v>
      </c>
      <c r="AM305" s="215">
        <f t="shared" si="104"/>
        <v>1532.8056786565146</v>
      </c>
      <c r="AN305" s="217">
        <f t="shared" si="105"/>
        <v>1.3929238667888243E-2</v>
      </c>
      <c r="AO305" s="223"/>
      <c r="AP305" s="23"/>
      <c r="AQ305" s="312"/>
      <c r="AR305" s="313"/>
      <c r="AS305" s="313"/>
      <c r="AT305" s="61">
        <v>1400</v>
      </c>
      <c r="AU305" s="14">
        <v>2305.1819999999998</v>
      </c>
      <c r="AV305" s="14">
        <v>45.35031</v>
      </c>
      <c r="AW305" s="7">
        <v>2347.835959694447</v>
      </c>
      <c r="AX305" s="4">
        <v>45.444646664353627</v>
      </c>
      <c r="AY305" s="2">
        <f t="shared" si="100"/>
        <v>1.8503510653148936</v>
      </c>
      <c r="AZ305" s="2">
        <f t="shared" si="101"/>
        <v>0.2080176835695865</v>
      </c>
      <c r="BA305" s="215">
        <f t="shared" si="106"/>
        <v>1819.3602776155235</v>
      </c>
      <c r="BB305" s="217">
        <f t="shared" si="107"/>
        <v>8.8994062413687899E-3</v>
      </c>
      <c r="BC305" s="162"/>
      <c r="BD305" s="32"/>
      <c r="BS305" s="20"/>
      <c r="BT305" s="8"/>
      <c r="BU305" s="50">
        <v>1661.5564325967268</v>
      </c>
      <c r="BV305" s="53">
        <v>37.158912675746443</v>
      </c>
      <c r="BY305" s="53"/>
      <c r="BZ305" s="8"/>
      <c r="CA305" s="20"/>
      <c r="CB305" s="8"/>
      <c r="CC305" s="20"/>
      <c r="CD305" s="20"/>
      <c r="CE305" s="20"/>
      <c r="CF305" s="20"/>
      <c r="CG305" s="8"/>
      <c r="CH305" s="20"/>
    </row>
    <row r="306" spans="14:86" x14ac:dyDescent="0.25">
      <c r="N306" s="27"/>
      <c r="O306" s="312"/>
      <c r="P306" s="313"/>
      <c r="Q306" s="313"/>
      <c r="R306" s="61">
        <v>1450</v>
      </c>
      <c r="S306" s="14">
        <v>2418.9639999999999</v>
      </c>
      <c r="T306" s="14">
        <v>45.831629999999997</v>
      </c>
      <c r="U306" s="7">
        <v>2412.2726423378726</v>
      </c>
      <c r="V306" s="4">
        <v>45.92566564701891</v>
      </c>
      <c r="W306" s="2">
        <f t="shared" si="96"/>
        <v>0.27662080387005772</v>
      </c>
      <c r="X306" s="2">
        <f t="shared" si="97"/>
        <v>0.20517630950265786</v>
      </c>
      <c r="Y306" s="215">
        <f t="shared" si="102"/>
        <v>44.774267362509754</v>
      </c>
      <c r="Z306" s="217">
        <f t="shared" si="103"/>
        <v>8.8427029102655982E-3</v>
      </c>
      <c r="AA306" s="223"/>
      <c r="AB306" s="23"/>
      <c r="AC306" s="312"/>
      <c r="AD306" s="313"/>
      <c r="AE306" s="313"/>
      <c r="AF306" s="61">
        <v>1450</v>
      </c>
      <c r="AG306" s="14">
        <v>2600.5079999999998</v>
      </c>
      <c r="AH306" s="14">
        <v>45.819389999999999</v>
      </c>
      <c r="AI306" s="7">
        <v>2567.810093441753</v>
      </c>
      <c r="AJ306" s="4">
        <v>45.94506109833651</v>
      </c>
      <c r="AK306" s="2">
        <f t="shared" si="98"/>
        <v>1.2573661207059088</v>
      </c>
      <c r="AL306" s="2">
        <f t="shared" si="99"/>
        <v>0.27427492669917913</v>
      </c>
      <c r="AM306" s="215">
        <f t="shared" si="104"/>
        <v>1069.1530932918399</v>
      </c>
      <c r="AN306" s="217">
        <f t="shared" si="105"/>
        <v>1.5793224957105022E-2</v>
      </c>
      <c r="AO306" s="223"/>
      <c r="AP306" s="23"/>
      <c r="AQ306" s="312"/>
      <c r="AR306" s="313"/>
      <c r="AS306" s="313"/>
      <c r="AT306" s="61">
        <v>1450</v>
      </c>
      <c r="AU306" s="14">
        <v>2352.4389999999999</v>
      </c>
      <c r="AV306" s="14">
        <v>45.830710000000003</v>
      </c>
      <c r="AW306" s="7">
        <v>2400.3052917902851</v>
      </c>
      <c r="AX306" s="4">
        <v>45.931937038037518</v>
      </c>
      <c r="AY306" s="2">
        <f t="shared" si="100"/>
        <v>2.0347516679618574</v>
      </c>
      <c r="AZ306" s="2">
        <f t="shared" si="101"/>
        <v>0.22087163397100806</v>
      </c>
      <c r="BA306" s="215">
        <f t="shared" si="106"/>
        <v>2291.1818897527273</v>
      </c>
      <c r="BB306" s="217">
        <f t="shared" si="107"/>
        <v>1.0246913229848349E-2</v>
      </c>
      <c r="BC306" s="162"/>
      <c r="BD306" s="32"/>
      <c r="BS306" s="20"/>
      <c r="BT306" s="8"/>
      <c r="BU306" s="50">
        <v>1708.7831987074865</v>
      </c>
      <c r="BV306" s="53">
        <v>37.647832617066257</v>
      </c>
      <c r="BY306" s="53"/>
      <c r="BZ306" s="8"/>
      <c r="CA306" s="20"/>
      <c r="CB306" s="8"/>
      <c r="CC306" s="20"/>
      <c r="CD306" s="20"/>
      <c r="CE306" s="20"/>
      <c r="CF306" s="20"/>
      <c r="CG306" s="8"/>
      <c r="CH306" s="20"/>
    </row>
    <row r="307" spans="14:86" x14ac:dyDescent="0.25">
      <c r="N307" s="27"/>
      <c r="O307" s="312"/>
      <c r="P307" s="313"/>
      <c r="Q307" s="313"/>
      <c r="R307" s="61">
        <v>1500</v>
      </c>
      <c r="S307" s="14">
        <v>2468.3870000000002</v>
      </c>
      <c r="T307" s="14">
        <v>46.289099999999998</v>
      </c>
      <c r="U307" s="7">
        <v>2465.5603501762362</v>
      </c>
      <c r="V307" s="4">
        <v>46.412719957223999</v>
      </c>
      <c r="W307" s="2">
        <f t="shared" ref="W307:X312" si="108">ABS(S307-U307)/S307*100</f>
        <v>0.11451404596459147</v>
      </c>
      <c r="X307" s="2">
        <f t="shared" si="108"/>
        <v>0.26706061950653848</v>
      </c>
      <c r="Y307" s="215">
        <f t="shared" si="102"/>
        <v>7.9899492261850567</v>
      </c>
      <c r="Z307" s="217">
        <f t="shared" si="103"/>
        <v>1.5281893824063862E-2</v>
      </c>
      <c r="AA307" s="223"/>
      <c r="AB307" s="23"/>
      <c r="AC307" s="312"/>
      <c r="AD307" s="313"/>
      <c r="AE307" s="313"/>
      <c r="AF307" s="61">
        <v>1500</v>
      </c>
      <c r="AG307" s="14">
        <v>2661.0070000000001</v>
      </c>
      <c r="AH307" s="14">
        <v>46.374180000000003</v>
      </c>
      <c r="AI307" s="7">
        <v>2624.3270972650371</v>
      </c>
      <c r="AJ307" s="4">
        <v>46.432084659999305</v>
      </c>
      <c r="AK307" s="2">
        <f t="shared" ref="AK307:AL312" si="109">ABS(AG307-AI307)/AG307*100</f>
        <v>1.3784218807001627</v>
      </c>
      <c r="AL307" s="2">
        <f t="shared" si="109"/>
        <v>0.12486400837557032</v>
      </c>
      <c r="AM307" s="215">
        <f t="shared" si="104"/>
        <v>1345.4152646463447</v>
      </c>
      <c r="AN307" s="217">
        <f t="shared" si="105"/>
        <v>3.3529496496347714E-3</v>
      </c>
      <c r="AO307" s="223"/>
      <c r="AP307" s="23"/>
      <c r="AQ307" s="312"/>
      <c r="AR307" s="313"/>
      <c r="AS307" s="313"/>
      <c r="AT307" s="61">
        <v>1500</v>
      </c>
      <c r="AU307" s="14">
        <v>2401.2199999999998</v>
      </c>
      <c r="AV307" s="14">
        <v>46.304259999999999</v>
      </c>
      <c r="AW307" s="7">
        <v>2453.336004664613</v>
      </c>
      <c r="AX307" s="4">
        <v>46.419078053269317</v>
      </c>
      <c r="AY307" s="2">
        <f t="shared" ref="AY307:AZ312" si="110">ABS(AU307-AW307)/AU307*100</f>
        <v>2.1703969092633426</v>
      </c>
      <c r="AZ307" s="2">
        <f t="shared" si="110"/>
        <v>0.24796434122760516</v>
      </c>
      <c r="BA307" s="215">
        <f t="shared" si="106"/>
        <v>2716.0779422019878</v>
      </c>
      <c r="BB307" s="217">
        <f t="shared" si="107"/>
        <v>1.3183185356555828E-2</v>
      </c>
      <c r="BC307" s="162"/>
      <c r="BD307" s="32"/>
      <c r="BS307" s="20"/>
      <c r="BT307" s="8"/>
      <c r="BU307" s="50">
        <v>1756.4599907931643</v>
      </c>
      <c r="BV307" s="53">
        <v>38.136696516316618</v>
      </c>
      <c r="BY307" s="53"/>
      <c r="BZ307" s="8"/>
      <c r="CA307" s="20"/>
      <c r="CB307" s="8"/>
      <c r="CC307" s="20"/>
      <c r="CD307" s="20"/>
      <c r="CE307" s="20"/>
      <c r="CF307" s="20"/>
      <c r="CG307" s="8"/>
      <c r="CH307" s="20"/>
    </row>
    <row r="308" spans="14:86" x14ac:dyDescent="0.25">
      <c r="N308" s="27"/>
      <c r="O308" s="312"/>
      <c r="P308" s="313"/>
      <c r="Q308" s="313"/>
      <c r="R308" s="61">
        <v>1550</v>
      </c>
      <c r="S308" s="14">
        <v>2523.779</v>
      </c>
      <c r="T308" s="14">
        <v>46.837240000000001</v>
      </c>
      <c r="U308" s="7">
        <v>2519.4268014006452</v>
      </c>
      <c r="V308" s="4">
        <v>46.899611230348576</v>
      </c>
      <c r="W308" s="2">
        <f t="shared" si="108"/>
        <v>0.17244769052103132</v>
      </c>
      <c r="X308" s="2">
        <f t="shared" si="108"/>
        <v>0.13316589608733267</v>
      </c>
      <c r="Y308" s="215">
        <f t="shared" si="102"/>
        <v>18.941632648225699</v>
      </c>
      <c r="Z308" s="217">
        <f t="shared" si="103"/>
        <v>3.8901703751949551E-3</v>
      </c>
      <c r="AA308" s="223"/>
      <c r="AB308" s="23"/>
      <c r="AC308" s="312"/>
      <c r="AD308" s="313"/>
      <c r="AE308" s="313"/>
      <c r="AF308" s="61">
        <v>1550</v>
      </c>
      <c r="AG308" s="14">
        <v>2708.5889999999999</v>
      </c>
      <c r="AH308" s="14">
        <v>46.830329999999996</v>
      </c>
      <c r="AI308" s="7">
        <v>2681.4903677266634</v>
      </c>
      <c r="AJ308" s="4">
        <v>46.918920214796302</v>
      </c>
      <c r="AK308" s="2">
        <f t="shared" si="109"/>
        <v>1.0004704395290882</v>
      </c>
      <c r="AL308" s="2">
        <f t="shared" si="109"/>
        <v>0.1891727322790703</v>
      </c>
      <c r="AM308" s="215">
        <f t="shared" si="104"/>
        <v>734.33587108551637</v>
      </c>
      <c r="AN308" s="217">
        <f t="shared" si="105"/>
        <v>7.8482261576554805E-3</v>
      </c>
      <c r="AO308" s="223"/>
      <c r="AP308" s="23"/>
      <c r="AQ308" s="312"/>
      <c r="AR308" s="313"/>
      <c r="AS308" s="313"/>
      <c r="AT308" s="61">
        <v>1550</v>
      </c>
      <c r="AU308" s="14">
        <v>2455.9479999999999</v>
      </c>
      <c r="AV308" s="14">
        <v>46.835529999999999</v>
      </c>
      <c r="AW308" s="7">
        <v>2506.9399947261259</v>
      </c>
      <c r="AX308" s="4">
        <v>46.906059504404105</v>
      </c>
      <c r="AY308" s="2">
        <f t="shared" si="110"/>
        <v>2.0762652436503539</v>
      </c>
      <c r="AZ308" s="2">
        <f t="shared" si="110"/>
        <v>0.15058974330835276</v>
      </c>
      <c r="BA308" s="215">
        <f t="shared" si="106"/>
        <v>2600.1835261492611</v>
      </c>
      <c r="BB308" s="217">
        <f t="shared" si="107"/>
        <v>4.9744109914888843E-3</v>
      </c>
      <c r="BC308" s="162"/>
      <c r="BD308" s="32"/>
      <c r="BS308" s="20"/>
      <c r="BT308" s="8"/>
      <c r="BU308" s="50">
        <v>1804.5962755559501</v>
      </c>
      <c r="BV308" s="53">
        <v>38.625500349961243</v>
      </c>
      <c r="BY308" s="53"/>
      <c r="BZ308" s="8"/>
      <c r="CA308" s="20"/>
      <c r="CB308" s="8"/>
      <c r="CC308" s="20"/>
      <c r="CD308" s="20"/>
      <c r="CE308" s="20"/>
      <c r="CF308" s="20"/>
      <c r="CG308" s="8"/>
      <c r="CH308" s="20"/>
    </row>
    <row r="309" spans="14:86" x14ac:dyDescent="0.25">
      <c r="N309" s="27"/>
      <c r="O309" s="312"/>
      <c r="P309" s="313"/>
      <c r="Q309" s="313"/>
      <c r="R309" s="61">
        <v>1600</v>
      </c>
      <c r="S309" s="14">
        <v>2570.105</v>
      </c>
      <c r="T309" s="14">
        <v>47.29157</v>
      </c>
      <c r="U309" s="7">
        <v>2573.8842703062169</v>
      </c>
      <c r="V309" s="4">
        <v>47.386328204388349</v>
      </c>
      <c r="W309" s="2">
        <f t="shared" si="108"/>
        <v>0.14704731153851139</v>
      </c>
      <c r="X309" s="2">
        <f t="shared" si="108"/>
        <v>0.20037018096110701</v>
      </c>
      <c r="Y309" s="215">
        <f t="shared" si="102"/>
        <v>14.282884047452468</v>
      </c>
      <c r="Z309" s="217">
        <f t="shared" si="103"/>
        <v>8.9791172989040456E-3</v>
      </c>
      <c r="AA309" s="223"/>
      <c r="AB309" s="23"/>
      <c r="AC309" s="312"/>
      <c r="AD309" s="313"/>
      <c r="AE309" s="313"/>
      <c r="AF309" s="61">
        <v>1600</v>
      </c>
      <c r="AG309" s="14">
        <v>2765.86</v>
      </c>
      <c r="AH309" s="14">
        <v>47.375570000000003</v>
      </c>
      <c r="AI309" s="7">
        <v>2739.3136177229894</v>
      </c>
      <c r="AJ309" s="4">
        <v>47.405554068421957</v>
      </c>
      <c r="AK309" s="2">
        <f t="shared" si="109"/>
        <v>0.9597876348409069</v>
      </c>
      <c r="AL309" s="2">
        <f t="shared" si="109"/>
        <v>6.3290148112103387E-2</v>
      </c>
      <c r="AM309" s="215">
        <f t="shared" si="104"/>
        <v>704.7104119971882</v>
      </c>
      <c r="AN309" s="217">
        <f t="shared" si="105"/>
        <v>8.990443591323726E-4</v>
      </c>
      <c r="AO309" s="223"/>
      <c r="AP309" s="23"/>
      <c r="AQ309" s="312"/>
      <c r="AR309" s="313"/>
      <c r="AS309" s="313"/>
      <c r="AT309" s="61">
        <v>1600</v>
      </c>
      <c r="AU309" s="14">
        <v>2501.7159999999999</v>
      </c>
      <c r="AV309" s="14">
        <v>47.289459999999998</v>
      </c>
      <c r="AW309" s="7">
        <v>2561.1294182168176</v>
      </c>
      <c r="AX309" s="4">
        <v>47.392870409841699</v>
      </c>
      <c r="AY309" s="2">
        <f t="shared" si="110"/>
        <v>2.3749065927874193</v>
      </c>
      <c r="AZ309" s="2">
        <f t="shared" si="110"/>
        <v>0.21867538737321249</v>
      </c>
      <c r="BA309" s="215">
        <f t="shared" si="106"/>
        <v>3529.9542642064876</v>
      </c>
      <c r="BB309" s="217">
        <f t="shared" si="107"/>
        <v>1.0693712863628439E-2</v>
      </c>
      <c r="BC309" s="162"/>
      <c r="BD309" s="32"/>
      <c r="BS309" s="20"/>
      <c r="BT309" s="8"/>
      <c r="BU309" s="50">
        <v>1853.2017219628722</v>
      </c>
      <c r="BV309" s="53">
        <v>39.114239836448455</v>
      </c>
      <c r="BY309" s="53"/>
      <c r="BZ309" s="8"/>
      <c r="CA309" s="20"/>
      <c r="CB309" s="8"/>
      <c r="CC309" s="20"/>
      <c r="CD309" s="20"/>
      <c r="CE309" s="20"/>
      <c r="CF309" s="20"/>
      <c r="CG309" s="8"/>
      <c r="CH309" s="20"/>
    </row>
    <row r="310" spans="14:86" x14ac:dyDescent="0.25">
      <c r="N310" s="27"/>
      <c r="O310" s="312"/>
      <c r="P310" s="313"/>
      <c r="Q310" s="313"/>
      <c r="R310" s="61">
        <v>1650</v>
      </c>
      <c r="S310" s="14">
        <v>2625.91</v>
      </c>
      <c r="T310" s="14">
        <v>47.829239999999999</v>
      </c>
      <c r="U310" s="7">
        <v>2628.9453000790459</v>
      </c>
      <c r="V310" s="4">
        <v>47.87285874355446</v>
      </c>
      <c r="W310" s="2">
        <f t="shared" si="108"/>
        <v>0.11559040786036118</v>
      </c>
      <c r="X310" s="2">
        <f t="shared" si="108"/>
        <v>9.1196815074755633E-2</v>
      </c>
      <c r="Y310" s="215">
        <f t="shared" si="102"/>
        <v>9.213046569856715</v>
      </c>
      <c r="Z310" s="217">
        <f t="shared" si="103"/>
        <v>1.9025947892698373E-3</v>
      </c>
      <c r="AA310" s="223"/>
      <c r="AB310" s="23"/>
      <c r="AC310" s="312"/>
      <c r="AD310" s="313"/>
      <c r="AE310" s="313"/>
      <c r="AF310" s="61">
        <v>1650</v>
      </c>
      <c r="AG310" s="14">
        <v>2813.7570000000001</v>
      </c>
      <c r="AH310" s="14">
        <v>47.831980000000001</v>
      </c>
      <c r="AI310" s="7">
        <v>2797.8108617782209</v>
      </c>
      <c r="AJ310" s="4">
        <v>47.891971394406525</v>
      </c>
      <c r="AK310" s="2">
        <f t="shared" si="109"/>
        <v>0.56672051715123817</v>
      </c>
      <c r="AL310" s="2">
        <f t="shared" si="109"/>
        <v>0.12542109778128266</v>
      </c>
      <c r="AM310" s="215">
        <f t="shared" si="104"/>
        <v>254.27932418808641</v>
      </c>
      <c r="AN310" s="217">
        <f t="shared" si="105"/>
        <v>3.5989674028390675E-3</v>
      </c>
      <c r="AO310" s="223"/>
      <c r="AP310" s="23"/>
      <c r="AQ310" s="312"/>
      <c r="AR310" s="313"/>
      <c r="AS310" s="313"/>
      <c r="AT310" s="61">
        <v>1650</v>
      </c>
      <c r="AU310" s="14">
        <v>2556.837</v>
      </c>
      <c r="AV310" s="14">
        <v>47.837739999999997</v>
      </c>
      <c r="AW310" s="7">
        <v>2615.9166974944892</v>
      </c>
      <c r="AX310" s="4">
        <v>47.87949893958308</v>
      </c>
      <c r="AY310" s="2">
        <f t="shared" si="110"/>
        <v>2.310655606692535</v>
      </c>
      <c r="AZ310" s="2">
        <f t="shared" si="110"/>
        <v>8.7292877094701973E-2</v>
      </c>
      <c r="BA310" s="215">
        <f t="shared" si="106"/>
        <v>3490.4106560403548</v>
      </c>
      <c r="BB310" s="217">
        <f t="shared" si="107"/>
        <v>1.7438090351035826E-3</v>
      </c>
      <c r="BC310" s="162"/>
      <c r="BD310" s="32"/>
      <c r="BS310" s="20"/>
      <c r="BT310" s="8"/>
      <c r="BU310" s="50">
        <v>1902.2862057563302</v>
      </c>
      <c r="BV310" s="53">
        <v>39.602910416367003</v>
      </c>
      <c r="BY310" s="53"/>
      <c r="BZ310" s="8"/>
      <c r="CA310" s="20"/>
      <c r="CB310" s="8"/>
      <c r="CC310" s="20"/>
      <c r="CD310" s="20"/>
      <c r="CE310" s="20"/>
      <c r="CF310" s="20"/>
      <c r="CG310" s="8"/>
      <c r="CH310" s="20"/>
    </row>
    <row r="311" spans="14:86" x14ac:dyDescent="0.25">
      <c r="N311" s="27"/>
      <c r="O311" s="312"/>
      <c r="P311" s="313"/>
      <c r="Q311" s="313"/>
      <c r="R311" s="204">
        <v>1700</v>
      </c>
      <c r="S311" s="16">
        <v>2679.5030000000002</v>
      </c>
      <c r="T311" s="16">
        <v>48.34816</v>
      </c>
      <c r="U311" s="15">
        <v>2684.6227093754546</v>
      </c>
      <c r="V311" s="17">
        <v>48.359189754737315</v>
      </c>
      <c r="W311" s="18">
        <f t="shared" si="108"/>
        <v>0.19106936530597191</v>
      </c>
      <c r="X311" s="18">
        <f t="shared" si="108"/>
        <v>2.2813184074254419E-2</v>
      </c>
      <c r="Y311" s="18">
        <f t="shared" si="102"/>
        <v>26.211424089116466</v>
      </c>
      <c r="Z311" s="38">
        <f t="shared" si="103"/>
        <v>1.2165548956532368E-4</v>
      </c>
      <c r="AA311" s="223"/>
      <c r="AB311" s="23"/>
      <c r="AC311" s="312"/>
      <c r="AD311" s="313"/>
      <c r="AE311" s="313"/>
      <c r="AF311" s="204">
        <v>1700</v>
      </c>
      <c r="AG311" s="16">
        <v>2868.9090000000001</v>
      </c>
      <c r="AH311" s="16">
        <v>48.342379999999999</v>
      </c>
      <c r="AI311" s="15">
        <v>2856.9964235916109</v>
      </c>
      <c r="AJ311" s="17">
        <v>48.378156117583963</v>
      </c>
      <c r="AK311" s="18">
        <f t="shared" si="109"/>
        <v>0.41523019406991346</v>
      </c>
      <c r="AL311" s="18">
        <f t="shared" si="109"/>
        <v>7.4005701796155149E-2</v>
      </c>
      <c r="AM311" s="18">
        <f t="shared" si="104"/>
        <v>141.90947668571127</v>
      </c>
      <c r="AN311" s="38">
        <f t="shared" si="105"/>
        <v>1.2799305893816289E-3</v>
      </c>
      <c r="AO311" s="223"/>
      <c r="AP311" s="23"/>
      <c r="AQ311" s="312"/>
      <c r="AR311" s="313"/>
      <c r="AS311" s="313"/>
      <c r="AT311" s="204">
        <v>1700</v>
      </c>
      <c r="AU311" s="16">
        <v>2609.8009999999999</v>
      </c>
      <c r="AV311" s="16">
        <v>48.361269999999998</v>
      </c>
      <c r="AW311" s="15">
        <v>2671.3145275261199</v>
      </c>
      <c r="AX311" s="17">
        <v>48.365932334527898</v>
      </c>
      <c r="AY311" s="18">
        <f t="shared" si="110"/>
        <v>2.3570198465752759</v>
      </c>
      <c r="AZ311" s="18">
        <f t="shared" si="110"/>
        <v>9.6406370798372623E-3</v>
      </c>
      <c r="BA311" s="18">
        <f t="shared" si="106"/>
        <v>3783.9140687067247</v>
      </c>
      <c r="BB311" s="38">
        <f t="shared" si="107"/>
        <v>2.1737363250050508E-5</v>
      </c>
      <c r="BC311" s="162"/>
      <c r="BD311" s="32"/>
      <c r="BS311" s="20"/>
      <c r="BT311" s="8"/>
      <c r="BU311" s="50">
        <v>1951.8598140806898</v>
      </c>
      <c r="BV311" s="53">
        <v>40.09150723081283</v>
      </c>
      <c r="BY311" s="53"/>
      <c r="BZ311" s="8"/>
      <c r="CA311" s="20"/>
      <c r="CB311" s="8"/>
      <c r="CC311" s="20"/>
      <c r="CD311" s="20"/>
      <c r="CE311" s="20"/>
      <c r="CF311" s="20"/>
      <c r="CG311" s="8"/>
      <c r="CH311" s="20"/>
    </row>
    <row r="312" spans="14:86" x14ac:dyDescent="0.25">
      <c r="N312" s="27"/>
      <c r="O312" s="312">
        <v>31</v>
      </c>
      <c r="P312" s="313">
        <v>1071</v>
      </c>
      <c r="Q312" s="313">
        <v>0.3</v>
      </c>
      <c r="R312" s="61">
        <v>0</v>
      </c>
      <c r="S312" s="14">
        <v>1086.4860000000001</v>
      </c>
      <c r="T312" s="14">
        <v>31.38561</v>
      </c>
      <c r="U312" s="7">
        <v>1071</v>
      </c>
      <c r="V312" s="4">
        <v>31</v>
      </c>
      <c r="W312" s="2">
        <f t="shared" si="108"/>
        <v>1.4253289964159781</v>
      </c>
      <c r="X312" s="2">
        <f t="shared" si="108"/>
        <v>1.2286203773002971</v>
      </c>
      <c r="Y312" s="215">
        <f t="shared" si="102"/>
        <v>239.8161960000032</v>
      </c>
      <c r="Z312" s="217">
        <f t="shared" si="103"/>
        <v>0.14869507209999983</v>
      </c>
      <c r="AA312" s="223"/>
      <c r="AB312" s="23"/>
      <c r="AC312" s="312">
        <v>31</v>
      </c>
      <c r="AD312" s="313">
        <v>1162.5999999999999</v>
      </c>
      <c r="AE312" s="313">
        <v>0.3044</v>
      </c>
      <c r="AF312" s="61">
        <v>0</v>
      </c>
      <c r="AG312" s="14">
        <v>1183.0029999999999</v>
      </c>
      <c r="AH312" s="14">
        <v>30.158100000000001</v>
      </c>
      <c r="AI312" s="7">
        <v>1162.5999999999999</v>
      </c>
      <c r="AJ312" s="4">
        <v>31</v>
      </c>
      <c r="AK312" s="2">
        <f t="shared" si="109"/>
        <v>1.7246786356416695</v>
      </c>
      <c r="AL312" s="2">
        <f t="shared" si="109"/>
        <v>2.7916214880910899</v>
      </c>
      <c r="AM312" s="215">
        <f t="shared" si="104"/>
        <v>416.28240900000083</v>
      </c>
      <c r="AN312" s="217">
        <f t="shared" si="105"/>
        <v>0.70879560999999824</v>
      </c>
      <c r="AO312" s="223"/>
      <c r="AP312" s="23"/>
      <c r="AQ312" s="312">
        <v>37</v>
      </c>
      <c r="AR312" s="313">
        <v>1071</v>
      </c>
      <c r="AS312" s="313">
        <v>0.3044</v>
      </c>
      <c r="AT312" s="61">
        <v>0</v>
      </c>
      <c r="AU312" s="14">
        <v>1079.7809999999999</v>
      </c>
      <c r="AV312" s="14">
        <v>35.087470000000003</v>
      </c>
      <c r="AW312" s="7">
        <v>1071</v>
      </c>
      <c r="AX312" s="4">
        <v>37</v>
      </c>
      <c r="AY312" s="2">
        <f t="shared" si="110"/>
        <v>0.81322045859298786</v>
      </c>
      <c r="AZ312" s="2">
        <f t="shared" si="110"/>
        <v>5.4507492275732519</v>
      </c>
      <c r="BA312" s="215">
        <f t="shared" si="106"/>
        <v>77.105960999999112</v>
      </c>
      <c r="BB312" s="217">
        <f t="shared" si="107"/>
        <v>3.6577710008999875</v>
      </c>
      <c r="BC312" s="162"/>
      <c r="BD312" s="32"/>
      <c r="BS312" s="20"/>
      <c r="BT312" s="8"/>
      <c r="BU312" s="50">
        <v>2001.9328502293272</v>
      </c>
      <c r="BV312" s="53">
        <v>40.580025097769884</v>
      </c>
      <c r="BY312" s="53"/>
      <c r="BZ312" s="8"/>
      <c r="CA312" s="20"/>
      <c r="CB312" s="8"/>
      <c r="CC312" s="20"/>
      <c r="CD312" s="20"/>
      <c r="CE312" s="20"/>
      <c r="CF312" s="20"/>
      <c r="CG312" s="8"/>
      <c r="CH312" s="20"/>
    </row>
    <row r="313" spans="14:86" x14ac:dyDescent="0.25">
      <c r="N313" s="27"/>
      <c r="O313" s="312"/>
      <c r="P313" s="313"/>
      <c r="Q313" s="313"/>
      <c r="R313" s="61">
        <v>50</v>
      </c>
      <c r="S313" s="14">
        <v>1120.9159999999999</v>
      </c>
      <c r="T313" s="14">
        <v>32.170470000000002</v>
      </c>
      <c r="U313" s="7">
        <v>1112.6488781580176</v>
      </c>
      <c r="V313" s="4">
        <v>32.227461850273279</v>
      </c>
      <c r="W313" s="2">
        <f t="shared" ref="W313:W376" si="111">ABS(S313-U313)/S313*100</f>
        <v>0.7375326823760493</v>
      </c>
      <c r="X313" s="2">
        <f t="shared" ref="X313:X376" si="112">ABS(T313-V313)/T313*100</f>
        <v>0.17715578999398385</v>
      </c>
      <c r="Y313" s="215">
        <f t="shared" si="102"/>
        <v>68.345303550181086</v>
      </c>
      <c r="Z313" s="217">
        <f t="shared" si="103"/>
        <v>3.2480709975716894E-3</v>
      </c>
      <c r="AA313" s="223"/>
      <c r="AB313" s="23"/>
      <c r="AC313" s="312"/>
      <c r="AD313" s="313"/>
      <c r="AE313" s="313"/>
      <c r="AF313" s="61">
        <v>50</v>
      </c>
      <c r="AG313" s="14">
        <v>1226.8130000000001</v>
      </c>
      <c r="AH313" s="14">
        <v>31.466729999999998</v>
      </c>
      <c r="AI313" s="7">
        <v>1206.1632386051581</v>
      </c>
      <c r="AJ313" s="4">
        <v>32.257588485330686</v>
      </c>
      <c r="AK313" s="2">
        <f t="shared" ref="AK313:AK376" si="113">ABS(AG313-AI313)/AG313*100</f>
        <v>1.6832036663160577</v>
      </c>
      <c r="AL313" s="2">
        <f t="shared" ref="AL313:AL376" si="114">ABS(AH313-AJ313)/AH313*100</f>
        <v>2.513316399036976</v>
      </c>
      <c r="AM313" s="215">
        <f t="shared" si="104"/>
        <v>426.41264566390771</v>
      </c>
      <c r="AN313" s="217">
        <f t="shared" si="105"/>
        <v>0.62545714381954953</v>
      </c>
      <c r="AO313" s="223"/>
      <c r="AP313" s="23"/>
      <c r="AQ313" s="312"/>
      <c r="AR313" s="313"/>
      <c r="AS313" s="313"/>
      <c r="AT313" s="61">
        <v>50</v>
      </c>
      <c r="AU313" s="14">
        <v>1102.4580000000001</v>
      </c>
      <c r="AV313" s="14">
        <v>34.165559999999999</v>
      </c>
      <c r="AW313" s="7">
        <v>1106.0591807583785</v>
      </c>
      <c r="AX313" s="4">
        <v>33.500183572408751</v>
      </c>
      <c r="AY313" s="2">
        <f t="shared" ref="AY313:AY376" si="115">ABS(AU313-AW313)/AU313*100</f>
        <v>0.32665015432591582</v>
      </c>
      <c r="AZ313" s="2">
        <f t="shared" ref="AZ313:AZ376" si="116">ABS(AV313-AX313)/AV313*100</f>
        <v>1.9475062829095966</v>
      </c>
      <c r="BA313" s="215">
        <f t="shared" si="106"/>
        <v>12.968502854514863</v>
      </c>
      <c r="BB313" s="217">
        <f t="shared" si="107"/>
        <v>0.44272579039409121</v>
      </c>
      <c r="BC313" s="162"/>
      <c r="BD313" s="32"/>
      <c r="BS313" s="20"/>
      <c r="BT313" s="8"/>
      <c r="BU313" s="50">
        <v>2052.5158385168247</v>
      </c>
      <c r="BV313" s="53">
        <v>41.068458486282914</v>
      </c>
      <c r="BY313" s="53"/>
      <c r="BZ313" s="8"/>
      <c r="CA313" s="20"/>
      <c r="CB313" s="8"/>
      <c r="CC313" s="20"/>
      <c r="CD313" s="20"/>
      <c r="CE313" s="20"/>
      <c r="CF313" s="20"/>
      <c r="CG313" s="8"/>
      <c r="CH313" s="20"/>
    </row>
    <row r="314" spans="14:86" x14ac:dyDescent="0.25">
      <c r="N314" s="27"/>
      <c r="O314" s="312"/>
      <c r="P314" s="313"/>
      <c r="Q314" s="313"/>
      <c r="R314" s="61">
        <v>100</v>
      </c>
      <c r="S314" s="14">
        <v>1156.7860000000001</v>
      </c>
      <c r="T314" s="14">
        <v>32.66919</v>
      </c>
      <c r="U314" s="7">
        <v>1153.8200813203343</v>
      </c>
      <c r="V314" s="4">
        <v>32.7414028063045</v>
      </c>
      <c r="W314" s="2">
        <f t="shared" si="111"/>
        <v>0.25639303031552241</v>
      </c>
      <c r="X314" s="2">
        <f t="shared" si="112"/>
        <v>0.22104253672802759</v>
      </c>
      <c r="Y314" s="215">
        <f t="shared" si="102"/>
        <v>8.7966736143900448</v>
      </c>
      <c r="Z314" s="217">
        <f t="shared" si="103"/>
        <v>5.2146893943711067E-3</v>
      </c>
      <c r="AA314" s="223"/>
      <c r="AB314" s="23"/>
      <c r="AC314" s="312"/>
      <c r="AD314" s="313"/>
      <c r="AE314" s="313"/>
      <c r="AF314" s="61">
        <v>100</v>
      </c>
      <c r="AG314" s="14">
        <v>1270.654</v>
      </c>
      <c r="AH314" s="14">
        <v>32.202010000000001</v>
      </c>
      <c r="AI314" s="7">
        <v>1249.2557231160117</v>
      </c>
      <c r="AJ314" s="4">
        <v>32.755505553830197</v>
      </c>
      <c r="AK314" s="2">
        <f t="shared" si="113"/>
        <v>1.6840364791664979</v>
      </c>
      <c r="AL314" s="2">
        <f t="shared" si="114"/>
        <v>1.7188229984097132</v>
      </c>
      <c r="AM314" s="215">
        <f t="shared" si="104"/>
        <v>457.8862536038269</v>
      </c>
      <c r="AN314" s="217">
        <f t="shared" si="105"/>
        <v>0.30635732810979516</v>
      </c>
      <c r="AO314" s="223"/>
      <c r="AP314" s="23"/>
      <c r="AQ314" s="312"/>
      <c r="AR314" s="313"/>
      <c r="AS314" s="313"/>
      <c r="AT314" s="61">
        <v>100</v>
      </c>
      <c r="AU314" s="14">
        <v>1129.79</v>
      </c>
      <c r="AV314" s="14">
        <v>33.977359999999997</v>
      </c>
      <c r="AW314" s="7">
        <v>1145.6948564733652</v>
      </c>
      <c r="AX314" s="4">
        <v>32.893003435185655</v>
      </c>
      <c r="AY314" s="2">
        <f t="shared" si="115"/>
        <v>1.4077710435890982</v>
      </c>
      <c r="AZ314" s="2">
        <f t="shared" si="116"/>
        <v>3.1914091171719714</v>
      </c>
      <c r="BA314" s="215">
        <f t="shared" si="106"/>
        <v>252.96445943834917</v>
      </c>
      <c r="BB314" s="217">
        <f t="shared" si="107"/>
        <v>1.1758291596559614</v>
      </c>
      <c r="BC314" s="162"/>
      <c r="BD314" s="32"/>
      <c r="BS314" s="20"/>
      <c r="BT314" s="8"/>
      <c r="BU314" s="50">
        <v>2103.6195292813563</v>
      </c>
      <c r="BV314" s="53">
        <v>41.556801488171118</v>
      </c>
      <c r="BY314" s="53"/>
      <c r="BZ314" s="8"/>
      <c r="CA314" s="20"/>
      <c r="CB314" s="8"/>
      <c r="CC314" s="20"/>
      <c r="CD314" s="20"/>
      <c r="CE314" s="20"/>
      <c r="CF314" s="20"/>
      <c r="CG314" s="8"/>
      <c r="CH314" s="20"/>
    </row>
    <row r="315" spans="14:86" x14ac:dyDescent="0.25">
      <c r="N315" s="27"/>
      <c r="O315" s="312"/>
      <c r="P315" s="313"/>
      <c r="Q315" s="313"/>
      <c r="R315" s="61">
        <v>150</v>
      </c>
      <c r="S315" s="14">
        <v>1194.027</v>
      </c>
      <c r="T315" s="14">
        <v>33.405819999999999</v>
      </c>
      <c r="U315" s="7">
        <v>1195.287274297189</v>
      </c>
      <c r="V315" s="4">
        <v>33.232325466654757</v>
      </c>
      <c r="W315" s="2">
        <f t="shared" si="111"/>
        <v>0.10554822438596204</v>
      </c>
      <c r="X315" s="2">
        <f t="shared" si="112"/>
        <v>0.51935421236551471</v>
      </c>
      <c r="Y315" s="215">
        <f t="shared" si="102"/>
        <v>1.588291304155155</v>
      </c>
      <c r="Z315" s="217">
        <f t="shared" si="103"/>
        <v>3.0100353100683135E-2</v>
      </c>
      <c r="AA315" s="223"/>
      <c r="AB315" s="23"/>
      <c r="AC315" s="312"/>
      <c r="AD315" s="313"/>
      <c r="AE315" s="313"/>
      <c r="AF315" s="61">
        <v>150</v>
      </c>
      <c r="AG315" s="14">
        <v>1315.0139999999999</v>
      </c>
      <c r="AH315" s="14">
        <v>32.754539999999999</v>
      </c>
      <c r="AI315" s="7">
        <v>1292.7019493149453</v>
      </c>
      <c r="AJ315" s="4">
        <v>33.245228532670012</v>
      </c>
      <c r="AK315" s="2">
        <f t="shared" si="113"/>
        <v>1.6967158285048374</v>
      </c>
      <c r="AL315" s="2">
        <f t="shared" si="114"/>
        <v>1.4980779234573696</v>
      </c>
      <c r="AM315" s="215">
        <f t="shared" si="104"/>
        <v>497.82760577244545</v>
      </c>
      <c r="AN315" s="217">
        <f t="shared" si="105"/>
        <v>0.24077523609385085</v>
      </c>
      <c r="AO315" s="223"/>
      <c r="AP315" s="23"/>
      <c r="AQ315" s="312"/>
      <c r="AR315" s="313"/>
      <c r="AS315" s="313"/>
      <c r="AT315" s="61">
        <v>150</v>
      </c>
      <c r="AU315" s="14">
        <v>1160.674</v>
      </c>
      <c r="AV315" s="14">
        <v>34.147959999999998</v>
      </c>
      <c r="AW315" s="7">
        <v>1186.8257389448534</v>
      </c>
      <c r="AX315" s="4">
        <v>33.246506450205821</v>
      </c>
      <c r="AY315" s="2">
        <f t="shared" si="115"/>
        <v>2.2531510953853862</v>
      </c>
      <c r="AZ315" s="2">
        <f t="shared" si="116"/>
        <v>2.6398459814119981</v>
      </c>
      <c r="BA315" s="215">
        <f t="shared" si="106"/>
        <v>683.9134498397608</v>
      </c>
      <c r="BB315" s="217">
        <f t="shared" si="107"/>
        <v>0.81261850243652178</v>
      </c>
      <c r="BC315" s="162"/>
      <c r="BD315" s="32"/>
      <c r="BS315" s="20"/>
      <c r="BT315" s="8"/>
      <c r="BU315" s="50">
        <v>2155.2549040226836</v>
      </c>
      <c r="BV315" s="53">
        <v>42.045047786998936</v>
      </c>
      <c r="BY315" s="53"/>
      <c r="BZ315" s="8"/>
      <c r="CA315" s="20"/>
      <c r="CB315" s="8"/>
      <c r="CC315" s="20"/>
      <c r="CD315" s="20"/>
      <c r="CE315" s="20"/>
      <c r="CF315" s="20"/>
      <c r="CG315" s="8"/>
      <c r="CH315" s="20"/>
    </row>
    <row r="316" spans="14:86" x14ac:dyDescent="0.25">
      <c r="N316" s="27"/>
      <c r="O316" s="312"/>
      <c r="P316" s="313"/>
      <c r="Q316" s="313"/>
      <c r="R316" s="61">
        <v>200</v>
      </c>
      <c r="S316" s="14">
        <v>1232.8689999999999</v>
      </c>
      <c r="T316" s="14">
        <v>33.66722</v>
      </c>
      <c r="U316" s="7">
        <v>1237.0819236194216</v>
      </c>
      <c r="V316" s="4">
        <v>33.721552067400054</v>
      </c>
      <c r="W316" s="2">
        <f t="shared" si="111"/>
        <v>0.34171705342754544</v>
      </c>
      <c r="X316" s="2">
        <f t="shared" si="112"/>
        <v>0.16137972603634643</v>
      </c>
      <c r="Y316" s="215">
        <f t="shared" si="102"/>
        <v>17.748725423080771</v>
      </c>
      <c r="Z316" s="217">
        <f t="shared" si="103"/>
        <v>2.9519735479640137E-3</v>
      </c>
      <c r="AA316" s="223"/>
      <c r="AB316" s="23"/>
      <c r="AC316" s="312"/>
      <c r="AD316" s="313"/>
      <c r="AE316" s="313"/>
      <c r="AF316" s="61">
        <v>200</v>
      </c>
      <c r="AG316" s="14">
        <v>1359.9849999999999</v>
      </c>
      <c r="AH316" s="14">
        <v>33.270110000000003</v>
      </c>
      <c r="AI316" s="7">
        <v>1336.5183095247307</v>
      </c>
      <c r="AJ316" s="4">
        <v>33.734497317402322</v>
      </c>
      <c r="AK316" s="2">
        <f t="shared" si="113"/>
        <v>1.7255109780820497</v>
      </c>
      <c r="AL316" s="2">
        <f t="shared" si="114"/>
        <v>1.3958093838653369</v>
      </c>
      <c r="AM316" s="215">
        <f t="shared" si="104"/>
        <v>550.68556186208832</v>
      </c>
      <c r="AN316" s="217">
        <f t="shared" si="105"/>
        <v>0.21565558056412298</v>
      </c>
      <c r="AO316" s="223"/>
      <c r="AP316" s="23"/>
      <c r="AQ316" s="312"/>
      <c r="AR316" s="313"/>
      <c r="AS316" s="313"/>
      <c r="AT316" s="61">
        <v>200</v>
      </c>
      <c r="AU316" s="14">
        <v>1194.4829999999999</v>
      </c>
      <c r="AV316" s="14">
        <v>34.584209999999999</v>
      </c>
      <c r="AW316" s="7">
        <v>1228.4279748115805</v>
      </c>
      <c r="AX316" s="4">
        <v>33.723482825736923</v>
      </c>
      <c r="AY316" s="2">
        <f t="shared" si="115"/>
        <v>2.8418131368617683</v>
      </c>
      <c r="AZ316" s="2">
        <f t="shared" si="116"/>
        <v>2.4887865712794244</v>
      </c>
      <c r="BA316" s="215">
        <f t="shared" si="106"/>
        <v>1152.2613149588381</v>
      </c>
      <c r="BB316" s="217">
        <f t="shared" si="107"/>
        <v>0.74085126851489924</v>
      </c>
      <c r="BC316" s="162"/>
      <c r="BD316" s="32"/>
      <c r="BS316" s="20"/>
      <c r="BT316" s="8"/>
      <c r="BU316" s="50">
        <v>2207.4331806816126</v>
      </c>
      <c r="BV316" s="53">
        <v>42.533190623982073</v>
      </c>
      <c r="BY316" s="53"/>
      <c r="BZ316" s="8"/>
      <c r="CA316" s="20"/>
      <c r="CB316" s="8"/>
      <c r="CC316" s="20"/>
      <c r="CD316" s="20"/>
      <c r="CE316" s="20"/>
      <c r="CF316" s="20"/>
      <c r="CG316" s="8"/>
      <c r="CH316" s="20"/>
    </row>
    <row r="317" spans="14:86" x14ac:dyDescent="0.25">
      <c r="N317" s="27"/>
      <c r="O317" s="312"/>
      <c r="P317" s="313"/>
      <c r="Q317" s="313"/>
      <c r="R317" s="61">
        <v>250</v>
      </c>
      <c r="S317" s="14">
        <v>1273.1510000000001</v>
      </c>
      <c r="T317" s="14">
        <v>34.224580000000003</v>
      </c>
      <c r="U317" s="7">
        <v>1279.2127355935997</v>
      </c>
      <c r="V317" s="4">
        <v>34.210610427733087</v>
      </c>
      <c r="W317" s="2">
        <f t="shared" si="111"/>
        <v>0.47612071102325476</v>
      </c>
      <c r="X317" s="2">
        <f t="shared" si="112"/>
        <v>4.081736654450098E-2</v>
      </c>
      <c r="Y317" s="215">
        <f t="shared" si="102"/>
        <v>36.744638406713243</v>
      </c>
      <c r="Z317" s="217">
        <f t="shared" si="103"/>
        <v>1.9514894932058793E-4</v>
      </c>
      <c r="AA317" s="223"/>
      <c r="AB317" s="23"/>
      <c r="AC317" s="312"/>
      <c r="AD317" s="313"/>
      <c r="AE317" s="313"/>
      <c r="AF317" s="61">
        <v>250</v>
      </c>
      <c r="AG317" s="14">
        <v>1405.58</v>
      </c>
      <c r="AH317" s="14">
        <v>33.775039999999997</v>
      </c>
      <c r="AI317" s="7">
        <v>1380.7130380584456</v>
      </c>
      <c r="AJ317" s="4">
        <v>34.223708499026642</v>
      </c>
      <c r="AK317" s="2">
        <f t="shared" si="113"/>
        <v>1.769160200170345</v>
      </c>
      <c r="AL317" s="2">
        <f t="shared" si="114"/>
        <v>1.328402568958158</v>
      </c>
      <c r="AM317" s="215">
        <f t="shared" si="104"/>
        <v>618.36579620271186</v>
      </c>
      <c r="AN317" s="217">
        <f t="shared" si="105"/>
        <v>0.2013034220188229</v>
      </c>
      <c r="AO317" s="223"/>
      <c r="AP317" s="23"/>
      <c r="AQ317" s="312"/>
      <c r="AR317" s="313"/>
      <c r="AS317" s="313"/>
      <c r="AT317" s="61">
        <v>250</v>
      </c>
      <c r="AU317" s="14">
        <v>1231.0619999999999</v>
      </c>
      <c r="AV317" s="14">
        <v>34.54186</v>
      </c>
      <c r="AW317" s="7">
        <v>1270.3758062688576</v>
      </c>
      <c r="AX317" s="4">
        <v>34.211399682665366</v>
      </c>
      <c r="AY317" s="2">
        <f t="shared" si="115"/>
        <v>3.1934871085987275</v>
      </c>
      <c r="AZ317" s="2">
        <f t="shared" si="116"/>
        <v>0.95669520209575765</v>
      </c>
      <c r="BA317" s="215">
        <f t="shared" si="106"/>
        <v>1545.5753633452719</v>
      </c>
      <c r="BB317" s="217">
        <f t="shared" si="107"/>
        <v>0.10920402133290678</v>
      </c>
      <c r="BC317" s="162"/>
      <c r="BD317" s="32"/>
      <c r="BS317" s="20"/>
      <c r="BT317" s="8"/>
      <c r="BU317" s="50">
        <v>2260.1658190672297</v>
      </c>
      <c r="BV317" s="53">
        <v>43.021222760463104</v>
      </c>
      <c r="BY317" s="53"/>
      <c r="BZ317" s="8"/>
      <c r="CA317" s="20"/>
      <c r="CB317" s="8"/>
      <c r="CC317" s="20"/>
      <c r="CD317" s="20"/>
      <c r="CE317" s="20"/>
      <c r="CF317" s="20"/>
      <c r="CG317" s="8"/>
      <c r="CH317" s="20"/>
    </row>
    <row r="318" spans="14:86" x14ac:dyDescent="0.25">
      <c r="N318" s="27"/>
      <c r="O318" s="312"/>
      <c r="P318" s="313"/>
      <c r="Q318" s="313"/>
      <c r="R318" s="61">
        <v>300</v>
      </c>
      <c r="S318" s="14">
        <v>1314.886</v>
      </c>
      <c r="T318" s="14">
        <v>34.51052</v>
      </c>
      <c r="U318" s="7">
        <v>1321.686920502834</v>
      </c>
      <c r="V318" s="4">
        <v>34.699624580226732</v>
      </c>
      <c r="W318" s="2">
        <f t="shared" si="111"/>
        <v>0.51722510566194024</v>
      </c>
      <c r="X318" s="2">
        <f t="shared" si="112"/>
        <v>0.54796212930646315</v>
      </c>
      <c r="Y318" s="215">
        <f t="shared" si="102"/>
        <v>46.252519685868684</v>
      </c>
      <c r="Z318" s="217">
        <f t="shared" si="103"/>
        <v>3.5760542262728831E-2</v>
      </c>
      <c r="AA318" s="223"/>
      <c r="AB318" s="23"/>
      <c r="AC318" s="312"/>
      <c r="AD318" s="313"/>
      <c r="AE318" s="313"/>
      <c r="AF318" s="61">
        <v>300</v>
      </c>
      <c r="AG318" s="14">
        <v>1451.7660000000001</v>
      </c>
      <c r="AH318" s="14">
        <v>34.235289999999999</v>
      </c>
      <c r="AI318" s="7">
        <v>1425.2941057500457</v>
      </c>
      <c r="AJ318" s="4">
        <v>34.712884204790406</v>
      </c>
      <c r="AK318" s="2">
        <f t="shared" si="113"/>
        <v>1.823427070888449</v>
      </c>
      <c r="AL318" s="2">
        <f t="shared" si="114"/>
        <v>1.3950347865912827</v>
      </c>
      <c r="AM318" s="215">
        <f t="shared" si="104"/>
        <v>700.76118518076896</v>
      </c>
      <c r="AN318" s="217">
        <f t="shared" si="105"/>
        <v>0.22809622444938094</v>
      </c>
      <c r="AO318" s="223"/>
      <c r="AP318" s="23"/>
      <c r="AQ318" s="312"/>
      <c r="AR318" s="313"/>
      <c r="AS318" s="313"/>
      <c r="AT318" s="61">
        <v>300</v>
      </c>
      <c r="AU318" s="14">
        <v>1269.777</v>
      </c>
      <c r="AV318" s="14">
        <v>34.936610000000002</v>
      </c>
      <c r="AW318" s="7">
        <v>1312.6644402207273</v>
      </c>
      <c r="AX318" s="4">
        <v>34.700300959407279</v>
      </c>
      <c r="AY318" s="2">
        <f t="shared" si="115"/>
        <v>3.3775568639790516</v>
      </c>
      <c r="AZ318" s="2">
        <f t="shared" si="116"/>
        <v>0.67639373308607331</v>
      </c>
      <c r="BA318" s="215">
        <f t="shared" si="106"/>
        <v>1839.3325286864565</v>
      </c>
      <c r="BB318" s="217">
        <f t="shared" si="107"/>
        <v>5.5841962665852923E-2</v>
      </c>
      <c r="BC318" s="162"/>
      <c r="BD318" s="32"/>
      <c r="BS318" s="20"/>
      <c r="BT318" s="8"/>
      <c r="BU318" s="50">
        <v>2313.4645264387759</v>
      </c>
      <c r="BV318" s="53">
        <v>43.509136436540679</v>
      </c>
      <c r="BY318" s="53"/>
      <c r="BZ318" s="8"/>
      <c r="CA318" s="20"/>
      <c r="CB318" s="8"/>
      <c r="CC318" s="20"/>
      <c r="CD318" s="20"/>
      <c r="CE318" s="20"/>
      <c r="CF318" s="20"/>
      <c r="CG318" s="8"/>
      <c r="CH318" s="20"/>
    </row>
    <row r="319" spans="14:86" x14ac:dyDescent="0.25">
      <c r="N319" s="27"/>
      <c r="O319" s="312"/>
      <c r="P319" s="313"/>
      <c r="Q319" s="313"/>
      <c r="R319" s="61">
        <v>350</v>
      </c>
      <c r="S319" s="14">
        <v>1361.8720000000001</v>
      </c>
      <c r="T319" s="14">
        <v>34.95993</v>
      </c>
      <c r="U319" s="7">
        <v>1364.5117030960371</v>
      </c>
      <c r="V319" s="4">
        <v>35.188603848420492</v>
      </c>
      <c r="W319" s="2">
        <f t="shared" si="111"/>
        <v>0.19382901594547874</v>
      </c>
      <c r="X319" s="2">
        <f t="shared" si="112"/>
        <v>0.65410270678600257</v>
      </c>
      <c r="Y319" s="215">
        <f t="shared" si="102"/>
        <v>6.9680324352273777</v>
      </c>
      <c r="Z319" s="217">
        <f t="shared" si="103"/>
        <v>5.2291728951438042E-2</v>
      </c>
      <c r="AA319" s="223"/>
      <c r="AB319" s="23"/>
      <c r="AC319" s="312"/>
      <c r="AD319" s="313"/>
      <c r="AE319" s="313"/>
      <c r="AF319" s="61">
        <v>350</v>
      </c>
      <c r="AG319" s="14">
        <v>1502.961</v>
      </c>
      <c r="AH319" s="14">
        <v>34.82358</v>
      </c>
      <c r="AI319" s="7">
        <v>1470.2696257150189</v>
      </c>
      <c r="AJ319" s="4">
        <v>35.20202355888734</v>
      </c>
      <c r="AK319" s="2">
        <f t="shared" si="113"/>
        <v>2.17513124325788</v>
      </c>
      <c r="AL319" s="2">
        <f t="shared" si="114"/>
        <v>1.086745127546739</v>
      </c>
      <c r="AM319" s="215">
        <f t="shared" si="104"/>
        <v>1068.7259526407213</v>
      </c>
      <c r="AN319" s="217">
        <f t="shared" si="105"/>
        <v>0.14321952726331613</v>
      </c>
      <c r="AO319" s="223"/>
      <c r="AP319" s="23"/>
      <c r="AQ319" s="312"/>
      <c r="AR319" s="313"/>
      <c r="AS319" s="313"/>
      <c r="AT319" s="61">
        <v>350</v>
      </c>
      <c r="AU319" s="14">
        <v>1314.319</v>
      </c>
      <c r="AV319" s="14">
        <v>35.1661</v>
      </c>
      <c r="AW319" s="7">
        <v>1355.2999179719586</v>
      </c>
      <c r="AX319" s="4">
        <v>35.189272023662667</v>
      </c>
      <c r="AY319" s="2">
        <f t="shared" si="115"/>
        <v>3.118034356344134</v>
      </c>
      <c r="AZ319" s="2">
        <f t="shared" si="116"/>
        <v>6.5893072199268973E-2</v>
      </c>
      <c r="BA319" s="215">
        <f t="shared" si="106"/>
        <v>1679.4356378244045</v>
      </c>
      <c r="BB319" s="217">
        <f t="shared" si="107"/>
        <v>5.3694268062320536E-4</v>
      </c>
      <c r="BC319" s="162"/>
      <c r="BD319" s="32"/>
      <c r="BS319" s="20"/>
      <c r="BT319" s="8"/>
      <c r="BU319" s="50">
        <v>2367.341263249612</v>
      </c>
      <c r="BV319" s="53">
        <v>43.996923325377523</v>
      </c>
      <c r="BY319" s="53"/>
      <c r="BZ319" s="8"/>
      <c r="CA319" s="20"/>
      <c r="CB319" s="8"/>
      <c r="CC319" s="20"/>
      <c r="CD319" s="20"/>
      <c r="CE319" s="20"/>
      <c r="CF319" s="20"/>
      <c r="CG319" s="8"/>
      <c r="CH319" s="20"/>
    </row>
    <row r="320" spans="14:86" x14ac:dyDescent="0.25">
      <c r="N320" s="27"/>
      <c r="O320" s="312"/>
      <c r="P320" s="313"/>
      <c r="Q320" s="313"/>
      <c r="R320" s="61">
        <v>400</v>
      </c>
      <c r="S320" s="14">
        <v>1405.6659999999999</v>
      </c>
      <c r="T320" s="14">
        <v>35.392710000000001</v>
      </c>
      <c r="U320" s="7">
        <v>1407.6944488732186</v>
      </c>
      <c r="V320" s="4">
        <v>35.677546987753999</v>
      </c>
      <c r="W320" s="2">
        <f t="shared" si="111"/>
        <v>0.14430518154516236</v>
      </c>
      <c r="X320" s="2">
        <f t="shared" si="112"/>
        <v>0.80478999136827323</v>
      </c>
      <c r="Y320" s="215">
        <f t="shared" si="102"/>
        <v>4.1146048312618966</v>
      </c>
      <c r="Z320" s="217">
        <f t="shared" si="103"/>
        <v>8.1132109592771215E-2</v>
      </c>
      <c r="AA320" s="223"/>
      <c r="AB320" s="23"/>
      <c r="AC320" s="312"/>
      <c r="AD320" s="313"/>
      <c r="AE320" s="313"/>
      <c r="AF320" s="61">
        <v>400</v>
      </c>
      <c r="AG320" s="14">
        <v>1550.24</v>
      </c>
      <c r="AH320" s="14">
        <v>35.257449999999999</v>
      </c>
      <c r="AI320" s="7">
        <v>1515.6478815878068</v>
      </c>
      <c r="AJ320" s="4">
        <v>35.691123916220157</v>
      </c>
      <c r="AK320" s="2">
        <f t="shared" si="113"/>
        <v>2.2314040672536675</v>
      </c>
      <c r="AL320" s="2">
        <f t="shared" si="114"/>
        <v>1.2300206515790513</v>
      </c>
      <c r="AM320" s="215">
        <f t="shared" si="104"/>
        <v>1196.6146562431998</v>
      </c>
      <c r="AN320" s="217">
        <f t="shared" si="105"/>
        <v>0.18807306560972875</v>
      </c>
      <c r="AO320" s="223"/>
      <c r="AP320" s="23"/>
      <c r="AQ320" s="312"/>
      <c r="AR320" s="313"/>
      <c r="AS320" s="313"/>
      <c r="AT320" s="61">
        <v>400</v>
      </c>
      <c r="AU320" s="14">
        <v>1356.345</v>
      </c>
      <c r="AV320" s="14">
        <v>35.460799999999999</v>
      </c>
      <c r="AW320" s="7">
        <v>1398.289411610368</v>
      </c>
      <c r="AX320" s="4">
        <v>35.678218863354552</v>
      </c>
      <c r="AY320" s="2">
        <f t="shared" si="115"/>
        <v>3.0924588958095454</v>
      </c>
      <c r="AZ320" s="2">
        <f t="shared" si="116"/>
        <v>0.61312453005728196</v>
      </c>
      <c r="BA320" s="215">
        <f t="shared" si="106"/>
        <v>1759.3336653399722</v>
      </c>
      <c r="BB320" s="217">
        <f t="shared" si="107"/>
        <v>4.7270962142385631E-2</v>
      </c>
      <c r="BC320" s="162"/>
      <c r="BD320" s="32"/>
      <c r="BS320" s="20"/>
      <c r="BT320" s="8"/>
      <c r="BU320" s="50">
        <v>2421.8082490614133</v>
      </c>
      <c r="BV320" s="53">
        <v>44.484574482644781</v>
      </c>
      <c r="BY320" s="53"/>
      <c r="BZ320" s="8"/>
      <c r="CA320" s="20"/>
      <c r="CB320" s="8"/>
      <c r="CC320" s="20"/>
      <c r="CD320" s="20"/>
      <c r="CE320" s="20"/>
      <c r="CF320" s="20"/>
      <c r="CG320" s="8"/>
      <c r="CH320" s="20"/>
    </row>
    <row r="321" spans="14:86" x14ac:dyDescent="0.25">
      <c r="N321" s="27"/>
      <c r="O321" s="312"/>
      <c r="P321" s="313"/>
      <c r="Q321" s="313"/>
      <c r="R321" s="61">
        <v>450</v>
      </c>
      <c r="S321" s="14">
        <v>1450.1210000000001</v>
      </c>
      <c r="T321" s="14">
        <v>35.813189999999999</v>
      </c>
      <c r="U321" s="7">
        <v>1451.2426786338231</v>
      </c>
      <c r="V321" s="4">
        <v>36.166451567871718</v>
      </c>
      <c r="W321" s="2">
        <f t="shared" si="111"/>
        <v>7.7350692378288899E-2</v>
      </c>
      <c r="X321" s="2">
        <f t="shared" si="112"/>
        <v>0.98640073076908041</v>
      </c>
      <c r="Y321" s="215">
        <f t="shared" si="102"/>
        <v>1.2581629575749571</v>
      </c>
      <c r="Z321" s="217">
        <f t="shared" si="103"/>
        <v>0.12479373533518531</v>
      </c>
      <c r="AA321" s="223"/>
      <c r="AB321" s="23"/>
      <c r="AC321" s="312"/>
      <c r="AD321" s="313"/>
      <c r="AE321" s="313"/>
      <c r="AF321" s="61">
        <v>450</v>
      </c>
      <c r="AG321" s="14">
        <v>1597.9</v>
      </c>
      <c r="AH321" s="14">
        <v>35.75994</v>
      </c>
      <c r="AI321" s="7">
        <v>1561.4373330286842</v>
      </c>
      <c r="AJ321" s="4">
        <v>36.180182336465144</v>
      </c>
      <c r="AK321" s="2">
        <f t="shared" si="113"/>
        <v>2.281911694806678</v>
      </c>
      <c r="AL321" s="2">
        <f t="shared" si="114"/>
        <v>1.1751762907464154</v>
      </c>
      <c r="AM321" s="215">
        <f t="shared" si="104"/>
        <v>1329.5260826610922</v>
      </c>
      <c r="AN321" s="217">
        <f t="shared" si="105"/>
        <v>0.17660362135768309</v>
      </c>
      <c r="AO321" s="223"/>
      <c r="AP321" s="23"/>
      <c r="AQ321" s="312"/>
      <c r="AR321" s="313"/>
      <c r="AS321" s="313"/>
      <c r="AT321" s="61">
        <v>450</v>
      </c>
      <c r="AU321" s="14">
        <v>1399.2080000000001</v>
      </c>
      <c r="AV321" s="14">
        <v>35.953749999999999</v>
      </c>
      <c r="AW321" s="7">
        <v>1441.640346366039</v>
      </c>
      <c r="AX321" s="4">
        <v>36.167128920504162</v>
      </c>
      <c r="AY321" s="2">
        <f t="shared" si="115"/>
        <v>3.0325974669983968</v>
      </c>
      <c r="AZ321" s="2">
        <f t="shared" si="116"/>
        <v>0.59348168272895674</v>
      </c>
      <c r="BA321" s="215">
        <f t="shared" si="106"/>
        <v>1800.5040181274969</v>
      </c>
      <c r="BB321" s="217">
        <f t="shared" si="107"/>
        <v>4.553056371552161E-2</v>
      </c>
      <c r="BC321" s="162"/>
      <c r="BD321" s="32"/>
      <c r="BS321" s="20"/>
      <c r="BT321" s="8"/>
      <c r="BU321" s="50">
        <v>2476.8779686374883</v>
      </c>
      <c r="BV321" s="53">
        <v>44.972080290481038</v>
      </c>
      <c r="BY321" s="53"/>
      <c r="BZ321" s="8"/>
      <c r="CA321" s="20"/>
      <c r="CB321" s="8"/>
      <c r="CC321" s="20"/>
      <c r="CD321" s="20"/>
      <c r="CE321" s="20"/>
      <c r="CF321" s="20"/>
      <c r="CG321" s="8"/>
      <c r="CH321" s="20"/>
    </row>
    <row r="322" spans="14:86" x14ac:dyDescent="0.25">
      <c r="N322" s="27"/>
      <c r="O322" s="312"/>
      <c r="P322" s="313"/>
      <c r="Q322" s="313"/>
      <c r="R322" s="61">
        <v>500</v>
      </c>
      <c r="S322" s="14">
        <v>1495.1279999999999</v>
      </c>
      <c r="T322" s="14">
        <v>36.356490000000001</v>
      </c>
      <c r="U322" s="7">
        <v>1495.1640730246929</v>
      </c>
      <c r="V322" s="4">
        <v>36.655314895592284</v>
      </c>
      <c r="W322" s="2">
        <f t="shared" si="111"/>
        <v>2.4127047779853041E-3</v>
      </c>
      <c r="X322" s="2">
        <f t="shared" si="112"/>
        <v>0.82192999267058708</v>
      </c>
      <c r="Y322" s="215">
        <f t="shared" si="102"/>
        <v>1.3012631105015075E-3</v>
      </c>
      <c r="Z322" s="217">
        <f t="shared" si="103"/>
        <v>8.9296318225738691E-2</v>
      </c>
      <c r="AA322" s="223"/>
      <c r="AB322" s="23"/>
      <c r="AC322" s="312"/>
      <c r="AD322" s="313"/>
      <c r="AE322" s="313"/>
      <c r="AF322" s="61">
        <v>500</v>
      </c>
      <c r="AG322" s="14">
        <v>1645.9870000000001</v>
      </c>
      <c r="AH322" s="14">
        <v>36.257910000000003</v>
      </c>
      <c r="AI322" s="7">
        <v>1607.6466197267891</v>
      </c>
      <c r="AJ322" s="4">
        <v>36.669195689689239</v>
      </c>
      <c r="AK322" s="2">
        <f t="shared" si="113"/>
        <v>2.3293246102922405</v>
      </c>
      <c r="AL322" s="2">
        <f t="shared" si="114"/>
        <v>1.1343336935009125</v>
      </c>
      <c r="AM322" s="215">
        <f t="shared" si="104"/>
        <v>1469.9847594944226</v>
      </c>
      <c r="AN322" s="217">
        <f t="shared" si="105"/>
        <v>0.16915591854315112</v>
      </c>
      <c r="AO322" s="223"/>
      <c r="AP322" s="23"/>
      <c r="AQ322" s="312"/>
      <c r="AR322" s="313"/>
      <c r="AS322" s="313"/>
      <c r="AT322" s="61">
        <v>500</v>
      </c>
      <c r="AU322" s="14">
        <v>1442.83</v>
      </c>
      <c r="AV322" s="14">
        <v>36.352249999999998</v>
      </c>
      <c r="AW322" s="7">
        <v>1485.3603164421311</v>
      </c>
      <c r="AX322" s="4">
        <v>36.655998339639211</v>
      </c>
      <c r="AY322" s="2">
        <f t="shared" si="115"/>
        <v>2.9477011458128231</v>
      </c>
      <c r="AZ322" s="2">
        <f t="shared" si="116"/>
        <v>0.83556957172998458</v>
      </c>
      <c r="BA322" s="215">
        <f t="shared" si="106"/>
        <v>1808.8278166678115</v>
      </c>
      <c r="BB322" s="217">
        <f t="shared" si="107"/>
        <v>9.2263053833578898E-2</v>
      </c>
      <c r="BC322" s="162"/>
      <c r="BD322" s="32"/>
      <c r="BS322" s="20"/>
      <c r="BT322" s="8"/>
      <c r="BU322" s="50">
        <v>2532.5631782249911</v>
      </c>
      <c r="BV322" s="53">
        <v>45.459430395252092</v>
      </c>
      <c r="BY322" s="53"/>
      <c r="BZ322" s="8"/>
      <c r="CA322" s="20"/>
      <c r="CB322" s="8"/>
      <c r="CC322" s="20"/>
      <c r="CD322" s="20"/>
      <c r="CE322" s="20"/>
      <c r="CF322" s="20"/>
      <c r="CG322" s="8"/>
      <c r="CH322" s="20"/>
    </row>
    <row r="323" spans="14:86" x14ac:dyDescent="0.25">
      <c r="N323" s="27"/>
      <c r="O323" s="312"/>
      <c r="P323" s="313"/>
      <c r="Q323" s="313"/>
      <c r="R323" s="61">
        <v>550</v>
      </c>
      <c r="S323" s="14">
        <v>1543.367</v>
      </c>
      <c r="T323" s="14">
        <v>36.832079999999998</v>
      </c>
      <c r="U323" s="7">
        <v>1539.4664761693966</v>
      </c>
      <c r="V323" s="4">
        <v>37.144134105460942</v>
      </c>
      <c r="W323" s="2">
        <f t="shared" si="111"/>
        <v>0.25272821244741744</v>
      </c>
      <c r="X323" s="2">
        <f t="shared" si="112"/>
        <v>0.84723454515993857</v>
      </c>
      <c r="Y323" s="215">
        <f t="shared" si="102"/>
        <v>15.214086153104502</v>
      </c>
      <c r="Z323" s="217">
        <f t="shared" si="103"/>
        <v>9.7377764735030389E-2</v>
      </c>
      <c r="AA323" s="223"/>
      <c r="AB323" s="23"/>
      <c r="AC323" s="312"/>
      <c r="AD323" s="313"/>
      <c r="AE323" s="313"/>
      <c r="AF323" s="61">
        <v>550</v>
      </c>
      <c r="AG323" s="14">
        <v>1687.69</v>
      </c>
      <c r="AH323" s="14">
        <v>36.679209999999998</v>
      </c>
      <c r="AI323" s="7">
        <v>1654.2845653708141</v>
      </c>
      <c r="AJ323" s="4">
        <v>37.158160653748766</v>
      </c>
      <c r="AK323" s="2">
        <f t="shared" si="113"/>
        <v>1.9793584502595825</v>
      </c>
      <c r="AL323" s="2">
        <f t="shared" si="114"/>
        <v>1.3057823594040554</v>
      </c>
      <c r="AM323" s="215">
        <f t="shared" si="104"/>
        <v>1115.9230627648158</v>
      </c>
      <c r="AN323" s="217">
        <f t="shared" si="105"/>
        <v>0.22939372872637245</v>
      </c>
      <c r="AO323" s="223"/>
      <c r="AP323" s="23"/>
      <c r="AQ323" s="312"/>
      <c r="AR323" s="313"/>
      <c r="AS323" s="313"/>
      <c r="AT323" s="61">
        <v>550</v>
      </c>
      <c r="AU323" s="14">
        <v>1489.6320000000001</v>
      </c>
      <c r="AV323" s="14">
        <v>36.919719999999998</v>
      </c>
      <c r="AW323" s="7">
        <v>1529.4570789884567</v>
      </c>
      <c r="AX323" s="4">
        <v>37.144824148336482</v>
      </c>
      <c r="AY323" s="2">
        <f t="shared" si="115"/>
        <v>2.6734843900007954</v>
      </c>
      <c r="AZ323" s="2">
        <f t="shared" si="116"/>
        <v>0.60971250143956779</v>
      </c>
      <c r="BA323" s="215">
        <f t="shared" si="106"/>
        <v>1586.0369164368117</v>
      </c>
      <c r="BB323" s="217">
        <f t="shared" si="107"/>
        <v>5.0671877598293974E-2</v>
      </c>
      <c r="BC323" s="162"/>
      <c r="BD323" s="32"/>
      <c r="BS323" s="20"/>
      <c r="BT323" s="8"/>
      <c r="BU323" s="50">
        <v>2588.8769120367865</v>
      </c>
      <c r="BV323" s="53">
        <v>45.94661363829001</v>
      </c>
      <c r="BY323" s="53"/>
      <c r="BZ323" s="8"/>
      <c r="CA323" s="20"/>
      <c r="CB323" s="8"/>
      <c r="CC323" s="20"/>
      <c r="CD323" s="20"/>
      <c r="CE323" s="20"/>
      <c r="CF323" s="20"/>
      <c r="CG323" s="8"/>
      <c r="CH323" s="20"/>
    </row>
    <row r="324" spans="14:86" x14ac:dyDescent="0.25">
      <c r="N324" s="27"/>
      <c r="O324" s="312"/>
      <c r="P324" s="313"/>
      <c r="Q324" s="313"/>
      <c r="R324" s="61">
        <v>600</v>
      </c>
      <c r="S324" s="14">
        <v>1588.962</v>
      </c>
      <c r="T324" s="14">
        <v>37.343710000000002</v>
      </c>
      <c r="U324" s="7">
        <v>1584.1578992739555</v>
      </c>
      <c r="V324" s="4">
        <v>37.632906160315194</v>
      </c>
      <c r="W324" s="2">
        <f t="shared" si="111"/>
        <v>0.3023420777869108</v>
      </c>
      <c r="X324" s="2">
        <f t="shared" si="112"/>
        <v>0.77441732574292343</v>
      </c>
      <c r="Y324" s="215">
        <f t="shared" ref="Y324:Y387" si="117">(U324-S324)^2</f>
        <v>23.079383785980841</v>
      </c>
      <c r="Z324" s="217">
        <f t="shared" ref="Z324:Z387" si="118">(V324-T324)^2</f>
        <v>8.3634419141050631E-2</v>
      </c>
      <c r="AA324" s="223"/>
      <c r="AB324" s="23"/>
      <c r="AC324" s="312"/>
      <c r="AD324" s="313"/>
      <c r="AE324" s="313"/>
      <c r="AF324" s="61">
        <v>600</v>
      </c>
      <c r="AG324" s="14">
        <v>1735.9259999999999</v>
      </c>
      <c r="AH324" s="14">
        <v>37.199809999999999</v>
      </c>
      <c r="AI324" s="7">
        <v>1701.3601817055383</v>
      </c>
      <c r="AJ324" s="4">
        <v>37.647073701239577</v>
      </c>
      <c r="AK324" s="2">
        <f t="shared" si="113"/>
        <v>1.9912034438369883</v>
      </c>
      <c r="AL324" s="2">
        <f t="shared" si="114"/>
        <v>1.2023279184479112</v>
      </c>
      <c r="AM324" s="215">
        <f t="shared" ref="AM324:AM387" si="119">(AI324-AG324)^2</f>
        <v>1194.7957943657416</v>
      </c>
      <c r="AN324" s="217">
        <f t="shared" ref="AN324:AN387" si="120">(AJ324-AH324)^2</f>
        <v>0.20004481844652641</v>
      </c>
      <c r="AO324" s="223"/>
      <c r="AP324" s="23"/>
      <c r="AQ324" s="312"/>
      <c r="AR324" s="313"/>
      <c r="AS324" s="313"/>
      <c r="AT324" s="61">
        <v>600</v>
      </c>
      <c r="AU324" s="14">
        <v>1534.0309999999999</v>
      </c>
      <c r="AV324" s="14">
        <v>37.366790000000002</v>
      </c>
      <c r="AW324" s="7">
        <v>1573.9385565370869</v>
      </c>
      <c r="AX324" s="4">
        <v>37.633603338652939</v>
      </c>
      <c r="AY324" s="2">
        <f t="shared" si="115"/>
        <v>2.6014830558891555</v>
      </c>
      <c r="AZ324" s="2">
        <f t="shared" si="116"/>
        <v>0.7140386922530344</v>
      </c>
      <c r="BA324" s="215">
        <f t="shared" ref="BA324:BA387" si="121">(AW324-AU324)^2</f>
        <v>1592.6130687607933</v>
      </c>
      <c r="BB324" s="217">
        <f t="shared" ref="BB324:BB387" si="122">(AX324-AV324)^2</f>
        <v>7.1189357683127202E-2</v>
      </c>
      <c r="BC324" s="162"/>
      <c r="BD324" s="32"/>
      <c r="BS324" s="20"/>
      <c r="BT324" s="8"/>
      <c r="BU324" s="50">
        <v>2645.8324889448445</v>
      </c>
      <c r="BV324" s="53">
        <v>46.433617978663015</v>
      </c>
      <c r="BY324" s="53"/>
      <c r="BZ324" s="8"/>
      <c r="CA324" s="20"/>
      <c r="CB324" s="8"/>
      <c r="CC324" s="20"/>
      <c r="CD324" s="20"/>
      <c r="CE324" s="20"/>
      <c r="CF324" s="20"/>
      <c r="CG324" s="8"/>
      <c r="CH324" s="20"/>
    </row>
    <row r="325" spans="14:86" x14ac:dyDescent="0.25">
      <c r="N325" s="27"/>
      <c r="O325" s="312"/>
      <c r="P325" s="313"/>
      <c r="Q325" s="313"/>
      <c r="R325" s="61">
        <v>650</v>
      </c>
      <c r="S325" s="14">
        <v>1634.981</v>
      </c>
      <c r="T325" s="14">
        <v>37.862540000000003</v>
      </c>
      <c r="U325" s="7">
        <v>1629.2465243073059</v>
      </c>
      <c r="V325" s="4">
        <v>38.121627840622956</v>
      </c>
      <c r="W325" s="2">
        <f t="shared" si="111"/>
        <v>0.35073653410615196</v>
      </c>
      <c r="X325" s="2">
        <f t="shared" si="112"/>
        <v>0.68428541936952336</v>
      </c>
      <c r="Y325" s="215">
        <f t="shared" si="117"/>
        <v>32.88421147009953</v>
      </c>
      <c r="Z325" s="217">
        <f t="shared" si="118"/>
        <v>6.7126509158664971E-2</v>
      </c>
      <c r="AA325" s="223"/>
      <c r="AB325" s="23"/>
      <c r="AC325" s="312"/>
      <c r="AD325" s="313"/>
      <c r="AE325" s="313"/>
      <c r="AF325" s="61">
        <v>650</v>
      </c>
      <c r="AG325" s="14">
        <v>1794.2829999999999</v>
      </c>
      <c r="AH325" s="14">
        <v>37.77872</v>
      </c>
      <c r="AI325" s="7">
        <v>1748.8826726874711</v>
      </c>
      <c r="AJ325" s="4">
        <v>38.135931084368956</v>
      </c>
      <c r="AK325" s="2">
        <f t="shared" si="113"/>
        <v>2.53027684665846</v>
      </c>
      <c r="AL325" s="2">
        <f t="shared" si="114"/>
        <v>0.94553516998181986</v>
      </c>
      <c r="AM325" s="215">
        <f t="shared" si="119"/>
        <v>2061.1897200847502</v>
      </c>
      <c r="AN325" s="217">
        <f t="shared" si="120"/>
        <v>0.12759975879604524</v>
      </c>
      <c r="AO325" s="223"/>
      <c r="AP325" s="23"/>
      <c r="AQ325" s="312"/>
      <c r="AR325" s="313"/>
      <c r="AS325" s="313"/>
      <c r="AT325" s="61">
        <v>650</v>
      </c>
      <c r="AU325" s="14">
        <v>1578.904</v>
      </c>
      <c r="AV325" s="14">
        <v>37.860500000000002</v>
      </c>
      <c r="AW325" s="7">
        <v>1618.8128404977078</v>
      </c>
      <c r="AX325" s="4">
        <v>38.122332741853825</v>
      </c>
      <c r="AY325" s="2">
        <f t="shared" si="115"/>
        <v>2.5276293237402556</v>
      </c>
      <c r="AZ325" s="2">
        <f t="shared" si="116"/>
        <v>0.69157232961483039</v>
      </c>
      <c r="BA325" s="215">
        <f t="shared" si="121"/>
        <v>1592.7155498714856</v>
      </c>
      <c r="BB325" s="217">
        <f t="shared" si="122"/>
        <v>6.8556384706690648E-2</v>
      </c>
      <c r="BC325" s="162"/>
      <c r="BD325" s="32"/>
      <c r="BS325" s="20"/>
      <c r="BT325" s="8"/>
      <c r="BU325" s="50">
        <v>2703.443519398345</v>
      </c>
      <c r="BV325" s="53">
        <v>46.920430406879355</v>
      </c>
      <c r="BY325" s="53"/>
      <c r="BZ325" s="8"/>
      <c r="CA325" s="20"/>
      <c r="CB325" s="8"/>
      <c r="CC325" s="20"/>
      <c r="CD325" s="20"/>
      <c r="CE325" s="20"/>
      <c r="CF325" s="20"/>
      <c r="CG325" s="8"/>
      <c r="CH325" s="20"/>
    </row>
    <row r="326" spans="14:86" x14ac:dyDescent="0.25">
      <c r="N326" s="27"/>
      <c r="O326" s="312"/>
      <c r="P326" s="313"/>
      <c r="Q326" s="313"/>
      <c r="R326" s="61">
        <v>700</v>
      </c>
      <c r="S326" s="14">
        <v>1681.444</v>
      </c>
      <c r="T326" s="14">
        <v>38.316749999999999</v>
      </c>
      <c r="U326" s="7">
        <v>1674.7407077703886</v>
      </c>
      <c r="V326" s="4">
        <v>38.610295731562601</v>
      </c>
      <c r="W326" s="2">
        <f t="shared" si="111"/>
        <v>0.39866282966375371</v>
      </c>
      <c r="X326" s="2">
        <f t="shared" si="112"/>
        <v>0.76610289641632567</v>
      </c>
      <c r="Y326" s="215">
        <f t="shared" si="117"/>
        <v>44.934126715568659</v>
      </c>
      <c r="Z326" s="217">
        <f t="shared" si="118"/>
        <v>8.616909651862345E-2</v>
      </c>
      <c r="AA326" s="223"/>
      <c r="AB326" s="23"/>
      <c r="AC326" s="312"/>
      <c r="AD326" s="313"/>
      <c r="AE326" s="313"/>
      <c r="AF326" s="61">
        <v>700</v>
      </c>
      <c r="AG326" s="14">
        <v>1843.251</v>
      </c>
      <c r="AH326" s="14">
        <v>38.284120000000001</v>
      </c>
      <c r="AI326" s="7">
        <v>1796.8614387439591</v>
      </c>
      <c r="AJ326" s="4">
        <v>38.624728818437305</v>
      </c>
      <c r="AK326" s="2">
        <f t="shared" si="113"/>
        <v>2.5167251370562616</v>
      </c>
      <c r="AL326" s="2">
        <f t="shared" si="114"/>
        <v>0.88968694706134888</v>
      </c>
      <c r="AM326" s="215">
        <f t="shared" si="119"/>
        <v>2151.9913935279715</v>
      </c>
      <c r="AN326" s="217">
        <f t="shared" si="120"/>
        <v>0.11601436719725583</v>
      </c>
      <c r="AO326" s="223"/>
      <c r="AP326" s="23"/>
      <c r="AQ326" s="312"/>
      <c r="AR326" s="313"/>
      <c r="AS326" s="313"/>
      <c r="AT326" s="61">
        <v>700</v>
      </c>
      <c r="AU326" s="14">
        <v>1624.249</v>
      </c>
      <c r="AV326" s="14">
        <v>38.394260000000003</v>
      </c>
      <c r="AW326" s="7">
        <v>1664.0881948636104</v>
      </c>
      <c r="AX326" s="4">
        <v>38.611009000452846</v>
      </c>
      <c r="AY326" s="2">
        <f t="shared" si="115"/>
        <v>2.4527763208479962</v>
      </c>
      <c r="AZ326" s="2">
        <f t="shared" si="116"/>
        <v>0.56453490822024743</v>
      </c>
      <c r="BA326" s="215">
        <f t="shared" si="121"/>
        <v>1587.1614473807192</v>
      </c>
      <c r="BB326" s="217">
        <f t="shared" si="122"/>
        <v>4.6980129197306611E-2</v>
      </c>
      <c r="BC326" s="162"/>
      <c r="BD326" s="32"/>
      <c r="BS326" s="20"/>
      <c r="BT326" s="8"/>
      <c r="BU326" s="50">
        <v>2761.7239125811411</v>
      </c>
      <c r="BV326" s="53">
        <v>47.407036848252659</v>
      </c>
      <c r="BY326" s="53"/>
      <c r="BZ326" s="8"/>
      <c r="CA326" s="20"/>
      <c r="CB326" s="8"/>
      <c r="CC326" s="20"/>
      <c r="CD326" s="20"/>
      <c r="CE326" s="20"/>
      <c r="CF326" s="20"/>
      <c r="CG326" s="8"/>
      <c r="CH326" s="20"/>
    </row>
    <row r="327" spans="14:86" x14ac:dyDescent="0.25">
      <c r="N327" s="27"/>
      <c r="O327" s="312"/>
      <c r="P327" s="313"/>
      <c r="Q327" s="313"/>
      <c r="R327" s="61">
        <v>750</v>
      </c>
      <c r="S327" s="14">
        <v>1728.2829999999999</v>
      </c>
      <c r="T327" s="14">
        <v>38.834420000000001</v>
      </c>
      <c r="U327" s="7">
        <v>1720.6489845581996</v>
      </c>
      <c r="V327" s="4">
        <v>39.098906208866701</v>
      </c>
      <c r="W327" s="2">
        <f t="shared" si="111"/>
        <v>0.4417109606355169</v>
      </c>
      <c r="X327" s="2">
        <f t="shared" si="112"/>
        <v>0.68106130815575383</v>
      </c>
      <c r="Y327" s="215">
        <f t="shared" si="117"/>
        <v>58.278191765645879</v>
      </c>
      <c r="Z327" s="217">
        <f t="shared" si="118"/>
        <v>6.9952954680679511E-2</v>
      </c>
      <c r="AA327" s="223"/>
      <c r="AB327" s="23"/>
      <c r="AC327" s="312"/>
      <c r="AD327" s="313"/>
      <c r="AE327" s="313"/>
      <c r="AF327" s="61">
        <v>750</v>
      </c>
      <c r="AG327" s="14">
        <v>1892.5229999999999</v>
      </c>
      <c r="AH327" s="14">
        <v>38.802430000000001</v>
      </c>
      <c r="AI327" s="7">
        <v>1845.3060811394464</v>
      </c>
      <c r="AJ327" s="4">
        <v>39.113462663878089</v>
      </c>
      <c r="AK327" s="2">
        <f t="shared" si="113"/>
        <v>2.494919156097628</v>
      </c>
      <c r="AL327" s="2">
        <f t="shared" si="114"/>
        <v>0.80158037493550682</v>
      </c>
      <c r="AM327" s="215">
        <f t="shared" si="119"/>
        <v>2229.4374266840932</v>
      </c>
      <c r="AN327" s="217">
        <f t="shared" si="120"/>
        <v>9.6741317999099408E-2</v>
      </c>
      <c r="AO327" s="223"/>
      <c r="AP327" s="23"/>
      <c r="AQ327" s="312"/>
      <c r="AR327" s="313"/>
      <c r="AS327" s="313"/>
      <c r="AT327" s="61">
        <v>750</v>
      </c>
      <c r="AU327" s="14">
        <v>1670.0809999999999</v>
      </c>
      <c r="AV327" s="14">
        <v>38.834180000000003</v>
      </c>
      <c r="AW327" s="7">
        <v>1709.7730600258415</v>
      </c>
      <c r="AX327" s="4">
        <v>39.099628552212216</v>
      </c>
      <c r="AY327" s="2">
        <f t="shared" si="115"/>
        <v>2.3766547865547571</v>
      </c>
      <c r="AZ327" s="2">
        <f t="shared" si="116"/>
        <v>0.68354360054007302</v>
      </c>
      <c r="BA327" s="215">
        <f t="shared" si="121"/>
        <v>1575.4596290950092</v>
      </c>
      <c r="BB327" s="217">
        <f t="shared" si="122"/>
        <v>7.0462933871559955E-2</v>
      </c>
      <c r="BC327" s="162"/>
      <c r="BD327" s="32"/>
      <c r="BS327" s="20"/>
      <c r="BT327" s="8"/>
      <c r="BU327" s="50">
        <v>2820.6878838249395</v>
      </c>
      <c r="BV327" s="53">
        <v>47.893422054448543</v>
      </c>
      <c r="BY327" s="53"/>
      <c r="BZ327" s="8"/>
      <c r="CA327" s="20"/>
      <c r="CB327" s="8"/>
      <c r="CC327" s="20"/>
      <c r="CD327" s="20"/>
      <c r="CE327" s="20"/>
      <c r="CF327" s="20"/>
      <c r="CG327" s="8"/>
      <c r="CH327" s="20"/>
    </row>
    <row r="328" spans="14:86" x14ac:dyDescent="0.25">
      <c r="N328" s="27"/>
      <c r="O328" s="312"/>
      <c r="P328" s="313"/>
      <c r="Q328" s="313"/>
      <c r="R328" s="61">
        <v>800</v>
      </c>
      <c r="S328" s="14">
        <v>1775.5219999999999</v>
      </c>
      <c r="T328" s="14">
        <v>39.317120000000003</v>
      </c>
      <c r="U328" s="7">
        <v>1766.9800719181021</v>
      </c>
      <c r="V328" s="4">
        <v>39.587455423469805</v>
      </c>
      <c r="W328" s="2">
        <f t="shared" si="111"/>
        <v>0.48109390263245527</v>
      </c>
      <c r="X328" s="2">
        <f t="shared" si="112"/>
        <v>0.6875768710165</v>
      </c>
      <c r="Y328" s="215">
        <f t="shared" si="117"/>
        <v>72.964535356314613</v>
      </c>
      <c r="Z328" s="217">
        <f t="shared" si="118"/>
        <v>7.308124118259747E-2</v>
      </c>
      <c r="AA328" s="223"/>
      <c r="AB328" s="23"/>
      <c r="AC328" s="312"/>
      <c r="AD328" s="313"/>
      <c r="AE328" s="313"/>
      <c r="AF328" s="61">
        <v>800</v>
      </c>
      <c r="AG328" s="14">
        <v>1942.1130000000001</v>
      </c>
      <c r="AH328" s="14">
        <v>39.270150000000001</v>
      </c>
      <c r="AI328" s="7">
        <v>1894.2264064527124</v>
      </c>
      <c r="AJ328" s="4">
        <v>39.602128106712932</v>
      </c>
      <c r="AK328" s="2">
        <f t="shared" si="113"/>
        <v>2.4656955361138979</v>
      </c>
      <c r="AL328" s="2">
        <f t="shared" si="114"/>
        <v>0.84537010098747079</v>
      </c>
      <c r="AM328" s="215">
        <f t="shared" si="119"/>
        <v>2293.1258415631364</v>
      </c>
      <c r="AN328" s="217">
        <f t="shared" si="120"/>
        <v>0.11020946333670238</v>
      </c>
      <c r="AO328" s="223"/>
      <c r="AP328" s="23"/>
      <c r="AQ328" s="312"/>
      <c r="AR328" s="313"/>
      <c r="AS328" s="313"/>
      <c r="AT328" s="61">
        <v>800</v>
      </c>
      <c r="AU328" s="14">
        <v>1716.3130000000001</v>
      </c>
      <c r="AV328" s="14">
        <v>39.330359999999999</v>
      </c>
      <c r="AW328" s="7">
        <v>1755.8760566846379</v>
      </c>
      <c r="AX328" s="4">
        <v>39.588187614833132</v>
      </c>
      <c r="AY328" s="2">
        <f t="shared" si="115"/>
        <v>2.305118977985821</v>
      </c>
      <c r="AZ328" s="2">
        <f t="shared" si="116"/>
        <v>0.6555434906599702</v>
      </c>
      <c r="BA328" s="215">
        <f t="shared" si="121"/>
        <v>1565.2354542318626</v>
      </c>
      <c r="BB328" s="217">
        <f t="shared" si="122"/>
        <v>6.6475078970542209E-2</v>
      </c>
      <c r="BC328" s="162"/>
      <c r="BD328" s="32"/>
      <c r="BS328" s="20"/>
      <c r="BT328" s="8"/>
      <c r="BU328" s="50">
        <v>2880.3499622965214</v>
      </c>
      <c r="BV328" s="53">
        <v>48.379569481485888</v>
      </c>
      <c r="BY328" s="53"/>
      <c r="BZ328" s="8"/>
      <c r="CA328" s="20"/>
      <c r="CB328" s="8"/>
      <c r="CC328" s="20"/>
      <c r="CD328" s="20"/>
      <c r="CE328" s="20"/>
      <c r="CF328" s="20"/>
      <c r="CG328" s="8"/>
      <c r="CH328" s="20"/>
    </row>
    <row r="329" spans="14:86" x14ac:dyDescent="0.25">
      <c r="N329" s="27"/>
      <c r="O329" s="312"/>
      <c r="P329" s="313"/>
      <c r="Q329" s="313"/>
      <c r="R329" s="61">
        <v>850</v>
      </c>
      <c r="S329" s="14">
        <v>1820.38</v>
      </c>
      <c r="T329" s="14">
        <v>39.763240000000003</v>
      </c>
      <c r="U329" s="7">
        <v>1813.7428735077237</v>
      </c>
      <c r="V329" s="4">
        <v>40.075939284861512</v>
      </c>
      <c r="W329" s="2">
        <f t="shared" si="111"/>
        <v>0.36460115427967593</v>
      </c>
      <c r="X329" s="2">
        <f t="shared" si="112"/>
        <v>0.78640293110297066</v>
      </c>
      <c r="Y329" s="215">
        <f t="shared" si="117"/>
        <v>44.051448074476774</v>
      </c>
      <c r="Z329" s="217">
        <f t="shared" si="118"/>
        <v>9.7780842752899083E-2</v>
      </c>
      <c r="AA329" s="223"/>
      <c r="AB329" s="23"/>
      <c r="AC329" s="312"/>
      <c r="AD329" s="313"/>
      <c r="AE329" s="313"/>
      <c r="AF329" s="61">
        <v>850</v>
      </c>
      <c r="AG329" s="14">
        <v>1989.105</v>
      </c>
      <c r="AH329" s="14">
        <v>39.742229999999999</v>
      </c>
      <c r="AI329" s="7">
        <v>1943.632431169144</v>
      </c>
      <c r="AJ329" s="4">
        <v>40.090720337251767</v>
      </c>
      <c r="AK329" s="2">
        <f t="shared" si="113"/>
        <v>2.2860818725434839</v>
      </c>
      <c r="AL329" s="2">
        <f t="shared" si="114"/>
        <v>0.87687665551673333</v>
      </c>
      <c r="AM329" s="215">
        <f t="shared" si="119"/>
        <v>2067.7545160769423</v>
      </c>
      <c r="AN329" s="217">
        <f t="shared" si="120"/>
        <v>0.12144551515785088</v>
      </c>
      <c r="AO329" s="223"/>
      <c r="AP329" s="23"/>
      <c r="AQ329" s="312"/>
      <c r="AR329" s="313"/>
      <c r="AS329" s="313"/>
      <c r="AT329" s="61">
        <v>850</v>
      </c>
      <c r="AU329" s="14">
        <v>1760.2529999999999</v>
      </c>
      <c r="AV329" s="14">
        <v>39.819429999999997</v>
      </c>
      <c r="AW329" s="7">
        <v>1802.4059898594217</v>
      </c>
      <c r="AX329" s="4">
        <v>40.076682169665737</v>
      </c>
      <c r="AY329" s="2">
        <f t="shared" si="115"/>
        <v>2.3947120021622874</v>
      </c>
      <c r="AZ329" s="2">
        <f t="shared" si="116"/>
        <v>0.64604684111686284</v>
      </c>
      <c r="BA329" s="215">
        <f t="shared" si="121"/>
        <v>1776.8745540885106</v>
      </c>
      <c r="BB329" s="217">
        <f t="shared" si="122"/>
        <v>6.6178678797730872E-2</v>
      </c>
      <c r="BC329" s="162"/>
      <c r="BD329" s="32"/>
      <c r="BS329" s="20"/>
      <c r="BT329" s="8"/>
      <c r="BU329" s="50">
        <v>1174.2</v>
      </c>
      <c r="BV329" s="53">
        <v>31</v>
      </c>
      <c r="BW329" s="8"/>
      <c r="BX329" s="50"/>
      <c r="BY329" s="53"/>
      <c r="BZ329" s="8"/>
      <c r="CA329" s="20"/>
      <c r="CB329" s="8"/>
      <c r="CC329" s="20"/>
      <c r="CD329" s="20"/>
      <c r="CE329" s="20"/>
      <c r="CF329" s="20"/>
      <c r="CG329" s="8"/>
      <c r="CH329" s="20"/>
    </row>
    <row r="330" spans="14:86" x14ac:dyDescent="0.25">
      <c r="N330" s="27"/>
      <c r="O330" s="312"/>
      <c r="P330" s="313"/>
      <c r="Q330" s="313"/>
      <c r="R330" s="61">
        <v>900</v>
      </c>
      <c r="S330" s="14">
        <v>1867.105</v>
      </c>
      <c r="T330" s="14">
        <v>40.267380000000003</v>
      </c>
      <c r="U330" s="7">
        <v>1860.9464835559445</v>
      </c>
      <c r="V330" s="4">
        <v>40.564353443014419</v>
      </c>
      <c r="W330" s="2">
        <f t="shared" si="111"/>
        <v>0.32984306956788834</v>
      </c>
      <c r="X330" s="2">
        <f t="shared" si="112"/>
        <v>0.73750376362806747</v>
      </c>
      <c r="Y330" s="215">
        <f t="shared" si="117"/>
        <v>37.927324791702269</v>
      </c>
      <c r="Z330" s="217">
        <f t="shared" si="118"/>
        <v>8.8193225855836443E-2</v>
      </c>
      <c r="AA330" s="223"/>
      <c r="AB330" s="23"/>
      <c r="AC330" s="312"/>
      <c r="AD330" s="313"/>
      <c r="AE330" s="313"/>
      <c r="AF330" s="61">
        <v>900</v>
      </c>
      <c r="AG330" s="14">
        <v>2037.992</v>
      </c>
      <c r="AH330" s="14">
        <v>40.245440000000002</v>
      </c>
      <c r="AI330" s="7">
        <v>1993.5343863923772</v>
      </c>
      <c r="AJ330" s="4">
        <v>40.579234226845635</v>
      </c>
      <c r="AK330" s="2">
        <f t="shared" si="113"/>
        <v>2.181442007997223</v>
      </c>
      <c r="AL330" s="2">
        <f t="shared" si="114"/>
        <v>0.82939639085976702</v>
      </c>
      <c r="AM330" s="215">
        <f t="shared" si="119"/>
        <v>1976.4794076846845</v>
      </c>
      <c r="AN330" s="217">
        <f t="shared" si="120"/>
        <v>0.11141858587547396</v>
      </c>
      <c r="AO330" s="223"/>
      <c r="AP330" s="23"/>
      <c r="AQ330" s="312"/>
      <c r="AR330" s="313"/>
      <c r="AS330" s="313"/>
      <c r="AT330" s="61">
        <v>900</v>
      </c>
      <c r="AU330" s="14">
        <v>1806.1010000000001</v>
      </c>
      <c r="AV330" s="14">
        <v>40.263330000000003</v>
      </c>
      <c r="AW330" s="7">
        <v>1849.371853000491</v>
      </c>
      <c r="AX330" s="4">
        <v>40.565107944080331</v>
      </c>
      <c r="AY330" s="2">
        <f t="shared" si="115"/>
        <v>2.3958157932746222</v>
      </c>
      <c r="AZ330" s="2">
        <f t="shared" si="116"/>
        <v>0.74951064425204794</v>
      </c>
      <c r="BA330" s="215">
        <f t="shared" si="121"/>
        <v>1872.3667193900912</v>
      </c>
      <c r="BB330" s="217">
        <f t="shared" si="122"/>
        <v>9.1069927533349637E-2</v>
      </c>
      <c r="BC330" s="162"/>
      <c r="BD330" s="32"/>
      <c r="BS330" s="20"/>
      <c r="BT330" s="8"/>
      <c r="BU330" s="50">
        <v>1218.0056685291379</v>
      </c>
      <c r="BV330" s="53">
        <v>32.260921740685873</v>
      </c>
      <c r="BW330" s="8"/>
      <c r="BX330" s="50"/>
      <c r="BY330" s="53"/>
      <c r="BZ330" s="8"/>
      <c r="CA330" s="20"/>
      <c r="CB330" s="8"/>
      <c r="CC330" s="20"/>
      <c r="CD330" s="20"/>
      <c r="CE330" s="20"/>
      <c r="CF330" s="20"/>
      <c r="CG330" s="8"/>
      <c r="CH330" s="20"/>
    </row>
    <row r="331" spans="14:86" x14ac:dyDescent="0.25">
      <c r="N331" s="27"/>
      <c r="O331" s="312"/>
      <c r="P331" s="313"/>
      <c r="Q331" s="313"/>
      <c r="R331" s="61">
        <v>950</v>
      </c>
      <c r="S331" s="14">
        <v>1914.1420000000001</v>
      </c>
      <c r="T331" s="14">
        <v>40.763199999999998</v>
      </c>
      <c r="U331" s="7">
        <v>1908.6001911306937</v>
      </c>
      <c r="V331" s="4">
        <v>41.052693268738075</v>
      </c>
      <c r="W331" s="2">
        <f t="shared" si="111"/>
        <v>0.28951921379429274</v>
      </c>
      <c r="X331" s="2">
        <f t="shared" si="112"/>
        <v>0.71018288244808392</v>
      </c>
      <c r="Y331" s="215">
        <f t="shared" si="117"/>
        <v>30.711645543922536</v>
      </c>
      <c r="Z331" s="217">
        <f t="shared" si="118"/>
        <v>8.3806352644656676E-2</v>
      </c>
      <c r="AA331" s="223"/>
      <c r="AB331" s="23"/>
      <c r="AC331" s="312"/>
      <c r="AD331" s="313"/>
      <c r="AE331" s="313"/>
      <c r="AF331" s="61">
        <v>950</v>
      </c>
      <c r="AG331" s="14">
        <v>2087.14</v>
      </c>
      <c r="AH331" s="14">
        <v>40.720120000000001</v>
      </c>
      <c r="AI331" s="7">
        <v>2043.9427226799387</v>
      </c>
      <c r="AJ331" s="4">
        <v>41.067664302475045</v>
      </c>
      <c r="AK331" s="2">
        <f t="shared" si="113"/>
        <v>2.0696875782200133</v>
      </c>
      <c r="AL331" s="2">
        <f t="shared" si="114"/>
        <v>0.85349528065006508</v>
      </c>
      <c r="AM331" s="215">
        <f t="shared" si="119"/>
        <v>1866.0047678662715</v>
      </c>
      <c r="AN331" s="217">
        <f t="shared" si="120"/>
        <v>0.1207870421828644</v>
      </c>
      <c r="AO331" s="223"/>
      <c r="AP331" s="23"/>
      <c r="AQ331" s="312"/>
      <c r="AR331" s="313"/>
      <c r="AS331" s="313"/>
      <c r="AT331" s="61">
        <v>950</v>
      </c>
      <c r="AU331" s="14">
        <v>1852.251</v>
      </c>
      <c r="AV331" s="14">
        <v>40.763689999999997</v>
      </c>
      <c r="AW331" s="7">
        <v>1896.7828322060041</v>
      </c>
      <c r="AX331" s="4">
        <v>41.053460392320154</v>
      </c>
      <c r="AY331" s="2">
        <f t="shared" si="115"/>
        <v>2.4042007376972174</v>
      </c>
      <c r="AZ331" s="2">
        <f t="shared" si="116"/>
        <v>0.71085417517442007</v>
      </c>
      <c r="BA331" s="215">
        <f t="shared" si="121"/>
        <v>1983.0840796237026</v>
      </c>
      <c r="BB331" s="217">
        <f t="shared" si="122"/>
        <v>8.3966880265378019E-2</v>
      </c>
      <c r="BC331" s="162"/>
      <c r="BD331" s="32"/>
      <c r="BS331" s="20"/>
      <c r="BT331" s="8"/>
      <c r="BU331" s="50">
        <v>1261.3419886812983</v>
      </c>
      <c r="BV331" s="53">
        <v>32.756982777699029</v>
      </c>
      <c r="BW331" s="8"/>
      <c r="BX331" s="50"/>
      <c r="BY331" s="53"/>
      <c r="BZ331" s="8"/>
      <c r="CA331" s="20"/>
      <c r="CB331" s="8"/>
      <c r="CC331" s="20"/>
      <c r="CD331" s="20"/>
      <c r="CE331" s="20"/>
      <c r="CF331" s="20"/>
      <c r="CG331" s="8"/>
      <c r="CH331" s="20"/>
    </row>
    <row r="332" spans="14:86" x14ac:dyDescent="0.25">
      <c r="N332" s="27"/>
      <c r="O332" s="312"/>
      <c r="P332" s="313"/>
      <c r="Q332" s="313"/>
      <c r="R332" s="61">
        <v>1000</v>
      </c>
      <c r="S332" s="14">
        <v>1970.973</v>
      </c>
      <c r="T332" s="14">
        <v>41.327710000000003</v>
      </c>
      <c r="U332" s="7">
        <v>1956.7134845175162</v>
      </c>
      <c r="V332" s="4">
        <v>41.540953832291649</v>
      </c>
      <c r="W332" s="2">
        <f t="shared" si="111"/>
        <v>0.72347594221147227</v>
      </c>
      <c r="X332" s="2">
        <f t="shared" si="112"/>
        <v>0.51598269609336123</v>
      </c>
      <c r="Y332" s="215">
        <f t="shared" si="117"/>
        <v>203.33378179519295</v>
      </c>
      <c r="Z332" s="217">
        <f t="shared" si="118"/>
        <v>4.5472932010427507E-2</v>
      </c>
      <c r="AA332" s="223"/>
      <c r="AB332" s="23"/>
      <c r="AC332" s="312"/>
      <c r="AD332" s="313"/>
      <c r="AE332" s="313"/>
      <c r="AF332" s="61">
        <v>1000</v>
      </c>
      <c r="AG332" s="14">
        <v>2146.4169999999999</v>
      </c>
      <c r="AH332" s="14">
        <v>41.309159999999999</v>
      </c>
      <c r="AI332" s="7">
        <v>2094.8681150078583</v>
      </c>
      <c r="AJ332" s="4">
        <v>41.556004718928918</v>
      </c>
      <c r="AK332" s="2">
        <f t="shared" si="113"/>
        <v>2.4016248935850615</v>
      </c>
      <c r="AL332" s="2">
        <f t="shared" si="114"/>
        <v>0.5975544381171618</v>
      </c>
      <c r="AM332" s="215">
        <f t="shared" si="119"/>
        <v>2657.2875439330483</v>
      </c>
      <c r="AN332" s="217">
        <f t="shared" si="120"/>
        <v>6.0932315263097198E-2</v>
      </c>
      <c r="AO332" s="223"/>
      <c r="AP332" s="23"/>
      <c r="AQ332" s="312"/>
      <c r="AR332" s="313"/>
      <c r="AS332" s="313"/>
      <c r="AT332" s="61">
        <v>1000</v>
      </c>
      <c r="AU332" s="14">
        <v>1908.05</v>
      </c>
      <c r="AV332" s="14">
        <v>41.375190000000003</v>
      </c>
      <c r="AW332" s="7">
        <v>1944.6483105481225</v>
      </c>
      <c r="AX332" s="4">
        <v>41.541734674668298</v>
      </c>
      <c r="AY332" s="2">
        <f t="shared" si="115"/>
        <v>1.9181001833349507</v>
      </c>
      <c r="AZ332" s="2">
        <f t="shared" si="116"/>
        <v>0.40252304501391917</v>
      </c>
      <c r="BA332" s="215">
        <f t="shared" si="121"/>
        <v>1339.4363349768166</v>
      </c>
      <c r="BB332" s="217">
        <f t="shared" si="122"/>
        <v>2.7737128660368086E-2</v>
      </c>
      <c r="BC332" s="162"/>
      <c r="BD332" s="32"/>
      <c r="BS332" s="20"/>
      <c r="BT332" s="8"/>
      <c r="BU332" s="50">
        <v>1305.0391849223868</v>
      </c>
      <c r="BV332" s="53">
        <v>33.246609407769824</v>
      </c>
      <c r="BW332" s="8"/>
      <c r="BX332" s="50"/>
      <c r="BY332" s="53"/>
      <c r="BZ332" s="8"/>
      <c r="CA332" s="20"/>
      <c r="CB332" s="8"/>
      <c r="CC332" s="20"/>
      <c r="CD332" s="20"/>
      <c r="CE332" s="20"/>
      <c r="CF332" s="20"/>
      <c r="CG332" s="8"/>
      <c r="CH332" s="20"/>
    </row>
    <row r="333" spans="14:86" x14ac:dyDescent="0.25">
      <c r="N333" s="27"/>
      <c r="O333" s="312"/>
      <c r="P333" s="313"/>
      <c r="Q333" s="313"/>
      <c r="R333" s="61">
        <v>1050</v>
      </c>
      <c r="S333" s="14">
        <v>2018.6210000000001</v>
      </c>
      <c r="T333" s="14">
        <v>41.830129999999997</v>
      </c>
      <c r="U333" s="7">
        <v>2005.296055713138</v>
      </c>
      <c r="V333" s="4">
        <v>42.02912988006716</v>
      </c>
      <c r="W333" s="2">
        <f t="shared" si="111"/>
        <v>0.66010134080949778</v>
      </c>
      <c r="X333" s="2">
        <f t="shared" si="112"/>
        <v>0.47573335312886394</v>
      </c>
      <c r="Y333" s="215">
        <f t="shared" si="117"/>
        <v>177.55414024797869</v>
      </c>
      <c r="Z333" s="217">
        <f t="shared" si="118"/>
        <v>3.9600952266745197E-2</v>
      </c>
      <c r="AA333" s="223"/>
      <c r="AB333" s="23"/>
      <c r="AC333" s="312"/>
      <c r="AD333" s="313"/>
      <c r="AE333" s="313"/>
      <c r="AF333" s="61">
        <v>1050</v>
      </c>
      <c r="AG333" s="14">
        <v>2196.0569999999998</v>
      </c>
      <c r="AH333" s="14">
        <v>41.809959999999997</v>
      </c>
      <c r="AI333" s="7">
        <v>2146.3214678695922</v>
      </c>
      <c r="AJ333" s="4">
        <v>42.04424922829692</v>
      </c>
      <c r="AK333" s="2">
        <f t="shared" si="113"/>
        <v>2.2647650826188754</v>
      </c>
      <c r="AL333" s="2">
        <f t="shared" si="114"/>
        <v>0.56036702330478938</v>
      </c>
      <c r="AM333" s="215">
        <f t="shared" si="119"/>
        <v>2473.623156294806</v>
      </c>
      <c r="AN333" s="217">
        <f t="shared" si="120"/>
        <v>5.4891442495967759E-2</v>
      </c>
      <c r="AO333" s="223"/>
      <c r="AP333" s="23"/>
      <c r="AQ333" s="312"/>
      <c r="AR333" s="313"/>
      <c r="AS333" s="313"/>
      <c r="AT333" s="61">
        <v>1050</v>
      </c>
      <c r="AU333" s="14">
        <v>1954.9010000000001</v>
      </c>
      <c r="AV333" s="14">
        <v>41.82546</v>
      </c>
      <c r="AW333" s="7">
        <v>1992.9778725124479</v>
      </c>
      <c r="AX333" s="4">
        <v>42.029925634746697</v>
      </c>
      <c r="AY333" s="2">
        <f t="shared" si="115"/>
        <v>1.9477647467799051</v>
      </c>
      <c r="AZ333" s="2">
        <f t="shared" si="116"/>
        <v>0.4888544794168358</v>
      </c>
      <c r="BA333" s="215">
        <f t="shared" si="121"/>
        <v>1449.8482203292056</v>
      </c>
      <c r="BB333" s="217">
        <f t="shared" si="122"/>
        <v>4.180619579236966E-2</v>
      </c>
      <c r="BC333" s="162"/>
      <c r="BD333" s="32"/>
      <c r="BS333" s="20"/>
      <c r="BT333" s="8"/>
      <c r="BU333" s="50">
        <v>1349.1118660485056</v>
      </c>
      <c r="BV333" s="53">
        <v>33.735887762668952</v>
      </c>
      <c r="BW333" s="8"/>
      <c r="BX333" s="50"/>
      <c r="BY333" s="53"/>
      <c r="BZ333" s="8"/>
      <c r="CA333" s="20"/>
      <c r="CB333" s="8"/>
      <c r="CC333" s="20"/>
      <c r="CD333" s="20"/>
      <c r="CE333" s="20"/>
      <c r="CF333" s="20"/>
      <c r="CG333" s="8"/>
      <c r="CH333" s="20"/>
    </row>
    <row r="334" spans="14:86" x14ac:dyDescent="0.25">
      <c r="N334" s="27"/>
      <c r="O334" s="312"/>
      <c r="P334" s="313"/>
      <c r="Q334" s="313"/>
      <c r="R334" s="61">
        <v>1100</v>
      </c>
      <c r="S334" s="14">
        <v>2066.5500000000002</v>
      </c>
      <c r="T334" s="14">
        <v>42.331139999999998</v>
      </c>
      <c r="U334" s="7">
        <v>2054.3578050385495</v>
      </c>
      <c r="V334" s="4">
        <v>42.517215809131912</v>
      </c>
      <c r="W334" s="2">
        <f t="shared" si="111"/>
        <v>0.58997822271179967</v>
      </c>
      <c r="X334" s="2">
        <f t="shared" si="112"/>
        <v>0.43957193010137252</v>
      </c>
      <c r="Y334" s="215">
        <f t="shared" si="117"/>
        <v>148.64961797802374</v>
      </c>
      <c r="Z334" s="217">
        <f t="shared" si="118"/>
        <v>3.4624206744096539E-2</v>
      </c>
      <c r="AA334" s="223"/>
      <c r="AB334" s="23"/>
      <c r="AC334" s="312"/>
      <c r="AD334" s="313"/>
      <c r="AE334" s="313"/>
      <c r="AF334" s="61">
        <v>1100</v>
      </c>
      <c r="AG334" s="14">
        <v>2245.9349999999999</v>
      </c>
      <c r="AH334" s="14">
        <v>42.293889999999998</v>
      </c>
      <c r="AI334" s="7">
        <v>2198.3139205150155</v>
      </c>
      <c r="AJ334" s="4">
        <v>42.532391146461428</v>
      </c>
      <c r="AK334" s="2">
        <f t="shared" si="113"/>
        <v>2.1203231386921</v>
      </c>
      <c r="AL334" s="2">
        <f t="shared" si="114"/>
        <v>0.56391395178223336</v>
      </c>
      <c r="AM334" s="215">
        <f t="shared" si="119"/>
        <v>2267.7672113152039</v>
      </c>
      <c r="AN334" s="217">
        <f t="shared" si="120"/>
        <v>5.6882796863416879E-2</v>
      </c>
      <c r="AO334" s="223"/>
      <c r="AP334" s="23"/>
      <c r="AQ334" s="312"/>
      <c r="AR334" s="313"/>
      <c r="AS334" s="313"/>
      <c r="AT334" s="61">
        <v>1100</v>
      </c>
      <c r="AU334" s="14">
        <v>2002.0219999999999</v>
      </c>
      <c r="AV334" s="14">
        <v>42.324849999999998</v>
      </c>
      <c r="AW334" s="7">
        <v>2041.7813085551725</v>
      </c>
      <c r="AX334" s="4">
        <v>42.518027774743388</v>
      </c>
      <c r="AY334" s="2">
        <f t="shared" si="115"/>
        <v>1.9859576246001562</v>
      </c>
      <c r="AZ334" s="2">
        <f t="shared" si="116"/>
        <v>0.45641691522448358</v>
      </c>
      <c r="BA334" s="215">
        <f t="shared" si="121"/>
        <v>1580.8026167854161</v>
      </c>
      <c r="BB334" s="217">
        <f t="shared" si="122"/>
        <v>3.731765265480786E-2</v>
      </c>
      <c r="BC334" s="162"/>
      <c r="BD334" s="32"/>
      <c r="BS334" s="20"/>
      <c r="BT334" s="8"/>
      <c r="BU334" s="50">
        <v>1393.5682618724009</v>
      </c>
      <c r="BV334" s="53">
        <v>34.225115568877136</v>
      </c>
      <c r="BW334" s="8"/>
      <c r="BX334" s="50"/>
      <c r="BY334" s="53"/>
      <c r="BZ334" s="8"/>
      <c r="CA334" s="20"/>
      <c r="CB334" s="8"/>
      <c r="CC334" s="20"/>
      <c r="CD334" s="20"/>
      <c r="CE334" s="20"/>
      <c r="CF334" s="20"/>
      <c r="CG334" s="8"/>
      <c r="CH334" s="20"/>
    </row>
    <row r="335" spans="14:86" x14ac:dyDescent="0.25">
      <c r="N335" s="27"/>
      <c r="O335" s="312"/>
      <c r="P335" s="313"/>
      <c r="Q335" s="313"/>
      <c r="R335" s="61">
        <v>1150</v>
      </c>
      <c r="S335" s="14">
        <v>2109.4479999999999</v>
      </c>
      <c r="T335" s="14">
        <v>42.73657</v>
      </c>
      <c r="U335" s="7">
        <v>2103.9088458764595</v>
      </c>
      <c r="V335" s="4">
        <v>43.005205639391605</v>
      </c>
      <c r="W335" s="2">
        <f t="shared" si="111"/>
        <v>0.26258784874243674</v>
      </c>
      <c r="X335" s="2">
        <f t="shared" si="112"/>
        <v>0.62858493180806108</v>
      </c>
      <c r="Y335" s="215">
        <f t="shared" si="117"/>
        <v>30.682228404334136</v>
      </c>
      <c r="Z335" s="217">
        <f t="shared" si="118"/>
        <v>7.2165106751336056E-2</v>
      </c>
      <c r="AA335" s="223"/>
      <c r="AB335" s="23"/>
      <c r="AC335" s="312"/>
      <c r="AD335" s="313"/>
      <c r="AE335" s="313"/>
      <c r="AF335" s="61">
        <v>1150</v>
      </c>
      <c r="AG335" s="14">
        <v>2300.0549999999998</v>
      </c>
      <c r="AH335" s="14">
        <v>42.813650000000003</v>
      </c>
      <c r="AI335" s="7">
        <v>2250.8568523357071</v>
      </c>
      <c r="AJ335" s="4">
        <v>43.020423316232325</v>
      </c>
      <c r="AK335" s="2">
        <f t="shared" si="113"/>
        <v>2.1389987484774373</v>
      </c>
      <c r="AL335" s="2">
        <f t="shared" si="114"/>
        <v>0.48296119632949353</v>
      </c>
      <c r="AM335" s="215">
        <f t="shared" si="119"/>
        <v>2420.4577335975509</v>
      </c>
      <c r="AN335" s="217">
        <f t="shared" si="120"/>
        <v>4.2755204305711919E-2</v>
      </c>
      <c r="AO335" s="223"/>
      <c r="AP335" s="23"/>
      <c r="AQ335" s="312"/>
      <c r="AR335" s="313"/>
      <c r="AS335" s="313"/>
      <c r="AT335" s="61">
        <v>1150</v>
      </c>
      <c r="AU335" s="14">
        <v>2044.2070000000001</v>
      </c>
      <c r="AV335" s="14">
        <v>42.770569999999999</v>
      </c>
      <c r="AW335" s="7">
        <v>2091.0686197826753</v>
      </c>
      <c r="AX335" s="4">
        <v>43.006035228338419</v>
      </c>
      <c r="AY335" s="2">
        <f t="shared" si="115"/>
        <v>2.2924106894592979</v>
      </c>
      <c r="AZ335" s="2">
        <f t="shared" si="116"/>
        <v>0.55053095700716581</v>
      </c>
      <c r="BA335" s="215">
        <f t="shared" si="121"/>
        <v>2196.0114086560188</v>
      </c>
      <c r="BB335" s="217">
        <f t="shared" si="122"/>
        <v>5.544387375646416E-2</v>
      </c>
      <c r="BC335" s="162"/>
      <c r="BD335" s="32"/>
      <c r="BS335" s="20"/>
      <c r="BT335" s="8"/>
      <c r="BU335" s="50">
        <v>1438.4164472148545</v>
      </c>
      <c r="BV335" s="53">
        <v>34.71430812292818</v>
      </c>
      <c r="BW335" s="8"/>
      <c r="BX335" s="50"/>
      <c r="BY335" s="53"/>
      <c r="BZ335" s="8"/>
      <c r="CA335" s="20"/>
      <c r="CB335" s="8"/>
      <c r="CC335" s="20"/>
      <c r="CD335" s="20"/>
      <c r="CE335" s="20"/>
      <c r="CF335" s="20"/>
      <c r="CG335" s="8"/>
      <c r="CH335" s="20"/>
    </row>
    <row r="336" spans="14:86" x14ac:dyDescent="0.25">
      <c r="N336" s="27"/>
      <c r="O336" s="312"/>
      <c r="P336" s="313"/>
      <c r="Q336" s="313"/>
      <c r="R336" s="61">
        <v>1200</v>
      </c>
      <c r="S336" s="14">
        <v>2164.7820000000002</v>
      </c>
      <c r="T336" s="14">
        <v>43.298009999999998</v>
      </c>
      <c r="U336" s="7">
        <v>2153.9595095383315</v>
      </c>
      <c r="V336" s="4">
        <v>43.493092983105171</v>
      </c>
      <c r="W336" s="2">
        <f t="shared" si="111"/>
        <v>0.49993442580678427</v>
      </c>
      <c r="X336" s="2">
        <f t="shared" si="112"/>
        <v>0.45055877419117751</v>
      </c>
      <c r="Y336" s="215">
        <f t="shared" si="117"/>
        <v>117.1262997929083</v>
      </c>
      <c r="Z336" s="217">
        <f t="shared" si="118"/>
        <v>3.80573702972134E-2</v>
      </c>
      <c r="AA336" s="223"/>
      <c r="AB336" s="23"/>
      <c r="AC336" s="312"/>
      <c r="AD336" s="313"/>
      <c r="AE336" s="313"/>
      <c r="AF336" s="61">
        <v>1200</v>
      </c>
      <c r="AG336" s="14">
        <v>2347.98</v>
      </c>
      <c r="AH336" s="14">
        <v>43.282870000000003</v>
      </c>
      <c r="AI336" s="7">
        <v>2303.9618884032689</v>
      </c>
      <c r="AJ336" s="4">
        <v>43.508338066719347</v>
      </c>
      <c r="AK336" s="2">
        <f t="shared" si="113"/>
        <v>1.874722595453588</v>
      </c>
      <c r="AL336" s="2">
        <f t="shared" si="114"/>
        <v>0.52091755172275789</v>
      </c>
      <c r="AM336" s="215">
        <f t="shared" si="119"/>
        <v>1937.5941485422782</v>
      </c>
      <c r="AN336" s="217">
        <f t="shared" si="120"/>
        <v>5.0835849110158579E-2</v>
      </c>
      <c r="AO336" s="223"/>
      <c r="AP336" s="23"/>
      <c r="AQ336" s="312"/>
      <c r="AR336" s="313"/>
      <c r="AS336" s="313"/>
      <c r="AT336" s="61">
        <v>1200</v>
      </c>
      <c r="AU336" s="14">
        <v>2098.6959999999999</v>
      </c>
      <c r="AV336" s="14">
        <v>43.296999999999997</v>
      </c>
      <c r="AW336" s="7">
        <v>2140.8500227586555</v>
      </c>
      <c r="AX336" s="4">
        <v>43.493941731069874</v>
      </c>
      <c r="AY336" s="2">
        <f t="shared" si="115"/>
        <v>2.0085816506371401</v>
      </c>
      <c r="AZ336" s="2">
        <f t="shared" si="116"/>
        <v>0.4548623023994211</v>
      </c>
      <c r="BA336" s="215">
        <f t="shared" si="121"/>
        <v>1776.9616347372566</v>
      </c>
      <c r="BB336" s="217">
        <f t="shared" si="122"/>
        <v>3.8786045436799886E-2</v>
      </c>
      <c r="BC336" s="162"/>
      <c r="BD336" s="32"/>
      <c r="BS336" s="20"/>
      <c r="BT336" s="8"/>
      <c r="BU336" s="50">
        <v>1483.6646488534714</v>
      </c>
      <c r="BV336" s="53">
        <v>35.203463977753096</v>
      </c>
      <c r="BW336" s="8"/>
      <c r="BX336" s="50"/>
      <c r="BY336" s="53"/>
      <c r="BZ336" s="8"/>
      <c r="CA336" s="20"/>
      <c r="CB336" s="8"/>
      <c r="CC336" s="20"/>
      <c r="CD336" s="20"/>
      <c r="CE336" s="20"/>
      <c r="CF336" s="20"/>
      <c r="CG336" s="8"/>
      <c r="CH336" s="20"/>
    </row>
    <row r="337" spans="14:86" x14ac:dyDescent="0.25">
      <c r="N337" s="27"/>
      <c r="O337" s="312"/>
      <c r="P337" s="313"/>
      <c r="Q337" s="313"/>
      <c r="R337" s="61">
        <v>1250</v>
      </c>
      <c r="S337" s="14">
        <v>2211.125</v>
      </c>
      <c r="T337" s="14">
        <v>43.773989999999998</v>
      </c>
      <c r="U337" s="7">
        <v>2204.520350266615</v>
      </c>
      <c r="V337" s="4">
        <v>43.980871011446865</v>
      </c>
      <c r="W337" s="2">
        <f t="shared" si="111"/>
        <v>0.29870087549935126</v>
      </c>
      <c r="X337" s="2">
        <f t="shared" si="112"/>
        <v>0.47261173004075607</v>
      </c>
      <c r="Y337" s="215">
        <f t="shared" si="117"/>
        <v>43.621398100702962</v>
      </c>
      <c r="Z337" s="217">
        <f t="shared" si="118"/>
        <v>4.2799752897278942E-2</v>
      </c>
      <c r="AA337" s="223"/>
      <c r="AB337" s="23"/>
      <c r="AC337" s="312"/>
      <c r="AD337" s="313"/>
      <c r="AE337" s="313"/>
      <c r="AF337" s="61">
        <v>1250</v>
      </c>
      <c r="AG337" s="14">
        <v>2396.06</v>
      </c>
      <c r="AH337" s="14">
        <v>43.757069999999999</v>
      </c>
      <c r="AI337" s="7">
        <v>2357.6409051680143</v>
      </c>
      <c r="AJ337" s="4">
        <v>43.996127168479376</v>
      </c>
      <c r="AK337" s="2">
        <f t="shared" si="113"/>
        <v>1.6034279121551882</v>
      </c>
      <c r="AL337" s="2">
        <f t="shared" si="114"/>
        <v>0.54632809847500519</v>
      </c>
      <c r="AM337" s="215">
        <f t="shared" si="119"/>
        <v>1476.0268477091029</v>
      </c>
      <c r="AN337" s="217">
        <f t="shared" si="120"/>
        <v>5.7148329801377226E-2</v>
      </c>
      <c r="AO337" s="223"/>
      <c r="AP337" s="23"/>
      <c r="AQ337" s="312"/>
      <c r="AR337" s="313"/>
      <c r="AS337" s="313"/>
      <c r="AT337" s="61">
        <v>1250</v>
      </c>
      <c r="AU337" s="14">
        <v>2144.3389999999999</v>
      </c>
      <c r="AV337" s="14">
        <v>43.76634</v>
      </c>
      <c r="AW337" s="7">
        <v>2191.1359544442753</v>
      </c>
      <c r="AX337" s="4">
        <v>43.981740587847327</v>
      </c>
      <c r="AY337" s="2">
        <f t="shared" si="115"/>
        <v>2.1823487071902039</v>
      </c>
      <c r="AZ337" s="2">
        <f t="shared" si="116"/>
        <v>0.49216038592061179</v>
      </c>
      <c r="BA337" s="215">
        <f t="shared" si="121"/>
        <v>2189.9549452595816</v>
      </c>
      <c r="BB337" s="217">
        <f t="shared" si="122"/>
        <v>4.6397413244974067E-2</v>
      </c>
      <c r="BC337" s="162"/>
      <c r="BD337" s="32"/>
      <c r="BS337" s="20"/>
      <c r="BT337" s="8"/>
      <c r="BU337" s="50">
        <v>1529.3212670876574</v>
      </c>
      <c r="BV337" s="53">
        <v>35.692580393360998</v>
      </c>
      <c r="BW337" s="8"/>
      <c r="BX337" s="50"/>
      <c r="BY337" s="53"/>
      <c r="BZ337" s="8"/>
      <c r="CA337" s="20"/>
      <c r="CB337" s="8"/>
      <c r="CC337" s="20"/>
      <c r="CD337" s="20"/>
      <c r="CE337" s="20"/>
      <c r="CF337" s="20"/>
      <c r="CG337" s="8"/>
      <c r="CH337" s="20"/>
    </row>
    <row r="338" spans="14:86" x14ac:dyDescent="0.25">
      <c r="N338" s="27"/>
      <c r="O338" s="312"/>
      <c r="P338" s="313"/>
      <c r="Q338" s="313"/>
      <c r="R338" s="61">
        <v>1300</v>
      </c>
      <c r="S338" s="14">
        <v>2267.038</v>
      </c>
      <c r="T338" s="14">
        <v>44.314790000000002</v>
      </c>
      <c r="U338" s="7">
        <v>2255.6021503782463</v>
      </c>
      <c r="V338" s="4">
        <v>44.468532417770795</v>
      </c>
      <c r="W338" s="2">
        <f t="shared" si="111"/>
        <v>0.50444013826648393</v>
      </c>
      <c r="X338" s="2">
        <f t="shared" si="112"/>
        <v>0.34693252020554161</v>
      </c>
      <c r="Y338" s="215">
        <f t="shared" si="117"/>
        <v>130.77865657136499</v>
      </c>
      <c r="Z338" s="217">
        <f t="shared" si="118"/>
        <v>2.3636731022009153E-2</v>
      </c>
      <c r="AA338" s="223"/>
      <c r="AB338" s="23"/>
      <c r="AC338" s="312"/>
      <c r="AD338" s="313"/>
      <c r="AE338" s="313"/>
      <c r="AF338" s="61">
        <v>1300</v>
      </c>
      <c r="AG338" s="14">
        <v>2454.0100000000002</v>
      </c>
      <c r="AH338" s="14">
        <v>44.301049999999996</v>
      </c>
      <c r="AI338" s="7">
        <v>2411.9060363260137</v>
      </c>
      <c r="AJ338" s="4">
        <v>44.483781783910587</v>
      </c>
      <c r="AK338" s="2">
        <f t="shared" si="113"/>
        <v>1.7157209495473336</v>
      </c>
      <c r="AL338" s="2">
        <f t="shared" si="114"/>
        <v>0.41247732031315332</v>
      </c>
      <c r="AM338" s="215">
        <f t="shared" si="119"/>
        <v>1772.743757060377</v>
      </c>
      <c r="AN338" s="217">
        <f t="shared" si="120"/>
        <v>3.3390904851146631E-2</v>
      </c>
      <c r="AO338" s="223"/>
      <c r="AP338" s="23"/>
      <c r="AQ338" s="312"/>
      <c r="AR338" s="313"/>
      <c r="AS338" s="313"/>
      <c r="AT338" s="61">
        <v>1300</v>
      </c>
      <c r="AU338" s="14">
        <v>2199.3980000000001</v>
      </c>
      <c r="AV338" s="14">
        <v>44.339309999999998</v>
      </c>
      <c r="AW338" s="7">
        <v>2241.9370772772263</v>
      </c>
      <c r="AX338" s="4">
        <v>44.469424637281577</v>
      </c>
      <c r="AY338" s="2">
        <f t="shared" si="115"/>
        <v>1.934123668259504</v>
      </c>
      <c r="AZ338" s="2">
        <f t="shared" si="116"/>
        <v>0.29345210216753342</v>
      </c>
      <c r="BA338" s="215">
        <f t="shared" si="121"/>
        <v>1809.5730955978199</v>
      </c>
      <c r="BB338" s="217">
        <f t="shared" si="122"/>
        <v>1.6929818834916958E-2</v>
      </c>
      <c r="BC338" s="162"/>
      <c r="BD338" s="32"/>
      <c r="BS338" s="20"/>
      <c r="BT338" s="8"/>
      <c r="BU338" s="50">
        <v>1575.3948807850682</v>
      </c>
      <c r="BV338" s="53">
        <v>36.181654371700596</v>
      </c>
      <c r="BW338" s="8"/>
      <c r="BX338" s="50"/>
      <c r="BY338" s="53"/>
      <c r="BZ338" s="8"/>
      <c r="CA338" s="20"/>
      <c r="CB338" s="8"/>
      <c r="CC338" s="20"/>
      <c r="CD338" s="20"/>
      <c r="CE338" s="20"/>
      <c r="CF338" s="20"/>
      <c r="CG338" s="8"/>
      <c r="CH338" s="20"/>
    </row>
    <row r="339" spans="14:86" x14ac:dyDescent="0.25">
      <c r="N339" s="27"/>
      <c r="O339" s="312"/>
      <c r="P339" s="313"/>
      <c r="Q339" s="313"/>
      <c r="R339" s="61">
        <v>1350</v>
      </c>
      <c r="S339" s="14">
        <v>2313.8359999999998</v>
      </c>
      <c r="T339" s="14">
        <v>44.78528</v>
      </c>
      <c r="U339" s="7">
        <v>2307.2159255559886</v>
      </c>
      <c r="V339" s="4">
        <v>44.956069377186239</v>
      </c>
      <c r="W339" s="2">
        <f t="shared" si="111"/>
        <v>0.2861081962598539</v>
      </c>
      <c r="X339" s="2">
        <f t="shared" si="112"/>
        <v>0.38135158959872251</v>
      </c>
      <c r="Y339" s="215">
        <f t="shared" si="117"/>
        <v>43.825385644249565</v>
      </c>
      <c r="Z339" s="217">
        <f t="shared" si="118"/>
        <v>2.9169011359663335E-2</v>
      </c>
      <c r="AA339" s="223"/>
      <c r="AB339" s="23"/>
      <c r="AC339" s="312"/>
      <c r="AD339" s="313"/>
      <c r="AE339" s="313"/>
      <c r="AF339" s="61">
        <v>1350</v>
      </c>
      <c r="AG339" s="14">
        <v>2502.473</v>
      </c>
      <c r="AH339" s="14">
        <v>44.771970000000003</v>
      </c>
      <c r="AI339" s="7">
        <v>2466.7696788632375</v>
      </c>
      <c r="AJ339" s="4">
        <v>44.971292412288406</v>
      </c>
      <c r="AK339" s="2">
        <f t="shared" si="113"/>
        <v>1.4267215325305207</v>
      </c>
      <c r="AL339" s="2">
        <f t="shared" si="114"/>
        <v>0.44519464363172534</v>
      </c>
      <c r="AM339" s="215">
        <f t="shared" si="119"/>
        <v>1274.7271401947917</v>
      </c>
      <c r="AN339" s="217">
        <f t="shared" si="120"/>
        <v>3.9729424040468093E-2</v>
      </c>
      <c r="AO339" s="223"/>
      <c r="AP339" s="23"/>
      <c r="AQ339" s="312"/>
      <c r="AR339" s="313"/>
      <c r="AS339" s="313"/>
      <c r="AT339" s="61">
        <v>1350</v>
      </c>
      <c r="AU339" s="14">
        <v>2245.5300000000002</v>
      </c>
      <c r="AV339" s="14">
        <v>44.798479999999998</v>
      </c>
      <c r="AW339" s="7">
        <v>2293.2642843961225</v>
      </c>
      <c r="AX339" s="4">
        <v>44.956986212454815</v>
      </c>
      <c r="AY339" s="2">
        <f t="shared" si="115"/>
        <v>2.1257469014496508</v>
      </c>
      <c r="AZ339" s="2">
        <f t="shared" si="116"/>
        <v>0.35382051456839009</v>
      </c>
      <c r="BA339" s="215">
        <f t="shared" si="121"/>
        <v>2278.5619068098895</v>
      </c>
      <c r="BB339" s="217">
        <f t="shared" si="122"/>
        <v>2.5124219386771687E-2</v>
      </c>
      <c r="BC339" s="162"/>
      <c r="BD339" s="32"/>
      <c r="BS339" s="20"/>
      <c r="BT339" s="8"/>
      <c r="BU339" s="50">
        <v>1621.8942513969546</v>
      </c>
      <c r="BV339" s="53">
        <v>36.67068272486118</v>
      </c>
      <c r="BW339" s="8"/>
      <c r="BX339" s="50"/>
      <c r="BY339" s="53"/>
      <c r="BZ339" s="8"/>
      <c r="CA339" s="20"/>
      <c r="CB339" s="8"/>
      <c r="CC339" s="20"/>
      <c r="CD339" s="20"/>
      <c r="CE339" s="20"/>
      <c r="CF339" s="20"/>
      <c r="CG339" s="8"/>
      <c r="CH339" s="20"/>
    </row>
    <row r="340" spans="14:86" x14ac:dyDescent="0.25">
      <c r="N340" s="27"/>
      <c r="O340" s="312"/>
      <c r="P340" s="313"/>
      <c r="Q340" s="313"/>
      <c r="R340" s="61">
        <v>1400</v>
      </c>
      <c r="S340" s="14">
        <v>2370.248</v>
      </c>
      <c r="T340" s="14">
        <v>45.355519999999999</v>
      </c>
      <c r="U340" s="7">
        <v>2359.372930294755</v>
      </c>
      <c r="V340" s="4">
        <v>45.443473501998142</v>
      </c>
      <c r="W340" s="2">
        <f t="shared" si="111"/>
        <v>0.45881568955000052</v>
      </c>
      <c r="X340" s="2">
        <f t="shared" si="112"/>
        <v>0.19392017112391882</v>
      </c>
      <c r="Y340" s="215">
        <f t="shared" si="117"/>
        <v>118.26714109393966</v>
      </c>
      <c r="Z340" s="217">
        <f t="shared" si="118"/>
        <v>7.7358185137373844E-3</v>
      </c>
      <c r="AA340" s="223"/>
      <c r="AB340" s="23"/>
      <c r="AC340" s="312"/>
      <c r="AD340" s="313"/>
      <c r="AE340" s="313"/>
      <c r="AF340" s="61">
        <v>1400</v>
      </c>
      <c r="AG340" s="14">
        <v>2560.8490000000002</v>
      </c>
      <c r="AH340" s="14">
        <v>45.340530000000001</v>
      </c>
      <c r="AI340" s="7">
        <v>2522.2444992863825</v>
      </c>
      <c r="AJ340" s="4">
        <v>45.458648828749091</v>
      </c>
      <c r="AK340" s="2">
        <f t="shared" si="113"/>
        <v>1.5074883647422261</v>
      </c>
      <c r="AL340" s="2">
        <f t="shared" si="114"/>
        <v>0.26051488314999788</v>
      </c>
      <c r="AM340" s="215">
        <f t="shared" si="119"/>
        <v>1490.307475347706</v>
      </c>
      <c r="AN340" s="217">
        <f t="shared" si="120"/>
        <v>1.3952057705056789E-2</v>
      </c>
      <c r="AO340" s="223"/>
      <c r="AP340" s="23"/>
      <c r="AQ340" s="312"/>
      <c r="AR340" s="313"/>
      <c r="AS340" s="313"/>
      <c r="AT340" s="61">
        <v>1400</v>
      </c>
      <c r="AU340" s="14">
        <v>2301.1669999999999</v>
      </c>
      <c r="AV340" s="14">
        <v>45.350070000000002</v>
      </c>
      <c r="AW340" s="7">
        <v>2345.1287050171632</v>
      </c>
      <c r="AX340" s="4">
        <v>45.444417097703919</v>
      </c>
      <c r="AY340" s="2">
        <f t="shared" si="115"/>
        <v>1.910409154014604</v>
      </c>
      <c r="AZ340" s="2">
        <f t="shared" si="116"/>
        <v>0.20804179068283005</v>
      </c>
      <c r="BA340" s="215">
        <f t="shared" si="121"/>
        <v>1932.6315080160755</v>
      </c>
      <c r="BB340" s="217">
        <f t="shared" si="122"/>
        <v>8.9013748451524446E-3</v>
      </c>
      <c r="BC340" s="162"/>
      <c r="BD340" s="32"/>
      <c r="BS340" s="20"/>
      <c r="BT340" s="8"/>
      <c r="BU340" s="50">
        <v>1668.8283269825201</v>
      </c>
      <c r="BV340" s="53">
        <v>37.159662068657141</v>
      </c>
      <c r="BW340" s="8"/>
      <c r="BX340" s="50"/>
      <c r="BY340" s="53"/>
      <c r="BZ340" s="8"/>
      <c r="CA340" s="20"/>
      <c r="CB340" s="8"/>
      <c r="CC340" s="20"/>
      <c r="CD340" s="20"/>
      <c r="CE340" s="20"/>
      <c r="CF340" s="20"/>
      <c r="CG340" s="8"/>
      <c r="CH340" s="20"/>
    </row>
    <row r="341" spans="14:86" x14ac:dyDescent="0.25">
      <c r="N341" s="27"/>
      <c r="O341" s="312"/>
      <c r="P341" s="313"/>
      <c r="Q341" s="313"/>
      <c r="R341" s="61">
        <v>1450</v>
      </c>
      <c r="S341" s="14">
        <v>2418.1350000000002</v>
      </c>
      <c r="T341" s="14">
        <v>45.834580000000003</v>
      </c>
      <c r="U341" s="7">
        <v>2412.0846635106927</v>
      </c>
      <c r="V341" s="4">
        <v>45.930735792505004</v>
      </c>
      <c r="W341" s="2">
        <f t="shared" si="111"/>
        <v>0.25020672912420039</v>
      </c>
      <c r="X341" s="2">
        <f t="shared" si="112"/>
        <v>0.20978875012054571</v>
      </c>
      <c r="Y341" s="215">
        <f t="shared" si="117"/>
        <v>36.606571633845597</v>
      </c>
      <c r="Z341" s="217">
        <f t="shared" si="118"/>
        <v>9.245936432264925E-3</v>
      </c>
      <c r="AA341" s="223"/>
      <c r="AB341" s="23"/>
      <c r="AC341" s="312"/>
      <c r="AD341" s="313"/>
      <c r="AE341" s="313"/>
      <c r="AF341" s="61">
        <v>1450</v>
      </c>
      <c r="AG341" s="14">
        <v>2610.3609999999999</v>
      </c>
      <c r="AH341" s="14">
        <v>45.820079999999997</v>
      </c>
      <c r="AI341" s="7">
        <v>2578.3434400509313</v>
      </c>
      <c r="AJ341" s="4">
        <v>45.945840016422281</v>
      </c>
      <c r="AK341" s="2">
        <f t="shared" si="113"/>
        <v>1.2265567846389265</v>
      </c>
      <c r="AL341" s="2">
        <f t="shared" si="114"/>
        <v>0.27446485563160006</v>
      </c>
      <c r="AM341" s="215">
        <f t="shared" si="119"/>
        <v>1025.1241450921971</v>
      </c>
      <c r="AN341" s="217">
        <f t="shared" si="120"/>
        <v>1.5815581730533046E-2</v>
      </c>
      <c r="AO341" s="223"/>
      <c r="AP341" s="23"/>
      <c r="AQ341" s="312"/>
      <c r="AR341" s="313"/>
      <c r="AS341" s="313"/>
      <c r="AT341" s="61">
        <v>1450</v>
      </c>
      <c r="AU341" s="14">
        <v>2348.3850000000002</v>
      </c>
      <c r="AV341" s="14">
        <v>45.830329999999996</v>
      </c>
      <c r="AW341" s="7">
        <v>2397.5417099706247</v>
      </c>
      <c r="AX341" s="4">
        <v>45.931708480930169</v>
      </c>
      <c r="AY341" s="2">
        <f t="shared" si="115"/>
        <v>2.0932134198874728</v>
      </c>
      <c r="AZ341" s="2">
        <f t="shared" si="116"/>
        <v>0.22120390782735486</v>
      </c>
      <c r="BA341" s="215">
        <f t="shared" si="121"/>
        <v>2416.3821351360875</v>
      </c>
      <c r="BB341" s="217">
        <f t="shared" si="122"/>
        <v>1.0277596395709358E-2</v>
      </c>
      <c r="BC341" s="162"/>
      <c r="BD341" s="32"/>
      <c r="BS341" s="20"/>
      <c r="BT341" s="8"/>
      <c r="BU341" s="50">
        <v>1716.2062463244306</v>
      </c>
      <c r="BV341" s="53">
        <v>37.648588808829281</v>
      </c>
      <c r="BW341" s="8"/>
      <c r="BX341" s="50"/>
      <c r="BY341" s="53"/>
      <c r="BZ341" s="8"/>
      <c r="CA341" s="20"/>
      <c r="CB341" s="8"/>
      <c r="CC341" s="20"/>
      <c r="CD341" s="20"/>
      <c r="CE341" s="20"/>
      <c r="CF341" s="20"/>
      <c r="CG341" s="8"/>
      <c r="CH341" s="20"/>
    </row>
    <row r="342" spans="14:86" x14ac:dyDescent="0.25">
      <c r="N342" s="27"/>
      <c r="O342" s="312"/>
      <c r="P342" s="313"/>
      <c r="Q342" s="313"/>
      <c r="R342" s="61">
        <v>1500</v>
      </c>
      <c r="S342" s="14">
        <v>2467.5500000000002</v>
      </c>
      <c r="T342" s="14">
        <v>46.289549999999998</v>
      </c>
      <c r="U342" s="7">
        <v>2465.3628743215318</v>
      </c>
      <c r="V342" s="4">
        <v>46.41784658257356</v>
      </c>
      <c r="W342" s="2">
        <f t="shared" si="111"/>
        <v>8.8635516138210732E-2</v>
      </c>
      <c r="X342" s="2">
        <f t="shared" si="112"/>
        <v>0.27716100626072537</v>
      </c>
      <c r="Y342" s="215">
        <f t="shared" si="117"/>
        <v>4.783518733415943</v>
      </c>
      <c r="Z342" s="217">
        <f t="shared" si="118"/>
        <v>1.6460013100054703E-2</v>
      </c>
      <c r="AA342" s="223"/>
      <c r="AB342" s="23"/>
      <c r="AC342" s="312"/>
      <c r="AD342" s="313"/>
      <c r="AE342" s="313"/>
      <c r="AF342" s="61">
        <v>1500</v>
      </c>
      <c r="AG342" s="14">
        <v>2670.951</v>
      </c>
      <c r="AH342" s="14">
        <v>46.37444</v>
      </c>
      <c r="AI342" s="7">
        <v>2635.0797261980892</v>
      </c>
      <c r="AJ342" s="4">
        <v>46.432854090791309</v>
      </c>
      <c r="AK342" s="2">
        <f t="shared" si="113"/>
        <v>1.3430150460233368</v>
      </c>
      <c r="AL342" s="2">
        <f t="shared" si="114"/>
        <v>0.12596182464156883</v>
      </c>
      <c r="AM342" s="215">
        <f t="shared" si="119"/>
        <v>1286.7482841716503</v>
      </c>
      <c r="AN342" s="217">
        <f t="shared" si="120"/>
        <v>3.4122060029753549E-3</v>
      </c>
      <c r="AO342" s="223"/>
      <c r="AP342" s="23"/>
      <c r="AQ342" s="312"/>
      <c r="AR342" s="313"/>
      <c r="AS342" s="313"/>
      <c r="AT342" s="61">
        <v>1500</v>
      </c>
      <c r="AU342" s="14">
        <v>2397.1260000000002</v>
      </c>
      <c r="AV342" s="14">
        <v>46.304029999999997</v>
      </c>
      <c r="AW342" s="7">
        <v>2450.5149174054422</v>
      </c>
      <c r="AX342" s="4">
        <v>46.418850900879526</v>
      </c>
      <c r="AY342" s="2">
        <f t="shared" si="115"/>
        <v>2.2272053035777861</v>
      </c>
      <c r="AZ342" s="2">
        <f t="shared" si="116"/>
        <v>0.24797172271944609</v>
      </c>
      <c r="BA342" s="215">
        <f t="shared" si="121"/>
        <v>2850.3765017251126</v>
      </c>
      <c r="BB342" s="217">
        <f t="shared" si="122"/>
        <v>1.3183839278786651E-2</v>
      </c>
      <c r="BC342" s="162"/>
      <c r="BD342" s="32"/>
      <c r="BS342" s="20"/>
      <c r="BT342" s="8"/>
      <c r="BU342" s="50">
        <v>1764.0373431454889</v>
      </c>
      <c r="BV342" s="53">
        <v>38.13745912543807</v>
      </c>
      <c r="BW342" s="8"/>
      <c r="BX342" s="50"/>
      <c r="BY342" s="53"/>
      <c r="BZ342" s="8"/>
      <c r="CA342" s="20"/>
      <c r="CB342" s="8"/>
      <c r="CC342" s="20"/>
      <c r="CD342" s="20"/>
      <c r="CE342" s="20"/>
      <c r="CF342" s="20"/>
      <c r="CG342" s="8"/>
      <c r="CH342" s="20"/>
    </row>
    <row r="343" spans="14:86" x14ac:dyDescent="0.25">
      <c r="N343" s="27"/>
      <c r="O343" s="312"/>
      <c r="P343" s="313"/>
      <c r="Q343" s="313"/>
      <c r="R343" s="61">
        <v>1550</v>
      </c>
      <c r="S343" s="14">
        <v>2522.9340000000002</v>
      </c>
      <c r="T343" s="14">
        <v>46.837769999999999</v>
      </c>
      <c r="U343" s="7">
        <v>2519.2195680075101</v>
      </c>
      <c r="V343" s="4">
        <v>46.904795479325742</v>
      </c>
      <c r="W343" s="2">
        <f t="shared" si="111"/>
        <v>0.14722668101861019</v>
      </c>
      <c r="X343" s="2">
        <f t="shared" si="112"/>
        <v>0.1431013460413311</v>
      </c>
      <c r="Y343" s="215">
        <f t="shared" si="117"/>
        <v>13.797005026833698</v>
      </c>
      <c r="Z343" s="217">
        <f t="shared" si="118"/>
        <v>4.4924148788455711E-3</v>
      </c>
      <c r="AA343" s="223"/>
      <c r="AB343" s="23"/>
      <c r="AC343" s="312"/>
      <c r="AD343" s="313"/>
      <c r="AE343" s="313"/>
      <c r="AF343" s="61">
        <v>1550</v>
      </c>
      <c r="AG343" s="14">
        <v>2718.6030000000001</v>
      </c>
      <c r="AH343" s="14">
        <v>46.830629999999999</v>
      </c>
      <c r="AI343" s="7">
        <v>2692.466872213502</v>
      </c>
      <c r="AJ343" s="4">
        <v>46.919678215216379</v>
      </c>
      <c r="AK343" s="2">
        <f t="shared" si="113"/>
        <v>0.96138081899041672</v>
      </c>
      <c r="AL343" s="2">
        <f t="shared" si="114"/>
        <v>0.19014951371864919</v>
      </c>
      <c r="AM343" s="215">
        <f t="shared" si="119"/>
        <v>683.09717567215478</v>
      </c>
      <c r="AN343" s="217">
        <f t="shared" si="120"/>
        <v>7.9295846332227034E-3</v>
      </c>
      <c r="AO343" s="223"/>
      <c r="AP343" s="23"/>
      <c r="AQ343" s="312"/>
      <c r="AR343" s="313"/>
      <c r="AS343" s="313"/>
      <c r="AT343" s="61">
        <v>1550</v>
      </c>
      <c r="AU343" s="14">
        <v>2451.8110000000001</v>
      </c>
      <c r="AV343" s="14">
        <v>46.835470000000001</v>
      </c>
      <c r="AW343" s="7">
        <v>2504.0601986709103</v>
      </c>
      <c r="AX343" s="4">
        <v>46.905834188757694</v>
      </c>
      <c r="AY343" s="2">
        <f t="shared" si="115"/>
        <v>2.1310451201544538</v>
      </c>
      <c r="AZ343" s="2">
        <f t="shared" si="116"/>
        <v>0.15023696518406576</v>
      </c>
      <c r="BA343" s="215">
        <f t="shared" si="121"/>
        <v>2729.9787617522356</v>
      </c>
      <c r="BB343" s="217">
        <f t="shared" si="122"/>
        <v>4.9511190595283297E-3</v>
      </c>
      <c r="BC343" s="162"/>
      <c r="BD343" s="32"/>
      <c r="BS343" s="20"/>
      <c r="BT343" s="8"/>
      <c r="BU343" s="50">
        <v>1812.3311504305755</v>
      </c>
      <c r="BV343" s="53">
        <v>38.626268955853043</v>
      </c>
      <c r="BW343" s="8"/>
      <c r="BX343" s="50"/>
      <c r="BY343" s="53"/>
      <c r="BZ343" s="8"/>
      <c r="CA343" s="20"/>
      <c r="CB343" s="8"/>
      <c r="CC343" s="20"/>
      <c r="CD343" s="20"/>
      <c r="CE343" s="20"/>
      <c r="CF343" s="20"/>
      <c r="CG343" s="8"/>
      <c r="CH343" s="20"/>
    </row>
    <row r="344" spans="14:86" x14ac:dyDescent="0.25">
      <c r="N344" s="27"/>
      <c r="O344" s="312"/>
      <c r="P344" s="313"/>
      <c r="Q344" s="313"/>
      <c r="R344" s="61">
        <v>1600</v>
      </c>
      <c r="S344" s="14">
        <v>2569.252</v>
      </c>
      <c r="T344" s="14">
        <v>47.292110000000001</v>
      </c>
      <c r="U344" s="7">
        <v>2573.66701216312</v>
      </c>
      <c r="V344" s="4">
        <v>47.391571296175179</v>
      </c>
      <c r="W344" s="2">
        <f t="shared" si="111"/>
        <v>0.17184037078184941</v>
      </c>
      <c r="X344" s="2">
        <f t="shared" si="112"/>
        <v>0.21031266351866812</v>
      </c>
      <c r="Y344" s="215">
        <f t="shared" si="117"/>
        <v>19.492332400498263</v>
      </c>
      <c r="Z344" s="217">
        <f t="shared" si="118"/>
        <v>9.8925494368465577E-3</v>
      </c>
      <c r="AA344" s="223"/>
      <c r="AB344" s="23"/>
      <c r="AC344" s="312"/>
      <c r="AD344" s="313"/>
      <c r="AE344" s="313"/>
      <c r="AF344" s="61">
        <v>1600</v>
      </c>
      <c r="AG344" s="14">
        <v>2775.9589999999998</v>
      </c>
      <c r="AH344" s="14">
        <v>47.375889999999998</v>
      </c>
      <c r="AI344" s="7">
        <v>2750.5186891220933</v>
      </c>
      <c r="AJ344" s="4">
        <v>47.406298506386044</v>
      </c>
      <c r="AK344" s="2">
        <f t="shared" si="113"/>
        <v>0.91645124722326743</v>
      </c>
      <c r="AL344" s="2">
        <f t="shared" si="114"/>
        <v>6.4185615058726136E-2</v>
      </c>
      <c r="AM344" s="215">
        <f t="shared" si="119"/>
        <v>647.20941756452987</v>
      </c>
      <c r="AN344" s="217">
        <f t="shared" si="120"/>
        <v>9.2467726063017179E-4</v>
      </c>
      <c r="AO344" s="223"/>
      <c r="AP344" s="23"/>
      <c r="AQ344" s="312"/>
      <c r="AR344" s="313"/>
      <c r="AS344" s="313"/>
      <c r="AT344" s="61">
        <v>1600</v>
      </c>
      <c r="AU344" s="14">
        <v>2497.5439999999999</v>
      </c>
      <c r="AV344" s="14">
        <v>47.289279999999998</v>
      </c>
      <c r="AW344" s="7">
        <v>2558.1896843854288</v>
      </c>
      <c r="AX344" s="4">
        <v>47.392647403450709</v>
      </c>
      <c r="AY344" s="2">
        <f t="shared" si="115"/>
        <v>2.4282128517226895</v>
      </c>
      <c r="AZ344" s="2">
        <f t="shared" si="116"/>
        <v>0.21858527651660481</v>
      </c>
      <c r="BA344" s="215">
        <f t="shared" si="121"/>
        <v>3677.8990345770571</v>
      </c>
      <c r="BB344" s="217">
        <f t="shared" si="122"/>
        <v>1.0684820096142161E-2</v>
      </c>
      <c r="BC344" s="162"/>
      <c r="BD344" s="32"/>
      <c r="BS344" s="20"/>
      <c r="BT344" s="8"/>
      <c r="BU344" s="50">
        <v>1861.0974048575963</v>
      </c>
      <c r="BV344" s="53">
        <v>39.115013976250339</v>
      </c>
      <c r="BW344" s="8"/>
      <c r="BX344" s="50"/>
      <c r="BY344" s="53"/>
      <c r="BZ344" s="8"/>
      <c r="CA344" s="20"/>
      <c r="CB344" s="8"/>
      <c r="CC344" s="20"/>
      <c r="CD344" s="20"/>
      <c r="CE344" s="20"/>
      <c r="CF344" s="20"/>
      <c r="CG344" s="8"/>
      <c r="CH344" s="20"/>
    </row>
    <row r="345" spans="14:86" x14ac:dyDescent="0.25">
      <c r="N345" s="27"/>
      <c r="O345" s="312"/>
      <c r="P345" s="313"/>
      <c r="Q345" s="313"/>
      <c r="R345" s="61">
        <v>1650</v>
      </c>
      <c r="S345" s="14">
        <v>2625.049</v>
      </c>
      <c r="T345" s="14">
        <v>47.830129999999997</v>
      </c>
      <c r="U345" s="7">
        <v>2628.7177430509646</v>
      </c>
      <c r="V345" s="4">
        <v>47.878161978335562</v>
      </c>
      <c r="W345" s="2">
        <f t="shared" si="111"/>
        <v>0.13975903120149841</v>
      </c>
      <c r="X345" s="2">
        <f t="shared" si="112"/>
        <v>0.10042201084455632</v>
      </c>
      <c r="Y345" s="215">
        <f t="shared" si="117"/>
        <v>13.459675574001203</v>
      </c>
      <c r="Z345" s="217">
        <f t="shared" si="118"/>
        <v>2.3070709428282222E-3</v>
      </c>
      <c r="AA345" s="223"/>
      <c r="AB345" s="23"/>
      <c r="AC345" s="312"/>
      <c r="AD345" s="313"/>
      <c r="AE345" s="313"/>
      <c r="AF345" s="61">
        <v>1650</v>
      </c>
      <c r="AG345" s="14">
        <v>2823.9290000000001</v>
      </c>
      <c r="AH345" s="14">
        <v>47.83231</v>
      </c>
      <c r="AI345" s="7">
        <v>2809.2492918350199</v>
      </c>
      <c r="AJ345" s="4">
        <v>47.892699928261841</v>
      </c>
      <c r="AK345" s="2">
        <f t="shared" si="113"/>
        <v>0.5198327636771386</v>
      </c>
      <c r="AL345" s="2">
        <f t="shared" si="114"/>
        <v>0.12625342213629537</v>
      </c>
      <c r="AM345" s="215">
        <f t="shared" si="119"/>
        <v>215.49383180898587</v>
      </c>
      <c r="AN345" s="217">
        <f t="shared" si="120"/>
        <v>3.6469434354703531E-3</v>
      </c>
      <c r="AO345" s="223"/>
      <c r="AP345" s="23"/>
      <c r="AQ345" s="312"/>
      <c r="AR345" s="313"/>
      <c r="AS345" s="313"/>
      <c r="AT345" s="61">
        <v>1650</v>
      </c>
      <c r="AU345" s="14">
        <v>2552.6239999999998</v>
      </c>
      <c r="AV345" s="14">
        <v>47.837560000000003</v>
      </c>
      <c r="AW345" s="7">
        <v>2612.9157707032296</v>
      </c>
      <c r="AX345" s="4">
        <v>47.879278759512829</v>
      </c>
      <c r="AY345" s="2">
        <f t="shared" si="115"/>
        <v>2.3619526692231116</v>
      </c>
      <c r="AZ345" s="2">
        <f t="shared" si="116"/>
        <v>8.720921282947007E-2</v>
      </c>
      <c r="BA345" s="215">
        <f t="shared" si="121"/>
        <v>3635.0976145308341</v>
      </c>
      <c r="BB345" s="217">
        <f t="shared" si="122"/>
        <v>1.7404548952889634E-3</v>
      </c>
      <c r="BC345" s="162"/>
      <c r="BD345" s="32"/>
      <c r="BS345" s="20"/>
      <c r="BT345" s="8"/>
      <c r="BU345" s="50">
        <v>1910.3460513413543</v>
      </c>
      <c r="BV345" s="53">
        <v>39.60368958146514</v>
      </c>
      <c r="BW345" s="8"/>
      <c r="BX345" s="50"/>
      <c r="BY345" s="53"/>
      <c r="BZ345" s="8"/>
      <c r="CA345" s="20"/>
      <c r="CB345" s="8"/>
      <c r="CC345" s="20"/>
      <c r="CD345" s="20"/>
      <c r="CE345" s="20"/>
      <c r="CF345" s="20"/>
      <c r="CG345" s="8"/>
      <c r="CH345" s="20"/>
    </row>
    <row r="346" spans="14:86" x14ac:dyDescent="0.25">
      <c r="N346" s="27"/>
      <c r="O346" s="312"/>
      <c r="P346" s="313"/>
      <c r="Q346" s="313"/>
      <c r="R346" s="204">
        <v>1700</v>
      </c>
      <c r="S346" s="16">
        <v>2678.634</v>
      </c>
      <c r="T346" s="16">
        <v>48.34845</v>
      </c>
      <c r="U346" s="15">
        <v>2684.384572170216</v>
      </c>
      <c r="V346" s="17">
        <v>48.364554519788896</v>
      </c>
      <c r="W346" s="18">
        <f t="shared" si="111"/>
        <v>0.21468301269288548</v>
      </c>
      <c r="X346" s="18">
        <f t="shared" si="112"/>
        <v>3.3309278351005479E-2</v>
      </c>
      <c r="Y346" s="18">
        <f t="shared" si="117"/>
        <v>33.069080284862139</v>
      </c>
      <c r="Z346" s="38">
        <f t="shared" si="118"/>
        <v>2.5935555763096572E-4</v>
      </c>
      <c r="AA346" s="223"/>
      <c r="AB346" s="23"/>
      <c r="AC346" s="312"/>
      <c r="AD346" s="313"/>
      <c r="AE346" s="313"/>
      <c r="AF346" s="204">
        <v>1700</v>
      </c>
      <c r="AG346" s="16">
        <v>2879.1579999999999</v>
      </c>
      <c r="AH346" s="16">
        <v>48.342559999999999</v>
      </c>
      <c r="AI346" s="15">
        <v>2868.6731067666506</v>
      </c>
      <c r="AJ346" s="17">
        <v>48.378866172843189</v>
      </c>
      <c r="AK346" s="18">
        <f t="shared" si="113"/>
        <v>0.3641652605848425</v>
      </c>
      <c r="AL346" s="18">
        <f t="shared" si="114"/>
        <v>7.5101882985075988E-2</v>
      </c>
      <c r="AM346" s="18">
        <f t="shared" si="119"/>
        <v>109.93298611473476</v>
      </c>
      <c r="AN346" s="38">
        <f t="shared" si="120"/>
        <v>1.3181381865195983E-3</v>
      </c>
      <c r="AO346" s="223"/>
      <c r="AP346" s="23"/>
      <c r="AQ346" s="312"/>
      <c r="AR346" s="313"/>
      <c r="AS346" s="313"/>
      <c r="AT346" s="204">
        <v>1700</v>
      </c>
      <c r="AU346" s="16">
        <v>2605.547</v>
      </c>
      <c r="AV346" s="16">
        <v>48.361080000000001</v>
      </c>
      <c r="AW346" s="15">
        <v>2668.2511257911583</v>
      </c>
      <c r="AX346" s="17">
        <v>48.365715546955876</v>
      </c>
      <c r="AY346" s="18">
        <f t="shared" si="115"/>
        <v>2.4065628365620837</v>
      </c>
      <c r="AZ346" s="18">
        <f t="shared" si="116"/>
        <v>9.5852841910783609E-3</v>
      </c>
      <c r="BA346" s="18">
        <f t="shared" si="121"/>
        <v>3931.8073912334007</v>
      </c>
      <c r="BB346" s="38">
        <f t="shared" si="122"/>
        <v>2.1488295580119742E-5</v>
      </c>
      <c r="BC346" s="162"/>
      <c r="BD346" s="32"/>
      <c r="BS346" s="20"/>
      <c r="BT346" s="8"/>
      <c r="BU346" s="50">
        <v>1960.0872476945112</v>
      </c>
      <c r="BV346" s="53">
        <v>40.09229086302043</v>
      </c>
      <c r="BW346" s="8"/>
      <c r="BX346" s="50"/>
      <c r="BY346" s="53"/>
      <c r="BZ346" s="8"/>
      <c r="CA346" s="20"/>
      <c r="CB346" s="8"/>
      <c r="CC346" s="20"/>
      <c r="CD346" s="20"/>
      <c r="CE346" s="20"/>
      <c r="CF346" s="20"/>
      <c r="CG346" s="8"/>
      <c r="CH346" s="20"/>
    </row>
    <row r="347" spans="14:86" x14ac:dyDescent="0.25">
      <c r="N347" s="27"/>
      <c r="O347" s="312">
        <v>31</v>
      </c>
      <c r="P347" s="313">
        <v>1071</v>
      </c>
      <c r="Q347" s="313">
        <v>0.31</v>
      </c>
      <c r="R347" s="61">
        <v>0</v>
      </c>
      <c r="S347" s="14">
        <v>1086.4839999999999</v>
      </c>
      <c r="T347" s="14">
        <v>31.403939999999999</v>
      </c>
      <c r="U347" s="7">
        <v>1071</v>
      </c>
      <c r="V347" s="4">
        <v>31</v>
      </c>
      <c r="W347" s="2">
        <f t="shared" si="111"/>
        <v>1.4251475401386422</v>
      </c>
      <c r="X347" s="2">
        <f t="shared" si="112"/>
        <v>1.286271722592766</v>
      </c>
      <c r="Y347" s="215">
        <f t="shared" si="117"/>
        <v>239.75425599999764</v>
      </c>
      <c r="Z347" s="217">
        <f t="shared" si="118"/>
        <v>0.16316752359999889</v>
      </c>
      <c r="AA347" s="223"/>
      <c r="AB347" s="23"/>
      <c r="AC347" s="312">
        <v>31</v>
      </c>
      <c r="AD347" s="313">
        <v>1168.4000000000001</v>
      </c>
      <c r="AE347" s="313">
        <v>0.3044</v>
      </c>
      <c r="AF347" s="61">
        <v>0</v>
      </c>
      <c r="AG347" s="14">
        <v>1188.972</v>
      </c>
      <c r="AH347" s="14">
        <v>30.132090000000002</v>
      </c>
      <c r="AI347" s="7">
        <v>1168.4000000000001</v>
      </c>
      <c r="AJ347" s="4">
        <v>31</v>
      </c>
      <c r="AK347" s="2">
        <f t="shared" si="113"/>
        <v>1.7302341854980512</v>
      </c>
      <c r="AL347" s="2">
        <f t="shared" si="114"/>
        <v>2.8803511472320653</v>
      </c>
      <c r="AM347" s="215">
        <f t="shared" si="119"/>
        <v>423.20718399999544</v>
      </c>
      <c r="AN347" s="217">
        <f t="shared" si="120"/>
        <v>0.75326776809999718</v>
      </c>
      <c r="AO347" s="223"/>
      <c r="AP347" s="23"/>
      <c r="AQ347" s="312">
        <v>38</v>
      </c>
      <c r="AR347" s="313">
        <v>1071</v>
      </c>
      <c r="AS347" s="313">
        <v>0.3044</v>
      </c>
      <c r="AT347" s="61">
        <v>0</v>
      </c>
      <c r="AU347" s="14">
        <v>1079.501</v>
      </c>
      <c r="AV347" s="14">
        <v>35.660020000000003</v>
      </c>
      <c r="AW347" s="7">
        <v>1071</v>
      </c>
      <c r="AX347" s="4">
        <v>38</v>
      </c>
      <c r="AY347" s="2">
        <f t="shared" si="115"/>
        <v>0.78749348078417503</v>
      </c>
      <c r="AZ347" s="2">
        <f t="shared" si="116"/>
        <v>6.5619144352695171</v>
      </c>
      <c r="BA347" s="215">
        <f t="shared" si="121"/>
        <v>72.267000999999595</v>
      </c>
      <c r="BB347" s="217">
        <f t="shared" si="122"/>
        <v>5.4755064003999863</v>
      </c>
      <c r="BC347" s="162"/>
      <c r="BD347" s="32"/>
      <c r="BS347" s="20"/>
      <c r="BT347" s="8"/>
      <c r="BU347" s="50">
        <v>2010.3313694100916</v>
      </c>
      <c r="BV347" s="53">
        <v>40.580812585130587</v>
      </c>
      <c r="BW347" s="8"/>
      <c r="BX347" s="50"/>
      <c r="BY347" s="53"/>
      <c r="BZ347" s="8"/>
      <c r="CA347" s="20"/>
      <c r="CB347" s="8"/>
      <c r="CC347" s="20"/>
      <c r="CD347" s="20"/>
      <c r="CE347" s="20"/>
      <c r="CF347" s="20"/>
      <c r="CG347" s="8"/>
      <c r="CH347" s="20"/>
    </row>
    <row r="348" spans="14:86" x14ac:dyDescent="0.25">
      <c r="N348" s="27"/>
      <c r="O348" s="312"/>
      <c r="P348" s="313"/>
      <c r="Q348" s="313"/>
      <c r="R348" s="61">
        <v>50</v>
      </c>
      <c r="S348" s="14">
        <v>1120.8409999999999</v>
      </c>
      <c r="T348" s="14">
        <v>32.189329999999998</v>
      </c>
      <c r="U348" s="7">
        <v>1112.6488781927944</v>
      </c>
      <c r="V348" s="4">
        <v>32.235985483958913</v>
      </c>
      <c r="W348" s="2">
        <f t="shared" si="111"/>
        <v>0.73089062652110937</v>
      </c>
      <c r="X348" s="2">
        <f t="shared" si="112"/>
        <v>0.14494083585745665</v>
      </c>
      <c r="Y348" s="215">
        <f t="shared" si="117"/>
        <v>67.110859704091368</v>
      </c>
      <c r="Z348" s="217">
        <f t="shared" si="118"/>
        <v>2.17673418344058E-3</v>
      </c>
      <c r="AA348" s="223"/>
      <c r="AB348" s="23"/>
      <c r="AC348" s="312"/>
      <c r="AD348" s="313"/>
      <c r="AE348" s="313"/>
      <c r="AF348" s="61">
        <v>50</v>
      </c>
      <c r="AG348" s="14">
        <v>1233.0619999999999</v>
      </c>
      <c r="AH348" s="14">
        <v>31.452750000000002</v>
      </c>
      <c r="AI348" s="7">
        <v>1212.0844535671411</v>
      </c>
      <c r="AJ348" s="4">
        <v>32.259255181766491</v>
      </c>
      <c r="AK348" s="2">
        <f t="shared" si="113"/>
        <v>1.7012564196170872</v>
      </c>
      <c r="AL348" s="2">
        <f t="shared" si="114"/>
        <v>2.5641801806407685</v>
      </c>
      <c r="AM348" s="215">
        <f t="shared" si="119"/>
        <v>440.05745434274883</v>
      </c>
      <c r="AN348" s="217">
        <f t="shared" si="120"/>
        <v>0.65045060821619816</v>
      </c>
      <c r="AO348" s="223"/>
      <c r="AP348" s="23"/>
      <c r="AQ348" s="312"/>
      <c r="AR348" s="313"/>
      <c r="AS348" s="313"/>
      <c r="AT348" s="61">
        <v>50</v>
      </c>
      <c r="AU348" s="14">
        <v>1101.5640000000001</v>
      </c>
      <c r="AV348" s="14">
        <v>34.262129999999999</v>
      </c>
      <c r="AW348" s="7">
        <v>1104.9608978639221</v>
      </c>
      <c r="AX348" s="4">
        <v>33.913911892352537</v>
      </c>
      <c r="AY348" s="2">
        <f t="shared" si="115"/>
        <v>0.30837045000762997</v>
      </c>
      <c r="AZ348" s="2">
        <f t="shared" si="116"/>
        <v>1.0163352589213273</v>
      </c>
      <c r="BA348" s="215">
        <f t="shared" si="121"/>
        <v>11.538915097918183</v>
      </c>
      <c r="BB348" s="217">
        <f t="shared" si="122"/>
        <v>0.12125585049357926</v>
      </c>
      <c r="BC348" s="162"/>
      <c r="BD348" s="32"/>
      <c r="BS348" s="20"/>
      <c r="BT348" s="8"/>
      <c r="BU348" s="50">
        <v>2061.0890145702897</v>
      </c>
      <c r="BV348" s="53">
        <v>41.069249158452379</v>
      </c>
      <c r="BW348" s="8"/>
      <c r="BX348" s="50"/>
      <c r="BY348" s="53"/>
      <c r="BZ348" s="8"/>
      <c r="CA348" s="20"/>
      <c r="CB348" s="8"/>
      <c r="CC348" s="20"/>
      <c r="CD348" s="20"/>
      <c r="CE348" s="20"/>
      <c r="CF348" s="20"/>
      <c r="CG348" s="8"/>
      <c r="CH348" s="20"/>
    </row>
    <row r="349" spans="14:86" x14ac:dyDescent="0.25">
      <c r="N349" s="27"/>
      <c r="O349" s="312"/>
      <c r="P349" s="313"/>
      <c r="Q349" s="313"/>
      <c r="R349" s="61">
        <v>100</v>
      </c>
      <c r="S349" s="14">
        <v>1156.6289999999999</v>
      </c>
      <c r="T349" s="14">
        <v>32.691020000000002</v>
      </c>
      <c r="U349" s="7">
        <v>1153.8107200301965</v>
      </c>
      <c r="V349" s="4">
        <v>32.745545484765394</v>
      </c>
      <c r="W349" s="2">
        <f t="shared" si="111"/>
        <v>0.24366326365700416</v>
      </c>
      <c r="X349" s="2">
        <f t="shared" si="112"/>
        <v>0.16679040533269443</v>
      </c>
      <c r="Y349" s="215">
        <f t="shared" si="117"/>
        <v>7.9427019881948864</v>
      </c>
      <c r="Z349" s="217">
        <f t="shared" si="118"/>
        <v>2.9730284889010177E-3</v>
      </c>
      <c r="AA349" s="223"/>
      <c r="AB349" s="23"/>
      <c r="AC349" s="312"/>
      <c r="AD349" s="313"/>
      <c r="AE349" s="313"/>
      <c r="AF349" s="61">
        <v>100</v>
      </c>
      <c r="AG349" s="14">
        <v>1277.1369999999999</v>
      </c>
      <c r="AH349" s="14">
        <v>32.217910000000003</v>
      </c>
      <c r="AI349" s="7">
        <v>1255.2988558231245</v>
      </c>
      <c r="AJ349" s="4">
        <v>32.756246239579887</v>
      </c>
      <c r="AK349" s="2">
        <f t="shared" si="113"/>
        <v>1.7099296455177011</v>
      </c>
      <c r="AL349" s="2">
        <f t="shared" si="114"/>
        <v>1.6709222900550782</v>
      </c>
      <c r="AM349" s="215">
        <f t="shared" si="119"/>
        <v>476.90454108999705</v>
      </c>
      <c r="AN349" s="217">
        <f t="shared" si="120"/>
        <v>0.28980590684501034</v>
      </c>
      <c r="AO349" s="223"/>
      <c r="AP349" s="23"/>
      <c r="AQ349" s="312"/>
      <c r="AR349" s="313"/>
      <c r="AS349" s="313"/>
      <c r="AT349" s="61">
        <v>100</v>
      </c>
      <c r="AU349" s="14">
        <v>1128.443</v>
      </c>
      <c r="AV349" s="14">
        <v>34.040210000000002</v>
      </c>
      <c r="AW349" s="7">
        <v>1144.1192296796205</v>
      </c>
      <c r="AX349" s="4">
        <v>32.966635594950574</v>
      </c>
      <c r="AY349" s="2">
        <f t="shared" si="115"/>
        <v>1.3891910960164155</v>
      </c>
      <c r="AZ349" s="2">
        <f t="shared" si="116"/>
        <v>3.1538418977128155</v>
      </c>
      <c r="BA349" s="215">
        <f t="shared" si="121"/>
        <v>245.74417696821524</v>
      </c>
      <c r="BB349" s="217">
        <f t="shared" si="122"/>
        <v>1.1525620031772323</v>
      </c>
      <c r="BC349" s="162"/>
      <c r="BD349" s="32"/>
      <c r="BS349" s="20"/>
      <c r="BT349" s="8"/>
      <c r="BU349" s="50">
        <v>2112.371008886696</v>
      </c>
      <c r="BV349" s="53">
        <v>41.557594611326444</v>
      </c>
      <c r="BW349" s="8"/>
      <c r="BX349" s="50"/>
      <c r="BY349" s="53"/>
      <c r="BZ349" s="8"/>
      <c r="CA349" s="20"/>
      <c r="CB349" s="8"/>
      <c r="CC349" s="20"/>
      <c r="CD349" s="20"/>
      <c r="CE349" s="20"/>
      <c r="CF349" s="20"/>
      <c r="CG349" s="8"/>
      <c r="CH349" s="20"/>
    </row>
    <row r="350" spans="14:86" x14ac:dyDescent="0.25">
      <c r="N350" s="27"/>
      <c r="O350" s="312"/>
      <c r="P350" s="313"/>
      <c r="Q350" s="313"/>
      <c r="R350" s="61">
        <v>150</v>
      </c>
      <c r="S350" s="14">
        <v>1193.7850000000001</v>
      </c>
      <c r="T350" s="14">
        <v>33.437959999999997</v>
      </c>
      <c r="U350" s="7">
        <v>1195.273167566349</v>
      </c>
      <c r="V350" s="4">
        <v>33.236063632500333</v>
      </c>
      <c r="W350" s="2">
        <f t="shared" si="111"/>
        <v>0.12465959669026838</v>
      </c>
      <c r="X350" s="2">
        <f t="shared" si="112"/>
        <v>0.60379391416122319</v>
      </c>
      <c r="Y350" s="215">
        <f t="shared" si="117"/>
        <v>2.2146427055328686</v>
      </c>
      <c r="Z350" s="217">
        <f t="shared" si="118"/>
        <v>4.0762143209559426E-2</v>
      </c>
      <c r="AA350" s="223"/>
      <c r="AB350" s="23"/>
      <c r="AC350" s="312"/>
      <c r="AD350" s="313"/>
      <c r="AE350" s="313"/>
      <c r="AF350" s="61">
        <v>150</v>
      </c>
      <c r="AG350" s="14">
        <v>1321.7249999999999</v>
      </c>
      <c r="AH350" s="14">
        <v>32.735599999999998</v>
      </c>
      <c r="AI350" s="7">
        <v>1298.8705647639135</v>
      </c>
      <c r="AJ350" s="4">
        <v>33.245920104090722</v>
      </c>
      <c r="AK350" s="2">
        <f t="shared" si="113"/>
        <v>1.7291369412008077</v>
      </c>
      <c r="AL350" s="2">
        <f t="shared" si="114"/>
        <v>1.5589147719630119</v>
      </c>
      <c r="AM350" s="215">
        <f t="shared" si="119"/>
        <v>522.3252099604664</v>
      </c>
      <c r="AN350" s="217">
        <f t="shared" si="120"/>
        <v>0.26042660863916706</v>
      </c>
      <c r="AO350" s="223"/>
      <c r="AP350" s="23"/>
      <c r="AQ350" s="312"/>
      <c r="AR350" s="313"/>
      <c r="AS350" s="313"/>
      <c r="AT350" s="61">
        <v>150</v>
      </c>
      <c r="AU350" s="14">
        <v>1158.9780000000001</v>
      </c>
      <c r="AV350" s="14">
        <v>34.181959999999997</v>
      </c>
      <c r="AW350" s="7">
        <v>1185.1363139773659</v>
      </c>
      <c r="AX350" s="4">
        <v>33.253606424964573</v>
      </c>
      <c r="AY350" s="2">
        <f t="shared" si="115"/>
        <v>2.2570155755644956</v>
      </c>
      <c r="AZ350" s="2">
        <f t="shared" si="116"/>
        <v>2.7159167439065031</v>
      </c>
      <c r="BA350" s="215">
        <f t="shared" si="121"/>
        <v>684.25739013845509</v>
      </c>
      <c r="BB350" s="217">
        <f t="shared" si="122"/>
        <v>0.86184036028105127</v>
      </c>
      <c r="BC350" s="162"/>
      <c r="BD350" s="32"/>
      <c r="BS350" s="20"/>
      <c r="BT350" s="8"/>
      <c r="BU350" s="50">
        <v>2164.1884108774466</v>
      </c>
      <c r="BV350" s="53">
        <v>42.045842558218297</v>
      </c>
      <c r="BW350" s="8"/>
      <c r="BX350" s="50"/>
      <c r="BY350" s="53"/>
      <c r="BZ350" s="8"/>
      <c r="CA350" s="20"/>
      <c r="CB350" s="8"/>
      <c r="CC350" s="20"/>
      <c r="CD350" s="20"/>
      <c r="CE350" s="20"/>
      <c r="CF350" s="20"/>
      <c r="CG350" s="8"/>
      <c r="CH350" s="20"/>
    </row>
    <row r="351" spans="14:86" x14ac:dyDescent="0.25">
      <c r="N351" s="27"/>
      <c r="O351" s="312"/>
      <c r="P351" s="313"/>
      <c r="Q351" s="313"/>
      <c r="R351" s="61">
        <v>200</v>
      </c>
      <c r="S351" s="14">
        <v>1232.5440000000001</v>
      </c>
      <c r="T351" s="14">
        <v>33.696570000000001</v>
      </c>
      <c r="U351" s="7">
        <v>1237.0634165410786</v>
      </c>
      <c r="V351" s="4">
        <v>33.725284917287162</v>
      </c>
      <c r="W351" s="2">
        <f t="shared" si="111"/>
        <v>0.36667385027053789</v>
      </c>
      <c r="X351" s="2">
        <f t="shared" si="112"/>
        <v>8.5216143029278046E-2</v>
      </c>
      <c r="Y351" s="215">
        <f t="shared" si="117"/>
        <v>20.425125871773943</v>
      </c>
      <c r="Z351" s="217">
        <f t="shared" si="118"/>
        <v>8.2454647480848626E-4</v>
      </c>
      <c r="AA351" s="223"/>
      <c r="AB351" s="23"/>
      <c r="AC351" s="312"/>
      <c r="AD351" s="313"/>
      <c r="AE351" s="313"/>
      <c r="AF351" s="61">
        <v>200</v>
      </c>
      <c r="AG351" s="14">
        <v>1366.89</v>
      </c>
      <c r="AH351" s="14">
        <v>33.271850000000001</v>
      </c>
      <c r="AI351" s="7">
        <v>1342.8150841373349</v>
      </c>
      <c r="AJ351" s="4">
        <v>33.735193582216468</v>
      </c>
      <c r="AK351" s="2">
        <f t="shared" si="113"/>
        <v>1.7612913886754011</v>
      </c>
      <c r="AL351" s="2">
        <f t="shared" si="114"/>
        <v>1.3925993962357581</v>
      </c>
      <c r="AM351" s="215">
        <f t="shared" si="119"/>
        <v>579.60157379440818</v>
      </c>
      <c r="AN351" s="217">
        <f t="shared" si="120"/>
        <v>0.21468727518118799</v>
      </c>
      <c r="AO351" s="223"/>
      <c r="AP351" s="23"/>
      <c r="AQ351" s="312"/>
      <c r="AR351" s="313"/>
      <c r="AS351" s="313"/>
      <c r="AT351" s="61">
        <v>200</v>
      </c>
      <c r="AU351" s="14">
        <v>1192.4960000000001</v>
      </c>
      <c r="AV351" s="14">
        <v>34.651159999999997</v>
      </c>
      <c r="AW351" s="7">
        <v>1226.6954445489016</v>
      </c>
      <c r="AX351" s="4">
        <v>33.723982315799439</v>
      </c>
      <c r="AY351" s="2">
        <f t="shared" si="115"/>
        <v>2.867887569342078</v>
      </c>
      <c r="AZ351" s="2">
        <f t="shared" si="116"/>
        <v>2.6757478947329845</v>
      </c>
      <c r="BA351" s="215">
        <f t="shared" si="121"/>
        <v>1169.6020074533892</v>
      </c>
      <c r="BB351" s="217">
        <f t="shared" si="122"/>
        <v>0.85965845807950947</v>
      </c>
      <c r="BC351" s="162"/>
      <c r="BD351" s="32"/>
      <c r="BS351" s="20"/>
      <c r="BT351" s="8"/>
      <c r="BU351" s="50">
        <v>2216.5525171872287</v>
      </c>
      <c r="BV351" s="53">
        <v>42.533986165029162</v>
      </c>
      <c r="BW351" s="8"/>
      <c r="BX351" s="50"/>
      <c r="BY351" s="53"/>
      <c r="BZ351" s="8"/>
      <c r="CA351" s="20"/>
      <c r="CB351" s="8"/>
      <c r="CC351" s="20"/>
      <c r="CD351" s="20"/>
      <c r="CE351" s="20"/>
      <c r="CF351" s="20"/>
      <c r="CG351" s="8"/>
      <c r="CH351" s="20"/>
    </row>
    <row r="352" spans="14:86" x14ac:dyDescent="0.25">
      <c r="N352" s="27"/>
      <c r="O352" s="312"/>
      <c r="P352" s="313"/>
      <c r="Q352" s="313"/>
      <c r="R352" s="61">
        <v>250</v>
      </c>
      <c r="S352" s="14">
        <v>1272.7560000000001</v>
      </c>
      <c r="T352" s="14">
        <v>34.25027</v>
      </c>
      <c r="U352" s="7">
        <v>1279.1897420422347</v>
      </c>
      <c r="V352" s="4">
        <v>34.214378977149323</v>
      </c>
      <c r="W352" s="2">
        <f t="shared" si="111"/>
        <v>0.50549689353140725</v>
      </c>
      <c r="X352" s="2">
        <f t="shared" si="112"/>
        <v>0.10479048150767059</v>
      </c>
      <c r="Y352" s="215">
        <f t="shared" si="117"/>
        <v>41.393036666017025</v>
      </c>
      <c r="Z352" s="217">
        <f t="shared" si="118"/>
        <v>1.2881655212678362E-3</v>
      </c>
      <c r="AA352" s="223"/>
      <c r="AB352" s="23"/>
      <c r="AC352" s="312"/>
      <c r="AD352" s="313"/>
      <c r="AE352" s="313"/>
      <c r="AF352" s="61">
        <v>250</v>
      </c>
      <c r="AG352" s="14">
        <v>1412.6759999999999</v>
      </c>
      <c r="AH352" s="14">
        <v>33.752220000000001</v>
      </c>
      <c r="AI352" s="7">
        <v>1387.1406450952561</v>
      </c>
      <c r="AJ352" s="4">
        <v>34.22441309924946</v>
      </c>
      <c r="AK352" s="2">
        <f t="shared" si="113"/>
        <v>1.8075875080162631</v>
      </c>
      <c r="AL352" s="2">
        <f t="shared" si="114"/>
        <v>1.3989986414210951</v>
      </c>
      <c r="AM352" s="215">
        <f t="shared" si="119"/>
        <v>652.05435011122461</v>
      </c>
      <c r="AN352" s="217">
        <f t="shared" si="120"/>
        <v>0.22296632297880961</v>
      </c>
      <c r="AO352" s="223"/>
      <c r="AP352" s="23"/>
      <c r="AQ352" s="312"/>
      <c r="AR352" s="313"/>
      <c r="AS352" s="313"/>
      <c r="AT352" s="61">
        <v>250</v>
      </c>
      <c r="AU352" s="14">
        <v>1228.8340000000001</v>
      </c>
      <c r="AV352" s="14">
        <v>34.570830000000001</v>
      </c>
      <c r="AW352" s="7">
        <v>1268.6065190472709</v>
      </c>
      <c r="AX352" s="4">
        <v>34.211268081473015</v>
      </c>
      <c r="AY352" s="2">
        <f t="shared" si="115"/>
        <v>3.2366063314712044</v>
      </c>
      <c r="AZ352" s="2">
        <f t="shared" si="116"/>
        <v>1.0400731441130728</v>
      </c>
      <c r="BA352" s="215">
        <f t="shared" si="121"/>
        <v>1581.8532713655236</v>
      </c>
      <c r="BB352" s="217">
        <f t="shared" si="122"/>
        <v>0.12928477325480647</v>
      </c>
      <c r="BC352" s="162"/>
      <c r="BD352" s="32"/>
      <c r="BS352" s="20"/>
      <c r="BT352" s="8"/>
      <c r="BU352" s="50">
        <v>2269.474868056569</v>
      </c>
      <c r="BV352" s="53">
        <v>43.022018110901506</v>
      </c>
      <c r="BW352" s="8"/>
      <c r="BX352" s="50"/>
      <c r="BY352" s="53"/>
      <c r="BZ352" s="8"/>
      <c r="CA352" s="20"/>
      <c r="CB352" s="8"/>
      <c r="CC352" s="20"/>
      <c r="CD352" s="20"/>
      <c r="CE352" s="20"/>
      <c r="CF352" s="20"/>
      <c r="CG352" s="8"/>
      <c r="CH352" s="20"/>
    </row>
    <row r="353" spans="14:86" x14ac:dyDescent="0.25">
      <c r="N353" s="27"/>
      <c r="O353" s="312"/>
      <c r="P353" s="313"/>
      <c r="Q353" s="313"/>
      <c r="R353" s="61">
        <v>300</v>
      </c>
      <c r="S353" s="14">
        <v>1314.433</v>
      </c>
      <c r="T353" s="14">
        <v>34.536639999999998</v>
      </c>
      <c r="U353" s="7">
        <v>1321.6593075063709</v>
      </c>
      <c r="V353" s="4">
        <v>34.703433433202761</v>
      </c>
      <c r="W353" s="2">
        <f t="shared" si="111"/>
        <v>0.54976613538847996</v>
      </c>
      <c r="X353" s="2">
        <f t="shared" si="112"/>
        <v>0.48294632368048179</v>
      </c>
      <c r="Y353" s="215">
        <f t="shared" si="117"/>
        <v>52.219520176631811</v>
      </c>
      <c r="Z353" s="217">
        <f t="shared" si="118"/>
        <v>2.7820049359564478E-2</v>
      </c>
      <c r="AA353" s="223"/>
      <c r="AB353" s="23"/>
      <c r="AC353" s="312"/>
      <c r="AD353" s="313"/>
      <c r="AE353" s="313"/>
      <c r="AF353" s="61">
        <v>300</v>
      </c>
      <c r="AG353" s="14">
        <v>1459.0219999999999</v>
      </c>
      <c r="AH353" s="14">
        <v>34.234789999999997</v>
      </c>
      <c r="AI353" s="7">
        <v>1431.8552703404948</v>
      </c>
      <c r="AJ353" s="4">
        <v>34.713597265870462</v>
      </c>
      <c r="AK353" s="2">
        <f t="shared" si="113"/>
        <v>1.8619821811806203</v>
      </c>
      <c r="AL353" s="2">
        <f t="shared" si="114"/>
        <v>1.3985985188472458</v>
      </c>
      <c r="AM353" s="215">
        <f t="shared" si="119"/>
        <v>738.03120039263456</v>
      </c>
      <c r="AN353" s="217">
        <f t="shared" si="120"/>
        <v>0.22925639785035012</v>
      </c>
      <c r="AO353" s="223"/>
      <c r="AP353" s="23"/>
      <c r="AQ353" s="312"/>
      <c r="AR353" s="313"/>
      <c r="AS353" s="313"/>
      <c r="AT353" s="61">
        <v>300</v>
      </c>
      <c r="AU353" s="14">
        <v>1267.3630000000001</v>
      </c>
      <c r="AV353" s="14">
        <v>34.941130000000001</v>
      </c>
      <c r="AW353" s="7">
        <v>1310.8583209684462</v>
      </c>
      <c r="AX353" s="4">
        <v>34.700101581661954</v>
      </c>
      <c r="AY353" s="2">
        <f t="shared" si="115"/>
        <v>3.431954457282254</v>
      </c>
      <c r="AZ353" s="2">
        <f t="shared" si="116"/>
        <v>0.68981288910246141</v>
      </c>
      <c r="BA353" s="215">
        <f t="shared" si="121"/>
        <v>1891.8429461481464</v>
      </c>
      <c r="BB353" s="217">
        <f t="shared" si="122"/>
        <v>5.8094698446540541E-2</v>
      </c>
      <c r="BC353" s="162"/>
      <c r="BD353" s="32"/>
      <c r="BS353" s="20"/>
      <c r="BT353" s="8"/>
      <c r="BU353" s="50">
        <v>2322.9672529473751</v>
      </c>
      <c r="BV353" s="53">
        <v>43.509930546092576</v>
      </c>
      <c r="BW353" s="8"/>
      <c r="BX353" s="50"/>
      <c r="BY353" s="53"/>
      <c r="BZ353" s="8"/>
      <c r="CA353" s="20"/>
      <c r="CB353" s="8"/>
      <c r="CC353" s="20"/>
      <c r="CD353" s="20"/>
      <c r="CE353" s="20"/>
      <c r="CF353" s="20"/>
      <c r="CG353" s="8"/>
      <c r="CH353" s="20"/>
    </row>
    <row r="354" spans="14:86" x14ac:dyDescent="0.25">
      <c r="N354" s="27"/>
      <c r="O354" s="312"/>
      <c r="P354" s="313"/>
      <c r="Q354" s="313"/>
      <c r="R354" s="61">
        <v>350</v>
      </c>
      <c r="S354" s="14">
        <v>1361.374</v>
      </c>
      <c r="T354" s="14">
        <v>34.974809999999998</v>
      </c>
      <c r="U354" s="7">
        <v>1364.4793298468721</v>
      </c>
      <c r="V354" s="4">
        <v>35.19245374841465</v>
      </c>
      <c r="W354" s="2">
        <f t="shared" si="111"/>
        <v>0.22810262623438596</v>
      </c>
      <c r="X354" s="2">
        <f t="shared" si="112"/>
        <v>0.62228715013648928</v>
      </c>
      <c r="Y354" s="215">
        <f t="shared" si="117"/>
        <v>9.6430734578747597</v>
      </c>
      <c r="Z354" s="217">
        <f t="shared" si="118"/>
        <v>4.7368801223980267E-2</v>
      </c>
      <c r="AA354" s="223"/>
      <c r="AB354" s="23"/>
      <c r="AC354" s="312"/>
      <c r="AD354" s="313"/>
      <c r="AE354" s="313"/>
      <c r="AF354" s="61">
        <v>350</v>
      </c>
      <c r="AG354" s="14">
        <v>1510.393</v>
      </c>
      <c r="AH354" s="14">
        <v>34.813339999999997</v>
      </c>
      <c r="AI354" s="7">
        <v>1476.9671298036005</v>
      </c>
      <c r="AJ354" s="4">
        <v>35.202744909712848</v>
      </c>
      <c r="AK354" s="2">
        <f t="shared" si="113"/>
        <v>2.2130578065708395</v>
      </c>
      <c r="AL354" s="2">
        <f t="shared" si="114"/>
        <v>1.1185508477866577</v>
      </c>
      <c r="AM354" s="215">
        <f t="shared" si="119"/>
        <v>1117.2887983865485</v>
      </c>
      <c r="AN354" s="217">
        <f t="shared" si="120"/>
        <v>0.15163618370847409</v>
      </c>
      <c r="AO354" s="223"/>
      <c r="AP354" s="23"/>
      <c r="AQ354" s="312"/>
      <c r="AR354" s="313"/>
      <c r="AS354" s="313"/>
      <c r="AT354" s="61">
        <v>350</v>
      </c>
      <c r="AU354" s="14">
        <v>1311.729</v>
      </c>
      <c r="AV354" s="14">
        <v>35.193280000000001</v>
      </c>
      <c r="AW354" s="7">
        <v>1353.4562713693515</v>
      </c>
      <c r="AX354" s="4">
        <v>35.189062614125291</v>
      </c>
      <c r="AY354" s="2">
        <f t="shared" si="115"/>
        <v>3.1810893385258279</v>
      </c>
      <c r="AZ354" s="2">
        <f t="shared" si="116"/>
        <v>1.1983497629975222E-2</v>
      </c>
      <c r="BA354" s="215">
        <f t="shared" si="121"/>
        <v>1741.1651759314977</v>
      </c>
      <c r="BB354" s="217">
        <f t="shared" si="122"/>
        <v>1.7786343616208023E-5</v>
      </c>
      <c r="BC354" s="162"/>
      <c r="BD354" s="32"/>
      <c r="BS354" s="20"/>
      <c r="BT354" s="8"/>
      <c r="BU354" s="50">
        <v>2377.0417163323104</v>
      </c>
      <c r="BV354" s="53">
        <v>43.997715045428521</v>
      </c>
      <c r="BW354" s="8"/>
      <c r="BX354" s="50"/>
      <c r="BY354" s="53"/>
      <c r="BZ354" s="8"/>
      <c r="CA354" s="20"/>
      <c r="CB354" s="8"/>
      <c r="CC354" s="20"/>
      <c r="CD354" s="20"/>
      <c r="CE354" s="20"/>
      <c r="CF354" s="20"/>
      <c r="CG354" s="8"/>
      <c r="CH354" s="20"/>
    </row>
    <row r="355" spans="14:86" x14ac:dyDescent="0.25">
      <c r="N355" s="27"/>
      <c r="O355" s="312"/>
      <c r="P355" s="313"/>
      <c r="Q355" s="313"/>
      <c r="R355" s="61">
        <v>400</v>
      </c>
      <c r="S355" s="14">
        <v>1405.136</v>
      </c>
      <c r="T355" s="14">
        <v>35.40598</v>
      </c>
      <c r="U355" s="7">
        <v>1407.6571708044648</v>
      </c>
      <c r="V355" s="4">
        <v>35.681438257120206</v>
      </c>
      <c r="W355" s="2">
        <f t="shared" si="111"/>
        <v>0.17942539401629973</v>
      </c>
      <c r="X355" s="2">
        <f t="shared" si="112"/>
        <v>0.7779992450998573</v>
      </c>
      <c r="Y355" s="215">
        <f t="shared" si="117"/>
        <v>6.356302225286055</v>
      </c>
      <c r="Z355" s="217">
        <f t="shared" si="118"/>
        <v>7.5877251415701757E-2</v>
      </c>
      <c r="AA355" s="223"/>
      <c r="AB355" s="23"/>
      <c r="AC355" s="312"/>
      <c r="AD355" s="313"/>
      <c r="AE355" s="313"/>
      <c r="AF355" s="61">
        <v>400</v>
      </c>
      <c r="AG355" s="14">
        <v>1557.8140000000001</v>
      </c>
      <c r="AH355" s="14">
        <v>35.255470000000003</v>
      </c>
      <c r="AI355" s="7">
        <v>1522.4845654471685</v>
      </c>
      <c r="AJ355" s="4">
        <v>35.691853337128656</v>
      </c>
      <c r="AK355" s="2">
        <f t="shared" si="113"/>
        <v>2.2678852900815869</v>
      </c>
      <c r="AL355" s="2">
        <f t="shared" si="114"/>
        <v>1.2377748392764389</v>
      </c>
      <c r="AM355" s="215">
        <f t="shared" si="119"/>
        <v>1248.1689458228093</v>
      </c>
      <c r="AN355" s="217">
        <f t="shared" si="120"/>
        <v>0.19043041692353979</v>
      </c>
      <c r="AO355" s="223"/>
      <c r="AP355" s="23"/>
      <c r="AQ355" s="312"/>
      <c r="AR355" s="313"/>
      <c r="AS355" s="313"/>
      <c r="AT355" s="61">
        <v>400</v>
      </c>
      <c r="AU355" s="14">
        <v>1353.643</v>
      </c>
      <c r="AV355" s="14">
        <v>35.465429999999998</v>
      </c>
      <c r="AW355" s="7">
        <v>1396.4074643861429</v>
      </c>
      <c r="AX355" s="4">
        <v>35.678005906834443</v>
      </c>
      <c r="AY355" s="2">
        <f t="shared" si="115"/>
        <v>3.1592129081406908</v>
      </c>
      <c r="AZ355" s="2">
        <f t="shared" si="116"/>
        <v>0.59938905811784904</v>
      </c>
      <c r="BA355" s="215">
        <f t="shared" si="121"/>
        <v>1828.7994142336836</v>
      </c>
      <c r="BB355" s="217">
        <f t="shared" si="122"/>
        <v>4.5188516166486663E-2</v>
      </c>
      <c r="BC355" s="162"/>
      <c r="BD355" s="32"/>
      <c r="BS355" s="20"/>
      <c r="BT355" s="8"/>
      <c r="BU355" s="50">
        <v>2431.7105636562846</v>
      </c>
      <c r="BV355" s="53">
        <v>44.485362556781986</v>
      </c>
      <c r="BW355" s="8"/>
      <c r="BX355" s="50"/>
      <c r="BY355" s="53"/>
      <c r="BZ355" s="8"/>
      <c r="CA355" s="20"/>
      <c r="CB355" s="8"/>
      <c r="CC355" s="20"/>
      <c r="CD355" s="20"/>
      <c r="CE355" s="20"/>
      <c r="CF355" s="20"/>
      <c r="CG355" s="8"/>
      <c r="CH355" s="20"/>
    </row>
    <row r="356" spans="14:86" x14ac:dyDescent="0.25">
      <c r="N356" s="27"/>
      <c r="O356" s="312"/>
      <c r="P356" s="313"/>
      <c r="Q356" s="313"/>
      <c r="R356" s="61">
        <v>450</v>
      </c>
      <c r="S356" s="14">
        <v>1449.5650000000001</v>
      </c>
      <c r="T356" s="14">
        <v>35.821120000000001</v>
      </c>
      <c r="U356" s="7">
        <v>1451.2003478032368</v>
      </c>
      <c r="V356" s="4">
        <v>36.170384493759705</v>
      </c>
      <c r="W356" s="2">
        <f t="shared" si="111"/>
        <v>0.1128164520553928</v>
      </c>
      <c r="X356" s="2">
        <f t="shared" si="112"/>
        <v>0.97502393492918393</v>
      </c>
      <c r="Y356" s="215">
        <f t="shared" si="117"/>
        <v>2.6743624375512796</v>
      </c>
      <c r="Z356" s="217">
        <f t="shared" si="118"/>
        <v>0.12198568660122296</v>
      </c>
      <c r="AA356" s="223"/>
      <c r="AB356" s="23"/>
      <c r="AC356" s="312"/>
      <c r="AD356" s="313"/>
      <c r="AE356" s="313"/>
      <c r="AF356" s="61">
        <v>450</v>
      </c>
      <c r="AG356" s="14">
        <v>1605.61</v>
      </c>
      <c r="AH356" s="14">
        <v>35.762810000000002</v>
      </c>
      <c r="AI356" s="7">
        <v>1568.4160965319579</v>
      </c>
      <c r="AJ356" s="4">
        <v>36.180919578877564</v>
      </c>
      <c r="AK356" s="2">
        <f t="shared" si="113"/>
        <v>2.3164967500228562</v>
      </c>
      <c r="AL356" s="2">
        <f t="shared" si="114"/>
        <v>1.1691183631195707</v>
      </c>
      <c r="AM356" s="215">
        <f t="shared" si="119"/>
        <v>1383.3864551900253</v>
      </c>
      <c r="AN356" s="217">
        <f t="shared" si="120"/>
        <v>0.17481561994917239</v>
      </c>
      <c r="AO356" s="223"/>
      <c r="AP356" s="23"/>
      <c r="AQ356" s="312"/>
      <c r="AR356" s="313"/>
      <c r="AS356" s="313"/>
      <c r="AT356" s="61">
        <v>450</v>
      </c>
      <c r="AU356" s="14">
        <v>1396.402</v>
      </c>
      <c r="AV356" s="14">
        <v>35.974229999999999</v>
      </c>
      <c r="AW356" s="7">
        <v>1439.7193019660499</v>
      </c>
      <c r="AX356" s="4">
        <v>36.166913246914326</v>
      </c>
      <c r="AY356" s="2">
        <f t="shared" si="115"/>
        <v>3.102065305409893</v>
      </c>
      <c r="AZ356" s="2">
        <f t="shared" si="116"/>
        <v>0.53561465225059113</v>
      </c>
      <c r="BA356" s="215">
        <f t="shared" si="121"/>
        <v>1876.3886496179466</v>
      </c>
      <c r="BB356" s="217">
        <f t="shared" si="122"/>
        <v>3.7126833641447816E-2</v>
      </c>
      <c r="BC356" s="162"/>
      <c r="BD356" s="32"/>
      <c r="BS356" s="20"/>
      <c r="BT356" s="8"/>
      <c r="BU356" s="50">
        <v>2486.9863674791181</v>
      </c>
      <c r="BV356" s="53">
        <v>44.972863343934371</v>
      </c>
      <c r="BW356" s="8"/>
      <c r="BX356" s="50"/>
      <c r="BY356" s="53"/>
      <c r="BZ356" s="8"/>
      <c r="CA356" s="20"/>
      <c r="CB356" s="8"/>
      <c r="CC356" s="20"/>
      <c r="CD356" s="20"/>
      <c r="CE356" s="20"/>
      <c r="CF356" s="20"/>
      <c r="CG356" s="8"/>
      <c r="CH356" s="20"/>
    </row>
    <row r="357" spans="14:86" x14ac:dyDescent="0.25">
      <c r="N357" s="27"/>
      <c r="O357" s="312"/>
      <c r="P357" s="313"/>
      <c r="Q357" s="313"/>
      <c r="R357" s="61">
        <v>500</v>
      </c>
      <c r="S357" s="14">
        <v>1494.55</v>
      </c>
      <c r="T357" s="14">
        <v>36.362830000000002</v>
      </c>
      <c r="U357" s="7">
        <v>1495.1165380827961</v>
      </c>
      <c r="V357" s="4">
        <v>36.659289776790949</v>
      </c>
      <c r="W357" s="2">
        <f t="shared" si="111"/>
        <v>3.7906934046777585E-2</v>
      </c>
      <c r="X357" s="2">
        <f t="shared" si="112"/>
        <v>0.81528246506376612</v>
      </c>
      <c r="Y357" s="215">
        <f t="shared" si="117"/>
        <v>0.32096539925829698</v>
      </c>
      <c r="Z357" s="217">
        <f t="shared" si="118"/>
        <v>8.7888399254937938E-2</v>
      </c>
      <c r="AA357" s="223"/>
      <c r="AB357" s="23"/>
      <c r="AC357" s="312"/>
      <c r="AD357" s="313"/>
      <c r="AE357" s="313"/>
      <c r="AF357" s="61">
        <v>500</v>
      </c>
      <c r="AG357" s="14">
        <v>1653.835</v>
      </c>
      <c r="AH357" s="14">
        <v>36.247790000000002</v>
      </c>
      <c r="AI357" s="7">
        <v>1614.7704236249479</v>
      </c>
      <c r="AJ357" s="4">
        <v>36.669940476107641</v>
      </c>
      <c r="AK357" s="2">
        <f t="shared" si="113"/>
        <v>2.3620600830827851</v>
      </c>
      <c r="AL357" s="2">
        <f t="shared" si="114"/>
        <v>1.1646240394452707</v>
      </c>
      <c r="AM357" s="215">
        <f t="shared" si="119"/>
        <v>1526.0411273622851</v>
      </c>
      <c r="AN357" s="217">
        <f t="shared" si="120"/>
        <v>0.17821102447790621</v>
      </c>
      <c r="AO357" s="223"/>
      <c r="AP357" s="23"/>
      <c r="AQ357" s="312"/>
      <c r="AR357" s="313"/>
      <c r="AS357" s="313"/>
      <c r="AT357" s="61">
        <v>500</v>
      </c>
      <c r="AU357" s="14">
        <v>1439.9380000000001</v>
      </c>
      <c r="AV357" s="14">
        <v>36.35548</v>
      </c>
      <c r="AW357" s="7">
        <v>1483.3993607534626</v>
      </c>
      <c r="AX357" s="4">
        <v>36.655780109732149</v>
      </c>
      <c r="AY357" s="2">
        <f t="shared" si="115"/>
        <v>3.018280006046266</v>
      </c>
      <c r="AZ357" s="2">
        <f t="shared" si="116"/>
        <v>0.82601057593559135</v>
      </c>
      <c r="BA357" s="215">
        <f t="shared" si="121"/>
        <v>1888.8898785426093</v>
      </c>
      <c r="BB357" s="217">
        <f t="shared" si="122"/>
        <v>9.0180155905140558E-2</v>
      </c>
      <c r="BC357" s="162"/>
      <c r="BD357" s="32"/>
      <c r="BS357" s="20"/>
      <c r="BT357" s="20"/>
      <c r="BU357" s="50">
        <v>2542.8819738093384</v>
      </c>
      <c r="BV357" s="53">
        <v>45.460206923088755</v>
      </c>
      <c r="BW357" s="8"/>
      <c r="BX357" s="50"/>
      <c r="BY357" s="53"/>
      <c r="BZ357" s="8"/>
      <c r="CA357" s="20"/>
      <c r="CB357" s="8"/>
      <c r="CC357" s="20"/>
      <c r="CD357" s="20"/>
      <c r="CE357" s="20"/>
      <c r="CF357" s="20"/>
      <c r="CG357" s="8"/>
      <c r="CH357" s="20"/>
    </row>
    <row r="358" spans="14:86" x14ac:dyDescent="0.25">
      <c r="N358" s="27"/>
      <c r="O358" s="312"/>
      <c r="P358" s="313"/>
      <c r="Q358" s="313"/>
      <c r="R358" s="61">
        <v>550</v>
      </c>
      <c r="S358" s="14">
        <v>1542.768</v>
      </c>
      <c r="T358" s="14">
        <v>36.838560000000001</v>
      </c>
      <c r="U358" s="7">
        <v>1539.4135822754854</v>
      </c>
      <c r="V358" s="4">
        <v>37.148151259255627</v>
      </c>
      <c r="W358" s="2">
        <f t="shared" si="111"/>
        <v>0.21742852616301561</v>
      </c>
      <c r="X358" s="2">
        <f t="shared" si="112"/>
        <v>0.84040000275696447</v>
      </c>
      <c r="Y358" s="215">
        <f t="shared" si="117"/>
        <v>11.252118270537927</v>
      </c>
      <c r="Z358" s="217">
        <f t="shared" si="118"/>
        <v>9.5846747807484242E-2</v>
      </c>
      <c r="AA358" s="223"/>
      <c r="AB358" s="23"/>
      <c r="AC358" s="312"/>
      <c r="AD358" s="313"/>
      <c r="AE358" s="313"/>
      <c r="AF358" s="61">
        <v>550</v>
      </c>
      <c r="AG358" s="14">
        <v>1705.2650000000001</v>
      </c>
      <c r="AH358" s="14">
        <v>36.782780000000002</v>
      </c>
      <c r="AI358" s="7">
        <v>1661.5564325967268</v>
      </c>
      <c r="AJ358" s="4">
        <v>37.158912675746443</v>
      </c>
      <c r="AK358" s="2">
        <f t="shared" si="113"/>
        <v>2.5631539615997081</v>
      </c>
      <c r="AL358" s="2">
        <f t="shared" si="114"/>
        <v>1.0225781622445074</v>
      </c>
      <c r="AM358" s="215">
        <f t="shared" si="119"/>
        <v>1910.4388644464821</v>
      </c>
      <c r="AN358" s="217">
        <f t="shared" si="120"/>
        <v>0.14147578976417677</v>
      </c>
      <c r="AO358" s="223"/>
      <c r="AP358" s="23"/>
      <c r="AQ358" s="312"/>
      <c r="AR358" s="313"/>
      <c r="AS358" s="313"/>
      <c r="AT358" s="61">
        <v>550</v>
      </c>
      <c r="AU358" s="14">
        <v>1486.6569999999999</v>
      </c>
      <c r="AV358" s="14">
        <v>36.9178</v>
      </c>
      <c r="AW358" s="7">
        <v>1527.4553807073885</v>
      </c>
      <c r="AX358" s="4">
        <v>37.144603443686222</v>
      </c>
      <c r="AY358" s="2">
        <f t="shared" si="115"/>
        <v>2.7443035419325748</v>
      </c>
      <c r="AZ358" s="2">
        <f t="shared" si="116"/>
        <v>0.61434712709376593</v>
      </c>
      <c r="BA358" s="215">
        <f t="shared" si="121"/>
        <v>1664.5078683450151</v>
      </c>
      <c r="BB358" s="217">
        <f t="shared" si="122"/>
        <v>5.1439802067929405E-2</v>
      </c>
      <c r="BC358" s="162"/>
      <c r="BD358" s="32"/>
      <c r="BS358" s="20"/>
      <c r="BT358" s="20"/>
      <c r="BU358" s="50">
        <v>2599.4105086400727</v>
      </c>
      <c r="BV358" s="53">
        <v>45.947381992188291</v>
      </c>
      <c r="BW358" s="8"/>
      <c r="BX358" s="50"/>
      <c r="BY358" s="53"/>
      <c r="BZ358" s="8"/>
      <c r="CA358" s="20"/>
      <c r="CB358" s="8"/>
      <c r="CC358" s="20"/>
      <c r="CD358" s="20"/>
      <c r="CE358" s="20"/>
      <c r="CF358" s="20"/>
      <c r="CG358" s="8"/>
      <c r="CH358" s="20"/>
    </row>
    <row r="359" spans="14:86" x14ac:dyDescent="0.25">
      <c r="N359" s="27"/>
      <c r="O359" s="312"/>
      <c r="P359" s="313"/>
      <c r="Q359" s="313"/>
      <c r="R359" s="61">
        <v>600</v>
      </c>
      <c r="S359" s="14">
        <v>1588.345</v>
      </c>
      <c r="T359" s="14">
        <v>37.348500000000001</v>
      </c>
      <c r="U359" s="7">
        <v>1584.0994880028229</v>
      </c>
      <c r="V359" s="4">
        <v>37.636965924386281</v>
      </c>
      <c r="W359" s="2">
        <f t="shared" si="111"/>
        <v>0.2672915517206349</v>
      </c>
      <c r="X359" s="2">
        <f t="shared" si="112"/>
        <v>0.77236281078565383</v>
      </c>
      <c r="Y359" s="215">
        <f t="shared" si="117"/>
        <v>18.024372118174842</v>
      </c>
      <c r="Z359" s="217">
        <f t="shared" si="118"/>
        <v>8.3212589532030978E-2</v>
      </c>
      <c r="AA359" s="223"/>
      <c r="AB359" s="23"/>
      <c r="AC359" s="312"/>
      <c r="AD359" s="313"/>
      <c r="AE359" s="313"/>
      <c r="AF359" s="61">
        <v>600</v>
      </c>
      <c r="AG359" s="14">
        <v>1753.7239999999999</v>
      </c>
      <c r="AH359" s="14">
        <v>37.307380000000002</v>
      </c>
      <c r="AI359" s="7">
        <v>1708.7831987074865</v>
      </c>
      <c r="AJ359" s="4">
        <v>37.647832617066257</v>
      </c>
      <c r="AK359" s="2">
        <f t="shared" si="113"/>
        <v>2.5625925911097456</v>
      </c>
      <c r="AL359" s="2">
        <f t="shared" si="114"/>
        <v>0.91256104574015895</v>
      </c>
      <c r="AM359" s="215">
        <f t="shared" si="119"/>
        <v>2019.6756208131803</v>
      </c>
      <c r="AN359" s="217">
        <f t="shared" si="120"/>
        <v>0.11590798446726204</v>
      </c>
      <c r="AO359" s="223"/>
      <c r="AP359" s="23"/>
      <c r="AQ359" s="312"/>
      <c r="AR359" s="313"/>
      <c r="AS359" s="313"/>
      <c r="AT359" s="61">
        <v>600</v>
      </c>
      <c r="AU359" s="14">
        <v>1530.979</v>
      </c>
      <c r="AV359" s="14">
        <v>37.372770000000003</v>
      </c>
      <c r="AW359" s="7">
        <v>1571.8952668967813</v>
      </c>
      <c r="AX359" s="4">
        <v>37.633380237115915</v>
      </c>
      <c r="AY359" s="2">
        <f t="shared" si="115"/>
        <v>2.6725557239375117</v>
      </c>
      <c r="AZ359" s="2">
        <f t="shared" si="116"/>
        <v>0.69732652173203236</v>
      </c>
      <c r="BA359" s="215">
        <f t="shared" si="121"/>
        <v>1674.1408967686395</v>
      </c>
      <c r="BB359" s="217">
        <f t="shared" si="122"/>
        <v>6.7917695689612118E-2</v>
      </c>
      <c r="BC359" s="162"/>
      <c r="BD359" s="32"/>
      <c r="BS359" s="20"/>
      <c r="BT359" s="20"/>
      <c r="BU359" s="50">
        <v>2656.585384699164</v>
      </c>
      <c r="BV359" s="53">
        <v>46.434376352063914</v>
      </c>
      <c r="BW359" s="8"/>
      <c r="BX359" s="50"/>
      <c r="BY359" s="53"/>
      <c r="BZ359" s="8"/>
      <c r="CA359" s="20"/>
      <c r="CB359" s="8"/>
      <c r="CC359" s="20"/>
      <c r="CD359" s="20"/>
      <c r="CE359" s="20"/>
      <c r="CF359" s="20"/>
      <c r="CG359" s="8"/>
      <c r="CH359" s="20"/>
    </row>
    <row r="360" spans="14:86" x14ac:dyDescent="0.25">
      <c r="N360" s="27"/>
      <c r="O360" s="312"/>
      <c r="P360" s="313"/>
      <c r="Q360" s="313"/>
      <c r="R360" s="61">
        <v>650</v>
      </c>
      <c r="S360" s="14">
        <v>1634.347</v>
      </c>
      <c r="T360" s="14">
        <v>37.870330000000003</v>
      </c>
      <c r="U360" s="7">
        <v>1629.1824335519286</v>
      </c>
      <c r="V360" s="4">
        <v>38.125730574351145</v>
      </c>
      <c r="W360" s="2">
        <f t="shared" si="111"/>
        <v>0.31600183119443759</v>
      </c>
      <c r="X360" s="2">
        <f t="shared" si="112"/>
        <v>0.67440810352363567</v>
      </c>
      <c r="Y360" s="215">
        <f t="shared" si="117"/>
        <v>26.672746596544371</v>
      </c>
      <c r="Z360" s="217">
        <f t="shared" si="118"/>
        <v>6.5229453378893465E-2</v>
      </c>
      <c r="AA360" s="223"/>
      <c r="AB360" s="23"/>
      <c r="AC360" s="312"/>
      <c r="AD360" s="313"/>
      <c r="AE360" s="313"/>
      <c r="AF360" s="61">
        <v>650</v>
      </c>
      <c r="AG360" s="14">
        <v>1802.5039999999999</v>
      </c>
      <c r="AH360" s="14">
        <v>37.775329999999997</v>
      </c>
      <c r="AI360" s="7">
        <v>1756.4599907931643</v>
      </c>
      <c r="AJ360" s="4">
        <v>38.136696516316618</v>
      </c>
      <c r="AK360" s="2">
        <f t="shared" si="113"/>
        <v>2.5544469918976964</v>
      </c>
      <c r="AL360" s="2">
        <f t="shared" si="114"/>
        <v>0.95662040891931788</v>
      </c>
      <c r="AM360" s="215">
        <f t="shared" si="119"/>
        <v>2120.0507838391663</v>
      </c>
      <c r="AN360" s="217">
        <f t="shared" si="120"/>
        <v>0.13058575911481127</v>
      </c>
      <c r="AO360" s="223"/>
      <c r="AP360" s="23"/>
      <c r="AQ360" s="312"/>
      <c r="AR360" s="313"/>
      <c r="AS360" s="313"/>
      <c r="AT360" s="61">
        <v>650</v>
      </c>
      <c r="AU360" s="14">
        <v>1575.7860000000001</v>
      </c>
      <c r="AV360" s="14">
        <v>37.860100000000003</v>
      </c>
      <c r="AW360" s="7">
        <v>1616.7270929073284</v>
      </c>
      <c r="AX360" s="4">
        <v>38.122107328355654</v>
      </c>
      <c r="AY360" s="2">
        <f t="shared" si="115"/>
        <v>2.598137875785691</v>
      </c>
      <c r="AZ360" s="2">
        <f t="shared" si="116"/>
        <v>0.69204077209423842</v>
      </c>
      <c r="BA360" s="215">
        <f t="shared" si="121"/>
        <v>1676.1730884464885</v>
      </c>
      <c r="BB360" s="217">
        <f t="shared" si="122"/>
        <v>6.8647840112065803E-2</v>
      </c>
      <c r="BC360" s="162"/>
      <c r="BD360" s="32"/>
      <c r="BS360" s="20"/>
      <c r="BT360" s="20"/>
      <c r="BU360" s="50">
        <v>2714.4203084269602</v>
      </c>
      <c r="BV360" s="53">
        <v>46.92117681828141</v>
      </c>
      <c r="BW360" s="8"/>
      <c r="BX360" s="50"/>
      <c r="BY360" s="53"/>
      <c r="BZ360" s="8"/>
      <c r="CA360" s="20"/>
      <c r="CB360" s="8"/>
      <c r="CC360" s="20"/>
      <c r="CD360" s="20"/>
      <c r="CE360" s="20"/>
      <c r="CF360" s="20"/>
      <c r="CG360" s="8"/>
      <c r="CH360" s="20"/>
    </row>
    <row r="361" spans="14:86" x14ac:dyDescent="0.25">
      <c r="N361" s="27"/>
      <c r="O361" s="312"/>
      <c r="P361" s="313"/>
      <c r="Q361" s="313"/>
      <c r="R361" s="61">
        <v>700</v>
      </c>
      <c r="S361" s="14">
        <v>1680.7940000000001</v>
      </c>
      <c r="T361" s="14">
        <v>38.321060000000003</v>
      </c>
      <c r="U361" s="7">
        <v>1674.6707716411481</v>
      </c>
      <c r="V361" s="4">
        <v>38.614441817322842</v>
      </c>
      <c r="W361" s="2">
        <f t="shared" si="111"/>
        <v>0.36430570068979151</v>
      </c>
      <c r="X361" s="2">
        <f t="shared" si="112"/>
        <v>0.76558899290061089</v>
      </c>
      <c r="Y361" s="215">
        <f t="shared" si="117"/>
        <v>37.493925534649051</v>
      </c>
      <c r="Z361" s="217">
        <f t="shared" si="118"/>
        <v>8.6072890735651594E-2</v>
      </c>
      <c r="AA361" s="223"/>
      <c r="AB361" s="23"/>
      <c r="AC361" s="312"/>
      <c r="AD361" s="313"/>
      <c r="AE361" s="313"/>
      <c r="AF361" s="61">
        <v>700</v>
      </c>
      <c r="AG361" s="14">
        <v>1851.5820000000001</v>
      </c>
      <c r="AH361" s="14">
        <v>38.285330000000002</v>
      </c>
      <c r="AI361" s="7">
        <v>1804.5962755559501</v>
      </c>
      <c r="AJ361" s="4">
        <v>38.625500349961243</v>
      </c>
      <c r="AK361" s="2">
        <f t="shared" si="113"/>
        <v>2.5375988988902458</v>
      </c>
      <c r="AL361" s="2">
        <f t="shared" si="114"/>
        <v>0.88851356371028001</v>
      </c>
      <c r="AM361" s="215">
        <f t="shared" si="119"/>
        <v>2207.6583015321971</v>
      </c>
      <c r="AN361" s="217">
        <f t="shared" si="120"/>
        <v>0.11571586699275314</v>
      </c>
      <c r="AO361" s="223"/>
      <c r="AP361" s="23"/>
      <c r="AQ361" s="312"/>
      <c r="AR361" s="313"/>
      <c r="AS361" s="313"/>
      <c r="AT361" s="61">
        <v>700</v>
      </c>
      <c r="AU361" s="14">
        <v>1621.0640000000001</v>
      </c>
      <c r="AV361" s="14">
        <v>38.392670000000003</v>
      </c>
      <c r="AW361" s="7">
        <v>1661.9591045280524</v>
      </c>
      <c r="AX361" s="4">
        <v>38.610781369131089</v>
      </c>
      <c r="AY361" s="2">
        <f t="shared" si="115"/>
        <v>2.5227322627639834</v>
      </c>
      <c r="AZ361" s="2">
        <f t="shared" si="116"/>
        <v>0.56810680041551409</v>
      </c>
      <c r="BA361" s="215">
        <f t="shared" si="121"/>
        <v>1672.4095743603273</v>
      </c>
      <c r="BB361" s="217">
        <f t="shared" si="122"/>
        <v>4.757256934423728E-2</v>
      </c>
      <c r="BC361" s="162"/>
      <c r="BD361" s="32"/>
      <c r="BS361" s="20"/>
      <c r="BT361" s="20"/>
      <c r="BU361" s="50">
        <v>2772.9292871967514</v>
      </c>
      <c r="BV361" s="53">
        <v>47.4077691223765</v>
      </c>
      <c r="BW361" s="8"/>
      <c r="BX361" s="50"/>
      <c r="BY361" s="53"/>
      <c r="BZ361" s="8"/>
      <c r="CA361" s="20"/>
      <c r="CB361" s="8"/>
      <c r="CC361" s="20"/>
      <c r="CD361" s="20"/>
      <c r="CE361" s="20"/>
      <c r="CF361" s="20"/>
      <c r="CG361" s="8"/>
      <c r="CH361" s="20"/>
    </row>
    <row r="362" spans="14:86" x14ac:dyDescent="0.25">
      <c r="N362" s="27"/>
      <c r="O362" s="312"/>
      <c r="P362" s="313"/>
      <c r="Q362" s="313"/>
      <c r="R362" s="61">
        <v>750</v>
      </c>
      <c r="S362" s="14">
        <v>1727.6189999999999</v>
      </c>
      <c r="T362" s="14">
        <v>38.838259999999998</v>
      </c>
      <c r="U362" s="7">
        <v>1720.5730332785749</v>
      </c>
      <c r="V362" s="4">
        <v>39.10309605339782</v>
      </c>
      <c r="W362" s="2">
        <f t="shared" si="111"/>
        <v>0.40784262742103294</v>
      </c>
      <c r="X362" s="2">
        <f t="shared" si="112"/>
        <v>0.68189474347672119</v>
      </c>
      <c r="Y362" s="215">
        <f t="shared" si="117"/>
        <v>49.645647039428212</v>
      </c>
      <c r="Z362" s="217">
        <f t="shared" si="118"/>
        <v>7.0138135179334038E-2</v>
      </c>
      <c r="AA362" s="223"/>
      <c r="AB362" s="23"/>
      <c r="AC362" s="312"/>
      <c r="AD362" s="313"/>
      <c r="AE362" s="313"/>
      <c r="AF362" s="61">
        <v>750</v>
      </c>
      <c r="AG362" s="14">
        <v>1900.9659999999999</v>
      </c>
      <c r="AH362" s="14">
        <v>38.804130000000001</v>
      </c>
      <c r="AI362" s="7">
        <v>1853.2017219628722</v>
      </c>
      <c r="AJ362" s="4">
        <v>39.114239836448455</v>
      </c>
      <c r="AK362" s="2">
        <f t="shared" si="113"/>
        <v>2.5126318954219973</v>
      </c>
      <c r="AL362" s="2">
        <f t="shared" si="114"/>
        <v>0.79916708981351781</v>
      </c>
      <c r="AM362" s="215">
        <f t="shared" si="119"/>
        <v>2281.4262564080418</v>
      </c>
      <c r="AN362" s="217">
        <f t="shared" si="120"/>
        <v>9.6168110662087039E-2</v>
      </c>
      <c r="AO362" s="223"/>
      <c r="AP362" s="23"/>
      <c r="AQ362" s="312"/>
      <c r="AR362" s="313"/>
      <c r="AS362" s="313"/>
      <c r="AT362" s="61">
        <v>750</v>
      </c>
      <c r="AU362" s="14">
        <v>1666.835</v>
      </c>
      <c r="AV362" s="14">
        <v>38.836039999999997</v>
      </c>
      <c r="AW362" s="7">
        <v>1707.5997235551608</v>
      </c>
      <c r="AX362" s="4">
        <v>39.099398807375479</v>
      </c>
      <c r="AY362" s="2">
        <f t="shared" si="115"/>
        <v>2.4456364040328404</v>
      </c>
      <c r="AZ362" s="2">
        <f t="shared" si="116"/>
        <v>0.67812992101018088</v>
      </c>
      <c r="BA362" s="215">
        <f t="shared" si="121"/>
        <v>1661.7626865286818</v>
      </c>
      <c r="BB362" s="217">
        <f t="shared" si="122"/>
        <v>6.935786142223635E-2</v>
      </c>
      <c r="BC362" s="162"/>
      <c r="BD362" s="32"/>
      <c r="BS362" s="20"/>
      <c r="BT362" s="20"/>
      <c r="BU362" s="50">
        <v>2832.1266367945768</v>
      </c>
      <c r="BV362" s="53">
        <v>47.8941378009511</v>
      </c>
      <c r="BW362" s="8"/>
      <c r="BX362" s="50"/>
      <c r="BY362" s="53"/>
      <c r="BZ362" s="8"/>
      <c r="CA362" s="20"/>
      <c r="CB362" s="8"/>
      <c r="CC362" s="20"/>
      <c r="CD362" s="20"/>
      <c r="CE362" s="20"/>
      <c r="CF362" s="20"/>
      <c r="CG362" s="8"/>
      <c r="CH362" s="20"/>
    </row>
    <row r="363" spans="14:86" x14ac:dyDescent="0.25">
      <c r="N363" s="27"/>
      <c r="O363" s="312"/>
      <c r="P363" s="313"/>
      <c r="Q363" s="313"/>
      <c r="R363" s="61">
        <v>800</v>
      </c>
      <c r="S363" s="14">
        <v>1774.8430000000001</v>
      </c>
      <c r="T363" s="14">
        <v>39.322429999999997</v>
      </c>
      <c r="U363" s="7">
        <v>1766.8979317166782</v>
      </c>
      <c r="V363" s="4">
        <v>39.591689459338902</v>
      </c>
      <c r="W363" s="2">
        <f t="shared" si="111"/>
        <v>0.44764907562651546</v>
      </c>
      <c r="X363" s="2">
        <f t="shared" si="112"/>
        <v>0.68474776187256137</v>
      </c>
      <c r="Y363" s="215">
        <f t="shared" si="117"/>
        <v>63.124110026647863</v>
      </c>
      <c r="Z363" s="217">
        <f t="shared" si="118"/>
        <v>7.2500656443479222E-2</v>
      </c>
      <c r="AA363" s="223"/>
      <c r="AB363" s="23"/>
      <c r="AC363" s="312"/>
      <c r="AD363" s="313"/>
      <c r="AE363" s="313"/>
      <c r="AF363" s="61">
        <v>800</v>
      </c>
      <c r="AG363" s="14">
        <v>1950.664</v>
      </c>
      <c r="AH363" s="14">
        <v>39.268140000000002</v>
      </c>
      <c r="AI363" s="7">
        <v>1902.2862057563302</v>
      </c>
      <c r="AJ363" s="4">
        <v>39.602910416367003</v>
      </c>
      <c r="AK363" s="2">
        <f t="shared" si="113"/>
        <v>2.4800680303563181</v>
      </c>
      <c r="AL363" s="2">
        <f t="shared" si="114"/>
        <v>0.8525242508736095</v>
      </c>
      <c r="AM363" s="215">
        <f t="shared" si="119"/>
        <v>2340.4109758828477</v>
      </c>
      <c r="AN363" s="217">
        <f t="shared" si="120"/>
        <v>0.11207123167453469</v>
      </c>
      <c r="AO363" s="223"/>
      <c r="AP363" s="23"/>
      <c r="AQ363" s="312"/>
      <c r="AR363" s="313"/>
      <c r="AS363" s="313"/>
      <c r="AT363" s="61">
        <v>800</v>
      </c>
      <c r="AU363" s="14">
        <v>1713.01</v>
      </c>
      <c r="AV363" s="14">
        <v>39.329529999999998</v>
      </c>
      <c r="AW363" s="7">
        <v>1753.6575516942648</v>
      </c>
      <c r="AX363" s="4">
        <v>39.587955871797199</v>
      </c>
      <c r="AY363" s="2">
        <f t="shared" si="115"/>
        <v>2.3728729951526759</v>
      </c>
      <c r="AZ363" s="2">
        <f t="shared" si="116"/>
        <v>0.65707846444440243</v>
      </c>
      <c r="BA363" s="215">
        <f t="shared" si="121"/>
        <v>1652.2234587379332</v>
      </c>
      <c r="BB363" s="217">
        <f t="shared" si="122"/>
        <v>6.6783931214143138E-2</v>
      </c>
      <c r="BC363" s="162"/>
      <c r="BD363" s="32"/>
      <c r="BS363" s="20"/>
      <c r="BT363" s="20"/>
      <c r="BU363" s="50">
        <v>2892.0269891771609</v>
      </c>
      <c r="BV363" s="53">
        <v>48.380266070848869</v>
      </c>
      <c r="BW363" s="8"/>
      <c r="BX363" s="50"/>
      <c r="BY363" s="53"/>
      <c r="BZ363" s="8"/>
      <c r="CA363" s="20"/>
      <c r="CB363" s="8"/>
      <c r="CC363" s="20"/>
      <c r="CD363" s="20"/>
      <c r="CE363" s="20"/>
      <c r="CF363" s="20"/>
      <c r="CG363" s="8"/>
      <c r="CH363" s="20"/>
    </row>
    <row r="364" spans="14:86" x14ac:dyDescent="0.25">
      <c r="N364" s="27"/>
      <c r="O364" s="312"/>
      <c r="P364" s="313"/>
      <c r="Q364" s="313"/>
      <c r="R364" s="61">
        <v>850</v>
      </c>
      <c r="S364" s="14">
        <v>1819.69</v>
      </c>
      <c r="T364" s="14">
        <v>39.76605</v>
      </c>
      <c r="U364" s="7">
        <v>1813.6543665063355</v>
      </c>
      <c r="V364" s="4">
        <v>40.080217972032777</v>
      </c>
      <c r="W364" s="2">
        <f t="shared" si="111"/>
        <v>0.33168470968486885</v>
      </c>
      <c r="X364" s="2">
        <f t="shared" si="112"/>
        <v>0.7900406805120882</v>
      </c>
      <c r="Y364" s="215">
        <f t="shared" si="117"/>
        <v>36.428871669845833</v>
      </c>
      <c r="Z364" s="217">
        <f t="shared" si="118"/>
        <v>9.8701514651187899E-2</v>
      </c>
      <c r="AA364" s="223"/>
      <c r="AB364" s="23"/>
      <c r="AC364" s="312"/>
      <c r="AD364" s="313"/>
      <c r="AE364" s="313"/>
      <c r="AF364" s="61">
        <v>850</v>
      </c>
      <c r="AG364" s="14">
        <v>1997.75</v>
      </c>
      <c r="AH364" s="14">
        <v>39.743310000000001</v>
      </c>
      <c r="AI364" s="7">
        <v>1951.8598140806898</v>
      </c>
      <c r="AJ364" s="4">
        <v>40.09150723081283</v>
      </c>
      <c r="AK364" s="2">
        <f t="shared" si="113"/>
        <v>2.2970935261824637</v>
      </c>
      <c r="AL364" s="2">
        <f t="shared" si="114"/>
        <v>0.87611532812146031</v>
      </c>
      <c r="AM364" s="215">
        <f t="shared" si="119"/>
        <v>2105.9091637088536</v>
      </c>
      <c r="AN364" s="217">
        <f t="shared" si="120"/>
        <v>0.12124131154572262</v>
      </c>
      <c r="AO364" s="223"/>
      <c r="AP364" s="23"/>
      <c r="AQ364" s="312"/>
      <c r="AR364" s="313"/>
      <c r="AS364" s="313"/>
      <c r="AT364" s="61">
        <v>850</v>
      </c>
      <c r="AU364" s="14">
        <v>1756.896</v>
      </c>
      <c r="AV364" s="14">
        <v>39.818109999999997</v>
      </c>
      <c r="AW364" s="7">
        <v>1800.1413745611001</v>
      </c>
      <c r="AX364" s="4">
        <v>40.076448555631522</v>
      </c>
      <c r="AY364" s="2">
        <f t="shared" si="115"/>
        <v>2.4614646832311138</v>
      </c>
      <c r="AZ364" s="2">
        <f t="shared" si="116"/>
        <v>0.64879662955254525</v>
      </c>
      <c r="BA364" s="215">
        <f t="shared" si="121"/>
        <v>1870.1624209298443</v>
      </c>
      <c r="BB364" s="217">
        <f t="shared" si="122"/>
        <v>6.6738809325782522E-2</v>
      </c>
      <c r="BC364" s="162"/>
      <c r="BD364" s="32"/>
      <c r="BS364" s="20"/>
      <c r="BT364" s="20"/>
      <c r="BU364" s="50">
        <v>1180</v>
      </c>
      <c r="BV364" s="53">
        <v>31</v>
      </c>
      <c r="BW364" s="8"/>
      <c r="BX364" s="20"/>
      <c r="BY364" s="20"/>
      <c r="BZ364" s="8"/>
      <c r="CA364" s="20"/>
      <c r="CB364" s="8"/>
      <c r="CC364" s="20"/>
      <c r="CD364" s="20"/>
      <c r="CE364" s="20"/>
      <c r="CF364" s="20"/>
      <c r="CG364" s="8"/>
      <c r="CH364" s="20"/>
    </row>
    <row r="365" spans="14:86" x14ac:dyDescent="0.25">
      <c r="N365" s="27"/>
      <c r="O365" s="312"/>
      <c r="P365" s="313"/>
      <c r="Q365" s="313"/>
      <c r="R365" s="61">
        <v>900</v>
      </c>
      <c r="S365" s="14">
        <v>1866.403</v>
      </c>
      <c r="T365" s="14">
        <v>40.269939999999998</v>
      </c>
      <c r="U365" s="7">
        <v>1860.8514276537596</v>
      </c>
      <c r="V365" s="4">
        <v>40.568677270531296</v>
      </c>
      <c r="W365" s="2">
        <f t="shared" si="111"/>
        <v>0.29744767588995469</v>
      </c>
      <c r="X365" s="2">
        <f t="shared" si="112"/>
        <v>0.74183689007556963</v>
      </c>
      <c r="Y365" s="215">
        <f t="shared" si="117"/>
        <v>30.819955515541043</v>
      </c>
      <c r="Z365" s="217">
        <f t="shared" si="118"/>
        <v>8.9243956804489835E-2</v>
      </c>
      <c r="AA365" s="223"/>
      <c r="AB365" s="23"/>
      <c r="AC365" s="312"/>
      <c r="AD365" s="313"/>
      <c r="AE365" s="313"/>
      <c r="AF365" s="61">
        <v>900</v>
      </c>
      <c r="AG365" s="14">
        <v>2046.739</v>
      </c>
      <c r="AH365" s="14">
        <v>40.246879999999997</v>
      </c>
      <c r="AI365" s="7">
        <v>2001.9328502293272</v>
      </c>
      <c r="AJ365" s="4">
        <v>40.580025097769884</v>
      </c>
      <c r="AK365" s="2">
        <f t="shared" si="113"/>
        <v>2.1891481899095511</v>
      </c>
      <c r="AL365" s="2">
        <f t="shared" si="114"/>
        <v>0.82775384767685456</v>
      </c>
      <c r="AM365" s="215">
        <f t="shared" si="119"/>
        <v>2007.5910572719663</v>
      </c>
      <c r="AN365" s="217">
        <f t="shared" si="120"/>
        <v>0.1109856561681072</v>
      </c>
      <c r="AO365" s="223"/>
      <c r="AP365" s="23"/>
      <c r="AQ365" s="312"/>
      <c r="AR365" s="313"/>
      <c r="AS365" s="313"/>
      <c r="AT365" s="61">
        <v>900</v>
      </c>
      <c r="AU365" s="14">
        <v>1802.691</v>
      </c>
      <c r="AV365" s="14">
        <v>40.264380000000003</v>
      </c>
      <c r="AW365" s="7">
        <v>1847.0601657837055</v>
      </c>
      <c r="AX365" s="4">
        <v>40.564872599086357</v>
      </c>
      <c r="AY365" s="2">
        <f t="shared" si="115"/>
        <v>2.4612740499456374</v>
      </c>
      <c r="AZ365" s="2">
        <f t="shared" si="116"/>
        <v>0.74629883556223653</v>
      </c>
      <c r="BA365" s="215">
        <f t="shared" si="121"/>
        <v>1968.622872341944</v>
      </c>
      <c r="BB365" s="217">
        <f t="shared" si="122"/>
        <v>9.0295802105672313E-2</v>
      </c>
      <c r="BC365" s="162"/>
      <c r="BD365" s="32"/>
      <c r="BS365" s="20"/>
      <c r="BT365" s="20"/>
      <c r="BU365" s="50">
        <v>1223.9268834911488</v>
      </c>
      <c r="BV365" s="53">
        <v>32.262588171055164</v>
      </c>
      <c r="BW365" s="8"/>
      <c r="BX365" s="20"/>
      <c r="BY365" s="20"/>
      <c r="BZ365" s="8"/>
      <c r="CA365" s="20"/>
      <c r="CB365" s="8"/>
      <c r="CC365" s="20"/>
      <c r="CD365" s="20"/>
      <c r="CE365" s="20"/>
      <c r="CF365" s="20"/>
      <c r="CG365" s="8"/>
      <c r="CH365" s="20"/>
    </row>
    <row r="366" spans="14:86" x14ac:dyDescent="0.25">
      <c r="N366" s="27"/>
      <c r="O366" s="312"/>
      <c r="P366" s="313"/>
      <c r="Q366" s="313"/>
      <c r="R366" s="61">
        <v>950</v>
      </c>
      <c r="S366" s="14">
        <v>1913.4269999999999</v>
      </c>
      <c r="T366" s="14">
        <v>40.76782</v>
      </c>
      <c r="U366" s="7">
        <v>1908.4983998840253</v>
      </c>
      <c r="V366" s="4">
        <v>41.057062756528346</v>
      </c>
      <c r="W366" s="2">
        <f t="shared" si="111"/>
        <v>0.25757973081672997</v>
      </c>
      <c r="X366" s="2">
        <f t="shared" si="112"/>
        <v>0.70948791602873429</v>
      </c>
      <c r="Y366" s="215">
        <f t="shared" si="117"/>
        <v>24.291099103185157</v>
      </c>
      <c r="Z366" s="217">
        <f t="shared" si="118"/>
        <v>8.3661372204115764E-2</v>
      </c>
      <c r="AA366" s="223"/>
      <c r="AB366" s="23"/>
      <c r="AC366" s="312"/>
      <c r="AD366" s="313"/>
      <c r="AE366" s="313"/>
      <c r="AF366" s="61">
        <v>950</v>
      </c>
      <c r="AG366" s="14">
        <v>2095.9850000000001</v>
      </c>
      <c r="AH366" s="14">
        <v>40.716299999999997</v>
      </c>
      <c r="AI366" s="7">
        <v>2052.5158385168247</v>
      </c>
      <c r="AJ366" s="4">
        <v>41.068458486282914</v>
      </c>
      <c r="AK366" s="2">
        <f t="shared" si="113"/>
        <v>2.0739252181277732</v>
      </c>
      <c r="AL366" s="2">
        <f t="shared" si="114"/>
        <v>0.86490787788408396</v>
      </c>
      <c r="AM366" s="215">
        <f t="shared" si="119"/>
        <v>1889.5680000503808</v>
      </c>
      <c r="AN366" s="217">
        <f t="shared" si="120"/>
        <v>0.12401559946107561</v>
      </c>
      <c r="AO366" s="223"/>
      <c r="AP366" s="23"/>
      <c r="AQ366" s="312"/>
      <c r="AR366" s="313"/>
      <c r="AS366" s="313"/>
      <c r="AT366" s="61">
        <v>950</v>
      </c>
      <c r="AU366" s="14">
        <v>1848.7909999999999</v>
      </c>
      <c r="AV366" s="14">
        <v>40.763010000000001</v>
      </c>
      <c r="AW366" s="7">
        <v>1894.4230912096123</v>
      </c>
      <c r="AX366" s="4">
        <v>41.053223470282411</v>
      </c>
      <c r="AY366" s="2">
        <f t="shared" si="115"/>
        <v>2.4682125350898145</v>
      </c>
      <c r="AZ366" s="2">
        <f t="shared" si="116"/>
        <v>0.71195299435053971</v>
      </c>
      <c r="BA366" s="215">
        <f t="shared" si="121"/>
        <v>2082.2877481623786</v>
      </c>
      <c r="BB366" s="217">
        <f t="shared" si="122"/>
        <v>8.4223858333359242E-2</v>
      </c>
      <c r="BC366" s="162"/>
      <c r="BD366" s="32"/>
      <c r="BS366" s="20"/>
      <c r="BT366" s="20"/>
      <c r="BU366" s="50">
        <v>1267.3851216806852</v>
      </c>
      <c r="BV366" s="53">
        <v>32.75771517473671</v>
      </c>
      <c r="BW366" s="8"/>
      <c r="BX366" s="20"/>
      <c r="BY366" s="20"/>
      <c r="BZ366" s="8"/>
      <c r="CA366" s="20"/>
      <c r="CB366" s="8"/>
      <c r="CC366" s="20"/>
      <c r="CD366" s="20"/>
      <c r="CE366" s="20"/>
      <c r="CF366" s="20"/>
      <c r="CG366" s="8"/>
      <c r="CH366" s="20"/>
    </row>
    <row r="367" spans="14:86" x14ac:dyDescent="0.25">
      <c r="N367" s="27"/>
      <c r="O367" s="312"/>
      <c r="P367" s="313"/>
      <c r="Q367" s="313"/>
      <c r="R367" s="61">
        <v>1000</v>
      </c>
      <c r="S367" s="14">
        <v>1970.2460000000001</v>
      </c>
      <c r="T367" s="14">
        <v>41.32987</v>
      </c>
      <c r="U367" s="7">
        <v>1956.6047670151413</v>
      </c>
      <c r="V367" s="4">
        <v>41.545369533105848</v>
      </c>
      <c r="W367" s="2">
        <f t="shared" si="111"/>
        <v>0.69236191748942966</v>
      </c>
      <c r="X367" s="2">
        <f t="shared" si="112"/>
        <v>0.52141352756698411</v>
      </c>
      <c r="Y367" s="215">
        <f t="shared" si="117"/>
        <v>186.08323734719943</v>
      </c>
      <c r="Z367" s="217">
        <f t="shared" si="118"/>
        <v>4.6440048768838775E-2</v>
      </c>
      <c r="AA367" s="223"/>
      <c r="AB367" s="23"/>
      <c r="AC367" s="312"/>
      <c r="AD367" s="313"/>
      <c r="AE367" s="313"/>
      <c r="AF367" s="61">
        <v>1000</v>
      </c>
      <c r="AG367" s="14">
        <v>2155.3719999999998</v>
      </c>
      <c r="AH367" s="14">
        <v>41.310020000000002</v>
      </c>
      <c r="AI367" s="7">
        <v>2103.6195292813563</v>
      </c>
      <c r="AJ367" s="4">
        <v>41.556801488171118</v>
      </c>
      <c r="AK367" s="2">
        <f t="shared" si="113"/>
        <v>2.4010922809911008</v>
      </c>
      <c r="AL367" s="2">
        <f t="shared" si="114"/>
        <v>0.59738893414023109</v>
      </c>
      <c r="AM367" s="215">
        <f t="shared" si="119"/>
        <v>2678.3182254840535</v>
      </c>
      <c r="AN367" s="217">
        <f t="shared" si="120"/>
        <v>6.0901102903950829E-2</v>
      </c>
      <c r="AO367" s="223"/>
      <c r="AP367" s="23"/>
      <c r="AQ367" s="312"/>
      <c r="AR367" s="313"/>
      <c r="AS367" s="313"/>
      <c r="AT367" s="61">
        <v>1000</v>
      </c>
      <c r="AU367" s="14">
        <v>1904.528</v>
      </c>
      <c r="AV367" s="14">
        <v>41.374270000000003</v>
      </c>
      <c r="AW367" s="7">
        <v>1942.239513221893</v>
      </c>
      <c r="AX367" s="4">
        <v>41.541496344517974</v>
      </c>
      <c r="AY367" s="2">
        <f t="shared" si="115"/>
        <v>1.9800976001346806</v>
      </c>
      <c r="AZ367" s="2">
        <f t="shared" si="116"/>
        <v>0.40417956502427937</v>
      </c>
      <c r="BA367" s="215">
        <f t="shared" si="121"/>
        <v>1422.1582294850127</v>
      </c>
      <c r="BB367" s="217">
        <f t="shared" si="122"/>
        <v>2.7964650300843101E-2</v>
      </c>
      <c r="BC367" s="162"/>
      <c r="BD367" s="32"/>
      <c r="BS367" s="20"/>
      <c r="BT367" s="20"/>
      <c r="BU367" s="50">
        <v>1311.2078097731182</v>
      </c>
      <c r="BV367" s="53">
        <v>33.247296463119895</v>
      </c>
      <c r="BW367" s="8"/>
      <c r="BX367" s="20"/>
      <c r="BY367" s="20"/>
      <c r="BZ367" s="8"/>
      <c r="CA367" s="20"/>
      <c r="CB367" s="8"/>
      <c r="CC367" s="20"/>
      <c r="CD367" s="20"/>
      <c r="CE367" s="20"/>
      <c r="CF367" s="20"/>
      <c r="CG367" s="8"/>
      <c r="CH367" s="20"/>
    </row>
    <row r="368" spans="14:86" x14ac:dyDescent="0.25">
      <c r="N368" s="27"/>
      <c r="O368" s="312"/>
      <c r="P368" s="313"/>
      <c r="Q368" s="313"/>
      <c r="R368" s="61">
        <v>1050</v>
      </c>
      <c r="S368" s="14">
        <v>2017.883</v>
      </c>
      <c r="T368" s="14">
        <v>41.83231</v>
      </c>
      <c r="U368" s="7">
        <v>2005.1802164468811</v>
      </c>
      <c r="V368" s="4">
        <v>42.033592381561895</v>
      </c>
      <c r="W368" s="2">
        <f t="shared" si="111"/>
        <v>0.62951041032205213</v>
      </c>
      <c r="X368" s="2">
        <f t="shared" si="112"/>
        <v>0.48116487366319438</v>
      </c>
      <c r="Y368" s="215">
        <f t="shared" si="117"/>
        <v>161.36070999738888</v>
      </c>
      <c r="Z368" s="217">
        <f t="shared" si="118"/>
        <v>4.0514597127228616E-2</v>
      </c>
      <c r="AA368" s="223"/>
      <c r="AB368" s="23"/>
      <c r="AC368" s="312"/>
      <c r="AD368" s="313"/>
      <c r="AE368" s="313"/>
      <c r="AF368" s="61">
        <v>1050</v>
      </c>
      <c r="AG368" s="14">
        <v>2205.105</v>
      </c>
      <c r="AH368" s="14">
        <v>41.811030000000002</v>
      </c>
      <c r="AI368" s="7">
        <v>2155.2549040226836</v>
      </c>
      <c r="AJ368" s="4">
        <v>42.045047786998936</v>
      </c>
      <c r="AK368" s="2">
        <f t="shared" si="113"/>
        <v>2.2606676769276932</v>
      </c>
      <c r="AL368" s="2">
        <f t="shared" si="114"/>
        <v>0.55970347298053469</v>
      </c>
      <c r="AM368" s="215">
        <f t="shared" si="119"/>
        <v>2485.032068947658</v>
      </c>
      <c r="AN368" s="217">
        <f t="shared" si="120"/>
        <v>5.4764324631878102E-2</v>
      </c>
      <c r="AO368" s="223"/>
      <c r="AP368" s="23"/>
      <c r="AQ368" s="312"/>
      <c r="AR368" s="313"/>
      <c r="AS368" s="313"/>
      <c r="AT368" s="61">
        <v>1050</v>
      </c>
      <c r="AU368" s="14">
        <v>1951.3309999999999</v>
      </c>
      <c r="AV368" s="14">
        <v>41.826000000000001</v>
      </c>
      <c r="AW368" s="7">
        <v>1990.5189951681862</v>
      </c>
      <c r="AX368" s="4">
        <v>42.029686081676992</v>
      </c>
      <c r="AY368" s="2">
        <f t="shared" si="115"/>
        <v>2.008270004842144</v>
      </c>
      <c r="AZ368" s="2">
        <f t="shared" si="116"/>
        <v>0.48698436780230392</v>
      </c>
      <c r="BA368" s="215">
        <f t="shared" si="121"/>
        <v>1535.6989653017899</v>
      </c>
      <c r="BB368" s="217">
        <f t="shared" si="122"/>
        <v>4.1488019868926113E-2</v>
      </c>
      <c r="BC368" s="162"/>
      <c r="BD368" s="32"/>
      <c r="BS368" s="20"/>
      <c r="BT368" s="20"/>
      <c r="BU368" s="50">
        <v>1355.4086552193155</v>
      </c>
      <c r="BV368" s="53">
        <v>33.736579872524857</v>
      </c>
      <c r="BW368" s="8"/>
      <c r="BX368" s="20"/>
      <c r="BY368" s="20"/>
      <c r="BZ368" s="8"/>
      <c r="CA368" s="20"/>
      <c r="CB368" s="8"/>
      <c r="CC368" s="20"/>
      <c r="CD368" s="20"/>
      <c r="CE368" s="20"/>
      <c r="CF368" s="20"/>
      <c r="CG368" s="8"/>
      <c r="CH368" s="20"/>
    </row>
    <row r="369" spans="14:86" x14ac:dyDescent="0.25">
      <c r="N369" s="27"/>
      <c r="O369" s="312"/>
      <c r="P369" s="313"/>
      <c r="Q369" s="313"/>
      <c r="R369" s="61">
        <v>1100</v>
      </c>
      <c r="S369" s="14">
        <v>2065.8009999999999</v>
      </c>
      <c r="T369" s="14">
        <v>42.335450000000002</v>
      </c>
      <c r="U369" s="7">
        <v>2054.2346437688743</v>
      </c>
      <c r="V369" s="4">
        <v>42.521725736110767</v>
      </c>
      <c r="W369" s="2">
        <f t="shared" si="111"/>
        <v>0.55989692284617976</v>
      </c>
      <c r="X369" s="2">
        <f t="shared" si="112"/>
        <v>0.43999942391250219</v>
      </c>
      <c r="Y369" s="215">
        <f t="shared" si="117"/>
        <v>133.78059646529823</v>
      </c>
      <c r="Z369" s="217">
        <f t="shared" si="118"/>
        <v>3.4698649863607517E-2</v>
      </c>
      <c r="AA369" s="223"/>
      <c r="AB369" s="23"/>
      <c r="AC369" s="312"/>
      <c r="AD369" s="313"/>
      <c r="AE369" s="313"/>
      <c r="AF369" s="61">
        <v>1100</v>
      </c>
      <c r="AG369" s="14">
        <v>2255.0770000000002</v>
      </c>
      <c r="AH369" s="14">
        <v>42.287350000000004</v>
      </c>
      <c r="AI369" s="7">
        <v>2207.4331806816126</v>
      </c>
      <c r="AJ369" s="4">
        <v>42.533190623982073</v>
      </c>
      <c r="AK369" s="2">
        <f t="shared" si="113"/>
        <v>2.1127358098365425</v>
      </c>
      <c r="AL369" s="2">
        <f t="shared" si="114"/>
        <v>0.58135736569463192</v>
      </c>
      <c r="AM369" s="215">
        <f t="shared" si="119"/>
        <v>2269.9335192431649</v>
      </c>
      <c r="AN369" s="217">
        <f t="shared" si="120"/>
        <v>6.0437612399893023E-2</v>
      </c>
      <c r="AO369" s="223"/>
      <c r="AP369" s="23"/>
      <c r="AQ369" s="312"/>
      <c r="AR369" s="313"/>
      <c r="AS369" s="313"/>
      <c r="AT369" s="61">
        <v>1100</v>
      </c>
      <c r="AU369" s="14">
        <v>1998.4069999999999</v>
      </c>
      <c r="AV369" s="14">
        <v>42.324309999999997</v>
      </c>
      <c r="AW369" s="7">
        <v>2039.2713059070943</v>
      </c>
      <c r="AX369" s="4">
        <v>42.517787201577924</v>
      </c>
      <c r="AY369" s="2">
        <f t="shared" si="115"/>
        <v>2.0448440136115607</v>
      </c>
      <c r="AZ369" s="2">
        <f t="shared" si="116"/>
        <v>0.457130196754365</v>
      </c>
      <c r="BA369" s="215">
        <f t="shared" si="121"/>
        <v>1669.8914972685884</v>
      </c>
      <c r="BB369" s="217">
        <f t="shared" si="122"/>
        <v>3.7433427530425938E-2</v>
      </c>
      <c r="BC369" s="162"/>
      <c r="BD369" s="32"/>
      <c r="BS369" s="20"/>
      <c r="BT369" s="20"/>
      <c r="BU369" s="50">
        <v>1399.9958883350212</v>
      </c>
      <c r="BV369" s="53">
        <v>34.225815920895293</v>
      </c>
      <c r="BW369" s="8"/>
      <c r="BX369" s="20"/>
      <c r="BY369" s="20"/>
      <c r="BZ369" s="8"/>
      <c r="CA369" s="20"/>
      <c r="CB369" s="8"/>
      <c r="CC369" s="20"/>
      <c r="CD369" s="20"/>
      <c r="CE369" s="20"/>
      <c r="CF369" s="20"/>
      <c r="CG369" s="8"/>
      <c r="CH369" s="20"/>
    </row>
    <row r="370" spans="14:86" x14ac:dyDescent="0.25">
      <c r="N370" s="27"/>
      <c r="O370" s="312"/>
      <c r="P370" s="313"/>
      <c r="Q370" s="313"/>
      <c r="R370" s="61">
        <v>1150</v>
      </c>
      <c r="S370" s="14">
        <v>2108.6909999999998</v>
      </c>
      <c r="T370" s="14">
        <v>42.73854</v>
      </c>
      <c r="U370" s="7">
        <v>2103.7781574927899</v>
      </c>
      <c r="V370" s="4">
        <v>43.0097636562177</v>
      </c>
      <c r="W370" s="2">
        <f t="shared" si="111"/>
        <v>0.23298067413432869</v>
      </c>
      <c r="X370" s="2">
        <f t="shared" si="112"/>
        <v>0.6346114214891283</v>
      </c>
      <c r="Y370" s="215">
        <f t="shared" si="117"/>
        <v>24.136021500648617</v>
      </c>
      <c r="Z370" s="217">
        <f t="shared" si="118"/>
        <v>7.3562271692096962E-2</v>
      </c>
      <c r="AA370" s="223"/>
      <c r="AB370" s="23"/>
      <c r="AC370" s="312"/>
      <c r="AD370" s="313"/>
      <c r="AE370" s="313"/>
      <c r="AF370" s="61">
        <v>1150</v>
      </c>
      <c r="AG370" s="14">
        <v>2299.7399999999998</v>
      </c>
      <c r="AH370" s="14">
        <v>42.719920000000002</v>
      </c>
      <c r="AI370" s="7">
        <v>2260.1658190672297</v>
      </c>
      <c r="AJ370" s="4">
        <v>43.021222760463104</v>
      </c>
      <c r="AK370" s="2">
        <f t="shared" si="113"/>
        <v>1.7208110887652566</v>
      </c>
      <c r="AL370" s="2">
        <f t="shared" si="114"/>
        <v>0.70529804471333746</v>
      </c>
      <c r="AM370" s="215">
        <f t="shared" si="119"/>
        <v>1566.1157964996248</v>
      </c>
      <c r="AN370" s="217">
        <f t="shared" si="120"/>
        <v>9.0783353462685429E-2</v>
      </c>
      <c r="AO370" s="223"/>
      <c r="AP370" s="23"/>
      <c r="AQ370" s="312"/>
      <c r="AR370" s="313"/>
      <c r="AS370" s="313"/>
      <c r="AT370" s="61">
        <v>1150</v>
      </c>
      <c r="AU370" s="14">
        <v>2040.5509999999999</v>
      </c>
      <c r="AV370" s="14">
        <v>42.769950000000001</v>
      </c>
      <c r="AW370" s="7">
        <v>2088.5064244766741</v>
      </c>
      <c r="AX370" s="4">
        <v>43.005793857035393</v>
      </c>
      <c r="AY370" s="2">
        <f t="shared" si="115"/>
        <v>2.3501213386322677</v>
      </c>
      <c r="AZ370" s="2">
        <f t="shared" si="116"/>
        <v>0.55142420562893135</v>
      </c>
      <c r="BA370" s="215">
        <f t="shared" si="121"/>
        <v>2299.7227367379955</v>
      </c>
      <c r="BB370" s="217">
        <f t="shared" si="122"/>
        <v>5.5622324901330004E-2</v>
      </c>
      <c r="BC370" s="162"/>
      <c r="BD370" s="32"/>
      <c r="BS370" s="20"/>
      <c r="BT370" s="20"/>
      <c r="BU370" s="50">
        <v>1444.9776363028577</v>
      </c>
      <c r="BV370" s="53">
        <v>34.715016789311512</v>
      </c>
      <c r="BW370" s="8"/>
      <c r="BX370" s="20"/>
      <c r="BY370" s="20"/>
      <c r="BZ370" s="8"/>
      <c r="CA370" s="20"/>
      <c r="CB370" s="8"/>
      <c r="CC370" s="20"/>
      <c r="CD370" s="20"/>
      <c r="CE370" s="20"/>
      <c r="CF370" s="20"/>
      <c r="CG370" s="8"/>
      <c r="CH370" s="20"/>
    </row>
    <row r="371" spans="14:86" x14ac:dyDescent="0.25">
      <c r="N371" s="27"/>
      <c r="O371" s="312"/>
      <c r="P371" s="313"/>
      <c r="Q371" s="313"/>
      <c r="R371" s="61">
        <v>1200</v>
      </c>
      <c r="S371" s="14">
        <v>2164.0140000000001</v>
      </c>
      <c r="T371" s="14">
        <v>43.299520000000001</v>
      </c>
      <c r="U371" s="7">
        <v>2153.8210839138023</v>
      </c>
      <c r="V371" s="4">
        <v>43.497699796301021</v>
      </c>
      <c r="W371" s="2">
        <f t="shared" si="111"/>
        <v>0.47101895302885205</v>
      </c>
      <c r="X371" s="2">
        <f t="shared" si="112"/>
        <v>0.4576951344980717</v>
      </c>
      <c r="Y371" s="215">
        <f t="shared" si="117"/>
        <v>103.89553834026954</v>
      </c>
      <c r="Z371" s="217">
        <f t="shared" si="118"/>
        <v>3.9275231661913559E-2</v>
      </c>
      <c r="AA371" s="223"/>
      <c r="AB371" s="23"/>
      <c r="AC371" s="312"/>
      <c r="AD371" s="313"/>
      <c r="AE371" s="313"/>
      <c r="AF371" s="61">
        <v>1200</v>
      </c>
      <c r="AG371" s="14">
        <v>2357.2950000000001</v>
      </c>
      <c r="AH371" s="14">
        <v>43.28369</v>
      </c>
      <c r="AI371" s="7">
        <v>2313.4645264387759</v>
      </c>
      <c r="AJ371" s="4">
        <v>43.509136436540679</v>
      </c>
      <c r="AK371" s="2">
        <f t="shared" si="113"/>
        <v>1.8593546230414162</v>
      </c>
      <c r="AL371" s="2">
        <f t="shared" si="114"/>
        <v>0.52085771000734682</v>
      </c>
      <c r="AM371" s="215">
        <f t="shared" si="119"/>
        <v>1921.1104126011694</v>
      </c>
      <c r="AN371" s="217">
        <f t="shared" si="120"/>
        <v>5.0826095748890389E-2</v>
      </c>
      <c r="AO371" s="223"/>
      <c r="AP371" s="23"/>
      <c r="AQ371" s="312"/>
      <c r="AR371" s="313"/>
      <c r="AS371" s="313"/>
      <c r="AT371" s="61">
        <v>1200</v>
      </c>
      <c r="AU371" s="14">
        <v>2094.9879999999998</v>
      </c>
      <c r="AV371" s="14">
        <v>43.298180000000002</v>
      </c>
      <c r="AW371" s="7">
        <v>2138.2345448900769</v>
      </c>
      <c r="AX371" s="4">
        <v>43.493699804378039</v>
      </c>
      <c r="AY371" s="2">
        <f t="shared" si="115"/>
        <v>2.0642860431695587</v>
      </c>
      <c r="AZ371" s="2">
        <f t="shared" si="116"/>
        <v>0.45156587269496562</v>
      </c>
      <c r="BA371" s="215">
        <f t="shared" si="121"/>
        <v>1870.2636449294516</v>
      </c>
      <c r="BB371" s="217">
        <f t="shared" si="122"/>
        <v>3.8227993904025884E-2</v>
      </c>
      <c r="BC371" s="162"/>
      <c r="BD371" s="32"/>
      <c r="BS371" s="20"/>
      <c r="BT371" s="20"/>
      <c r="BU371" s="50">
        <v>1490.362182778236</v>
      </c>
      <c r="BV371" s="53">
        <v>35.204180776909098</v>
      </c>
      <c r="BW371" s="8"/>
      <c r="BX371" s="20"/>
      <c r="BY371" s="20"/>
      <c r="BZ371" s="8"/>
      <c r="CA371" s="20"/>
      <c r="CB371" s="8"/>
      <c r="CC371" s="20"/>
      <c r="CD371" s="20"/>
      <c r="CE371" s="20"/>
      <c r="CF371" s="20"/>
      <c r="CG371" s="8"/>
      <c r="CH371" s="20"/>
    </row>
    <row r="372" spans="14:86" x14ac:dyDescent="0.25">
      <c r="N372" s="27"/>
      <c r="O372" s="312"/>
      <c r="P372" s="313"/>
      <c r="Q372" s="313"/>
      <c r="R372" s="61">
        <v>1250</v>
      </c>
      <c r="S372" s="14">
        <v>2210.348</v>
      </c>
      <c r="T372" s="14">
        <v>43.77563</v>
      </c>
      <c r="U372" s="7">
        <v>2204.3739721069346</v>
      </c>
      <c r="V372" s="4">
        <v>43.985527372498694</v>
      </c>
      <c r="W372" s="2">
        <f t="shared" si="111"/>
        <v>0.27027544500075734</v>
      </c>
      <c r="X372" s="2">
        <f t="shared" si="112"/>
        <v>0.4794845271186155</v>
      </c>
      <c r="Y372" s="215">
        <f t="shared" si="117"/>
        <v>35.689009267122707</v>
      </c>
      <c r="Z372" s="217">
        <f t="shared" si="118"/>
        <v>4.4056906981855833E-2</v>
      </c>
      <c r="AA372" s="223"/>
      <c r="AB372" s="23"/>
      <c r="AC372" s="312"/>
      <c r="AD372" s="313"/>
      <c r="AE372" s="313"/>
      <c r="AF372" s="61">
        <v>1250</v>
      </c>
      <c r="AG372" s="14">
        <v>2405.4580000000001</v>
      </c>
      <c r="AH372" s="14">
        <v>43.757959999999997</v>
      </c>
      <c r="AI372" s="7">
        <v>2367.341263249612</v>
      </c>
      <c r="AJ372" s="4">
        <v>43.996923325377523</v>
      </c>
      <c r="AK372" s="2">
        <f t="shared" si="113"/>
        <v>1.5845937343486396</v>
      </c>
      <c r="AL372" s="2">
        <f t="shared" si="114"/>
        <v>0.54610252712312424</v>
      </c>
      <c r="AM372" s="215">
        <f t="shared" si="119"/>
        <v>1452.8856204983867</v>
      </c>
      <c r="AN372" s="217">
        <f t="shared" si="120"/>
        <v>5.7103470875485292E-2</v>
      </c>
      <c r="AO372" s="223"/>
      <c r="AP372" s="23"/>
      <c r="AQ372" s="312"/>
      <c r="AR372" s="313"/>
      <c r="AS372" s="313"/>
      <c r="AT372" s="61">
        <v>1250</v>
      </c>
      <c r="AU372" s="14">
        <v>2140.5920000000001</v>
      </c>
      <c r="AV372" s="14">
        <v>43.765970000000003</v>
      </c>
      <c r="AW372" s="7">
        <v>2188.4660810637974</v>
      </c>
      <c r="AX372" s="4">
        <v>43.981498371131941</v>
      </c>
      <c r="AY372" s="2">
        <f t="shared" si="115"/>
        <v>2.2364878997864772</v>
      </c>
      <c r="AZ372" s="2">
        <f t="shared" si="116"/>
        <v>0.49245651617441227</v>
      </c>
      <c r="BA372" s="215">
        <f t="shared" si="121"/>
        <v>2291.9276377030396</v>
      </c>
      <c r="BB372" s="217">
        <f t="shared" si="122"/>
        <v>4.6452478762786603E-2</v>
      </c>
      <c r="BC372" s="162"/>
      <c r="BD372" s="32"/>
      <c r="BS372" s="20"/>
      <c r="BT372" s="20"/>
      <c r="BU372" s="50">
        <v>1536.1579864058046</v>
      </c>
      <c r="BV372" s="53">
        <v>35.693305099413195</v>
      </c>
      <c r="BW372" s="8"/>
      <c r="BX372" s="20"/>
      <c r="BY372" s="20"/>
      <c r="BZ372" s="8"/>
      <c r="CA372" s="20"/>
      <c r="CB372" s="8"/>
      <c r="CC372" s="20"/>
      <c r="CD372" s="20"/>
      <c r="CE372" s="20"/>
      <c r="CF372" s="20"/>
      <c r="CG372" s="8"/>
      <c r="CH372" s="20"/>
    </row>
    <row r="373" spans="14:86" x14ac:dyDescent="0.25">
      <c r="N373" s="27"/>
      <c r="O373" s="312"/>
      <c r="P373" s="313"/>
      <c r="Q373" s="313"/>
      <c r="R373" s="61">
        <v>1300</v>
      </c>
      <c r="S373" s="14">
        <v>2266.25</v>
      </c>
      <c r="T373" s="14">
        <v>44.316380000000002</v>
      </c>
      <c r="U373" s="7">
        <v>2255.4475990643182</v>
      </c>
      <c r="V373" s="4">
        <v>44.473239126156606</v>
      </c>
      <c r="W373" s="2">
        <f t="shared" si="111"/>
        <v>0.47666413395176244</v>
      </c>
      <c r="X373" s="2">
        <f t="shared" si="112"/>
        <v>0.35395293152690749</v>
      </c>
      <c r="Y373" s="215">
        <f t="shared" si="117"/>
        <v>116.6918659752194</v>
      </c>
      <c r="Z373" s="217">
        <f t="shared" si="118"/>
        <v>2.460478545861345E-2</v>
      </c>
      <c r="AA373" s="223"/>
      <c r="AB373" s="23"/>
      <c r="AC373" s="312"/>
      <c r="AD373" s="313"/>
      <c r="AE373" s="313"/>
      <c r="AF373" s="61">
        <v>1300</v>
      </c>
      <c r="AG373" s="14">
        <v>2463.5030000000002</v>
      </c>
      <c r="AH373" s="14">
        <v>44.300359999999998</v>
      </c>
      <c r="AI373" s="7">
        <v>2421.8082490614133</v>
      </c>
      <c r="AJ373" s="4">
        <v>44.484574482644781</v>
      </c>
      <c r="AK373" s="2">
        <f t="shared" si="113"/>
        <v>1.6924984844177913</v>
      </c>
      <c r="AL373" s="2">
        <f t="shared" si="114"/>
        <v>0.41583066739137914</v>
      </c>
      <c r="AM373" s="215">
        <f t="shared" si="119"/>
        <v>1738.4522558307867</v>
      </c>
      <c r="AN373" s="217">
        <f t="shared" si="120"/>
        <v>3.3934975616085265E-2</v>
      </c>
      <c r="AO373" s="223"/>
      <c r="AP373" s="23"/>
      <c r="AQ373" s="312"/>
      <c r="AR373" s="313"/>
      <c r="AS373" s="313"/>
      <c r="AT373" s="61">
        <v>1300</v>
      </c>
      <c r="AU373" s="14">
        <v>2195.6030000000001</v>
      </c>
      <c r="AV373" s="14">
        <v>44.338799999999999</v>
      </c>
      <c r="AW373" s="7">
        <v>2239.2116718844068</v>
      </c>
      <c r="AX373" s="4">
        <v>44.469182420541145</v>
      </c>
      <c r="AY373" s="2">
        <f t="shared" si="115"/>
        <v>1.9861820139800639</v>
      </c>
      <c r="AZ373" s="2">
        <f t="shared" si="116"/>
        <v>0.29405942547192504</v>
      </c>
      <c r="BA373" s="215">
        <f t="shared" si="121"/>
        <v>1901.7162635218438</v>
      </c>
      <c r="BB373" s="217">
        <f t="shared" si="122"/>
        <v>1.6999575586168224E-2</v>
      </c>
      <c r="BC373" s="162"/>
      <c r="BD373" s="32"/>
      <c r="BS373" s="20"/>
      <c r="BT373" s="20"/>
      <c r="BU373" s="50">
        <v>1582.373685666463</v>
      </c>
      <c r="BV373" s="53">
        <v>36.182386730045948</v>
      </c>
      <c r="BW373" s="8"/>
      <c r="BX373" s="20"/>
      <c r="BY373" s="20"/>
      <c r="BZ373" s="8"/>
      <c r="CA373" s="20"/>
      <c r="CB373" s="8"/>
      <c r="CC373" s="20"/>
      <c r="CD373" s="20"/>
      <c r="CE373" s="20"/>
      <c r="CF373" s="20"/>
      <c r="CG373" s="8"/>
      <c r="CH373" s="20"/>
    </row>
    <row r="374" spans="14:86" x14ac:dyDescent="0.25">
      <c r="N374" s="27"/>
      <c r="O374" s="312"/>
      <c r="P374" s="313"/>
      <c r="Q374" s="313"/>
      <c r="R374" s="61">
        <v>1350</v>
      </c>
      <c r="S374" s="14">
        <v>2313.04</v>
      </c>
      <c r="T374" s="14">
        <v>44.786360000000002</v>
      </c>
      <c r="U374" s="7">
        <v>2307.0529749799193</v>
      </c>
      <c r="V374" s="4">
        <v>44.960827283648868</v>
      </c>
      <c r="W374" s="2">
        <f t="shared" si="111"/>
        <v>0.25883793709060965</v>
      </c>
      <c r="X374" s="2">
        <f t="shared" si="112"/>
        <v>0.38955450643648221</v>
      </c>
      <c r="Y374" s="215">
        <f t="shared" si="117"/>
        <v>35.844468591071546</v>
      </c>
      <c r="Z374" s="217">
        <f t="shared" si="118"/>
        <v>3.0438833063813901E-2</v>
      </c>
      <c r="AA374" s="223"/>
      <c r="AB374" s="23"/>
      <c r="AC374" s="312"/>
      <c r="AD374" s="313"/>
      <c r="AE374" s="313"/>
      <c r="AF374" s="61">
        <v>1350</v>
      </c>
      <c r="AG374" s="14">
        <v>2512.0419999999999</v>
      </c>
      <c r="AH374" s="14">
        <v>44.772570000000002</v>
      </c>
      <c r="AI374" s="7">
        <v>2476.8779686374883</v>
      </c>
      <c r="AJ374" s="4">
        <v>44.972080290481038</v>
      </c>
      <c r="AK374" s="2">
        <f t="shared" si="113"/>
        <v>1.3998186082283517</v>
      </c>
      <c r="AL374" s="2">
        <f t="shared" si="114"/>
        <v>0.44560830544468771</v>
      </c>
      <c r="AM374" s="215">
        <f t="shared" si="119"/>
        <v>1236.5091016637029</v>
      </c>
      <c r="AN374" s="217">
        <f t="shared" si="120"/>
        <v>3.980435600782762E-2</v>
      </c>
      <c r="AO374" s="223"/>
      <c r="AP374" s="23"/>
      <c r="AQ374" s="312"/>
      <c r="AR374" s="313"/>
      <c r="AS374" s="313"/>
      <c r="AT374" s="61">
        <v>1350</v>
      </c>
      <c r="AU374" s="14">
        <v>2241.6930000000002</v>
      </c>
      <c r="AV374" s="14">
        <v>44.803080000000001</v>
      </c>
      <c r="AW374" s="7">
        <v>2290.4821864201458</v>
      </c>
      <c r="AX374" s="4">
        <v>44.956744312552217</v>
      </c>
      <c r="AY374" s="2">
        <f t="shared" si="115"/>
        <v>2.1764437155375691</v>
      </c>
      <c r="AZ374" s="2">
        <f t="shared" si="116"/>
        <v>0.34297711798433528</v>
      </c>
      <c r="BA374" s="215">
        <f t="shared" si="121"/>
        <v>2380.3847115397198</v>
      </c>
      <c r="BB374" s="217">
        <f t="shared" si="122"/>
        <v>2.3612720952145169E-2</v>
      </c>
      <c r="BC374" s="162"/>
      <c r="BD374" s="32"/>
      <c r="BS374" s="20"/>
      <c r="BT374" s="20"/>
      <c r="BU374" s="50">
        <v>1629.0181029021203</v>
      </c>
      <c r="BV374" s="53">
        <v>36.671422451694724</v>
      </c>
      <c r="BW374" s="8"/>
      <c r="BX374" s="20"/>
      <c r="BY374" s="20"/>
      <c r="BZ374" s="8"/>
      <c r="CA374" s="20"/>
      <c r="CB374" s="8"/>
      <c r="CC374" s="20"/>
      <c r="CD374" s="20"/>
      <c r="CE374" s="20"/>
      <c r="CF374" s="20"/>
      <c r="CG374" s="8"/>
      <c r="CH374" s="20"/>
    </row>
    <row r="375" spans="14:86" x14ac:dyDescent="0.25">
      <c r="N375" s="27"/>
      <c r="O375" s="312"/>
      <c r="P375" s="313"/>
      <c r="Q375" s="313"/>
      <c r="R375" s="61">
        <v>1400</v>
      </c>
      <c r="S375" s="14">
        <v>2369.442</v>
      </c>
      <c r="T375" s="14">
        <v>45.3568</v>
      </c>
      <c r="U375" s="7">
        <v>2359.2013486888404</v>
      </c>
      <c r="V375" s="4">
        <v>45.448283512087123</v>
      </c>
      <c r="W375" s="2">
        <f t="shared" si="111"/>
        <v>0.4321967497478133</v>
      </c>
      <c r="X375" s="2">
        <f t="shared" si="112"/>
        <v>0.20169745680277956</v>
      </c>
      <c r="Y375" s="215">
        <f t="shared" si="117"/>
        <v>104.87093927675446</v>
      </c>
      <c r="Z375" s="217">
        <f t="shared" si="118"/>
        <v>8.3692329837948033E-3</v>
      </c>
      <c r="AA375" s="223"/>
      <c r="AB375" s="23"/>
      <c r="AC375" s="312"/>
      <c r="AD375" s="313"/>
      <c r="AE375" s="313"/>
      <c r="AF375" s="61">
        <v>1400</v>
      </c>
      <c r="AG375" s="14">
        <v>2570.511</v>
      </c>
      <c r="AH375" s="14">
        <v>45.341209999999997</v>
      </c>
      <c r="AI375" s="7">
        <v>2532.5631782249911</v>
      </c>
      <c r="AJ375" s="4">
        <v>45.459430395252092</v>
      </c>
      <c r="AK375" s="2">
        <f t="shared" si="113"/>
        <v>1.476275408858738</v>
      </c>
      <c r="AL375" s="2">
        <f t="shared" si="114"/>
        <v>0.26073498094138875</v>
      </c>
      <c r="AM375" s="215">
        <f t="shared" si="119"/>
        <v>1440.0371774678345</v>
      </c>
      <c r="AN375" s="217">
        <f t="shared" si="120"/>
        <v>1.3976061853561577E-2</v>
      </c>
      <c r="AO375" s="223"/>
      <c r="AP375" s="23"/>
      <c r="AQ375" s="312"/>
      <c r="AR375" s="313"/>
      <c r="AS375" s="313"/>
      <c r="AT375" s="61">
        <v>1400</v>
      </c>
      <c r="AU375" s="14">
        <v>2297.2860000000001</v>
      </c>
      <c r="AV375" s="14">
        <v>45.349890000000002</v>
      </c>
      <c r="AW375" s="7">
        <v>2342.2887292842861</v>
      </c>
      <c r="AX375" s="4">
        <v>45.444175860838953</v>
      </c>
      <c r="AY375" s="2">
        <f t="shared" si="115"/>
        <v>1.9589519669856532</v>
      </c>
      <c r="AZ375" s="2">
        <f t="shared" si="116"/>
        <v>0.20790758442622773</v>
      </c>
      <c r="BA375" s="215">
        <f t="shared" si="121"/>
        <v>2025.2456430347356</v>
      </c>
      <c r="BB375" s="217">
        <f t="shared" si="122"/>
        <v>8.8898235541421105E-3</v>
      </c>
      <c r="BC375" s="162"/>
      <c r="BD375" s="32"/>
      <c r="BS375" s="20"/>
      <c r="BT375" s="20"/>
      <c r="BU375" s="50">
        <v>1676.1002483672723</v>
      </c>
      <c r="BV375" s="53">
        <v>37.160408848875342</v>
      </c>
      <c r="BW375" s="8"/>
      <c r="BX375" s="20"/>
      <c r="BY375" s="20"/>
      <c r="BZ375" s="8"/>
      <c r="CA375" s="20"/>
      <c r="CB375" s="8"/>
      <c r="CC375" s="20"/>
      <c r="CD375" s="20"/>
      <c r="CE375" s="20"/>
      <c r="CF375" s="20"/>
      <c r="CG375" s="8"/>
      <c r="CH375" s="20"/>
    </row>
    <row r="376" spans="14:86" x14ac:dyDescent="0.25">
      <c r="N376" s="27"/>
      <c r="O376" s="312"/>
      <c r="P376" s="313"/>
      <c r="Q376" s="313"/>
      <c r="R376" s="61">
        <v>1450</v>
      </c>
      <c r="S376" s="14">
        <v>2417.3209999999999</v>
      </c>
      <c r="T376" s="14">
        <v>45.837510000000002</v>
      </c>
      <c r="U376" s="7">
        <v>2411.9042132689387</v>
      </c>
      <c r="V376" s="4">
        <v>45.935598870413628</v>
      </c>
      <c r="W376" s="2">
        <f t="shared" si="111"/>
        <v>0.22408222702161468</v>
      </c>
      <c r="X376" s="2">
        <f t="shared" si="112"/>
        <v>0.21399258034222679</v>
      </c>
      <c r="Y376" s="215">
        <f t="shared" si="117"/>
        <v>29.341578489800305</v>
      </c>
      <c r="Z376" s="217">
        <f t="shared" si="118"/>
        <v>9.6214264990211601E-3</v>
      </c>
      <c r="AA376" s="223"/>
      <c r="AB376" s="23"/>
      <c r="AC376" s="312"/>
      <c r="AD376" s="313"/>
      <c r="AE376" s="313"/>
      <c r="AF376" s="61">
        <v>1450</v>
      </c>
      <c r="AG376" s="14">
        <v>2620.1030000000001</v>
      </c>
      <c r="AH376" s="14">
        <v>45.814030000000002</v>
      </c>
      <c r="AI376" s="7">
        <v>2588.8769120367865</v>
      </c>
      <c r="AJ376" s="4">
        <v>45.94661363829001</v>
      </c>
      <c r="AK376" s="2">
        <f t="shared" si="113"/>
        <v>1.1917885656866756</v>
      </c>
      <c r="AL376" s="2">
        <f t="shared" si="114"/>
        <v>0.28939527539927801</v>
      </c>
      <c r="AM376" s="215">
        <f t="shared" si="119"/>
        <v>975.06856948635073</v>
      </c>
      <c r="AN376" s="217">
        <f t="shared" si="120"/>
        <v>1.7578421142215635E-2</v>
      </c>
      <c r="AO376" s="223"/>
      <c r="AP376" s="23"/>
      <c r="AQ376" s="312"/>
      <c r="AR376" s="313"/>
      <c r="AS376" s="313"/>
      <c r="AT376" s="61">
        <v>1450</v>
      </c>
      <c r="AU376" s="14">
        <v>2344.4670000000001</v>
      </c>
      <c r="AV376" s="14">
        <v>45.82996</v>
      </c>
      <c r="AW376" s="7">
        <v>2394.6426461577767</v>
      </c>
      <c r="AX376" s="4">
        <v>45.931468285384447</v>
      </c>
      <c r="AY376" s="2">
        <f t="shared" si="115"/>
        <v>2.1401728477208914</v>
      </c>
      <c r="AZ376" s="2">
        <f t="shared" si="116"/>
        <v>0.22148892424180069</v>
      </c>
      <c r="BA376" s="215">
        <f t="shared" si="121"/>
        <v>2517.595467350397</v>
      </c>
      <c r="BB376" s="217">
        <f t="shared" si="122"/>
        <v>1.030393200169045E-2</v>
      </c>
      <c r="BC376" s="162"/>
      <c r="BD376" s="32"/>
      <c r="BS376" s="20"/>
      <c r="BT376" s="20"/>
      <c r="BU376" s="50">
        <v>1723.6293243740797</v>
      </c>
      <c r="BV376" s="53">
        <v>37.649342293588326</v>
      </c>
      <c r="BW376" s="8"/>
      <c r="BX376" s="20"/>
      <c r="BY376" s="20"/>
      <c r="BZ376" s="8"/>
      <c r="CA376" s="20"/>
      <c r="CB376" s="8"/>
      <c r="CC376" s="20"/>
      <c r="CD376" s="20"/>
      <c r="CE376" s="20"/>
      <c r="CF376" s="20"/>
      <c r="CG376" s="8"/>
      <c r="CH376" s="20"/>
    </row>
    <row r="377" spans="14:86" x14ac:dyDescent="0.25">
      <c r="N377" s="27"/>
      <c r="O377" s="312"/>
      <c r="P377" s="313"/>
      <c r="Q377" s="313"/>
      <c r="R377" s="61">
        <v>1500</v>
      </c>
      <c r="S377" s="14">
        <v>2466.7280000000001</v>
      </c>
      <c r="T377" s="14">
        <v>46.29</v>
      </c>
      <c r="U377" s="7">
        <v>2465.1733118132324</v>
      </c>
      <c r="V377" s="4">
        <v>46.422763755300821</v>
      </c>
      <c r="W377" s="2">
        <f t="shared" ref="W377:X382" si="123">ABS(S377-U377)/S377*100</f>
        <v>6.3026332322316636E-2</v>
      </c>
      <c r="X377" s="2">
        <f t="shared" si="123"/>
        <v>0.28680871743534592</v>
      </c>
      <c r="Y377" s="215">
        <f t="shared" si="117"/>
        <v>2.417055358074836</v>
      </c>
      <c r="Z377" s="217">
        <f t="shared" si="118"/>
        <v>1.7626214721576442E-2</v>
      </c>
      <c r="AA377" s="223"/>
      <c r="AB377" s="23"/>
      <c r="AC377" s="312"/>
      <c r="AD377" s="313"/>
      <c r="AE377" s="313"/>
      <c r="AF377" s="61">
        <v>1500</v>
      </c>
      <c r="AG377" s="14">
        <v>2671.2330000000002</v>
      </c>
      <c r="AH377" s="14">
        <v>46.28331</v>
      </c>
      <c r="AI377" s="7">
        <v>2645.8324889448445</v>
      </c>
      <c r="AJ377" s="4">
        <v>46.433617978663015</v>
      </c>
      <c r="AK377" s="2">
        <f t="shared" ref="AK377:AL382" si="124">ABS(AG377-AI377)/AG377*100</f>
        <v>0.95089088279291523</v>
      </c>
      <c r="AL377" s="2">
        <f t="shared" si="124"/>
        <v>0.32475632936152421</v>
      </c>
      <c r="AM377" s="215">
        <f t="shared" si="119"/>
        <v>645.18596186308571</v>
      </c>
      <c r="AN377" s="217">
        <f t="shared" si="120"/>
        <v>2.2592488449761451E-2</v>
      </c>
      <c r="AO377" s="223"/>
      <c r="AP377" s="23"/>
      <c r="AQ377" s="312"/>
      <c r="AR377" s="313"/>
      <c r="AS377" s="313"/>
      <c r="AT377" s="61">
        <v>1500</v>
      </c>
      <c r="AU377" s="14">
        <v>2393.1680000000001</v>
      </c>
      <c r="AV377" s="14">
        <v>46.303820000000002</v>
      </c>
      <c r="AW377" s="7">
        <v>2447.5555294793912</v>
      </c>
      <c r="AX377" s="4">
        <v>46.41861216006923</v>
      </c>
      <c r="AY377" s="2">
        <f t="shared" ref="AY377:AZ382" si="125">ABS(AU377-AW377)/AU377*100</f>
        <v>2.2726164431160329</v>
      </c>
      <c r="AZ377" s="2">
        <f t="shared" si="125"/>
        <v>0.24791077727329738</v>
      </c>
      <c r="BA377" s="215">
        <f t="shared" si="121"/>
        <v>2958.0033628716365</v>
      </c>
      <c r="BB377" s="217">
        <f t="shared" si="122"/>
        <v>1.3177240013359388E-2</v>
      </c>
      <c r="BC377" s="162"/>
      <c r="BD377" s="32"/>
      <c r="BS377" s="20"/>
      <c r="BT377" s="20"/>
      <c r="BU377" s="50">
        <v>1771.6147295396077</v>
      </c>
      <c r="BV377" s="53">
        <v>38.138218929472728</v>
      </c>
      <c r="BW377" s="8"/>
      <c r="BX377" s="20"/>
      <c r="BY377" s="20"/>
      <c r="BZ377" s="8"/>
      <c r="CA377" s="20"/>
      <c r="CB377" s="8"/>
      <c r="CC377" s="20"/>
      <c r="CD377" s="20"/>
      <c r="CE377" s="20"/>
      <c r="CF377" s="20"/>
      <c r="CG377" s="8"/>
      <c r="CH377" s="20"/>
    </row>
    <row r="378" spans="14:86" x14ac:dyDescent="0.25">
      <c r="N378" s="27"/>
      <c r="O378" s="312"/>
      <c r="P378" s="313"/>
      <c r="Q378" s="313"/>
      <c r="R378" s="61">
        <v>1550</v>
      </c>
      <c r="S378" s="14">
        <v>2522.1030000000001</v>
      </c>
      <c r="T378" s="14">
        <v>46.838290000000001</v>
      </c>
      <c r="U378" s="7">
        <v>2519.0206433823582</v>
      </c>
      <c r="V378" s="4">
        <v>46.909767841196249</v>
      </c>
      <c r="W378" s="2">
        <f t="shared" si="123"/>
        <v>0.12221374851232623</v>
      </c>
      <c r="X378" s="2">
        <f t="shared" si="123"/>
        <v>0.15260557376507222</v>
      </c>
      <c r="Y378" s="215">
        <f t="shared" si="117"/>
        <v>9.5009223183204146</v>
      </c>
      <c r="Z378" s="217">
        <f t="shared" si="118"/>
        <v>5.1090817820761119E-3</v>
      </c>
      <c r="AA378" s="223"/>
      <c r="AB378" s="23"/>
      <c r="AC378" s="312"/>
      <c r="AD378" s="313"/>
      <c r="AE378" s="313"/>
      <c r="AF378" s="61">
        <v>1550</v>
      </c>
      <c r="AG378" s="14">
        <v>2728.502</v>
      </c>
      <c r="AH378" s="14">
        <v>46.830919999999999</v>
      </c>
      <c r="AI378" s="7">
        <v>2703.443519398345</v>
      </c>
      <c r="AJ378" s="4">
        <v>46.920430406879355</v>
      </c>
      <c r="AK378" s="2">
        <f t="shared" si="124"/>
        <v>0.91839700325141749</v>
      </c>
      <c r="AL378" s="2">
        <f t="shared" si="124"/>
        <v>0.1911352731899261</v>
      </c>
      <c r="AM378" s="215">
        <f t="shared" si="119"/>
        <v>627.92745006351947</v>
      </c>
      <c r="AN378" s="217">
        <f t="shared" si="120"/>
        <v>8.0121129397078151E-3</v>
      </c>
      <c r="AO378" s="223"/>
      <c r="AP378" s="23"/>
      <c r="AQ378" s="312"/>
      <c r="AR378" s="313"/>
      <c r="AS378" s="313"/>
      <c r="AT378" s="61">
        <v>1550</v>
      </c>
      <c r="AU378" s="14">
        <v>2447.8110000000001</v>
      </c>
      <c r="AV378" s="14">
        <v>46.83549</v>
      </c>
      <c r="AW378" s="7">
        <v>2501.0392243123547</v>
      </c>
      <c r="AX378" s="4">
        <v>46.905597354634956</v>
      </c>
      <c r="AY378" s="2">
        <f t="shared" si="125"/>
        <v>2.1745234543171241</v>
      </c>
      <c r="AZ378" s="2">
        <f t="shared" si="125"/>
        <v>0.14968852601938445</v>
      </c>
      <c r="BA378" s="215">
        <f t="shared" si="121"/>
        <v>2833.243863446331</v>
      </c>
      <c r="BB378" s="217">
        <f t="shared" si="122"/>
        <v>4.9150411739115156E-3</v>
      </c>
      <c r="BC378" s="162"/>
      <c r="BD378" s="32"/>
      <c r="BS378" s="20"/>
      <c r="BT378" s="20"/>
      <c r="BU378" s="50">
        <v>1820.0660631392338</v>
      </c>
      <c r="BV378" s="53">
        <v>38.627034654545142</v>
      </c>
      <c r="BW378" s="8"/>
      <c r="BX378" s="20"/>
      <c r="BY378" s="20"/>
      <c r="BZ378" s="8"/>
      <c r="CA378" s="20"/>
      <c r="CB378" s="8"/>
      <c r="CC378" s="20"/>
      <c r="CD378" s="20"/>
      <c r="CE378" s="20"/>
      <c r="CF378" s="20"/>
      <c r="CG378" s="8"/>
      <c r="CH378" s="20"/>
    </row>
    <row r="379" spans="14:86" x14ac:dyDescent="0.25">
      <c r="N379" s="27"/>
      <c r="O379" s="312"/>
      <c r="P379" s="313"/>
      <c r="Q379" s="313"/>
      <c r="R379" s="61">
        <v>1600</v>
      </c>
      <c r="S379" s="14">
        <v>2568.415</v>
      </c>
      <c r="T379" s="14">
        <v>47.292639999999999</v>
      </c>
      <c r="U379" s="7">
        <v>2573.4584691472801</v>
      </c>
      <c r="V379" s="4">
        <v>47.396600013754103</v>
      </c>
      <c r="W379" s="2">
        <f t="shared" si="123"/>
        <v>0.19636504020106252</v>
      </c>
      <c r="X379" s="2">
        <f t="shared" si="123"/>
        <v>0.21982281757606334</v>
      </c>
      <c r="Y379" s="215">
        <f t="shared" si="117"/>
        <v>25.436581039566466</v>
      </c>
      <c r="Z379" s="217">
        <f t="shared" si="118"/>
        <v>1.0807684459753567E-2</v>
      </c>
      <c r="AA379" s="223"/>
      <c r="AB379" s="23"/>
      <c r="AC379" s="312"/>
      <c r="AD379" s="313"/>
      <c r="AE379" s="313"/>
      <c r="AF379" s="61">
        <v>1600</v>
      </c>
      <c r="AG379" s="14">
        <v>2776.366</v>
      </c>
      <c r="AH379" s="14">
        <v>47.2851</v>
      </c>
      <c r="AI379" s="7">
        <v>2761.7239125811411</v>
      </c>
      <c r="AJ379" s="4">
        <v>47.407036848252659</v>
      </c>
      <c r="AK379" s="2">
        <f t="shared" si="124"/>
        <v>0.52738318430851205</v>
      </c>
      <c r="AL379" s="2">
        <f t="shared" si="124"/>
        <v>0.25787583880050807</v>
      </c>
      <c r="AM379" s="215">
        <f t="shared" si="119"/>
        <v>214.39072398150503</v>
      </c>
      <c r="AN379" s="217">
        <f t="shared" si="120"/>
        <v>1.4868594961791999E-2</v>
      </c>
      <c r="AO379" s="223"/>
      <c r="AP379" s="23"/>
      <c r="AQ379" s="312"/>
      <c r="AR379" s="313"/>
      <c r="AS379" s="313"/>
      <c r="AT379" s="61">
        <v>1600</v>
      </c>
      <c r="AU379" s="14">
        <v>2493.5120000000002</v>
      </c>
      <c r="AV379" s="14">
        <v>47.289110000000001</v>
      </c>
      <c r="AW379" s="7">
        <v>2555.1058343973186</v>
      </c>
      <c r="AX379" s="4">
        <v>47.392412970300661</v>
      </c>
      <c r="AY379" s="2">
        <f t="shared" si="125"/>
        <v>2.4701639453637463</v>
      </c>
      <c r="AZ379" s="2">
        <f t="shared" si="125"/>
        <v>0.21844980863598507</v>
      </c>
      <c r="BA379" s="215">
        <f t="shared" si="121"/>
        <v>3793.8004357642908</v>
      </c>
      <c r="BB379" s="217">
        <f t="shared" si="122"/>
        <v>1.0671503672939142E-2</v>
      </c>
      <c r="BC379" s="162"/>
      <c r="BD379" s="32"/>
      <c r="BS379" s="20"/>
      <c r="BT379" s="20"/>
      <c r="BU379" s="50">
        <v>1868.9931295699957</v>
      </c>
      <c r="BV379" s="53">
        <v>39.115785102420851</v>
      </c>
      <c r="BW379" s="8"/>
      <c r="BX379" s="20"/>
      <c r="BY379" s="20"/>
      <c r="BZ379" s="8"/>
      <c r="CA379" s="20"/>
      <c r="CB379" s="8"/>
      <c r="CC379" s="20"/>
      <c r="CD379" s="20"/>
      <c r="CE379" s="20"/>
      <c r="CF379" s="20"/>
      <c r="CG379" s="8"/>
      <c r="CH379" s="20"/>
    </row>
    <row r="380" spans="14:86" x14ac:dyDescent="0.25">
      <c r="N380" s="27"/>
      <c r="O380" s="312"/>
      <c r="P380" s="313"/>
      <c r="Q380" s="313"/>
      <c r="R380" s="61">
        <v>1650</v>
      </c>
      <c r="S380" s="14">
        <v>2624.203</v>
      </c>
      <c r="T380" s="14">
        <v>47.831090000000003</v>
      </c>
      <c r="U380" s="7">
        <v>2628.4993187334858</v>
      </c>
      <c r="V380" s="4">
        <v>47.883248295780341</v>
      </c>
      <c r="W380" s="2">
        <f t="shared" si="123"/>
        <v>0.16371899328999337</v>
      </c>
      <c r="X380" s="2">
        <f t="shared" si="123"/>
        <v>0.10904684752184714</v>
      </c>
      <c r="Y380" s="215">
        <f t="shared" si="117"/>
        <v>18.458354659701069</v>
      </c>
      <c r="Z380" s="217">
        <f t="shared" si="118"/>
        <v>2.7204878187091709E-3</v>
      </c>
      <c r="AA380" s="223"/>
      <c r="AB380" s="23"/>
      <c r="AC380" s="312"/>
      <c r="AD380" s="313"/>
      <c r="AE380" s="313"/>
      <c r="AF380" s="61">
        <v>1650</v>
      </c>
      <c r="AG380" s="14">
        <v>2833.9850000000001</v>
      </c>
      <c r="AH380" s="14">
        <v>47.827390000000001</v>
      </c>
      <c r="AI380" s="7">
        <v>2820.6878838249395</v>
      </c>
      <c r="AJ380" s="4">
        <v>47.893422054448543</v>
      </c>
      <c r="AK380" s="2">
        <f t="shared" si="124"/>
        <v>0.46920206617397897</v>
      </c>
      <c r="AL380" s="2">
        <f t="shared" si="124"/>
        <v>0.13806326134154831</v>
      </c>
      <c r="AM380" s="215">
        <f t="shared" si="119"/>
        <v>176.81329857305923</v>
      </c>
      <c r="AN380" s="217">
        <f t="shared" si="120"/>
        <v>4.3602322146951552E-3</v>
      </c>
      <c r="AO380" s="223"/>
      <c r="AP380" s="23"/>
      <c r="AQ380" s="312"/>
      <c r="AR380" s="313"/>
      <c r="AS380" s="313"/>
      <c r="AT380" s="61">
        <v>1650</v>
      </c>
      <c r="AU380" s="14">
        <v>2548.5509999999999</v>
      </c>
      <c r="AV380" s="14">
        <v>47.837380000000003</v>
      </c>
      <c r="AW380" s="7">
        <v>2609.7677284025508</v>
      </c>
      <c r="AX380" s="4">
        <v>47.879047268200679</v>
      </c>
      <c r="AY380" s="2">
        <f t="shared" si="125"/>
        <v>2.4020209288552934</v>
      </c>
      <c r="AZ380" s="2">
        <f t="shared" si="125"/>
        <v>8.7101902739397996E-2</v>
      </c>
      <c r="BA380" s="215">
        <f t="shared" si="121"/>
        <v>3747.4878363116786</v>
      </c>
      <c r="BB380" s="217">
        <f t="shared" si="122"/>
        <v>1.7361612393070847E-3</v>
      </c>
      <c r="BC380" s="162"/>
      <c r="BD380" s="32"/>
      <c r="BS380" s="20"/>
      <c r="BT380" s="20"/>
      <c r="BU380" s="50">
        <v>1918.4059429278427</v>
      </c>
      <c r="BV380" s="53">
        <v>39.604465621858807</v>
      </c>
      <c r="BW380" s="8"/>
      <c r="BX380" s="20"/>
      <c r="BY380" s="20"/>
      <c r="BZ380" s="8"/>
      <c r="CA380" s="20"/>
      <c r="CB380" s="8"/>
      <c r="CC380" s="20"/>
      <c r="CD380" s="20"/>
      <c r="CE380" s="20"/>
      <c r="CF380" s="20"/>
      <c r="CG380" s="8"/>
      <c r="CH380" s="20"/>
    </row>
    <row r="381" spans="14:86" x14ac:dyDescent="0.25">
      <c r="N381" s="27"/>
      <c r="O381" s="312"/>
      <c r="P381" s="313"/>
      <c r="Q381" s="313"/>
      <c r="R381" s="204">
        <v>1700</v>
      </c>
      <c r="S381" s="16">
        <v>2677.7809999999999</v>
      </c>
      <c r="T381" s="16">
        <v>48.348730000000003</v>
      </c>
      <c r="U381" s="15">
        <v>2684.155996779105</v>
      </c>
      <c r="V381" s="17">
        <v>48.369699764684491</v>
      </c>
      <c r="W381" s="18">
        <f t="shared" si="123"/>
        <v>0.23807013266226787</v>
      </c>
      <c r="X381" s="18">
        <f t="shared" si="123"/>
        <v>4.3371903842122222E-2</v>
      </c>
      <c r="Y381" s="18">
        <f t="shared" si="117"/>
        <v>40.640583933599174</v>
      </c>
      <c r="Z381" s="38">
        <f t="shared" si="118"/>
        <v>4.3973103092277086E-4</v>
      </c>
      <c r="AA381" s="223"/>
      <c r="AB381" s="23"/>
      <c r="AC381" s="312"/>
      <c r="AD381" s="313"/>
      <c r="AE381" s="313"/>
      <c r="AF381" s="204">
        <v>1700</v>
      </c>
      <c r="AG381" s="16">
        <v>2889.288</v>
      </c>
      <c r="AH381" s="16">
        <v>48.342790000000001</v>
      </c>
      <c r="AI381" s="15">
        <v>2880.3499622965214</v>
      </c>
      <c r="AJ381" s="17">
        <v>48.379569481485888</v>
      </c>
      <c r="AK381" s="18">
        <f t="shared" si="124"/>
        <v>0.30935087479955564</v>
      </c>
      <c r="AL381" s="18">
        <f t="shared" si="124"/>
        <v>7.6080593374703506E-2</v>
      </c>
      <c r="AM381" s="18">
        <f t="shared" si="119"/>
        <v>79.888517988804736</v>
      </c>
      <c r="AN381" s="38">
        <f t="shared" si="120"/>
        <v>1.3527302583706924E-3</v>
      </c>
      <c r="AO381" s="223"/>
      <c r="AP381" s="23"/>
      <c r="AQ381" s="312"/>
      <c r="AR381" s="313"/>
      <c r="AS381" s="313"/>
      <c r="AT381" s="204">
        <v>1700</v>
      </c>
      <c r="AU381" s="16">
        <v>2601.4349999999999</v>
      </c>
      <c r="AV381" s="16">
        <v>48.360900000000001</v>
      </c>
      <c r="AW381" s="15">
        <v>2665.037546383342</v>
      </c>
      <c r="AX381" s="17">
        <v>48.365487589686872</v>
      </c>
      <c r="AY381" s="18">
        <f t="shared" si="125"/>
        <v>2.4449023859270782</v>
      </c>
      <c r="AZ381" s="18">
        <f t="shared" si="125"/>
        <v>9.4861544902406399E-3</v>
      </c>
      <c r="BA381" s="18">
        <f t="shared" si="121"/>
        <v>4045.2839064451814</v>
      </c>
      <c r="BB381" s="38">
        <f t="shared" si="122"/>
        <v>2.1045979135083192E-5</v>
      </c>
      <c r="BC381" s="162"/>
      <c r="BD381" s="32"/>
      <c r="BS381" s="20"/>
      <c r="BT381" s="20"/>
      <c r="BU381" s="50">
        <v>1968.3147317030136</v>
      </c>
      <c r="BV381" s="53">
        <v>40.093071254447679</v>
      </c>
      <c r="BW381" s="8"/>
      <c r="BX381" s="20"/>
      <c r="BY381" s="20"/>
      <c r="BZ381" s="8"/>
      <c r="CA381" s="20"/>
      <c r="CB381" s="8"/>
      <c r="CC381" s="20"/>
      <c r="CD381" s="20"/>
      <c r="CE381" s="20"/>
      <c r="CF381" s="20"/>
      <c r="CG381" s="8"/>
      <c r="CH381" s="20"/>
    </row>
    <row r="382" spans="14:86" x14ac:dyDescent="0.25">
      <c r="N382" s="27"/>
      <c r="O382" s="312">
        <v>31</v>
      </c>
      <c r="P382" s="313">
        <v>1071</v>
      </c>
      <c r="Q382" s="313">
        <v>0.32</v>
      </c>
      <c r="R382" s="61">
        <v>0</v>
      </c>
      <c r="S382" s="14">
        <v>1086.481</v>
      </c>
      <c r="T382" s="14">
        <v>31.421130000000002</v>
      </c>
      <c r="U382" s="7">
        <v>1071</v>
      </c>
      <c r="V382" s="4">
        <v>31</v>
      </c>
      <c r="W382" s="2">
        <f t="shared" si="123"/>
        <v>1.424875354470073</v>
      </c>
      <c r="X382" s="2">
        <f t="shared" si="123"/>
        <v>1.3402764318151561</v>
      </c>
      <c r="Y382" s="215">
        <f t="shared" si="117"/>
        <v>239.66136099999983</v>
      </c>
      <c r="Z382" s="217">
        <f t="shared" si="118"/>
        <v>0.1773504769000013</v>
      </c>
      <c r="AA382" s="223"/>
      <c r="AB382" s="23"/>
      <c r="AC382" s="312">
        <v>31</v>
      </c>
      <c r="AD382" s="313">
        <v>1174.2</v>
      </c>
      <c r="AE382" s="313">
        <v>0.3044</v>
      </c>
      <c r="AF382" s="61">
        <v>0</v>
      </c>
      <c r="AG382" s="14">
        <v>1194.941</v>
      </c>
      <c r="AH382" s="14">
        <v>30.03351</v>
      </c>
      <c r="AI382" s="7">
        <v>1174.2</v>
      </c>
      <c r="AJ382" s="4">
        <v>31</v>
      </c>
      <c r="AK382" s="2">
        <f t="shared" si="124"/>
        <v>1.7357342329035481</v>
      </c>
      <c r="AL382" s="2">
        <f t="shared" si="124"/>
        <v>3.2180387840115934</v>
      </c>
      <c r="AM382" s="215">
        <f t="shared" si="119"/>
        <v>430.18908099999942</v>
      </c>
      <c r="AN382" s="217">
        <f t="shared" si="120"/>
        <v>0.93410292010000062</v>
      </c>
      <c r="AO382" s="223"/>
      <c r="AP382" s="23"/>
      <c r="AQ382" s="312">
        <v>39</v>
      </c>
      <c r="AR382" s="313">
        <v>1071</v>
      </c>
      <c r="AS382" s="313">
        <v>0.3044</v>
      </c>
      <c r="AT382" s="61">
        <v>0</v>
      </c>
      <c r="AU382" s="14">
        <v>1079.222</v>
      </c>
      <c r="AV382" s="14">
        <v>36.514009999999999</v>
      </c>
      <c r="AW382" s="7">
        <v>1071</v>
      </c>
      <c r="AX382" s="4">
        <v>39</v>
      </c>
      <c r="AY382" s="2">
        <f t="shared" si="125"/>
        <v>0.76184510693814433</v>
      </c>
      <c r="AZ382" s="2">
        <f t="shared" si="125"/>
        <v>6.8083182318238968</v>
      </c>
      <c r="BA382" s="215">
        <f t="shared" si="121"/>
        <v>67.601283999999666</v>
      </c>
      <c r="BB382" s="217">
        <f t="shared" si="122"/>
        <v>6.1801462801000051</v>
      </c>
      <c r="BC382" s="162"/>
      <c r="BD382" s="32"/>
      <c r="BS382" s="20"/>
      <c r="BT382" s="20"/>
      <c r="BU382" s="50">
        <v>2018.7299435980519</v>
      </c>
      <c r="BV382" s="53">
        <v>40.581596710226812</v>
      </c>
      <c r="BW382" s="8"/>
      <c r="BX382" s="20"/>
      <c r="BY382" s="20"/>
      <c r="BZ382" s="8"/>
      <c r="CA382" s="20"/>
      <c r="CB382" s="8"/>
      <c r="CC382" s="20"/>
      <c r="CD382" s="20"/>
      <c r="CE382" s="20"/>
      <c r="CF382" s="20"/>
      <c r="CG382" s="8"/>
      <c r="CH382" s="20"/>
    </row>
    <row r="383" spans="14:86" x14ac:dyDescent="0.25">
      <c r="N383" s="27"/>
      <c r="O383" s="312"/>
      <c r="P383" s="313"/>
      <c r="Q383" s="313"/>
      <c r="R383" s="61">
        <v>50</v>
      </c>
      <c r="S383" s="14">
        <v>1120.77</v>
      </c>
      <c r="T383" s="14">
        <v>32.207430000000002</v>
      </c>
      <c r="U383" s="7">
        <v>1112.6488782296467</v>
      </c>
      <c r="V383" s="4">
        <v>32.24428390519661</v>
      </c>
      <c r="W383" s="2">
        <f t="shared" ref="W383:W446" si="126">ABS(S383-U383)/S383*100</f>
        <v>0.7246019941962476</v>
      </c>
      <c r="X383" s="2">
        <f t="shared" ref="X383:X446" si="127">ABS(T383-V383)/T383*100</f>
        <v>0.11442671829639353</v>
      </c>
      <c r="Y383" s="215">
        <f t="shared" si="117"/>
        <v>65.952618808906053</v>
      </c>
      <c r="Z383" s="217">
        <f t="shared" si="118"/>
        <v>1.3582103282405804E-3</v>
      </c>
      <c r="AA383" s="223"/>
      <c r="AB383" s="23"/>
      <c r="AC383" s="312"/>
      <c r="AD383" s="313"/>
      <c r="AE383" s="313"/>
      <c r="AF383" s="61">
        <v>50</v>
      </c>
      <c r="AG383" s="14">
        <v>1239.2929999999999</v>
      </c>
      <c r="AH383" s="14">
        <v>31.44303</v>
      </c>
      <c r="AI383" s="7">
        <v>1218.0056685291379</v>
      </c>
      <c r="AJ383" s="4">
        <v>32.260921740685873</v>
      </c>
      <c r="AK383" s="2">
        <f t="shared" ref="AK383:AK446" si="128">ABS(AG383-AI383)/AG383*100</f>
        <v>1.7176996457546361</v>
      </c>
      <c r="AL383" s="2">
        <f t="shared" ref="AL383:AL446" si="129">ABS(AH383-AJ383)/AH383*100</f>
        <v>2.60118614740969</v>
      </c>
      <c r="AM383" s="215">
        <f t="shared" si="119"/>
        <v>453.15048115035171</v>
      </c>
      <c r="AN383" s="217">
        <f t="shared" si="120"/>
        <v>0.66894689948216735</v>
      </c>
      <c r="AO383" s="223"/>
      <c r="AP383" s="23"/>
      <c r="AQ383" s="312"/>
      <c r="AR383" s="313"/>
      <c r="AS383" s="313"/>
      <c r="AT383" s="61">
        <v>50</v>
      </c>
      <c r="AU383" s="14">
        <v>1100.769</v>
      </c>
      <c r="AV383" s="14">
        <v>34.344290000000001</v>
      </c>
      <c r="AW383" s="7">
        <v>1103.8626149725642</v>
      </c>
      <c r="AX383" s="4">
        <v>34.37433194877255</v>
      </c>
      <c r="AY383" s="2">
        <f t="shared" ref="AY383:AY446" si="130">ABS(AU383-AW383)/AU383*100</f>
        <v>0.28104125139463254</v>
      </c>
      <c r="AZ383" s="2">
        <f t="shared" ref="AZ383:AZ446" si="131">ABS(AV383-AX383)/AV383*100</f>
        <v>8.7472906770089509E-2</v>
      </c>
      <c r="BA383" s="215">
        <f t="shared" si="121"/>
        <v>9.5704535984732875</v>
      </c>
      <c r="BB383" s="217">
        <f t="shared" si="122"/>
        <v>9.0251868605246901E-4</v>
      </c>
      <c r="BC383" s="162"/>
      <c r="BD383" s="32"/>
      <c r="BS383" s="20"/>
      <c r="BT383" s="20"/>
      <c r="BU383" s="50">
        <v>2069.6622504732868</v>
      </c>
      <c r="BV383" s="53">
        <v>41.070036341009335</v>
      </c>
      <c r="BW383" s="8"/>
      <c r="BX383" s="20"/>
      <c r="BY383" s="20"/>
      <c r="BZ383" s="8"/>
      <c r="CA383" s="20"/>
      <c r="CB383" s="8"/>
      <c r="CC383" s="20"/>
      <c r="CD383" s="20"/>
      <c r="CE383" s="20"/>
      <c r="CF383" s="20"/>
      <c r="CG383" s="8"/>
      <c r="CH383" s="20"/>
    </row>
    <row r="384" spans="14:86" x14ac:dyDescent="0.25">
      <c r="N384" s="27"/>
      <c r="O384" s="312"/>
      <c r="P384" s="313"/>
      <c r="Q384" s="313"/>
      <c r="R384" s="61">
        <v>100</v>
      </c>
      <c r="S384" s="14">
        <v>1156.479</v>
      </c>
      <c r="T384" s="14">
        <v>32.712310000000002</v>
      </c>
      <c r="U384" s="7">
        <v>1153.8016060913117</v>
      </c>
      <c r="V384" s="4">
        <v>32.749478635146623</v>
      </c>
      <c r="W384" s="2">
        <f t="shared" si="126"/>
        <v>0.23151254010564593</v>
      </c>
      <c r="X384" s="2">
        <f t="shared" si="127"/>
        <v>0.11362277731722689</v>
      </c>
      <c r="Y384" s="215">
        <f t="shared" si="117"/>
        <v>7.1684381422816035</v>
      </c>
      <c r="Z384" s="217">
        <f t="shared" si="118"/>
        <v>1.3815074386626257E-3</v>
      </c>
      <c r="AA384" s="223"/>
      <c r="AB384" s="23"/>
      <c r="AC384" s="312"/>
      <c r="AD384" s="313"/>
      <c r="AE384" s="313"/>
      <c r="AF384" s="61">
        <v>100</v>
      </c>
      <c r="AG384" s="14">
        <v>1283.5940000000001</v>
      </c>
      <c r="AH384" s="14">
        <v>32.236980000000003</v>
      </c>
      <c r="AI384" s="7">
        <v>1261.3419886812983</v>
      </c>
      <c r="AJ384" s="4">
        <v>32.756982777699029</v>
      </c>
      <c r="AK384" s="2">
        <f t="shared" si="128"/>
        <v>1.7335708423926695</v>
      </c>
      <c r="AL384" s="2">
        <f t="shared" si="129"/>
        <v>1.6130629410665227</v>
      </c>
      <c r="AM384" s="215">
        <f t="shared" si="119"/>
        <v>495.15200772763131</v>
      </c>
      <c r="AN384" s="217">
        <f t="shared" si="120"/>
        <v>0.27040288881470348</v>
      </c>
      <c r="AO384" s="223"/>
      <c r="AP384" s="23"/>
      <c r="AQ384" s="312"/>
      <c r="AR384" s="313"/>
      <c r="AS384" s="313"/>
      <c r="AT384" s="61">
        <v>100</v>
      </c>
      <c r="AU384" s="14">
        <v>1127.2550000000001</v>
      </c>
      <c r="AV384" s="14">
        <v>34.093559999999997</v>
      </c>
      <c r="AW384" s="7">
        <v>1142.4923221534775</v>
      </c>
      <c r="AX384" s="4">
        <v>33.06193338615239</v>
      </c>
      <c r="AY384" s="2">
        <f t="shared" si="130"/>
        <v>1.3517191898441263</v>
      </c>
      <c r="AZ384" s="2">
        <f t="shared" si="131"/>
        <v>3.0258694423451433</v>
      </c>
      <c r="BA384" s="215">
        <f t="shared" si="121"/>
        <v>232.17598640885339</v>
      </c>
      <c r="BB384" s="217">
        <f t="shared" si="122"/>
        <v>1.064253470398679</v>
      </c>
      <c r="BC384" s="162"/>
      <c r="BD384" s="32"/>
      <c r="BS384" s="20"/>
      <c r="BT384" s="20"/>
      <c r="BU384" s="50">
        <v>2121.1225534249697</v>
      </c>
      <c r="BV384" s="53">
        <v>41.5583841111442</v>
      </c>
      <c r="BW384" s="8"/>
      <c r="BX384" s="20"/>
      <c r="BY384" s="20"/>
      <c r="BZ384" s="8"/>
      <c r="CA384" s="20"/>
      <c r="CB384" s="8"/>
      <c r="CC384" s="20"/>
      <c r="CD384" s="20"/>
      <c r="CE384" s="20"/>
      <c r="CF384" s="20"/>
      <c r="CG384" s="8"/>
      <c r="CH384" s="20"/>
    </row>
    <row r="385" spans="14:86" x14ac:dyDescent="0.25">
      <c r="N385" s="27"/>
      <c r="O385" s="312"/>
      <c r="P385" s="313"/>
      <c r="Q385" s="313"/>
      <c r="R385" s="61">
        <v>150</v>
      </c>
      <c r="S385" s="14">
        <v>1193.5519999999999</v>
      </c>
      <c r="T385" s="14">
        <v>33.469839999999998</v>
      </c>
      <c r="U385" s="7">
        <v>1195.2595434794052</v>
      </c>
      <c r="V385" s="4">
        <v>33.239646285631537</v>
      </c>
      <c r="W385" s="2">
        <f t="shared" si="126"/>
        <v>0.14306402062124909</v>
      </c>
      <c r="X385" s="2">
        <f t="shared" si="127"/>
        <v>0.68776460947665463</v>
      </c>
      <c r="Y385" s="215">
        <f t="shared" si="117"/>
        <v>2.9157047340596636</v>
      </c>
      <c r="Z385" s="217">
        <f t="shared" si="118"/>
        <v>5.2989146134748671E-2</v>
      </c>
      <c r="AA385" s="223"/>
      <c r="AB385" s="23"/>
      <c r="AC385" s="312"/>
      <c r="AD385" s="313"/>
      <c r="AE385" s="313"/>
      <c r="AF385" s="61">
        <v>150</v>
      </c>
      <c r="AG385" s="14">
        <v>1328.3979999999999</v>
      </c>
      <c r="AH385" s="14">
        <v>32.722740000000002</v>
      </c>
      <c r="AI385" s="7">
        <v>1305.0391849223868</v>
      </c>
      <c r="AJ385" s="4">
        <v>33.246609407769824</v>
      </c>
      <c r="AK385" s="2">
        <f t="shared" si="128"/>
        <v>1.7584199221628718</v>
      </c>
      <c r="AL385" s="2">
        <f t="shared" si="129"/>
        <v>1.6009338086291756</v>
      </c>
      <c r="AM385" s="215">
        <f t="shared" si="119"/>
        <v>545.63424183012717</v>
      </c>
      <c r="AN385" s="217">
        <f t="shared" si="120"/>
        <v>0.27443915639710481</v>
      </c>
      <c r="AO385" s="223"/>
      <c r="AP385" s="23"/>
      <c r="AQ385" s="312"/>
      <c r="AR385" s="313"/>
      <c r="AS385" s="313"/>
      <c r="AT385" s="61">
        <v>150</v>
      </c>
      <c r="AU385" s="14">
        <v>1157.4870000000001</v>
      </c>
      <c r="AV385" s="14">
        <v>34.210819999999998</v>
      </c>
      <c r="AW385" s="7">
        <v>1183.3707415620661</v>
      </c>
      <c r="AX385" s="4">
        <v>33.263472681944215</v>
      </c>
      <c r="AY385" s="2">
        <f t="shared" si="130"/>
        <v>2.2362014918583109</v>
      </c>
      <c r="AZ385" s="2">
        <f t="shared" si="131"/>
        <v>2.7691453115002309</v>
      </c>
      <c r="BA385" s="215">
        <f t="shared" si="121"/>
        <v>669.96807725182316</v>
      </c>
      <c r="BB385" s="217">
        <f t="shared" si="122"/>
        <v>0.89746694102748525</v>
      </c>
      <c r="BC385" s="162"/>
      <c r="BD385" s="32"/>
      <c r="BS385" s="20"/>
      <c r="BT385" s="20"/>
      <c r="BU385" s="50">
        <v>2173.121988001652</v>
      </c>
      <c r="BV385" s="53">
        <v>42.046633565419292</v>
      </c>
      <c r="BW385" s="8"/>
      <c r="BX385" s="20"/>
      <c r="BY385" s="20"/>
      <c r="BZ385" s="8"/>
      <c r="CA385" s="20"/>
      <c r="CB385" s="8"/>
      <c r="CC385" s="20"/>
      <c r="CD385" s="20"/>
      <c r="CE385" s="20"/>
      <c r="CF385" s="20"/>
      <c r="CG385" s="8"/>
      <c r="CH385" s="20"/>
    </row>
    <row r="386" spans="14:86" x14ac:dyDescent="0.25">
      <c r="N386" s="27"/>
      <c r="O386" s="312"/>
      <c r="P386" s="313"/>
      <c r="Q386" s="313"/>
      <c r="R386" s="61">
        <v>200</v>
      </c>
      <c r="S386" s="14">
        <v>1232.2280000000001</v>
      </c>
      <c r="T386" s="14">
        <v>33.726089999999999</v>
      </c>
      <c r="U386" s="7">
        <v>1237.0455729925031</v>
      </c>
      <c r="V386" s="4">
        <v>33.728870141291466</v>
      </c>
      <c r="W386" s="2">
        <f t="shared" si="126"/>
        <v>0.39096441506791546</v>
      </c>
      <c r="X386" s="2">
        <f t="shared" si="127"/>
        <v>8.243295595389135E-3</v>
      </c>
      <c r="Y386" s="215">
        <f t="shared" si="117"/>
        <v>23.209009538095021</v>
      </c>
      <c r="Z386" s="217">
        <f t="shared" si="118"/>
        <v>7.7291856005196622E-6</v>
      </c>
      <c r="AA386" s="223"/>
      <c r="AB386" s="23"/>
      <c r="AC386" s="312"/>
      <c r="AD386" s="313"/>
      <c r="AE386" s="313"/>
      <c r="AF386" s="61">
        <v>200</v>
      </c>
      <c r="AG386" s="14">
        <v>1373.752</v>
      </c>
      <c r="AH386" s="14">
        <v>33.275239999999997</v>
      </c>
      <c r="AI386" s="7">
        <v>1349.1118660485056</v>
      </c>
      <c r="AJ386" s="4">
        <v>33.735887762668952</v>
      </c>
      <c r="AK386" s="2">
        <f t="shared" si="128"/>
        <v>1.7936377127381335</v>
      </c>
      <c r="AL386" s="2">
        <f t="shared" si="129"/>
        <v>1.384355943545277</v>
      </c>
      <c r="AM386" s="215">
        <f t="shared" si="119"/>
        <v>607.13620114758521</v>
      </c>
      <c r="AN386" s="217">
        <f t="shared" si="120"/>
        <v>0.21219636125191421</v>
      </c>
      <c r="AO386" s="223"/>
      <c r="AP386" s="23"/>
      <c r="AQ386" s="312"/>
      <c r="AR386" s="313"/>
      <c r="AS386" s="313"/>
      <c r="AT386" s="61">
        <v>200</v>
      </c>
      <c r="AU386" s="14">
        <v>1190.75</v>
      </c>
      <c r="AV386" s="14">
        <v>34.711509999999997</v>
      </c>
      <c r="AW386" s="7">
        <v>1224.8821372624193</v>
      </c>
      <c r="AX386" s="4">
        <v>33.72474985236078</v>
      </c>
      <c r="AY386" s="2">
        <f t="shared" si="130"/>
        <v>2.8664402487859997</v>
      </c>
      <c r="AZ386" s="2">
        <f t="shared" si="131"/>
        <v>2.8427462465309543</v>
      </c>
      <c r="BA386" s="215">
        <f t="shared" si="121"/>
        <v>1165.0027941006315</v>
      </c>
      <c r="BB386" s="217">
        <f t="shared" si="122"/>
        <v>0.97369558896896879</v>
      </c>
      <c r="BC386" s="162"/>
      <c r="BD386" s="32"/>
      <c r="BS386" s="20"/>
      <c r="BT386" s="20"/>
      <c r="BU386" s="50">
        <v>2225.6719295648309</v>
      </c>
      <c r="BV386" s="53">
        <v>42.534777793767496</v>
      </c>
      <c r="BW386" s="8"/>
      <c r="BX386" s="20"/>
      <c r="BY386" s="20"/>
      <c r="BZ386" s="8"/>
      <c r="CA386" s="20"/>
      <c r="CB386" s="8"/>
      <c r="CC386" s="20"/>
      <c r="CD386" s="20"/>
      <c r="CE386" s="20"/>
      <c r="CF386" s="20"/>
      <c r="CG386" s="8"/>
      <c r="CH386" s="20"/>
    </row>
    <row r="387" spans="14:86" x14ac:dyDescent="0.25">
      <c r="N387" s="27"/>
      <c r="O387" s="312"/>
      <c r="P387" s="313"/>
      <c r="Q387" s="313"/>
      <c r="R387" s="61">
        <v>250</v>
      </c>
      <c r="S387" s="14">
        <v>1272.3699999999999</v>
      </c>
      <c r="T387" s="14">
        <v>34.276339999999998</v>
      </c>
      <c r="U387" s="7">
        <v>1279.1675880248633</v>
      </c>
      <c r="V387" s="4">
        <v>34.217999603301507</v>
      </c>
      <c r="W387" s="2">
        <f t="shared" si="126"/>
        <v>0.53424617248626138</v>
      </c>
      <c r="X387" s="2">
        <f t="shared" si="127"/>
        <v>0.1702060275352921</v>
      </c>
      <c r="Y387" s="215">
        <f t="shared" si="117"/>
        <v>46.207202955766896</v>
      </c>
      <c r="Z387" s="217">
        <f t="shared" si="118"/>
        <v>3.4036018869372225E-3</v>
      </c>
      <c r="AA387" s="223"/>
      <c r="AB387" s="23"/>
      <c r="AC387" s="312"/>
      <c r="AD387" s="313"/>
      <c r="AE387" s="313"/>
      <c r="AF387" s="61">
        <v>250</v>
      </c>
      <c r="AG387" s="14">
        <v>1419.72</v>
      </c>
      <c r="AH387" s="14">
        <v>33.736089999999997</v>
      </c>
      <c r="AI387" s="7">
        <v>1393.5682618724009</v>
      </c>
      <c r="AJ387" s="4">
        <v>34.225115568877136</v>
      </c>
      <c r="AK387" s="2">
        <f t="shared" si="128"/>
        <v>1.8420349172794053</v>
      </c>
      <c r="AL387" s="2">
        <f t="shared" si="129"/>
        <v>1.4495620828529299</v>
      </c>
      <c r="AM387" s="215">
        <f t="shared" si="119"/>
        <v>683.91340709452436</v>
      </c>
      <c r="AN387" s="217">
        <f t="shared" si="120"/>
        <v>0.23914600701560942</v>
      </c>
      <c r="AO387" s="223"/>
      <c r="AP387" s="23"/>
      <c r="AQ387" s="312"/>
      <c r="AR387" s="313"/>
      <c r="AS387" s="313"/>
      <c r="AT387" s="61">
        <v>250</v>
      </c>
      <c r="AU387" s="14">
        <v>1226.8699999999999</v>
      </c>
      <c r="AV387" s="14">
        <v>34.597380000000001</v>
      </c>
      <c r="AW387" s="7">
        <v>1266.7544722413647</v>
      </c>
      <c r="AX387" s="4">
        <v>34.211156228676273</v>
      </c>
      <c r="AY387" s="2">
        <f t="shared" si="130"/>
        <v>3.2509126673049997</v>
      </c>
      <c r="AZ387" s="2">
        <f t="shared" si="131"/>
        <v>1.1163382063142577</v>
      </c>
      <c r="BA387" s="215">
        <f t="shared" si="121"/>
        <v>1590.771125972203</v>
      </c>
      <c r="BB387" s="217">
        <f t="shared" si="122"/>
        <v>0.14916880153552314</v>
      </c>
      <c r="BC387" s="162"/>
      <c r="BD387" s="32"/>
      <c r="BS387" s="20"/>
      <c r="BT387" s="20"/>
      <c r="BU387" s="50">
        <v>2278.7839988003916</v>
      </c>
      <c r="BV387" s="53">
        <v>43.022809392391224</v>
      </c>
      <c r="BW387" s="8"/>
      <c r="BX387" s="20"/>
      <c r="BY387" s="20"/>
      <c r="BZ387" s="8"/>
      <c r="CA387" s="20"/>
      <c r="CB387" s="8"/>
      <c r="CC387" s="20"/>
      <c r="CD387" s="20"/>
      <c r="CE387" s="20"/>
      <c r="CF387" s="20"/>
      <c r="CG387" s="8"/>
      <c r="CH387" s="20"/>
    </row>
    <row r="388" spans="14:86" x14ac:dyDescent="0.25">
      <c r="N388" s="27"/>
      <c r="O388" s="312"/>
      <c r="P388" s="313"/>
      <c r="Q388" s="313"/>
      <c r="R388" s="61">
        <v>300</v>
      </c>
      <c r="S388" s="14">
        <v>1313.9880000000001</v>
      </c>
      <c r="T388" s="14">
        <v>34.563139999999997</v>
      </c>
      <c r="U388" s="7">
        <v>1321.6327140530418</v>
      </c>
      <c r="V388" s="4">
        <v>34.707092900298854</v>
      </c>
      <c r="W388" s="2">
        <f t="shared" si="126"/>
        <v>0.58179481494821506</v>
      </c>
      <c r="X388" s="2">
        <f t="shared" si="127"/>
        <v>0.41649254176228329</v>
      </c>
      <c r="Y388" s="215">
        <f t="shared" ref="Y388:Y451" si="132">(U388-S388)^2</f>
        <v>58.441652952774064</v>
      </c>
      <c r="Z388" s="217">
        <f t="shared" ref="Z388:Z451" si="133">(V388-T388)^2</f>
        <v>2.07224375044525E-2</v>
      </c>
      <c r="AA388" s="223"/>
      <c r="AB388" s="23"/>
      <c r="AC388" s="312"/>
      <c r="AD388" s="313"/>
      <c r="AE388" s="313"/>
      <c r="AF388" s="61">
        <v>300</v>
      </c>
      <c r="AG388" s="14">
        <v>1466.223</v>
      </c>
      <c r="AH388" s="14">
        <v>34.235509999999998</v>
      </c>
      <c r="AI388" s="7">
        <v>1438.4164472148545</v>
      </c>
      <c r="AJ388" s="4">
        <v>34.71430812292818</v>
      </c>
      <c r="AK388" s="2">
        <f t="shared" si="128"/>
        <v>1.8964750099504248</v>
      </c>
      <c r="AL388" s="2">
        <f t="shared" si="129"/>
        <v>1.3985423991878101</v>
      </c>
      <c r="AM388" s="215">
        <f t="shared" ref="AM388:AM451" si="134">(AI388-AG388)^2</f>
        <v>773.20437779307815</v>
      </c>
      <c r="AN388" s="217">
        <f t="shared" ref="AN388:AN451" si="135">(AJ388-AH388)^2</f>
        <v>0.22924764251955104</v>
      </c>
      <c r="AO388" s="223"/>
      <c r="AP388" s="23"/>
      <c r="AQ388" s="312"/>
      <c r="AR388" s="313"/>
      <c r="AS388" s="313"/>
      <c r="AT388" s="61">
        <v>300</v>
      </c>
      <c r="AU388" s="14">
        <v>1265.232</v>
      </c>
      <c r="AV388" s="14">
        <v>34.945950000000003</v>
      </c>
      <c r="AW388" s="7">
        <v>1308.9676908390986</v>
      </c>
      <c r="AX388" s="4">
        <v>34.699895692692529</v>
      </c>
      <c r="AY388" s="2">
        <f t="shared" si="130"/>
        <v>3.4567329026691276</v>
      </c>
      <c r="AZ388" s="2">
        <f t="shared" si="131"/>
        <v>0.70409963760457095</v>
      </c>
      <c r="BA388" s="215">
        <f t="shared" ref="BA388:BA451" si="136">(AW388-AU388)^2</f>
        <v>1912.8106531732178</v>
      </c>
      <c r="BB388" s="217">
        <f t="shared" ref="BB388:BB451" si="137">(AX388-AV388)^2</f>
        <v>6.0542722144561134E-2</v>
      </c>
      <c r="BC388" s="162"/>
      <c r="BD388" s="32"/>
      <c r="BS388" s="20"/>
      <c r="BT388" s="20"/>
      <c r="BU388" s="50">
        <v>2332.4700673879288</v>
      </c>
      <c r="BV388" s="53">
        <v>43.510720420867443</v>
      </c>
      <c r="BW388" s="8"/>
      <c r="BX388" s="20"/>
      <c r="BY388" s="20"/>
      <c r="BZ388" s="8"/>
      <c r="CA388" s="20"/>
      <c r="CB388" s="8"/>
      <c r="CC388" s="20"/>
      <c r="CD388" s="20"/>
      <c r="CE388" s="20"/>
      <c r="CF388" s="20"/>
      <c r="CG388" s="8"/>
      <c r="CH388" s="20"/>
    </row>
    <row r="389" spans="14:86" x14ac:dyDescent="0.25">
      <c r="N389" s="27"/>
      <c r="O389" s="312"/>
      <c r="P389" s="313"/>
      <c r="Q389" s="313"/>
      <c r="R389" s="61">
        <v>350</v>
      </c>
      <c r="S389" s="14">
        <v>1360.885</v>
      </c>
      <c r="T389" s="14">
        <v>34.990139999999997</v>
      </c>
      <c r="U389" s="7">
        <v>1364.4481615183522</v>
      </c>
      <c r="V389" s="4">
        <v>35.196152632317293</v>
      </c>
      <c r="W389" s="2">
        <f t="shared" si="126"/>
        <v>0.26182679053352909</v>
      </c>
      <c r="X389" s="2">
        <f t="shared" si="127"/>
        <v>0.58877338678066626</v>
      </c>
      <c r="Y389" s="215">
        <f t="shared" si="132"/>
        <v>12.696120005866078</v>
      </c>
      <c r="Z389" s="217">
        <f t="shared" si="133"/>
        <v>4.2441204674301646E-2</v>
      </c>
      <c r="AA389" s="223"/>
      <c r="AB389" s="23"/>
      <c r="AC389" s="312"/>
      <c r="AD389" s="313"/>
      <c r="AE389" s="313"/>
      <c r="AF389" s="61">
        <v>350</v>
      </c>
      <c r="AG389" s="14">
        <v>1517.7650000000001</v>
      </c>
      <c r="AH389" s="14">
        <v>34.789140000000003</v>
      </c>
      <c r="AI389" s="7">
        <v>1483.6646488534714</v>
      </c>
      <c r="AJ389" s="4">
        <v>35.203463977753096</v>
      </c>
      <c r="AK389" s="2">
        <f t="shared" si="128"/>
        <v>2.2467477604588808</v>
      </c>
      <c r="AL389" s="2">
        <f t="shared" si="129"/>
        <v>1.1909578039385056</v>
      </c>
      <c r="AM389" s="215">
        <f t="shared" si="134"/>
        <v>1162.8339483165637</v>
      </c>
      <c r="AN389" s="217">
        <f t="shared" si="135"/>
        <v>0.1716643585411449</v>
      </c>
      <c r="AO389" s="223"/>
      <c r="AP389" s="23"/>
      <c r="AQ389" s="312"/>
      <c r="AR389" s="313"/>
      <c r="AS389" s="313"/>
      <c r="AT389" s="61">
        <v>350</v>
      </c>
      <c r="AU389" s="14">
        <v>1309.44</v>
      </c>
      <c r="AV389" s="14">
        <v>35.216099999999997</v>
      </c>
      <c r="AW389" s="7">
        <v>1351.5263548369251</v>
      </c>
      <c r="AX389" s="4">
        <v>35.188843574685592</v>
      </c>
      <c r="AY389" s="2">
        <f t="shared" si="130"/>
        <v>3.2140727972969367</v>
      </c>
      <c r="AZ389" s="2">
        <f t="shared" si="131"/>
        <v>7.7397625842740736E-2</v>
      </c>
      <c r="BA389" s="215">
        <f t="shared" si="136"/>
        <v>1771.2612634595612</v>
      </c>
      <c r="BB389" s="217">
        <f t="shared" si="137"/>
        <v>7.4291272091976061E-4</v>
      </c>
      <c r="BC389" s="162"/>
      <c r="BD389" s="32"/>
      <c r="BS389" s="20"/>
      <c r="BT389" s="20"/>
      <c r="BU389" s="50">
        <v>2386.7422638356647</v>
      </c>
      <c r="BV389" s="53">
        <v>43.998502354733155</v>
      </c>
      <c r="BW389" s="8"/>
      <c r="BX389" s="20"/>
      <c r="BY389" s="20"/>
      <c r="BZ389" s="8"/>
      <c r="CA389" s="20"/>
      <c r="CB389" s="8"/>
      <c r="CC389" s="20"/>
      <c r="CD389" s="20"/>
      <c r="CE389" s="20"/>
      <c r="CF389" s="20"/>
      <c r="CG389" s="8"/>
      <c r="CH389" s="20"/>
    </row>
    <row r="390" spans="14:86" x14ac:dyDescent="0.25">
      <c r="N390" s="27"/>
      <c r="O390" s="312"/>
      <c r="P390" s="313"/>
      <c r="Q390" s="313"/>
      <c r="R390" s="61">
        <v>400</v>
      </c>
      <c r="S390" s="14">
        <v>1404.614</v>
      </c>
      <c r="T390" s="14">
        <v>35.419530000000002</v>
      </c>
      <c r="U390" s="7">
        <v>1407.6212886984997</v>
      </c>
      <c r="V390" s="4">
        <v>35.685176847065073</v>
      </c>
      <c r="W390" s="2">
        <f t="shared" si="126"/>
        <v>0.21410072080298775</v>
      </c>
      <c r="X390" s="2">
        <f t="shared" si="127"/>
        <v>0.75000105045174448</v>
      </c>
      <c r="Y390" s="215">
        <f t="shared" si="132"/>
        <v>9.0437853161238895</v>
      </c>
      <c r="Z390" s="217">
        <f t="shared" si="133"/>
        <v>7.0568247355613109E-2</v>
      </c>
      <c r="AA390" s="223"/>
      <c r="AB390" s="23"/>
      <c r="AC390" s="312"/>
      <c r="AD390" s="313"/>
      <c r="AE390" s="313"/>
      <c r="AF390" s="61">
        <v>400</v>
      </c>
      <c r="AG390" s="14">
        <v>1565.3230000000001</v>
      </c>
      <c r="AH390" s="14">
        <v>35.254809999999999</v>
      </c>
      <c r="AI390" s="7">
        <v>1529.3212670876574</v>
      </c>
      <c r="AJ390" s="4">
        <v>35.692580393360998</v>
      </c>
      <c r="AK390" s="2">
        <f t="shared" si="128"/>
        <v>2.2999555307334481</v>
      </c>
      <c r="AL390" s="2">
        <f t="shared" si="129"/>
        <v>1.2417323859098923</v>
      </c>
      <c r="AM390" s="215">
        <f t="shared" si="134"/>
        <v>1296.124772691662</v>
      </c>
      <c r="AN390" s="217">
        <f t="shared" si="135"/>
        <v>0.19164291730344407</v>
      </c>
      <c r="AO390" s="223"/>
      <c r="AP390" s="23"/>
      <c r="AQ390" s="312"/>
      <c r="AR390" s="313"/>
      <c r="AS390" s="313"/>
      <c r="AT390" s="61">
        <v>400</v>
      </c>
      <c r="AU390" s="14">
        <v>1351.2460000000001</v>
      </c>
      <c r="AV390" s="14">
        <v>35.47193</v>
      </c>
      <c r="AW390" s="7">
        <v>1394.4374548418614</v>
      </c>
      <c r="AX390" s="4">
        <v>35.677782820276171</v>
      </c>
      <c r="AY390" s="2">
        <f t="shared" si="130"/>
        <v>3.196416850955436</v>
      </c>
      <c r="AZ390" s="2">
        <f t="shared" si="131"/>
        <v>0.58032596556254679</v>
      </c>
      <c r="BA390" s="215">
        <f t="shared" si="136"/>
        <v>1865.5017713565428</v>
      </c>
      <c r="BB390" s="217">
        <f t="shared" si="137"/>
        <v>4.2375383615653434E-2</v>
      </c>
      <c r="BC390" s="162"/>
      <c r="BD390" s="32"/>
      <c r="BS390" s="20"/>
      <c r="BT390" s="20"/>
      <c r="BU390" s="50">
        <v>2441.6129794893845</v>
      </c>
      <c r="BV390" s="53">
        <v>44.486146032978951</v>
      </c>
      <c r="BW390" s="8"/>
      <c r="BX390" s="20"/>
      <c r="BY390" s="20"/>
      <c r="BZ390" s="8"/>
      <c r="CA390" s="20"/>
      <c r="CB390" s="8"/>
      <c r="CC390" s="20"/>
      <c r="CD390" s="20"/>
      <c r="CE390" s="20"/>
      <c r="CF390" s="20"/>
      <c r="CG390" s="8"/>
      <c r="CH390" s="20"/>
    </row>
    <row r="391" spans="14:86" x14ac:dyDescent="0.25">
      <c r="N391" s="27"/>
      <c r="O391" s="312"/>
      <c r="P391" s="313"/>
      <c r="Q391" s="313"/>
      <c r="R391" s="61">
        <v>450</v>
      </c>
      <c r="S391" s="14">
        <v>1449.0160000000001</v>
      </c>
      <c r="T391" s="14">
        <v>35.82931</v>
      </c>
      <c r="U391" s="7">
        <v>1451.159609796975</v>
      </c>
      <c r="V391" s="4">
        <v>36.17416306152154</v>
      </c>
      <c r="W391" s="2">
        <f t="shared" si="126"/>
        <v>0.14793555053739521</v>
      </c>
      <c r="X391" s="2">
        <f t="shared" si="127"/>
        <v>0.96248870414066134</v>
      </c>
      <c r="Y391" s="215">
        <f t="shared" si="132"/>
        <v>4.5950629616869545</v>
      </c>
      <c r="Z391" s="217">
        <f t="shared" si="133"/>
        <v>0.11892363404077931</v>
      </c>
      <c r="AA391" s="223"/>
      <c r="AB391" s="23"/>
      <c r="AC391" s="312"/>
      <c r="AD391" s="313"/>
      <c r="AE391" s="313"/>
      <c r="AF391" s="61">
        <v>450</v>
      </c>
      <c r="AG391" s="14">
        <v>1613.2550000000001</v>
      </c>
      <c r="AH391" s="14">
        <v>35.76587</v>
      </c>
      <c r="AI391" s="7">
        <v>1575.3948807850682</v>
      </c>
      <c r="AJ391" s="4">
        <v>36.181654371700596</v>
      </c>
      <c r="AK391" s="2">
        <f t="shared" si="128"/>
        <v>2.34681555085414</v>
      </c>
      <c r="AL391" s="2">
        <f t="shared" si="129"/>
        <v>1.1625171474945137</v>
      </c>
      <c r="AM391" s="215">
        <f t="shared" si="134"/>
        <v>1433.3886269688599</v>
      </c>
      <c r="AN391" s="217">
        <f t="shared" si="135"/>
        <v>0.17287664375045939</v>
      </c>
      <c r="AO391" s="223"/>
      <c r="AP391" s="23"/>
      <c r="AQ391" s="312"/>
      <c r="AR391" s="313"/>
      <c r="AS391" s="313"/>
      <c r="AT391" s="61">
        <v>450</v>
      </c>
      <c r="AU391" s="14">
        <v>1393.9110000000001</v>
      </c>
      <c r="AV391" s="14">
        <v>35.994669999999999</v>
      </c>
      <c r="AW391" s="7">
        <v>1437.7083659456582</v>
      </c>
      <c r="AX391" s="4">
        <v>36.16668726491929</v>
      </c>
      <c r="AY391" s="2">
        <f t="shared" si="130"/>
        <v>3.142048950446489</v>
      </c>
      <c r="AZ391" s="2">
        <f t="shared" si="131"/>
        <v>0.47789649111740817</v>
      </c>
      <c r="BA391" s="215">
        <f t="shared" si="136"/>
        <v>1918.2092637778969</v>
      </c>
      <c r="BB391" s="217">
        <f t="shared" si="137"/>
        <v>2.9589939430313326E-2</v>
      </c>
      <c r="BC391" s="162"/>
      <c r="BD391" s="32"/>
      <c r="BS391" s="20"/>
      <c r="BT391" s="20"/>
      <c r="BU391" s="50">
        <v>2497.0948747246225</v>
      </c>
      <c r="BV391" s="53">
        <v>44.973641599794362</v>
      </c>
      <c r="BW391" s="8"/>
      <c r="BX391" s="20"/>
      <c r="BY391" s="20"/>
      <c r="BZ391" s="8"/>
      <c r="CA391" s="20"/>
      <c r="CB391" s="8"/>
      <c r="CC391" s="20"/>
      <c r="CD391" s="20"/>
      <c r="CE391" s="20"/>
      <c r="CF391" s="20"/>
      <c r="CG391" s="8"/>
      <c r="CH391" s="20"/>
    </row>
    <row r="392" spans="14:86" x14ac:dyDescent="0.25">
      <c r="N392" s="27"/>
      <c r="O392" s="312"/>
      <c r="P392" s="313"/>
      <c r="Q392" s="313"/>
      <c r="R392" s="61">
        <v>500</v>
      </c>
      <c r="S392" s="14">
        <v>1493.98</v>
      </c>
      <c r="T392" s="14">
        <v>36.369280000000003</v>
      </c>
      <c r="U392" s="7">
        <v>1495.0707987846577</v>
      </c>
      <c r="V392" s="4">
        <v>36.663108607625574</v>
      </c>
      <c r="W392" s="2">
        <f t="shared" si="126"/>
        <v>7.3012944260139767E-2</v>
      </c>
      <c r="X392" s="2">
        <f t="shared" si="127"/>
        <v>0.80790328438058356</v>
      </c>
      <c r="Y392" s="215">
        <f t="shared" si="132"/>
        <v>1.189841988610576</v>
      </c>
      <c r="Z392" s="217">
        <f t="shared" si="133"/>
        <v>8.63352506591816E-2</v>
      </c>
      <c r="AA392" s="223"/>
      <c r="AB392" s="23"/>
      <c r="AC392" s="312"/>
      <c r="AD392" s="313"/>
      <c r="AE392" s="313"/>
      <c r="AF392" s="61">
        <v>500</v>
      </c>
      <c r="AG392" s="14">
        <v>1661.6130000000001</v>
      </c>
      <c r="AH392" s="14">
        <v>36.241309999999999</v>
      </c>
      <c r="AI392" s="7">
        <v>1621.8942513969546</v>
      </c>
      <c r="AJ392" s="4">
        <v>36.67068272486118</v>
      </c>
      <c r="AK392" s="2">
        <f t="shared" si="128"/>
        <v>2.3903730052091232</v>
      </c>
      <c r="AL392" s="2">
        <f t="shared" si="129"/>
        <v>1.1847604980647268</v>
      </c>
      <c r="AM392" s="215">
        <f t="shared" si="134"/>
        <v>1577.5789905919264</v>
      </c>
      <c r="AN392" s="217">
        <f t="shared" si="135"/>
        <v>0.18436093685471597</v>
      </c>
      <c r="AO392" s="223"/>
      <c r="AP392" s="23"/>
      <c r="AQ392" s="312"/>
      <c r="AR392" s="313"/>
      <c r="AS392" s="313"/>
      <c r="AT392" s="61">
        <v>500</v>
      </c>
      <c r="AU392" s="14">
        <v>1437.3689999999999</v>
      </c>
      <c r="AV392" s="14">
        <v>36.358989999999999</v>
      </c>
      <c r="AW392" s="7">
        <v>1481.3466461091539</v>
      </c>
      <c r="AX392" s="4">
        <v>36.6555514374597</v>
      </c>
      <c r="AY392" s="2">
        <f t="shared" si="130"/>
        <v>3.0595933340119319</v>
      </c>
      <c r="AZ392" s="2">
        <f t="shared" si="131"/>
        <v>0.81564817245941368</v>
      </c>
      <c r="BA392" s="215">
        <f t="shared" si="136"/>
        <v>1934.033357301985</v>
      </c>
      <c r="BB392" s="217">
        <f t="shared" si="137"/>
        <v>8.7948686188164135E-2</v>
      </c>
      <c r="BC392" s="162"/>
      <c r="BD392" s="32"/>
      <c r="BS392" s="20"/>
      <c r="BT392" s="20"/>
      <c r="BU392" s="50">
        <v>2553.2008853322377</v>
      </c>
      <c r="BV392" s="53">
        <v>45.460978439810376</v>
      </c>
      <c r="BW392" s="8"/>
      <c r="BX392" s="20"/>
      <c r="BY392" s="20"/>
      <c r="BZ392" s="8"/>
      <c r="CA392" s="20"/>
      <c r="CB392" s="8"/>
      <c r="CC392" s="20"/>
      <c r="CD392" s="20"/>
      <c r="CE392" s="20"/>
      <c r="CF392" s="20"/>
      <c r="CG392" s="8"/>
      <c r="CH392" s="20"/>
    </row>
    <row r="393" spans="14:86" x14ac:dyDescent="0.25">
      <c r="N393" s="27"/>
      <c r="O393" s="312"/>
      <c r="P393" s="313"/>
      <c r="Q393" s="313"/>
      <c r="R393" s="61">
        <v>550</v>
      </c>
      <c r="S393" s="14">
        <v>1542.175</v>
      </c>
      <c r="T393" s="14">
        <v>36.845179999999999</v>
      </c>
      <c r="U393" s="7">
        <v>1539.3626929420429</v>
      </c>
      <c r="V393" s="4">
        <v>37.152010656495769</v>
      </c>
      <c r="W393" s="2">
        <f t="shared" si="126"/>
        <v>0.18235978782933288</v>
      </c>
      <c r="X393" s="2">
        <f t="shared" si="127"/>
        <v>0.83275656814750121</v>
      </c>
      <c r="Y393" s="215">
        <f t="shared" si="132"/>
        <v>7.9090709882348351</v>
      </c>
      <c r="Z393" s="217">
        <f t="shared" si="133"/>
        <v>9.4145051765624876E-2</v>
      </c>
      <c r="AA393" s="223"/>
      <c r="AB393" s="23"/>
      <c r="AC393" s="312"/>
      <c r="AD393" s="313"/>
      <c r="AE393" s="313"/>
      <c r="AF393" s="61">
        <v>550</v>
      </c>
      <c r="AG393" s="14">
        <v>1713.17</v>
      </c>
      <c r="AH393" s="14">
        <v>36.784210000000002</v>
      </c>
      <c r="AI393" s="7">
        <v>1668.8283269825201</v>
      </c>
      <c r="AJ393" s="4">
        <v>37.159662068657141</v>
      </c>
      <c r="AK393" s="2">
        <f t="shared" si="128"/>
        <v>2.5882821329745402</v>
      </c>
      <c r="AL393" s="2">
        <f t="shared" si="129"/>
        <v>1.0206881394411886</v>
      </c>
      <c r="AM393" s="215">
        <f t="shared" si="134"/>
        <v>1966.1839659891079</v>
      </c>
      <c r="AN393" s="217">
        <f t="shared" si="135"/>
        <v>0.1409642558589255</v>
      </c>
      <c r="AO393" s="223"/>
      <c r="AP393" s="23"/>
      <c r="AQ393" s="312"/>
      <c r="AR393" s="313"/>
      <c r="AS393" s="313"/>
      <c r="AT393" s="61">
        <v>550</v>
      </c>
      <c r="AU393" s="14">
        <v>1484.0119999999999</v>
      </c>
      <c r="AV393" s="14">
        <v>36.916240000000002</v>
      </c>
      <c r="AW393" s="7">
        <v>1525.3600172568836</v>
      </c>
      <c r="AX393" s="4">
        <v>37.144372171431684</v>
      </c>
      <c r="AY393" s="2">
        <f t="shared" si="130"/>
        <v>2.7862320019571016</v>
      </c>
      <c r="AZ393" s="2">
        <f t="shared" si="131"/>
        <v>0.61797239218209044</v>
      </c>
      <c r="BA393" s="215">
        <f t="shared" si="136"/>
        <v>1709.6585310755459</v>
      </c>
      <c r="BB393" s="217">
        <f t="shared" si="137"/>
        <v>5.2044287642134229E-2</v>
      </c>
      <c r="BC393" s="162"/>
      <c r="BD393" s="32"/>
      <c r="BS393" s="20"/>
      <c r="BT393" s="20"/>
      <c r="BU393" s="50">
        <v>2609.9442291085638</v>
      </c>
      <c r="BV393" s="53">
        <v>45.948145105969573</v>
      </c>
      <c r="BW393" s="8"/>
      <c r="BX393" s="20"/>
      <c r="BY393" s="20"/>
      <c r="BZ393" s="8"/>
      <c r="CA393" s="20"/>
      <c r="CB393" s="8"/>
      <c r="CC393" s="20"/>
      <c r="CD393" s="20"/>
      <c r="CE393" s="20"/>
      <c r="CF393" s="20"/>
      <c r="CG393" s="8"/>
      <c r="CH393" s="20"/>
    </row>
    <row r="394" spans="14:86" x14ac:dyDescent="0.25">
      <c r="N394" s="27"/>
      <c r="O394" s="312"/>
      <c r="P394" s="313"/>
      <c r="Q394" s="313"/>
      <c r="R394" s="61">
        <v>600</v>
      </c>
      <c r="S394" s="14">
        <v>1587.7349999999999</v>
      </c>
      <c r="T394" s="14">
        <v>37.353349999999999</v>
      </c>
      <c r="U394" s="7">
        <v>1584.0432964488973</v>
      </c>
      <c r="V394" s="4">
        <v>37.640866210972021</v>
      </c>
      <c r="W394" s="2">
        <f t="shared" si="126"/>
        <v>0.23251383581659357</v>
      </c>
      <c r="X394" s="2">
        <f t="shared" si="127"/>
        <v>0.76972001432809156</v>
      </c>
      <c r="Y394" s="215">
        <f t="shared" si="132"/>
        <v>13.628675109223485</v>
      </c>
      <c r="Z394" s="217">
        <f t="shared" si="133"/>
        <v>8.2665571571708368E-2</v>
      </c>
      <c r="AA394" s="223"/>
      <c r="AB394" s="23"/>
      <c r="AC394" s="312"/>
      <c r="AD394" s="313"/>
      <c r="AE394" s="313"/>
      <c r="AF394" s="61">
        <v>600</v>
      </c>
      <c r="AG394" s="14">
        <v>1761.751</v>
      </c>
      <c r="AH394" s="14">
        <v>37.309739999999998</v>
      </c>
      <c r="AI394" s="7">
        <v>1716.2062463244306</v>
      </c>
      <c r="AJ394" s="4">
        <v>37.648588808829281</v>
      </c>
      <c r="AK394" s="2">
        <f t="shared" si="128"/>
        <v>2.5851981168490545</v>
      </c>
      <c r="AL394" s="2">
        <f t="shared" si="129"/>
        <v>0.90820469086432443</v>
      </c>
      <c r="AM394" s="215">
        <f t="shared" si="134"/>
        <v>2074.3245873682908</v>
      </c>
      <c r="AN394" s="217">
        <f t="shared" si="135"/>
        <v>0.11481851524502408</v>
      </c>
      <c r="AO394" s="223"/>
      <c r="AP394" s="23"/>
      <c r="AQ394" s="312"/>
      <c r="AR394" s="313"/>
      <c r="AS394" s="313"/>
      <c r="AT394" s="61">
        <v>600</v>
      </c>
      <c r="AU394" s="14">
        <v>1528.2660000000001</v>
      </c>
      <c r="AV394" s="14">
        <v>37.378869999999999</v>
      </c>
      <c r="AW394" s="7">
        <v>1569.7563661725767</v>
      </c>
      <c r="AX394" s="4">
        <v>37.633146446834814</v>
      </c>
      <c r="AY394" s="2">
        <f t="shared" si="130"/>
        <v>2.7148654862816168</v>
      </c>
      <c r="AZ394" s="2">
        <f t="shared" si="131"/>
        <v>0.68026788085037171</v>
      </c>
      <c r="BA394" s="215">
        <f t="shared" si="136"/>
        <v>1721.4504851344898</v>
      </c>
      <c r="BB394" s="217">
        <f t="shared" si="137"/>
        <v>6.4656511414938667E-2</v>
      </c>
      <c r="BC394" s="162"/>
      <c r="BD394" s="32"/>
      <c r="BS394" s="20"/>
      <c r="BT394" s="20"/>
      <c r="BU394" s="50">
        <v>2667.3384126625106</v>
      </c>
      <c r="BV394" s="53">
        <v>46.435129239019162</v>
      </c>
      <c r="BW394" s="8"/>
      <c r="BX394" s="20"/>
      <c r="BY394" s="20"/>
      <c r="BZ394" s="8"/>
      <c r="CA394" s="20"/>
      <c r="CB394" s="8"/>
      <c r="CC394" s="20"/>
      <c r="CD394" s="20"/>
      <c r="CE394" s="20"/>
      <c r="CF394" s="20"/>
      <c r="CG394" s="8"/>
      <c r="CH394" s="20"/>
    </row>
    <row r="395" spans="14:86" x14ac:dyDescent="0.25">
      <c r="N395" s="27"/>
      <c r="O395" s="312"/>
      <c r="P395" s="313"/>
      <c r="Q395" s="313"/>
      <c r="R395" s="61">
        <v>650</v>
      </c>
      <c r="S395" s="14">
        <v>1633.72</v>
      </c>
      <c r="T395" s="14">
        <v>37.87809</v>
      </c>
      <c r="U395" s="7">
        <v>1629.1207840571255</v>
      </c>
      <c r="V395" s="4">
        <v>38.129672094037595</v>
      </c>
      <c r="W395" s="2">
        <f t="shared" si="126"/>
        <v>0.28151800448513087</v>
      </c>
      <c r="X395" s="2">
        <f t="shared" si="127"/>
        <v>0.66418896527674598</v>
      </c>
      <c r="Y395" s="215">
        <f t="shared" si="132"/>
        <v>21.15278728919079</v>
      </c>
      <c r="Z395" s="217">
        <f t="shared" si="133"/>
        <v>6.3293550040341082E-2</v>
      </c>
      <c r="AA395" s="223"/>
      <c r="AB395" s="23"/>
      <c r="AC395" s="312"/>
      <c r="AD395" s="313"/>
      <c r="AE395" s="313"/>
      <c r="AF395" s="61">
        <v>650</v>
      </c>
      <c r="AG395" s="14">
        <v>1810.645</v>
      </c>
      <c r="AH395" s="14">
        <v>37.773600000000002</v>
      </c>
      <c r="AI395" s="7">
        <v>1764.0373431454889</v>
      </c>
      <c r="AJ395" s="4">
        <v>38.13745912543807</v>
      </c>
      <c r="AK395" s="2">
        <f t="shared" si="128"/>
        <v>2.5740913792881051</v>
      </c>
      <c r="AL395" s="2">
        <f t="shared" si="129"/>
        <v>0.96326303407159641</v>
      </c>
      <c r="AM395" s="215">
        <f t="shared" si="134"/>
        <v>2172.273677467856</v>
      </c>
      <c r="AN395" s="217">
        <f t="shared" si="135"/>
        <v>0.13239346316455608</v>
      </c>
      <c r="AO395" s="223"/>
      <c r="AP395" s="23"/>
      <c r="AQ395" s="312"/>
      <c r="AR395" s="313"/>
      <c r="AS395" s="313"/>
      <c r="AT395" s="61">
        <v>650</v>
      </c>
      <c r="AU395" s="14">
        <v>1573.0139999999999</v>
      </c>
      <c r="AV395" s="14">
        <v>37.85989</v>
      </c>
      <c r="AW395" s="7">
        <v>1614.5437477837108</v>
      </c>
      <c r="AX395" s="4">
        <v>38.121871108733167</v>
      </c>
      <c r="AY395" s="2">
        <f t="shared" si="130"/>
        <v>2.6401384719850522</v>
      </c>
      <c r="AZ395" s="2">
        <f t="shared" si="131"/>
        <v>0.69197535632873453</v>
      </c>
      <c r="BA395" s="215">
        <f t="shared" si="136"/>
        <v>1724.7199509786442</v>
      </c>
      <c r="BB395" s="217">
        <f t="shared" si="137"/>
        <v>6.863410133305943E-2</v>
      </c>
      <c r="BC395" s="162"/>
      <c r="BD395" s="32"/>
      <c r="BS395" s="20"/>
      <c r="BT395" s="20"/>
      <c r="BU395" s="50">
        <v>2725.3972384533422</v>
      </c>
      <c r="BV395" s="53">
        <v>46.921917477463104</v>
      </c>
      <c r="BW395" s="8"/>
      <c r="BX395" s="20"/>
      <c r="BY395" s="20"/>
      <c r="BZ395" s="8"/>
      <c r="CA395" s="20"/>
      <c r="CB395" s="8"/>
      <c r="CC395" s="20"/>
      <c r="CD395" s="20"/>
      <c r="CE395" s="20"/>
      <c r="CF395" s="20"/>
      <c r="CG395" s="8"/>
      <c r="CH395" s="20"/>
    </row>
    <row r="396" spans="14:86" x14ac:dyDescent="0.25">
      <c r="N396" s="27"/>
      <c r="O396" s="312"/>
      <c r="P396" s="313"/>
      <c r="Q396" s="313"/>
      <c r="R396" s="61">
        <v>700</v>
      </c>
      <c r="S396" s="14">
        <v>1680.152</v>
      </c>
      <c r="T396" s="14">
        <v>38.325449999999996</v>
      </c>
      <c r="U396" s="7">
        <v>1674.6035048531137</v>
      </c>
      <c r="V396" s="4">
        <v>38.618424935914284</v>
      </c>
      <c r="W396" s="2">
        <f t="shared" si="126"/>
        <v>0.3302376896189364</v>
      </c>
      <c r="X396" s="2">
        <f t="shared" si="127"/>
        <v>0.7644396501914198</v>
      </c>
      <c r="Y396" s="215">
        <f t="shared" si="132"/>
        <v>30.785798395021409</v>
      </c>
      <c r="Z396" s="217">
        <f t="shared" si="133"/>
        <v>8.5834313073980845E-2</v>
      </c>
      <c r="AA396" s="223"/>
      <c r="AB396" s="23"/>
      <c r="AC396" s="312"/>
      <c r="AD396" s="313"/>
      <c r="AE396" s="313"/>
      <c r="AF396" s="61">
        <v>700</v>
      </c>
      <c r="AG396" s="14">
        <v>1859.8320000000001</v>
      </c>
      <c r="AH396" s="14">
        <v>38.28669</v>
      </c>
      <c r="AI396" s="7">
        <v>1812.3311504305755</v>
      </c>
      <c r="AJ396" s="4">
        <v>38.626268955853043</v>
      </c>
      <c r="AK396" s="2">
        <f t="shared" si="128"/>
        <v>2.5540398041019103</v>
      </c>
      <c r="AL396" s="2">
        <f t="shared" si="129"/>
        <v>0.88693735565294995</v>
      </c>
      <c r="AM396" s="215">
        <f t="shared" si="134"/>
        <v>2256.3307098171094</v>
      </c>
      <c r="AN396" s="217">
        <f t="shared" si="135"/>
        <v>0.11531386725824254</v>
      </c>
      <c r="AO396" s="223"/>
      <c r="AP396" s="23"/>
      <c r="AQ396" s="312"/>
      <c r="AR396" s="313"/>
      <c r="AS396" s="313"/>
      <c r="AT396" s="61">
        <v>700</v>
      </c>
      <c r="AU396" s="14">
        <v>1618.2329999999999</v>
      </c>
      <c r="AV396" s="14">
        <v>38.391289999999998</v>
      </c>
      <c r="AW396" s="7">
        <v>1659.7303888237677</v>
      </c>
      <c r="AX396" s="4">
        <v>38.610542818374334</v>
      </c>
      <c r="AY396" s="2">
        <f t="shared" si="130"/>
        <v>2.5643642679248155</v>
      </c>
      <c r="AZ396" s="2">
        <f t="shared" si="131"/>
        <v>0.5711004198461066</v>
      </c>
      <c r="BA396" s="215">
        <f t="shared" si="136"/>
        <v>1722.0332791909668</v>
      </c>
      <c r="BB396" s="217">
        <f t="shared" si="137"/>
        <v>4.80717983650897E-2</v>
      </c>
      <c r="BC396" s="162"/>
      <c r="BD396" s="32"/>
      <c r="BS396" s="20"/>
      <c r="BT396" s="20"/>
      <c r="BU396" s="50">
        <v>2784.1348120744406</v>
      </c>
      <c r="BV396" s="53">
        <v>47.408495356621678</v>
      </c>
      <c r="BW396" s="8"/>
      <c r="BX396" s="20"/>
      <c r="BY396" s="20"/>
      <c r="BZ396" s="8"/>
      <c r="CA396" s="20"/>
      <c r="CB396" s="8"/>
      <c r="CC396" s="20"/>
      <c r="CD396" s="20"/>
      <c r="CE396" s="20"/>
      <c r="CF396" s="20"/>
      <c r="CG396" s="8"/>
      <c r="CH396" s="20"/>
    </row>
    <row r="397" spans="14:86" x14ac:dyDescent="0.25">
      <c r="N397" s="27"/>
      <c r="O397" s="312"/>
      <c r="P397" s="313"/>
      <c r="Q397" s="313"/>
      <c r="R397" s="61">
        <v>750</v>
      </c>
      <c r="S397" s="14">
        <v>1726.963</v>
      </c>
      <c r="T397" s="14">
        <v>38.842109999999998</v>
      </c>
      <c r="U397" s="7">
        <v>1720.4999861128756</v>
      </c>
      <c r="V397" s="4">
        <v>39.107121160060402</v>
      </c>
      <c r="W397" s="2">
        <f t="shared" si="126"/>
        <v>0.37424159562911086</v>
      </c>
      <c r="X397" s="2">
        <f t="shared" si="127"/>
        <v>0.68227797115142175</v>
      </c>
      <c r="Y397" s="215">
        <f t="shared" si="132"/>
        <v>41.770548505162353</v>
      </c>
      <c r="Z397" s="217">
        <f t="shared" si="133"/>
        <v>7.0230914956560794E-2</v>
      </c>
      <c r="AA397" s="223"/>
      <c r="AB397" s="23"/>
      <c r="AC397" s="312"/>
      <c r="AD397" s="313"/>
      <c r="AE397" s="313"/>
      <c r="AF397" s="61">
        <v>750</v>
      </c>
      <c r="AG397" s="14">
        <v>1909.328</v>
      </c>
      <c r="AH397" s="14">
        <v>38.804459999999999</v>
      </c>
      <c r="AI397" s="7">
        <v>1861.0974048575963</v>
      </c>
      <c r="AJ397" s="4">
        <v>39.115013976250339</v>
      </c>
      <c r="AK397" s="2">
        <f t="shared" si="128"/>
        <v>2.5260507960080023</v>
      </c>
      <c r="AL397" s="2">
        <f t="shared" si="129"/>
        <v>0.80030485220085468</v>
      </c>
      <c r="AM397" s="215">
        <f t="shared" si="134"/>
        <v>2326.1903077904526</v>
      </c>
      <c r="AN397" s="217">
        <f t="shared" si="135"/>
        <v>9.6443772164896593E-2</v>
      </c>
      <c r="AO397" s="223"/>
      <c r="AP397" s="23"/>
      <c r="AQ397" s="312"/>
      <c r="AR397" s="313"/>
      <c r="AS397" s="313"/>
      <c r="AT397" s="61">
        <v>750</v>
      </c>
      <c r="AU397" s="14">
        <v>1663.9480000000001</v>
      </c>
      <c r="AV397" s="14">
        <v>38.838149999999999</v>
      </c>
      <c r="AW397" s="7">
        <v>1705.324691624711</v>
      </c>
      <c r="AX397" s="4">
        <v>39.09915803430048</v>
      </c>
      <c r="AY397" s="2">
        <f t="shared" si="130"/>
        <v>2.4866577335776676</v>
      </c>
      <c r="AZ397" s="2">
        <f t="shared" si="131"/>
        <v>0.67204033740144942</v>
      </c>
      <c r="BA397" s="215">
        <f t="shared" si="136"/>
        <v>1712.0306098064236</v>
      </c>
      <c r="BB397" s="217">
        <f t="shared" si="137"/>
        <v>6.8125193969401088E-2</v>
      </c>
      <c r="BC397" s="162"/>
      <c r="BD397" s="32"/>
      <c r="BS397" s="20"/>
      <c r="BT397" s="20"/>
      <c r="BU397" s="50">
        <v>2843.565549800152</v>
      </c>
      <c r="BV397" s="53">
        <v>47.894847195223988</v>
      </c>
      <c r="BW397" s="8"/>
      <c r="BX397" s="20"/>
      <c r="BY397" s="20"/>
      <c r="BZ397" s="8"/>
      <c r="CA397" s="20"/>
      <c r="CB397" s="8"/>
      <c r="CC397" s="20"/>
      <c r="CD397" s="20"/>
      <c r="CE397" s="20"/>
      <c r="CF397" s="20"/>
      <c r="CG397" s="8"/>
      <c r="CH397" s="20"/>
    </row>
    <row r="398" spans="14:86" x14ac:dyDescent="0.25">
      <c r="N398" s="27"/>
      <c r="O398" s="312"/>
      <c r="P398" s="313"/>
      <c r="Q398" s="313"/>
      <c r="R398" s="61">
        <v>800</v>
      </c>
      <c r="S398" s="14">
        <v>1774.173</v>
      </c>
      <c r="T398" s="14">
        <v>39.327750000000002</v>
      </c>
      <c r="U398" s="7">
        <v>1766.8189372531454</v>
      </c>
      <c r="V398" s="4">
        <v>39.595756968005205</v>
      </c>
      <c r="W398" s="2">
        <f t="shared" si="126"/>
        <v>0.41450651919822085</v>
      </c>
      <c r="X398" s="2">
        <f t="shared" si="127"/>
        <v>0.68147038161400753</v>
      </c>
      <c r="Y398" s="215">
        <f t="shared" si="132"/>
        <v>54.082238884675384</v>
      </c>
      <c r="Z398" s="217">
        <f t="shared" si="133"/>
        <v>7.1827734899341827E-2</v>
      </c>
      <c r="AA398" s="223"/>
      <c r="AB398" s="23"/>
      <c r="AC398" s="312"/>
      <c r="AD398" s="313"/>
      <c r="AE398" s="313"/>
      <c r="AF398" s="61">
        <v>800</v>
      </c>
      <c r="AG398" s="14">
        <v>1959.1279999999999</v>
      </c>
      <c r="AH398" s="14">
        <v>39.267330000000001</v>
      </c>
      <c r="AI398" s="7">
        <v>1910.3460513413543</v>
      </c>
      <c r="AJ398" s="4">
        <v>39.60368958146514</v>
      </c>
      <c r="AK398" s="2">
        <f t="shared" si="128"/>
        <v>2.4899827197939932</v>
      </c>
      <c r="AL398" s="2">
        <f t="shared" si="129"/>
        <v>0.85658887799384109</v>
      </c>
      <c r="AM398" s="215">
        <f t="shared" si="134"/>
        <v>2379.6785149347411</v>
      </c>
      <c r="AN398" s="217">
        <f t="shared" si="135"/>
        <v>0.11313776804340347</v>
      </c>
      <c r="AO398" s="223"/>
      <c r="AP398" s="23"/>
      <c r="AQ398" s="312"/>
      <c r="AR398" s="313"/>
      <c r="AS398" s="313"/>
      <c r="AT398" s="61">
        <v>800</v>
      </c>
      <c r="AU398" s="14">
        <v>1710.0730000000001</v>
      </c>
      <c r="AV398" s="14">
        <v>39.328850000000003</v>
      </c>
      <c r="AW398" s="7">
        <v>1751.3352380094711</v>
      </c>
      <c r="AX398" s="4">
        <v>39.587712996715688</v>
      </c>
      <c r="AY398" s="2">
        <f t="shared" si="130"/>
        <v>2.4128933682638722</v>
      </c>
      <c r="AZ398" s="2">
        <f t="shared" si="131"/>
        <v>0.65820128662720823</v>
      </c>
      <c r="BA398" s="215">
        <f t="shared" si="136"/>
        <v>1702.5722855502372</v>
      </c>
      <c r="BB398" s="217">
        <f t="shared" si="137"/>
        <v>6.7010051068624635E-2</v>
      </c>
      <c r="BC398" s="162"/>
      <c r="BD398" s="32"/>
      <c r="BS398" s="20"/>
      <c r="BT398" s="20"/>
      <c r="BU398" s="50">
        <v>2903.7041864149119</v>
      </c>
      <c r="BV398" s="53">
        <v>48.380955967694263</v>
      </c>
      <c r="BW398" s="8"/>
      <c r="BX398" s="20"/>
      <c r="BY398" s="20"/>
      <c r="BZ398" s="8"/>
      <c r="CA398" s="20"/>
      <c r="CB398" s="8"/>
      <c r="CC398" s="20"/>
      <c r="CD398" s="20"/>
      <c r="CE398" s="20"/>
      <c r="CF398" s="20"/>
      <c r="CG398" s="8"/>
      <c r="CH398" s="20"/>
    </row>
    <row r="399" spans="14:86" x14ac:dyDescent="0.25">
      <c r="N399" s="27"/>
      <c r="O399" s="312"/>
      <c r="P399" s="313"/>
      <c r="Q399" s="313"/>
      <c r="R399" s="61">
        <v>850</v>
      </c>
      <c r="S399" s="14">
        <v>1819.008</v>
      </c>
      <c r="T399" s="14">
        <v>39.768929999999997</v>
      </c>
      <c r="U399" s="7">
        <v>1813.5692538817016</v>
      </c>
      <c r="V399" s="4">
        <v>40.084328322906764</v>
      </c>
      <c r="W399" s="2">
        <f t="shared" si="126"/>
        <v>0.2989951730997592</v>
      </c>
      <c r="X399" s="2">
        <f t="shared" si="127"/>
        <v>0.79307721607487625</v>
      </c>
      <c r="Y399" s="215">
        <f t="shared" si="132"/>
        <v>29.579959339306654</v>
      </c>
      <c r="Z399" s="217">
        <f t="shared" si="133"/>
        <v>9.9476102092400806E-2</v>
      </c>
      <c r="AA399" s="223"/>
      <c r="AB399" s="23"/>
      <c r="AC399" s="312"/>
      <c r="AD399" s="313"/>
      <c r="AE399" s="313"/>
      <c r="AF399" s="61">
        <v>850</v>
      </c>
      <c r="AG399" s="14">
        <v>2006.309</v>
      </c>
      <c r="AH399" s="14">
        <v>39.744500000000002</v>
      </c>
      <c r="AI399" s="7">
        <v>1960.0872476945112</v>
      </c>
      <c r="AJ399" s="4">
        <v>40.09229086302043</v>
      </c>
      <c r="AK399" s="2">
        <f t="shared" si="128"/>
        <v>2.3038202144080868</v>
      </c>
      <c r="AL399" s="2">
        <f t="shared" si="129"/>
        <v>0.87506664575080395</v>
      </c>
      <c r="AM399" s="215">
        <f t="shared" si="134"/>
        <v>2136.4503861899534</v>
      </c>
      <c r="AN399" s="217">
        <f t="shared" si="135"/>
        <v>0.12095848440049431</v>
      </c>
      <c r="AO399" s="223"/>
      <c r="AP399" s="23"/>
      <c r="AQ399" s="312"/>
      <c r="AR399" s="313"/>
      <c r="AS399" s="313"/>
      <c r="AT399" s="61">
        <v>850</v>
      </c>
      <c r="AU399" s="14">
        <v>1753.9090000000001</v>
      </c>
      <c r="AV399" s="14">
        <v>39.816949999999999</v>
      </c>
      <c r="AW399" s="7">
        <v>1797.7707932829471</v>
      </c>
      <c r="AX399" s="4">
        <v>40.076203711269841</v>
      </c>
      <c r="AY399" s="2">
        <f t="shared" si="130"/>
        <v>2.5008021101976792</v>
      </c>
      <c r="AZ399" s="2">
        <f t="shared" si="131"/>
        <v>0.65111393833491094</v>
      </c>
      <c r="BA399" s="215">
        <f t="shared" si="136"/>
        <v>1923.8569099959761</v>
      </c>
      <c r="BB399" s="217">
        <f t="shared" si="137"/>
        <v>6.7212486807186764E-2</v>
      </c>
      <c r="BC399" s="162"/>
      <c r="BD399" s="32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</row>
    <row r="400" spans="14:86" x14ac:dyDescent="0.25">
      <c r="N400" s="27"/>
      <c r="O400" s="312"/>
      <c r="P400" s="313"/>
      <c r="Q400" s="313"/>
      <c r="R400" s="61">
        <v>900</v>
      </c>
      <c r="S400" s="14">
        <v>1865.7090000000001</v>
      </c>
      <c r="T400" s="14">
        <v>40.272489999999998</v>
      </c>
      <c r="U400" s="7">
        <v>1860.7600219503975</v>
      </c>
      <c r="V400" s="4">
        <v>40.572830931702065</v>
      </c>
      <c r="W400" s="2">
        <f t="shared" si="126"/>
        <v>0.26525991189422365</v>
      </c>
      <c r="X400" s="2">
        <f t="shared" si="127"/>
        <v>0.74577194432742278</v>
      </c>
      <c r="Y400" s="215">
        <f t="shared" si="132"/>
        <v>24.492383735448371</v>
      </c>
      <c r="Z400" s="217">
        <f t="shared" si="133"/>
        <v>9.0204675255665598E-2</v>
      </c>
      <c r="AA400" s="223"/>
      <c r="AB400" s="23"/>
      <c r="AC400" s="312"/>
      <c r="AD400" s="313"/>
      <c r="AE400" s="313"/>
      <c r="AF400" s="61">
        <v>900</v>
      </c>
      <c r="AG400" s="14">
        <v>2055.3969999999999</v>
      </c>
      <c r="AH400" s="14">
        <v>40.2483</v>
      </c>
      <c r="AI400" s="7">
        <v>2010.3313694100916</v>
      </c>
      <c r="AJ400" s="4">
        <v>40.580812585130587</v>
      </c>
      <c r="AK400" s="2">
        <f t="shared" si="128"/>
        <v>2.1925511514275988</v>
      </c>
      <c r="AL400" s="2">
        <f t="shared" si="129"/>
        <v>0.82615311735051411</v>
      </c>
      <c r="AM400" s="215">
        <f t="shared" si="134"/>
        <v>2030.9110604660809</v>
      </c>
      <c r="AN400" s="217">
        <f t="shared" si="135"/>
        <v>0.11056461927022587</v>
      </c>
      <c r="AO400" s="223"/>
      <c r="AP400" s="23"/>
      <c r="AQ400" s="312"/>
      <c r="AR400" s="313"/>
      <c r="AS400" s="313"/>
      <c r="AT400" s="61">
        <v>900</v>
      </c>
      <c r="AU400" s="14">
        <v>1799.6569999999999</v>
      </c>
      <c r="AV400" s="14">
        <v>40.265590000000003</v>
      </c>
      <c r="AW400" s="7">
        <v>1844.6403103242269</v>
      </c>
      <c r="AX400" s="4">
        <v>40.564625931580075</v>
      </c>
      <c r="AY400" s="2">
        <f t="shared" si="130"/>
        <v>2.4995490987575399</v>
      </c>
      <c r="AZ400" s="2">
        <f t="shared" si="131"/>
        <v>0.74265876044551116</v>
      </c>
      <c r="BA400" s="215">
        <f t="shared" si="136"/>
        <v>2023.4982077257052</v>
      </c>
      <c r="BB400" s="217">
        <f t="shared" si="137"/>
        <v>8.9422488375961312E-2</v>
      </c>
      <c r="BC400" s="162"/>
      <c r="BD400" s="32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</row>
    <row r="401" spans="14:86" x14ac:dyDescent="0.25">
      <c r="N401" s="27"/>
      <c r="O401" s="312"/>
      <c r="P401" s="313"/>
      <c r="Q401" s="313"/>
      <c r="R401" s="61">
        <v>950</v>
      </c>
      <c r="S401" s="14">
        <v>1912.721</v>
      </c>
      <c r="T401" s="14">
        <v>40.772590000000001</v>
      </c>
      <c r="U401" s="7">
        <v>1908.4005220145896</v>
      </c>
      <c r="V401" s="4">
        <v>41.061260225701858</v>
      </c>
      <c r="W401" s="2">
        <f t="shared" si="126"/>
        <v>0.22588124380975763</v>
      </c>
      <c r="X401" s="2">
        <f t="shared" si="127"/>
        <v>0.70800070758776168</v>
      </c>
      <c r="Y401" s="215">
        <f t="shared" si="132"/>
        <v>18.666530022416207</v>
      </c>
      <c r="Z401" s="217">
        <f t="shared" si="133"/>
        <v>8.3330499206761041E-2</v>
      </c>
      <c r="AA401" s="223"/>
      <c r="AB401" s="23"/>
      <c r="AC401" s="312"/>
      <c r="AD401" s="313"/>
      <c r="AE401" s="313"/>
      <c r="AF401" s="61">
        <v>950</v>
      </c>
      <c r="AG401" s="14">
        <v>2104.739</v>
      </c>
      <c r="AH401" s="14">
        <v>40.714309999999998</v>
      </c>
      <c r="AI401" s="7">
        <v>2061.0890145702897</v>
      </c>
      <c r="AJ401" s="4">
        <v>41.069249158452379</v>
      </c>
      <c r="AK401" s="2">
        <f t="shared" si="128"/>
        <v>2.0738906548370291</v>
      </c>
      <c r="AL401" s="2">
        <f t="shared" si="129"/>
        <v>0.87177986917224382</v>
      </c>
      <c r="AM401" s="215">
        <f t="shared" si="134"/>
        <v>1905.3212280139251</v>
      </c>
      <c r="AN401" s="217">
        <f t="shared" si="135"/>
        <v>0.12598180620288499</v>
      </c>
      <c r="AO401" s="223"/>
      <c r="AP401" s="23"/>
      <c r="AQ401" s="312"/>
      <c r="AR401" s="313"/>
      <c r="AS401" s="313"/>
      <c r="AT401" s="61">
        <v>950</v>
      </c>
      <c r="AU401" s="14">
        <v>1845.712</v>
      </c>
      <c r="AV401" s="14">
        <v>40.762439999999998</v>
      </c>
      <c r="AW401" s="7">
        <v>1891.952933783529</v>
      </c>
      <c r="AX401" s="4">
        <v>41.052975140261637</v>
      </c>
      <c r="AY401" s="2">
        <f t="shared" si="130"/>
        <v>2.5053168524411742</v>
      </c>
      <c r="AZ401" s="2">
        <f t="shared" si="131"/>
        <v>0.71275208319629291</v>
      </c>
      <c r="BA401" s="215">
        <f t="shared" si="136"/>
        <v>2138.2239571727177</v>
      </c>
      <c r="BB401" s="217">
        <f t="shared" si="137"/>
        <v>8.4410667726850228E-2</v>
      </c>
      <c r="BC401" s="162"/>
      <c r="BD401" s="32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</row>
    <row r="402" spans="14:86" x14ac:dyDescent="0.25">
      <c r="N402" s="27"/>
      <c r="O402" s="312"/>
      <c r="P402" s="313"/>
      <c r="Q402" s="313"/>
      <c r="R402" s="61">
        <v>1000</v>
      </c>
      <c r="S402" s="14">
        <v>1969.527</v>
      </c>
      <c r="T402" s="14">
        <v>41.332059999999998</v>
      </c>
      <c r="U402" s="7">
        <v>1956.5002336028983</v>
      </c>
      <c r="V402" s="4">
        <v>41.549611339464604</v>
      </c>
      <c r="W402" s="2">
        <f t="shared" si="126"/>
        <v>0.6614159845029649</v>
      </c>
      <c r="X402" s="2">
        <f t="shared" si="127"/>
        <v>0.52635010078037736</v>
      </c>
      <c r="Y402" s="215">
        <f t="shared" si="132"/>
        <v>169.69664276465826</v>
      </c>
      <c r="Z402" s="217">
        <f t="shared" si="133"/>
        <v>4.7328585302844249E-2</v>
      </c>
      <c r="AA402" s="223"/>
      <c r="AB402" s="23"/>
      <c r="AC402" s="312"/>
      <c r="AD402" s="313"/>
      <c r="AE402" s="313"/>
      <c r="AF402" s="61">
        <v>1000</v>
      </c>
      <c r="AG402" s="14">
        <v>2164.2330000000002</v>
      </c>
      <c r="AH402" s="14">
        <v>41.310940000000002</v>
      </c>
      <c r="AI402" s="7">
        <v>2112.371008886696</v>
      </c>
      <c r="AJ402" s="4">
        <v>41.557594611326444</v>
      </c>
      <c r="AK402" s="2">
        <f t="shared" si="128"/>
        <v>2.396321981658359</v>
      </c>
      <c r="AL402" s="2">
        <f t="shared" si="129"/>
        <v>0.59706850370977127</v>
      </c>
      <c r="AM402" s="215">
        <f t="shared" si="134"/>
        <v>2689.6661222364392</v>
      </c>
      <c r="AN402" s="217">
        <f t="shared" si="135"/>
        <v>6.0838497288597873E-2</v>
      </c>
      <c r="AO402" s="223"/>
      <c r="AP402" s="23"/>
      <c r="AQ402" s="312"/>
      <c r="AR402" s="313"/>
      <c r="AS402" s="313"/>
      <c r="AT402" s="61">
        <v>1000</v>
      </c>
      <c r="AU402" s="14">
        <v>1901.394</v>
      </c>
      <c r="AV402" s="14">
        <v>41.373449999999998</v>
      </c>
      <c r="AW402" s="7">
        <v>1939.7180043876888</v>
      </c>
      <c r="AX402" s="4">
        <v>41.541246528294707</v>
      </c>
      <c r="AY402" s="2">
        <f t="shared" si="130"/>
        <v>2.0155740676413609</v>
      </c>
      <c r="AZ402" s="2">
        <f t="shared" si="131"/>
        <v>0.40556571495659288</v>
      </c>
      <c r="BA402" s="215">
        <f t="shared" si="136"/>
        <v>1468.7293123075883</v>
      </c>
      <c r="BB402" s="217">
        <f t="shared" si="137"/>
        <v>2.8155674907756903E-2</v>
      </c>
      <c r="BC402" s="162"/>
      <c r="BD402" s="32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</row>
    <row r="403" spans="14:86" x14ac:dyDescent="0.25">
      <c r="N403" s="27"/>
      <c r="O403" s="312"/>
      <c r="P403" s="313"/>
      <c r="Q403" s="313"/>
      <c r="R403" s="61">
        <v>1050</v>
      </c>
      <c r="S403" s="14">
        <v>2017.153</v>
      </c>
      <c r="T403" s="14">
        <v>41.834479999999999</v>
      </c>
      <c r="U403" s="7">
        <v>2005.0688397014937</v>
      </c>
      <c r="V403" s="4">
        <v>42.037879087763613</v>
      </c>
      <c r="W403" s="2">
        <f t="shared" si="126"/>
        <v>0.59907009029589109</v>
      </c>
      <c r="X403" s="2">
        <f t="shared" si="127"/>
        <v>0.4861996318912396</v>
      </c>
      <c r="Y403" s="215">
        <f t="shared" si="132"/>
        <v>146.02693011999528</v>
      </c>
      <c r="Z403" s="217">
        <f t="shared" si="133"/>
        <v>4.1371188903070455E-2</v>
      </c>
      <c r="AA403" s="223"/>
      <c r="AB403" s="23"/>
      <c r="AC403" s="312"/>
      <c r="AD403" s="313"/>
      <c r="AE403" s="313"/>
      <c r="AF403" s="61">
        <v>1050</v>
      </c>
      <c r="AG403" s="14">
        <v>2214.0590000000002</v>
      </c>
      <c r="AH403" s="14">
        <v>41.812100000000001</v>
      </c>
      <c r="AI403" s="7">
        <v>2164.1884108774466</v>
      </c>
      <c r="AJ403" s="4">
        <v>42.045842558218297</v>
      </c>
      <c r="AK403" s="2">
        <f t="shared" si="128"/>
        <v>2.2524507758173384</v>
      </c>
      <c r="AL403" s="2">
        <f t="shared" si="129"/>
        <v>0.55903089827656571</v>
      </c>
      <c r="AM403" s="215">
        <f t="shared" si="134"/>
        <v>2487.0756594305626</v>
      </c>
      <c r="AN403" s="217">
        <f t="shared" si="135"/>
        <v>5.4635583522433459E-2</v>
      </c>
      <c r="AO403" s="223"/>
      <c r="AP403" s="23"/>
      <c r="AQ403" s="312"/>
      <c r="AR403" s="313"/>
      <c r="AS403" s="313"/>
      <c r="AT403" s="61">
        <v>1050</v>
      </c>
      <c r="AU403" s="14">
        <v>1948.1559999999999</v>
      </c>
      <c r="AV403" s="14">
        <v>41.82667</v>
      </c>
      <c r="AW403" s="7">
        <v>1987.9450633582874</v>
      </c>
      <c r="AX403" s="4">
        <v>42.029434972546106</v>
      </c>
      <c r="AY403" s="2">
        <f t="shared" si="130"/>
        <v>2.0423961612051307</v>
      </c>
      <c r="AZ403" s="2">
        <f t="shared" si="131"/>
        <v>0.48477436177947242</v>
      </c>
      <c r="BA403" s="215">
        <f t="shared" si="136"/>
        <v>1583.1695629298108</v>
      </c>
      <c r="BB403" s="217">
        <f t="shared" si="137"/>
        <v>4.1113634091623136E-2</v>
      </c>
      <c r="BC403" s="162"/>
      <c r="BD403" s="32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</row>
    <row r="404" spans="14:86" x14ac:dyDescent="0.25">
      <c r="N404" s="27"/>
      <c r="O404" s="312"/>
      <c r="P404" s="313"/>
      <c r="Q404" s="313"/>
      <c r="R404" s="61">
        <v>1100</v>
      </c>
      <c r="S404" s="14">
        <v>2065.06</v>
      </c>
      <c r="T404" s="14">
        <v>42.339700000000001</v>
      </c>
      <c r="U404" s="7">
        <v>2054.1162313573964</v>
      </c>
      <c r="V404" s="4">
        <v>42.526057940438378</v>
      </c>
      <c r="W404" s="2">
        <f t="shared" si="126"/>
        <v>0.52994918513765088</v>
      </c>
      <c r="X404" s="2">
        <f t="shared" si="127"/>
        <v>0.44014941163583365</v>
      </c>
      <c r="Y404" s="215">
        <f t="shared" si="132"/>
        <v>119.76607210283323</v>
      </c>
      <c r="Z404" s="217">
        <f t="shared" si="133"/>
        <v>3.4729281964433693E-2</v>
      </c>
      <c r="AA404" s="223"/>
      <c r="AB404" s="23"/>
      <c r="AC404" s="312"/>
      <c r="AD404" s="313"/>
      <c r="AE404" s="313"/>
      <c r="AF404" s="61">
        <v>1100</v>
      </c>
      <c r="AG404" s="14">
        <v>2264.1210000000001</v>
      </c>
      <c r="AH404" s="14">
        <v>42.283799999999999</v>
      </c>
      <c r="AI404" s="7">
        <v>2216.5525171872287</v>
      </c>
      <c r="AJ404" s="4">
        <v>42.533986165029162</v>
      </c>
      <c r="AK404" s="2">
        <f t="shared" si="128"/>
        <v>2.1009691095472118</v>
      </c>
      <c r="AL404" s="2">
        <f t="shared" si="129"/>
        <v>0.59168325701370972</v>
      </c>
      <c r="AM404" s="215">
        <f t="shared" si="134"/>
        <v>2262.7605571089316</v>
      </c>
      <c r="AN404" s="217">
        <f t="shared" si="135"/>
        <v>6.2593117171999599E-2</v>
      </c>
      <c r="AO404" s="223"/>
      <c r="AP404" s="23"/>
      <c r="AQ404" s="312"/>
      <c r="AR404" s="313"/>
      <c r="AS404" s="313"/>
      <c r="AT404" s="61">
        <v>1100</v>
      </c>
      <c r="AU404" s="14">
        <v>1995.191</v>
      </c>
      <c r="AV404" s="14">
        <v>42.32385</v>
      </c>
      <c r="AW404" s="7">
        <v>2036.6438569468032</v>
      </c>
      <c r="AX404" s="4">
        <v>42.517535011244853</v>
      </c>
      <c r="AY404" s="2">
        <f t="shared" si="130"/>
        <v>2.0776385291835817</v>
      </c>
      <c r="AZ404" s="2">
        <f t="shared" si="131"/>
        <v>0.45762616407735235</v>
      </c>
      <c r="BA404" s="215">
        <f t="shared" si="136"/>
        <v>1718.3393490521298</v>
      </c>
      <c r="BB404" s="217">
        <f t="shared" si="137"/>
        <v>3.7513883580918637E-2</v>
      </c>
      <c r="BC404" s="162"/>
      <c r="BD404" s="32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</row>
    <row r="405" spans="14:86" x14ac:dyDescent="0.25">
      <c r="N405" s="27"/>
      <c r="O405" s="312"/>
      <c r="P405" s="313"/>
      <c r="Q405" s="313"/>
      <c r="R405" s="61">
        <v>1150</v>
      </c>
      <c r="S405" s="14">
        <v>2107.942</v>
      </c>
      <c r="T405" s="14">
        <v>42.740560000000002</v>
      </c>
      <c r="U405" s="7">
        <v>2103.6525124056029</v>
      </c>
      <c r="V405" s="4">
        <v>43.014141994894061</v>
      </c>
      <c r="W405" s="2">
        <f t="shared" si="126"/>
        <v>0.20349172768496893</v>
      </c>
      <c r="X405" s="2">
        <f t="shared" si="127"/>
        <v>0.64009922868127778</v>
      </c>
      <c r="Y405" s="215">
        <f t="shared" si="132"/>
        <v>18.399703822486511</v>
      </c>
      <c r="Z405" s="217">
        <f t="shared" si="133"/>
        <v>7.4847107930212792E-2</v>
      </c>
      <c r="AA405" s="223"/>
      <c r="AB405" s="23"/>
      <c r="AC405" s="312"/>
      <c r="AD405" s="313"/>
      <c r="AE405" s="313"/>
      <c r="AF405" s="61">
        <v>1150</v>
      </c>
      <c r="AG405" s="14">
        <v>2308.8580000000002</v>
      </c>
      <c r="AH405" s="14">
        <v>42.720359999999999</v>
      </c>
      <c r="AI405" s="7">
        <v>2269.474868056569</v>
      </c>
      <c r="AJ405" s="4">
        <v>43.022018110901506</v>
      </c>
      <c r="AK405" s="2">
        <f t="shared" si="128"/>
        <v>1.7057407577006114</v>
      </c>
      <c r="AL405" s="2">
        <f t="shared" si="129"/>
        <v>0.70612258628322988</v>
      </c>
      <c r="AM405" s="215">
        <f t="shared" si="134"/>
        <v>1551.0310816737094</v>
      </c>
      <c r="AN405" s="217">
        <f t="shared" si="135"/>
        <v>9.0997615872665541E-2</v>
      </c>
      <c r="AO405" s="223"/>
      <c r="AP405" s="23"/>
      <c r="AQ405" s="312"/>
      <c r="AR405" s="313"/>
      <c r="AS405" s="313"/>
      <c r="AT405" s="61">
        <v>1150</v>
      </c>
      <c r="AU405" s="14">
        <v>2037.298</v>
      </c>
      <c r="AV405" s="14">
        <v>42.769390000000001</v>
      </c>
      <c r="AW405" s="7">
        <v>2085.8243410914793</v>
      </c>
      <c r="AX405" s="4">
        <v>43.005540817185334</v>
      </c>
      <c r="AY405" s="2">
        <f t="shared" si="130"/>
        <v>2.3818970563697235</v>
      </c>
      <c r="AZ405" s="2">
        <f t="shared" si="131"/>
        <v>0.5521491355975221</v>
      </c>
      <c r="BA405" s="215">
        <f t="shared" si="136"/>
        <v>2354.8057797265878</v>
      </c>
      <c r="BB405" s="217">
        <f t="shared" si="137"/>
        <v>5.5767208457300585E-2</v>
      </c>
      <c r="BC405" s="162"/>
      <c r="BD405" s="32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</row>
    <row r="406" spans="14:86" x14ac:dyDescent="0.25">
      <c r="N406" s="27"/>
      <c r="O406" s="312"/>
      <c r="P406" s="313"/>
      <c r="Q406" s="313"/>
      <c r="R406" s="61">
        <v>1200</v>
      </c>
      <c r="S406" s="14">
        <v>2163.2539999999999</v>
      </c>
      <c r="T406" s="14">
        <v>43.30104</v>
      </c>
      <c r="U406" s="7">
        <v>2153.6880043252095</v>
      </c>
      <c r="V406" s="4">
        <v>43.502124945983319</v>
      </c>
      <c r="W406" s="2">
        <f t="shared" si="126"/>
        <v>0.44220399799516968</v>
      </c>
      <c r="X406" s="2">
        <f t="shared" si="127"/>
        <v>0.46438825945824436</v>
      </c>
      <c r="Y406" s="215">
        <f t="shared" si="132"/>
        <v>91.508273250109198</v>
      </c>
      <c r="Z406" s="217">
        <f t="shared" si="133"/>
        <v>4.0435155501113984E-2</v>
      </c>
      <c r="AA406" s="223"/>
      <c r="AB406" s="23"/>
      <c r="AC406" s="312"/>
      <c r="AD406" s="313"/>
      <c r="AE406" s="313"/>
      <c r="AF406" s="61">
        <v>1200</v>
      </c>
      <c r="AG406" s="14">
        <v>2366.511</v>
      </c>
      <c r="AH406" s="14">
        <v>43.284509999999997</v>
      </c>
      <c r="AI406" s="7">
        <v>2322.9672529473751</v>
      </c>
      <c r="AJ406" s="4">
        <v>43.509930546092576</v>
      </c>
      <c r="AK406" s="2">
        <f t="shared" si="128"/>
        <v>1.8399976612246844</v>
      </c>
      <c r="AL406" s="2">
        <f t="shared" si="129"/>
        <v>0.52078802807881819</v>
      </c>
      <c r="AM406" s="215">
        <f t="shared" si="134"/>
        <v>1896.0579073829792</v>
      </c>
      <c r="AN406" s="217">
        <f t="shared" si="135"/>
        <v>5.0814422600676486E-2</v>
      </c>
      <c r="AO406" s="223"/>
      <c r="AP406" s="23"/>
      <c r="AQ406" s="312"/>
      <c r="AR406" s="313"/>
      <c r="AS406" s="313"/>
      <c r="AT406" s="61">
        <v>1200</v>
      </c>
      <c r="AU406" s="14">
        <v>2091.6889999999999</v>
      </c>
      <c r="AV406" s="14">
        <v>43.299529999999997</v>
      </c>
      <c r="AW406" s="7">
        <v>2135.4966862009437</v>
      </c>
      <c r="AX406" s="4">
        <v>43.493446168403231</v>
      </c>
      <c r="AY406" s="2">
        <f t="shared" si="130"/>
        <v>2.0943690099696401</v>
      </c>
      <c r="AZ406" s="2">
        <f t="shared" si="131"/>
        <v>0.44784820621201715</v>
      </c>
      <c r="BA406" s="215">
        <f t="shared" si="136"/>
        <v>1919.1133702803672</v>
      </c>
      <c r="BB406" s="217">
        <f t="shared" si="137"/>
        <v>3.7603480368191493E-2</v>
      </c>
      <c r="BC406" s="162"/>
      <c r="BD406" s="32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</row>
    <row r="407" spans="14:86" x14ac:dyDescent="0.25">
      <c r="N407" s="27"/>
      <c r="O407" s="312"/>
      <c r="P407" s="313"/>
      <c r="Q407" s="313"/>
      <c r="R407" s="61">
        <v>1250</v>
      </c>
      <c r="S407" s="14">
        <v>2209.5790000000002</v>
      </c>
      <c r="T407" s="14">
        <v>43.777259999999998</v>
      </c>
      <c r="U407" s="7">
        <v>2204.2332512300991</v>
      </c>
      <c r="V407" s="4">
        <v>43.990000052969208</v>
      </c>
      <c r="W407" s="2">
        <f t="shared" si="126"/>
        <v>0.24193517271394652</v>
      </c>
      <c r="X407" s="2">
        <f t="shared" si="127"/>
        <v>0.48596018336736835</v>
      </c>
      <c r="Y407" s="215">
        <f t="shared" si="132"/>
        <v>28.577029910899046</v>
      </c>
      <c r="Z407" s="217">
        <f t="shared" si="133"/>
        <v>4.5258330137342109E-2</v>
      </c>
      <c r="AA407" s="223"/>
      <c r="AB407" s="23"/>
      <c r="AC407" s="312"/>
      <c r="AD407" s="313"/>
      <c r="AE407" s="313"/>
      <c r="AF407" s="61">
        <v>1250</v>
      </c>
      <c r="AG407" s="14">
        <v>2414.7559999999999</v>
      </c>
      <c r="AH407" s="14">
        <v>43.758830000000003</v>
      </c>
      <c r="AI407" s="7">
        <v>2377.0417163323104</v>
      </c>
      <c r="AJ407" s="4">
        <v>43.997715045428521</v>
      </c>
      <c r="AK407" s="2">
        <f t="shared" si="128"/>
        <v>1.5618258601568613</v>
      </c>
      <c r="AL407" s="2">
        <f t="shared" si="129"/>
        <v>0.54591278018291989</v>
      </c>
      <c r="AM407" s="215">
        <f t="shared" si="134"/>
        <v>1422.3671925669446</v>
      </c>
      <c r="AN407" s="217">
        <f t="shared" si="135"/>
        <v>5.706606492938493E-2</v>
      </c>
      <c r="AO407" s="223"/>
      <c r="AP407" s="23"/>
      <c r="AQ407" s="312"/>
      <c r="AR407" s="313"/>
      <c r="AS407" s="313"/>
      <c r="AT407" s="61">
        <v>1250</v>
      </c>
      <c r="AU407" s="14">
        <v>2137.2570000000001</v>
      </c>
      <c r="AV407" s="14">
        <v>43.76567</v>
      </c>
      <c r="AW407" s="7">
        <v>2185.6712820700131</v>
      </c>
      <c r="AX407" s="4">
        <v>43.981244416036098</v>
      </c>
      <c r="AY407" s="2">
        <f t="shared" si="130"/>
        <v>2.2652531759172194</v>
      </c>
      <c r="AZ407" s="2">
        <f t="shared" si="131"/>
        <v>0.49256509962282807</v>
      </c>
      <c r="BA407" s="215">
        <f t="shared" si="136"/>
        <v>2343.9427083547907</v>
      </c>
      <c r="BB407" s="217">
        <f t="shared" si="137"/>
        <v>4.6472328849304738E-2</v>
      </c>
      <c r="BC407" s="162"/>
      <c r="BD407" s="32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</row>
    <row r="408" spans="14:86" x14ac:dyDescent="0.25">
      <c r="N408" s="27"/>
      <c r="O408" s="312"/>
      <c r="P408" s="313"/>
      <c r="Q408" s="313"/>
      <c r="R408" s="61">
        <v>1300</v>
      </c>
      <c r="S408" s="14">
        <v>2265.4699999999998</v>
      </c>
      <c r="T408" s="14">
        <v>44.318010000000001</v>
      </c>
      <c r="U408" s="7">
        <v>2255.2990250002176</v>
      </c>
      <c r="V408" s="4">
        <v>44.477760103228093</v>
      </c>
      <c r="W408" s="2">
        <f t="shared" si="126"/>
        <v>0.44895650791147867</v>
      </c>
      <c r="X408" s="2">
        <f t="shared" si="127"/>
        <v>0.36046316887444108</v>
      </c>
      <c r="Y408" s="215">
        <f t="shared" si="132"/>
        <v>103.448732446194</v>
      </c>
      <c r="Z408" s="217">
        <f t="shared" si="133"/>
        <v>2.5520095481385952E-2</v>
      </c>
      <c r="AA408" s="223"/>
      <c r="AB408" s="23"/>
      <c r="AC408" s="312"/>
      <c r="AD408" s="313"/>
      <c r="AE408" s="313"/>
      <c r="AF408" s="61">
        <v>1300</v>
      </c>
      <c r="AG408" s="14">
        <v>2472.893</v>
      </c>
      <c r="AH408" s="14">
        <v>44.300260000000002</v>
      </c>
      <c r="AI408" s="7">
        <v>2431.7105636562846</v>
      </c>
      <c r="AJ408" s="4">
        <v>44.485362556781986</v>
      </c>
      <c r="AK408" s="2">
        <f t="shared" si="128"/>
        <v>1.6653545601736663</v>
      </c>
      <c r="AL408" s="2">
        <f t="shared" si="129"/>
        <v>0.41783627631527359</v>
      </c>
      <c r="AM408" s="215">
        <f t="shared" si="134"/>
        <v>1695.9930632041694</v>
      </c>
      <c r="AN408" s="217">
        <f t="shared" si="135"/>
        <v>3.4262956527227842E-2</v>
      </c>
      <c r="AO408" s="223"/>
      <c r="AP408" s="23"/>
      <c r="AQ408" s="312"/>
      <c r="AR408" s="313"/>
      <c r="AS408" s="313"/>
      <c r="AT408" s="61">
        <v>1300</v>
      </c>
      <c r="AU408" s="14">
        <v>2192.2249999999999</v>
      </c>
      <c r="AV408" s="14">
        <v>44.338349999999998</v>
      </c>
      <c r="AW408" s="7">
        <v>2236.3587429335271</v>
      </c>
      <c r="AX408" s="4">
        <v>44.468928449042551</v>
      </c>
      <c r="AY408" s="2">
        <f t="shared" si="130"/>
        <v>2.0131940349885245</v>
      </c>
      <c r="AZ408" s="2">
        <f t="shared" si="131"/>
        <v>0.29450452947065542</v>
      </c>
      <c r="BA408" s="215">
        <f t="shared" si="136"/>
        <v>1947.7872653226598</v>
      </c>
      <c r="BB408" s="217">
        <f t="shared" si="137"/>
        <v>1.7050731354358438E-2</v>
      </c>
      <c r="BC408" s="162"/>
      <c r="BD408" s="32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</row>
    <row r="409" spans="14:86" x14ac:dyDescent="0.25">
      <c r="N409" s="27"/>
      <c r="O409" s="312"/>
      <c r="P409" s="313"/>
      <c r="Q409" s="313"/>
      <c r="R409" s="61">
        <v>1350</v>
      </c>
      <c r="S409" s="14">
        <v>2312.252</v>
      </c>
      <c r="T409" s="14">
        <v>44.787460000000003</v>
      </c>
      <c r="U409" s="7">
        <v>2306.8963305599509</v>
      </c>
      <c r="V409" s="4">
        <v>44.965397372305169</v>
      </c>
      <c r="W409" s="2">
        <f t="shared" si="126"/>
        <v>0.23162135615188315</v>
      </c>
      <c r="X409" s="2">
        <f t="shared" si="127"/>
        <v>0.39729284113268809</v>
      </c>
      <c r="Y409" s="215">
        <f t="shared" si="132"/>
        <v>28.683195151075214</v>
      </c>
      <c r="Z409" s="217">
        <f t="shared" si="133"/>
        <v>3.1661708462867352E-2</v>
      </c>
      <c r="AA409" s="223"/>
      <c r="AB409" s="23"/>
      <c r="AC409" s="312"/>
      <c r="AD409" s="313"/>
      <c r="AE409" s="313"/>
      <c r="AF409" s="61">
        <v>1350</v>
      </c>
      <c r="AG409" s="14">
        <v>2521.5070000000001</v>
      </c>
      <c r="AH409" s="14">
        <v>44.773200000000003</v>
      </c>
      <c r="AI409" s="7">
        <v>2486.9863674791181</v>
      </c>
      <c r="AJ409" s="4">
        <v>44.972863343934371</v>
      </c>
      <c r="AK409" s="2">
        <f t="shared" si="128"/>
        <v>1.3690476576460791</v>
      </c>
      <c r="AL409" s="2">
        <f t="shared" si="129"/>
        <v>0.4459438769942024</v>
      </c>
      <c r="AM409" s="215">
        <f t="shared" si="134"/>
        <v>1191.6740696417703</v>
      </c>
      <c r="AN409" s="217">
        <f t="shared" si="135"/>
        <v>3.9865450911053826E-2</v>
      </c>
      <c r="AO409" s="223"/>
      <c r="AP409" s="23"/>
      <c r="AQ409" s="312"/>
      <c r="AR409" s="313"/>
      <c r="AS409" s="313"/>
      <c r="AT409" s="61">
        <v>1350</v>
      </c>
      <c r="AU409" s="14">
        <v>2238.279</v>
      </c>
      <c r="AV409" s="14">
        <v>44.808280000000003</v>
      </c>
      <c r="AW409" s="7">
        <v>2287.5699126645532</v>
      </c>
      <c r="AX409" s="4">
        <v>44.956490655410121</v>
      </c>
      <c r="AY409" s="2">
        <f t="shared" si="130"/>
        <v>2.2021791146033696</v>
      </c>
      <c r="AZ409" s="2">
        <f t="shared" si="131"/>
        <v>0.33076622314027204</v>
      </c>
      <c r="BA409" s="215">
        <f t="shared" si="136"/>
        <v>2429.594071304607</v>
      </c>
      <c r="BB409" s="217">
        <f t="shared" si="137"/>
        <v>2.1966398377096713E-2</v>
      </c>
      <c r="BC409" s="162"/>
      <c r="BD409" s="32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</row>
    <row r="410" spans="14:86" x14ac:dyDescent="0.25">
      <c r="N410" s="27"/>
      <c r="O410" s="312"/>
      <c r="P410" s="313"/>
      <c r="Q410" s="313"/>
      <c r="R410" s="61">
        <v>1400</v>
      </c>
      <c r="S410" s="14">
        <v>2368.645</v>
      </c>
      <c r="T410" s="14">
        <v>45.358060000000002</v>
      </c>
      <c r="U410" s="7">
        <v>2359.0364113106871</v>
      </c>
      <c r="V410" s="4">
        <v>45.452903579881742</v>
      </c>
      <c r="W410" s="2">
        <f t="shared" si="126"/>
        <v>0.40565760970144998</v>
      </c>
      <c r="X410" s="2">
        <f t="shared" si="127"/>
        <v>0.20909972754950273</v>
      </c>
      <c r="Y410" s="215">
        <f t="shared" si="132"/>
        <v>92.324976600391992</v>
      </c>
      <c r="Z410" s="217">
        <f t="shared" si="133"/>
        <v>8.9953046447839909E-3</v>
      </c>
      <c r="AA410" s="223"/>
      <c r="AB410" s="23"/>
      <c r="AC410" s="312"/>
      <c r="AD410" s="313"/>
      <c r="AE410" s="313"/>
      <c r="AF410" s="61">
        <v>1400</v>
      </c>
      <c r="AG410" s="14">
        <v>2580.067</v>
      </c>
      <c r="AH410" s="14">
        <v>45.341889999999999</v>
      </c>
      <c r="AI410" s="7">
        <v>2542.8819738093384</v>
      </c>
      <c r="AJ410" s="4">
        <v>45.460206923088755</v>
      </c>
      <c r="AK410" s="2">
        <f t="shared" si="128"/>
        <v>1.4412426572899686</v>
      </c>
      <c r="AL410" s="2">
        <f t="shared" si="129"/>
        <v>0.2609439595234247</v>
      </c>
      <c r="AM410" s="215">
        <f t="shared" si="134"/>
        <v>1382.7261728001872</v>
      </c>
      <c r="AN410" s="217">
        <f t="shared" si="135"/>
        <v>1.3998894289190543E-2</v>
      </c>
      <c r="AO410" s="223"/>
      <c r="AP410" s="23"/>
      <c r="AQ410" s="312"/>
      <c r="AR410" s="313"/>
      <c r="AS410" s="313"/>
      <c r="AT410" s="61">
        <v>1400</v>
      </c>
      <c r="AU410" s="14">
        <v>2293.8319999999999</v>
      </c>
      <c r="AV410" s="14">
        <v>45.349760000000003</v>
      </c>
      <c r="AW410" s="7">
        <v>2339.3158701238344</v>
      </c>
      <c r="AX410" s="4">
        <v>45.443922879431362</v>
      </c>
      <c r="AY410" s="2">
        <f t="shared" si="130"/>
        <v>1.9828771297913077</v>
      </c>
      <c r="AZ410" s="2">
        <f t="shared" si="131"/>
        <v>0.20763699616350495</v>
      </c>
      <c r="BA410" s="215">
        <f t="shared" si="136"/>
        <v>2068.7824414418492</v>
      </c>
      <c r="BB410" s="217">
        <f t="shared" si="137"/>
        <v>8.8666478628045952E-3</v>
      </c>
      <c r="BC410" s="162"/>
      <c r="BD410" s="32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</row>
    <row r="411" spans="14:86" x14ac:dyDescent="0.25">
      <c r="N411" s="27"/>
      <c r="O411" s="312"/>
      <c r="P411" s="313"/>
      <c r="Q411" s="313"/>
      <c r="R411" s="61">
        <v>1450</v>
      </c>
      <c r="S411" s="14">
        <v>2416.5149999999999</v>
      </c>
      <c r="T411" s="14">
        <v>45.839329999999997</v>
      </c>
      <c r="U411" s="7">
        <v>2411.7307547252735</v>
      </c>
      <c r="V411" s="4">
        <v>45.940269841151739</v>
      </c>
      <c r="W411" s="2">
        <f t="shared" si="126"/>
        <v>0.19798119501539799</v>
      </c>
      <c r="X411" s="2">
        <f t="shared" si="127"/>
        <v>0.22020357006034422</v>
      </c>
      <c r="Y411" s="215">
        <f t="shared" si="132"/>
        <v>22.889002848741359</v>
      </c>
      <c r="Z411" s="217">
        <f t="shared" si="133"/>
        <v>1.0188851531738983E-2</v>
      </c>
      <c r="AA411" s="223"/>
      <c r="AB411" s="23"/>
      <c r="AC411" s="312"/>
      <c r="AD411" s="313"/>
      <c r="AE411" s="313"/>
      <c r="AF411" s="61">
        <v>1450</v>
      </c>
      <c r="AG411" s="14">
        <v>2629.7370000000001</v>
      </c>
      <c r="AH411" s="14">
        <v>45.806429999999999</v>
      </c>
      <c r="AI411" s="7">
        <v>2599.4105086400727</v>
      </c>
      <c r="AJ411" s="4">
        <v>45.947381992188291</v>
      </c>
      <c r="AK411" s="2">
        <f t="shared" si="128"/>
        <v>1.1532138521809341</v>
      </c>
      <c r="AL411" s="2">
        <f t="shared" si="129"/>
        <v>0.30771224081049708</v>
      </c>
      <c r="AM411" s="215">
        <f t="shared" si="134"/>
        <v>919.69607820374711</v>
      </c>
      <c r="AN411" s="217">
        <f t="shared" si="135"/>
        <v>1.9867464101848271E-2</v>
      </c>
      <c r="AO411" s="223"/>
      <c r="AP411" s="23"/>
      <c r="AQ411" s="312"/>
      <c r="AR411" s="313"/>
      <c r="AS411" s="313"/>
      <c r="AT411" s="61">
        <v>1450</v>
      </c>
      <c r="AU411" s="14">
        <v>2340.98</v>
      </c>
      <c r="AV411" s="14">
        <v>45.829630000000002</v>
      </c>
      <c r="AW411" s="7">
        <v>2391.6079346679599</v>
      </c>
      <c r="AX411" s="4">
        <v>45.931216374569445</v>
      </c>
      <c r="AY411" s="2">
        <f t="shared" si="130"/>
        <v>2.1626812133362878</v>
      </c>
      <c r="AZ411" s="2">
        <f t="shared" si="131"/>
        <v>0.22166090926207171</v>
      </c>
      <c r="BA411" s="215">
        <f t="shared" si="136"/>
        <v>2563.1877687432093</v>
      </c>
      <c r="BB411" s="217">
        <f t="shared" si="137"/>
        <v>1.0319791498163216E-2</v>
      </c>
      <c r="BC411" s="162"/>
      <c r="BD411" s="32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</row>
    <row r="412" spans="14:86" x14ac:dyDescent="0.25">
      <c r="N412" s="27"/>
      <c r="O412" s="312"/>
      <c r="P412" s="313"/>
      <c r="Q412" s="313"/>
      <c r="R412" s="61">
        <v>1500</v>
      </c>
      <c r="S412" s="14">
        <v>2465.9140000000002</v>
      </c>
      <c r="T412" s="14">
        <v>46.290460000000003</v>
      </c>
      <c r="U412" s="7">
        <v>2464.9910981127978</v>
      </c>
      <c r="V412" s="4">
        <v>46.427486613033096</v>
      </c>
      <c r="W412" s="2">
        <f t="shared" si="126"/>
        <v>3.7426361470937045E-2</v>
      </c>
      <c r="X412" s="2">
        <f t="shared" si="127"/>
        <v>0.29601480096134986</v>
      </c>
      <c r="Y412" s="215">
        <f t="shared" si="132"/>
        <v>0.8517478934018301</v>
      </c>
      <c r="Z412" s="217">
        <f t="shared" si="133"/>
        <v>1.8776292679321085E-2</v>
      </c>
      <c r="AA412" s="223"/>
      <c r="AB412" s="23"/>
      <c r="AC412" s="312"/>
      <c r="AD412" s="313"/>
      <c r="AE412" s="313"/>
      <c r="AF412" s="61">
        <v>1500</v>
      </c>
      <c r="AG412" s="14">
        <v>2680.94</v>
      </c>
      <c r="AH412" s="14">
        <v>46.283580000000001</v>
      </c>
      <c r="AI412" s="7">
        <v>2656.585384699164</v>
      </c>
      <c r="AJ412" s="4">
        <v>46.434376352063914</v>
      </c>
      <c r="AK412" s="2">
        <f t="shared" si="128"/>
        <v>0.90843567184778584</v>
      </c>
      <c r="AL412" s="2">
        <f t="shared" si="129"/>
        <v>0.32580961123559093</v>
      </c>
      <c r="AM412" s="215">
        <f t="shared" si="134"/>
        <v>593.14728645171647</v>
      </c>
      <c r="AN412" s="217">
        <f t="shared" si="135"/>
        <v>2.273953979578382E-2</v>
      </c>
      <c r="AO412" s="223"/>
      <c r="AP412" s="23"/>
      <c r="AQ412" s="312"/>
      <c r="AR412" s="313"/>
      <c r="AS412" s="313"/>
      <c r="AT412" s="61">
        <v>1500</v>
      </c>
      <c r="AU412" s="14">
        <v>2389.6460000000002</v>
      </c>
      <c r="AV412" s="14">
        <v>46.303629999999998</v>
      </c>
      <c r="AW412" s="7">
        <v>2444.4576718244143</v>
      </c>
      <c r="AX412" s="4">
        <v>46.418361751366767</v>
      </c>
      <c r="AY412" s="2">
        <f t="shared" si="130"/>
        <v>2.2937151287016624</v>
      </c>
      <c r="AZ412" s="2">
        <f t="shared" si="131"/>
        <v>0.24778133240691652</v>
      </c>
      <c r="BA412" s="215">
        <f t="shared" si="136"/>
        <v>3004.3193681872744</v>
      </c>
      <c r="BB412" s="217">
        <f t="shared" si="137"/>
        <v>1.3163374771686037E-2</v>
      </c>
      <c r="BC412" s="162"/>
      <c r="BD412" s="32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</row>
    <row r="413" spans="14:86" x14ac:dyDescent="0.25">
      <c r="N413" s="27"/>
      <c r="O413" s="312"/>
      <c r="P413" s="313"/>
      <c r="Q413" s="313"/>
      <c r="R413" s="61">
        <v>1550</v>
      </c>
      <c r="S413" s="14">
        <v>2521.2820000000002</v>
      </c>
      <c r="T413" s="14">
        <v>46.838810000000002</v>
      </c>
      <c r="U413" s="7">
        <v>2518.8294345629211</v>
      </c>
      <c r="V413" s="4">
        <v>46.914543634556274</v>
      </c>
      <c r="W413" s="2">
        <f t="shared" si="126"/>
        <v>9.7274538789358017E-2</v>
      </c>
      <c r="X413" s="2">
        <f t="shared" si="127"/>
        <v>0.16168992029531071</v>
      </c>
      <c r="Y413" s="215">
        <f t="shared" si="132"/>
        <v>6.0150772231550054</v>
      </c>
      <c r="Z413" s="217">
        <f t="shared" si="133"/>
        <v>5.7355834031029597E-3</v>
      </c>
      <c r="AA413" s="223"/>
      <c r="AB413" s="23"/>
      <c r="AC413" s="312"/>
      <c r="AD413" s="313"/>
      <c r="AE413" s="313"/>
      <c r="AF413" s="61">
        <v>1550</v>
      </c>
      <c r="AG413" s="14">
        <v>2738.2910000000002</v>
      </c>
      <c r="AH413" s="14">
        <v>46.831209999999999</v>
      </c>
      <c r="AI413" s="7">
        <v>2714.4203084269602</v>
      </c>
      <c r="AJ413" s="4">
        <v>46.92117681828141</v>
      </c>
      <c r="AK413" s="2">
        <f t="shared" si="128"/>
        <v>0.87173684509936844</v>
      </c>
      <c r="AL413" s="2">
        <f t="shared" si="129"/>
        <v>0.19210867769893425</v>
      </c>
      <c r="AM413" s="215">
        <f t="shared" si="134"/>
        <v>569.80991617520044</v>
      </c>
      <c r="AN413" s="217">
        <f t="shared" si="135"/>
        <v>8.0940283916804395E-3</v>
      </c>
      <c r="AO413" s="223"/>
      <c r="AP413" s="23"/>
      <c r="AQ413" s="312"/>
      <c r="AR413" s="313"/>
      <c r="AS413" s="313"/>
      <c r="AT413" s="61">
        <v>1550</v>
      </c>
      <c r="AU413" s="14">
        <v>2444.2510000000002</v>
      </c>
      <c r="AV413" s="14">
        <v>46.83558</v>
      </c>
      <c r="AW413" s="7">
        <v>2497.8768991424467</v>
      </c>
      <c r="AX413" s="4">
        <v>46.905348919771498</v>
      </c>
      <c r="AY413" s="2">
        <f t="shared" si="130"/>
        <v>2.1939604051485113</v>
      </c>
      <c r="AZ413" s="2">
        <f t="shared" si="131"/>
        <v>0.1489656363207158</v>
      </c>
      <c r="BA413" s="215">
        <f t="shared" si="136"/>
        <v>2875.737058835849</v>
      </c>
      <c r="BB413" s="217">
        <f t="shared" si="137"/>
        <v>4.8677021660817115E-3</v>
      </c>
      <c r="BC413" s="162"/>
      <c r="BD413" s="32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</row>
    <row r="414" spans="14:86" x14ac:dyDescent="0.25">
      <c r="N414" s="27"/>
      <c r="O414" s="312"/>
      <c r="P414" s="313"/>
      <c r="Q414" s="313"/>
      <c r="R414" s="61">
        <v>1600</v>
      </c>
      <c r="S414" s="14">
        <v>2567.5859999999998</v>
      </c>
      <c r="T414" s="14">
        <v>47.293170000000003</v>
      </c>
      <c r="U414" s="7">
        <v>2573.2580190799131</v>
      </c>
      <c r="V414" s="4">
        <v>47.401429860675101</v>
      </c>
      <c r="W414" s="2">
        <f t="shared" si="126"/>
        <v>0.22090863090518867</v>
      </c>
      <c r="X414" s="2">
        <f t="shared" si="127"/>
        <v>0.22891225239309973</v>
      </c>
      <c r="Y414" s="215">
        <f t="shared" si="132"/>
        <v>32.171800442900498</v>
      </c>
      <c r="Z414" s="217">
        <f t="shared" si="133"/>
        <v>1.1720197433391574E-2</v>
      </c>
      <c r="AA414" s="223"/>
      <c r="AB414" s="23"/>
      <c r="AC414" s="312"/>
      <c r="AD414" s="313"/>
      <c r="AE414" s="313"/>
      <c r="AF414" s="61">
        <v>1600</v>
      </c>
      <c r="AG414" s="14">
        <v>2786.2249999999999</v>
      </c>
      <c r="AH414" s="14">
        <v>47.285409999999999</v>
      </c>
      <c r="AI414" s="7">
        <v>2772.9292871967514</v>
      </c>
      <c r="AJ414" s="4">
        <v>47.4077691223765</v>
      </c>
      <c r="AK414" s="2">
        <f t="shared" si="128"/>
        <v>0.47719451240472455</v>
      </c>
      <c r="AL414" s="2">
        <f t="shared" si="129"/>
        <v>0.25876718077838656</v>
      </c>
      <c r="AM414" s="215">
        <f t="shared" si="134"/>
        <v>176.77597894646701</v>
      </c>
      <c r="AN414" s="217">
        <f t="shared" si="135"/>
        <v>1.4971754828747613E-2</v>
      </c>
      <c r="AO414" s="223"/>
      <c r="AP414" s="23"/>
      <c r="AQ414" s="312"/>
      <c r="AR414" s="313"/>
      <c r="AS414" s="313"/>
      <c r="AT414" s="61">
        <v>1600</v>
      </c>
      <c r="AU414" s="14">
        <v>2489.922</v>
      </c>
      <c r="AV414" s="14">
        <v>47.288960000000003</v>
      </c>
      <c r="AW414" s="7">
        <v>2551.8776922295569</v>
      </c>
      <c r="AX414" s="4">
        <v>47.392167025165634</v>
      </c>
      <c r="AY414" s="2">
        <f t="shared" si="130"/>
        <v>2.4882583562680645</v>
      </c>
      <c r="AZ414" s="2">
        <f t="shared" si="131"/>
        <v>0.21824761036324491</v>
      </c>
      <c r="BA414" s="215">
        <f t="shared" si="136"/>
        <v>3838.5077996435793</v>
      </c>
      <c r="BB414" s="217">
        <f t="shared" si="137"/>
        <v>1.0651690043539136E-2</v>
      </c>
      <c r="BC414" s="162"/>
      <c r="BD414" s="32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</row>
    <row r="415" spans="14:86" x14ac:dyDescent="0.25">
      <c r="N415" s="27"/>
      <c r="O415" s="312"/>
      <c r="P415" s="313"/>
      <c r="Q415" s="313"/>
      <c r="R415" s="61">
        <v>1650</v>
      </c>
      <c r="S415" s="14">
        <v>2623.366</v>
      </c>
      <c r="T415" s="14">
        <v>47.83222</v>
      </c>
      <c r="U415" s="7">
        <v>2628.2893749175782</v>
      </c>
      <c r="V415" s="4">
        <v>47.888133388631189</v>
      </c>
      <c r="W415" s="2">
        <f t="shared" si="126"/>
        <v>0.18767396229036504</v>
      </c>
      <c r="X415" s="2">
        <f t="shared" si="127"/>
        <v>0.11689482242553194</v>
      </c>
      <c r="Y415" s="215">
        <f t="shared" si="132"/>
        <v>24.239620579038718</v>
      </c>
      <c r="Z415" s="217">
        <f t="shared" si="133"/>
        <v>3.1263070282224622E-3</v>
      </c>
      <c r="AA415" s="223"/>
      <c r="AB415" s="23"/>
      <c r="AC415" s="312"/>
      <c r="AD415" s="313"/>
      <c r="AE415" s="313"/>
      <c r="AF415" s="61">
        <v>1650</v>
      </c>
      <c r="AG415" s="14">
        <v>2843.9270000000001</v>
      </c>
      <c r="AH415" s="14">
        <v>47.822920000000003</v>
      </c>
      <c r="AI415" s="7">
        <v>2832.1266367945768</v>
      </c>
      <c r="AJ415" s="4">
        <v>47.8941378009511</v>
      </c>
      <c r="AK415" s="2">
        <f t="shared" si="128"/>
        <v>0.41493200090660942</v>
      </c>
      <c r="AL415" s="2">
        <f t="shared" si="129"/>
        <v>0.14891980864216661</v>
      </c>
      <c r="AM415" s="215">
        <f t="shared" si="134"/>
        <v>139.24857177990827</v>
      </c>
      <c r="AN415" s="217">
        <f t="shared" si="135"/>
        <v>5.0719751723099903E-3</v>
      </c>
      <c r="AO415" s="223"/>
      <c r="AP415" s="23"/>
      <c r="AQ415" s="312"/>
      <c r="AR415" s="313"/>
      <c r="AS415" s="313"/>
      <c r="AT415" s="61">
        <v>1650</v>
      </c>
      <c r="AU415" s="14">
        <v>2544.9250000000002</v>
      </c>
      <c r="AV415" s="14">
        <v>47.837220000000002</v>
      </c>
      <c r="AW415" s="7">
        <v>2606.4723909843988</v>
      </c>
      <c r="AX415" s="4">
        <v>47.878804377271095</v>
      </c>
      <c r="AY415" s="2">
        <f t="shared" si="130"/>
        <v>2.4184363383753387</v>
      </c>
      <c r="AZ415" s="2">
        <f t="shared" si="131"/>
        <v>8.6928917004568562E-2</v>
      </c>
      <c r="BA415" s="215">
        <f t="shared" si="136"/>
        <v>3788.0813369864286</v>
      </c>
      <c r="BB415" s="217">
        <f t="shared" si="137"/>
        <v>1.7292604330245858E-3</v>
      </c>
      <c r="BC415" s="162"/>
      <c r="BD415" s="32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</row>
    <row r="416" spans="14:86" x14ac:dyDescent="0.25">
      <c r="N416" s="27"/>
      <c r="O416" s="312"/>
      <c r="P416" s="313"/>
      <c r="Q416" s="313"/>
      <c r="R416" s="204">
        <v>1700</v>
      </c>
      <c r="S416" s="16">
        <v>2676.9360000000001</v>
      </c>
      <c r="T416" s="16">
        <v>48.34901</v>
      </c>
      <c r="U416" s="15">
        <v>2683.9363001274492</v>
      </c>
      <c r="V416" s="17">
        <v>48.374641375870006</v>
      </c>
      <c r="W416" s="18">
        <f t="shared" si="126"/>
        <v>0.26150420209706204</v>
      </c>
      <c r="X416" s="18">
        <f t="shared" si="127"/>
        <v>5.3013238264870297E-2</v>
      </c>
      <c r="Y416" s="18">
        <f t="shared" si="132"/>
        <v>49.004201874362607</v>
      </c>
      <c r="Z416" s="38">
        <f t="shared" si="133"/>
        <v>6.5696742898952419E-4</v>
      </c>
      <c r="AA416" s="223"/>
      <c r="AB416" s="23"/>
      <c r="AC416" s="312"/>
      <c r="AD416" s="313"/>
      <c r="AE416" s="313"/>
      <c r="AF416" s="204">
        <v>1700</v>
      </c>
      <c r="AG416" s="16">
        <v>2899.3040000000001</v>
      </c>
      <c r="AH416" s="16">
        <v>48.343020000000003</v>
      </c>
      <c r="AI416" s="15">
        <v>2892.0269891771609</v>
      </c>
      <c r="AJ416" s="17">
        <v>48.380266070848869</v>
      </c>
      <c r="AK416" s="18">
        <f t="shared" si="128"/>
        <v>0.25099164567907339</v>
      </c>
      <c r="AL416" s="18">
        <f t="shared" si="129"/>
        <v>7.7045395279124046E-2</v>
      </c>
      <c r="AM416" s="18">
        <f t="shared" si="134"/>
        <v>52.954886515718876</v>
      </c>
      <c r="AN416" s="38">
        <f t="shared" si="135"/>
        <v>1.3872697936787453E-3</v>
      </c>
      <c r="AO416" s="223"/>
      <c r="AP416" s="23"/>
      <c r="AQ416" s="312"/>
      <c r="AR416" s="313"/>
      <c r="AS416" s="313"/>
      <c r="AT416" s="204">
        <v>1700</v>
      </c>
      <c r="AU416" s="16">
        <v>2597.7739999999999</v>
      </c>
      <c r="AV416" s="16">
        <v>48.36074</v>
      </c>
      <c r="AW416" s="15">
        <v>2661.6736060380263</v>
      </c>
      <c r="AX416" s="17">
        <v>48.365248370985555</v>
      </c>
      <c r="AY416" s="18">
        <f t="shared" si="130"/>
        <v>2.4597831080773918</v>
      </c>
      <c r="AZ416" s="18">
        <f t="shared" si="131"/>
        <v>9.3223779982578373E-3</v>
      </c>
      <c r="BA416" s="18">
        <f t="shared" si="136"/>
        <v>4083.1596518149772</v>
      </c>
      <c r="BB416" s="38">
        <f t="shared" si="137"/>
        <v>2.0325408943391251E-5</v>
      </c>
      <c r="BC416" s="162"/>
      <c r="BD416" s="32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</row>
    <row r="417" spans="14:86" x14ac:dyDescent="0.25">
      <c r="N417" s="27"/>
      <c r="O417" s="312">
        <v>31</v>
      </c>
      <c r="P417" s="313">
        <v>1071</v>
      </c>
      <c r="Q417" s="313">
        <v>0.33</v>
      </c>
      <c r="R417" s="61">
        <v>0</v>
      </c>
      <c r="S417" s="14">
        <v>1086.479</v>
      </c>
      <c r="T417" s="14">
        <v>31.437290000000001</v>
      </c>
      <c r="U417" s="7">
        <v>1071</v>
      </c>
      <c r="V417" s="4">
        <v>31</v>
      </c>
      <c r="W417" s="2">
        <f t="shared" si="126"/>
        <v>1.4246938965226241</v>
      </c>
      <c r="X417" s="2">
        <f t="shared" si="127"/>
        <v>1.3909913990677976</v>
      </c>
      <c r="Y417" s="215">
        <f t="shared" si="132"/>
        <v>239.59944100000129</v>
      </c>
      <c r="Z417" s="217">
        <f t="shared" si="133"/>
        <v>0.19122254410000075</v>
      </c>
      <c r="AA417" s="223"/>
      <c r="AB417" s="63"/>
      <c r="AC417" s="312">
        <v>31</v>
      </c>
      <c r="AD417" s="313">
        <v>1180</v>
      </c>
      <c r="AE417" s="313">
        <v>0.3044</v>
      </c>
      <c r="AF417" s="61">
        <v>0</v>
      </c>
      <c r="AG417" s="14">
        <v>1200.9090000000001</v>
      </c>
      <c r="AH417" s="14">
        <v>29.911850000000001</v>
      </c>
      <c r="AI417" s="7">
        <v>1180</v>
      </c>
      <c r="AJ417" s="4">
        <v>31</v>
      </c>
      <c r="AK417" s="2">
        <f t="shared" si="128"/>
        <v>1.7410977850944662</v>
      </c>
      <c r="AL417" s="2">
        <f t="shared" si="129"/>
        <v>3.6378558999192587</v>
      </c>
      <c r="AM417" s="215">
        <f t="shared" si="134"/>
        <v>437.18628100000439</v>
      </c>
      <c r="AN417" s="217">
        <f t="shared" si="135"/>
        <v>1.1840704224999974</v>
      </c>
      <c r="AO417" s="223"/>
      <c r="AP417" s="63"/>
      <c r="AQ417" s="312">
        <v>40</v>
      </c>
      <c r="AR417" s="313">
        <v>1071</v>
      </c>
      <c r="AS417" s="313">
        <v>0.3044</v>
      </c>
      <c r="AT417" s="61">
        <v>0</v>
      </c>
      <c r="AU417" s="14">
        <v>1079.0450000000001</v>
      </c>
      <c r="AV417" s="14">
        <v>37.154020000000003</v>
      </c>
      <c r="AW417" s="7">
        <v>1071</v>
      </c>
      <c r="AX417" s="4">
        <v>40</v>
      </c>
      <c r="AY417" s="2">
        <f t="shared" si="130"/>
        <v>0.74556668164905748</v>
      </c>
      <c r="AZ417" s="2">
        <f t="shared" si="131"/>
        <v>7.6599517360436282</v>
      </c>
      <c r="BA417" s="215">
        <f t="shared" si="136"/>
        <v>64.722025000001167</v>
      </c>
      <c r="BB417" s="217">
        <f t="shared" si="137"/>
        <v>8.0996021603999839</v>
      </c>
      <c r="BC417" s="162"/>
      <c r="BD417" s="32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</row>
    <row r="418" spans="14:86" x14ac:dyDescent="0.25">
      <c r="N418" s="27"/>
      <c r="O418" s="312"/>
      <c r="P418" s="313"/>
      <c r="Q418" s="313"/>
      <c r="R418" s="61">
        <v>50</v>
      </c>
      <c r="S418" s="14">
        <v>1120.702</v>
      </c>
      <c r="T418" s="14">
        <v>32.224710000000002</v>
      </c>
      <c r="U418" s="7">
        <v>1112.6488782686283</v>
      </c>
      <c r="V418" s="4">
        <v>32.252370001974612</v>
      </c>
      <c r="W418" s="2">
        <f t="shared" si="126"/>
        <v>0.71857833138262217</v>
      </c>
      <c r="X418" s="2">
        <f t="shared" si="127"/>
        <v>8.5834758403131706E-2</v>
      </c>
      <c r="Y418" s="215">
        <f t="shared" si="132"/>
        <v>64.852769620290729</v>
      </c>
      <c r="Z418" s="217">
        <f t="shared" si="133"/>
        <v>7.6507570923541957E-4</v>
      </c>
      <c r="AA418" s="223"/>
      <c r="AB418" s="63"/>
      <c r="AC418" s="312"/>
      <c r="AD418" s="313"/>
      <c r="AE418" s="313"/>
      <c r="AF418" s="61">
        <v>50</v>
      </c>
      <c r="AG418" s="14">
        <v>1245.5170000000001</v>
      </c>
      <c r="AH418" s="14">
        <v>31.43439</v>
      </c>
      <c r="AI418" s="7">
        <v>1223.9268834911488</v>
      </c>
      <c r="AJ418" s="4">
        <v>32.262588171055164</v>
      </c>
      <c r="AK418" s="2">
        <f t="shared" si="128"/>
        <v>1.733426080001415</v>
      </c>
      <c r="AL418" s="2">
        <f t="shared" si="129"/>
        <v>2.6346882222151069</v>
      </c>
      <c r="AM418" s="215">
        <f t="shared" si="134"/>
        <v>466.13313086577017</v>
      </c>
      <c r="AN418" s="217">
        <f t="shared" si="135"/>
        <v>0.68591221053911766</v>
      </c>
      <c r="AO418" s="223"/>
      <c r="AP418" s="63"/>
      <c r="AQ418" s="312"/>
      <c r="AR418" s="313"/>
      <c r="AS418" s="313"/>
      <c r="AT418" s="61">
        <v>50</v>
      </c>
      <c r="AU418" s="14">
        <v>1100.2529999999999</v>
      </c>
      <c r="AV418" s="14">
        <v>34.398870000000002</v>
      </c>
      <c r="AW418" s="7">
        <v>1102.7643320847301</v>
      </c>
      <c r="AX418" s="4">
        <v>34.878293435392337</v>
      </c>
      <c r="AY418" s="2">
        <f t="shared" si="130"/>
        <v>0.22825041919723524</v>
      </c>
      <c r="AZ418" s="2">
        <f t="shared" si="131"/>
        <v>1.3937185593373687</v>
      </c>
      <c r="BA418" s="215">
        <f t="shared" si="136"/>
        <v>6.3067888397951144</v>
      </c>
      <c r="BB418" s="217">
        <f t="shared" si="137"/>
        <v>0.22984683040338777</v>
      </c>
      <c r="BC418" s="162"/>
      <c r="BD418" s="32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</row>
    <row r="419" spans="14:86" x14ac:dyDescent="0.25">
      <c r="N419" s="27"/>
      <c r="O419" s="312"/>
      <c r="P419" s="313"/>
      <c r="Q419" s="313"/>
      <c r="R419" s="61">
        <v>100</v>
      </c>
      <c r="S419" s="14">
        <v>1156.336</v>
      </c>
      <c r="T419" s="14">
        <v>32.732970000000002</v>
      </c>
      <c r="U419" s="7">
        <v>1153.7927253491339</v>
      </c>
      <c r="V419" s="4">
        <v>32.753216278542091</v>
      </c>
      <c r="W419" s="2">
        <f t="shared" si="126"/>
        <v>0.21994252975485706</v>
      </c>
      <c r="X419" s="2">
        <f t="shared" si="127"/>
        <v>6.1852861326329868E-2</v>
      </c>
      <c r="Y419" s="215">
        <f t="shared" si="132"/>
        <v>6.4682459497382041</v>
      </c>
      <c r="Z419" s="217">
        <f t="shared" si="133"/>
        <v>4.0991179480385988E-4</v>
      </c>
      <c r="AA419" s="223"/>
      <c r="AB419" s="63"/>
      <c r="AC419" s="312"/>
      <c r="AD419" s="313"/>
      <c r="AE419" s="313"/>
      <c r="AF419" s="61">
        <v>100</v>
      </c>
      <c r="AG419" s="14">
        <v>1290.0429999999999</v>
      </c>
      <c r="AH419" s="14">
        <v>32.234050000000003</v>
      </c>
      <c r="AI419" s="7">
        <v>1267.3851216806852</v>
      </c>
      <c r="AJ419" s="4">
        <v>32.75771517473671</v>
      </c>
      <c r="AK419" s="2">
        <f t="shared" si="128"/>
        <v>1.7563661303781892</v>
      </c>
      <c r="AL419" s="2">
        <f t="shared" si="129"/>
        <v>1.624571453902647</v>
      </c>
      <c r="AM419" s="215">
        <f t="shared" si="134"/>
        <v>513.37944993287135</v>
      </c>
      <c r="AN419" s="217">
        <f t="shared" si="135"/>
        <v>0.27422521523202509</v>
      </c>
      <c r="AO419" s="223"/>
      <c r="AP419" s="63"/>
      <c r="AQ419" s="312"/>
      <c r="AR419" s="313"/>
      <c r="AS419" s="313"/>
      <c r="AT419" s="61">
        <v>100</v>
      </c>
      <c r="AU419" s="14">
        <v>1126.48</v>
      </c>
      <c r="AV419" s="14">
        <v>34.129019999999997</v>
      </c>
      <c r="AW419" s="7">
        <v>1140.8175938230363</v>
      </c>
      <c r="AX419" s="4">
        <v>33.181729556424642</v>
      </c>
      <c r="AY419" s="2">
        <f t="shared" si="130"/>
        <v>1.2727783736094991</v>
      </c>
      <c r="AZ419" s="2">
        <f t="shared" si="131"/>
        <v>2.7756157181640577</v>
      </c>
      <c r="BA419" s="215">
        <f t="shared" si="136"/>
        <v>205.56659663436827</v>
      </c>
      <c r="BB419" s="217">
        <f t="shared" si="137"/>
        <v>0.89735918448919261</v>
      </c>
      <c r="BC419" s="162"/>
      <c r="BD419" s="32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</row>
    <row r="420" spans="14:86" x14ac:dyDescent="0.25">
      <c r="N420" s="27"/>
      <c r="O420" s="312"/>
      <c r="P420" s="313"/>
      <c r="Q420" s="313"/>
      <c r="R420" s="61">
        <v>150</v>
      </c>
      <c r="S420" s="14">
        <v>1193.328</v>
      </c>
      <c r="T420" s="14">
        <v>33.500819999999997</v>
      </c>
      <c r="U420" s="7">
        <v>1195.2463721869206</v>
      </c>
      <c r="V420" s="4">
        <v>33.243085131035762</v>
      </c>
      <c r="W420" s="2">
        <f t="shared" si="126"/>
        <v>0.16075816430357609</v>
      </c>
      <c r="X420" s="2">
        <f t="shared" si="127"/>
        <v>0.76933898622253116</v>
      </c>
      <c r="Y420" s="215">
        <f t="shared" si="132"/>
        <v>3.6801518475504422</v>
      </c>
      <c r="Z420" s="217">
        <f t="shared" si="133"/>
        <v>6.642726268001134E-2</v>
      </c>
      <c r="AA420" s="223"/>
      <c r="AB420" s="63"/>
      <c r="AC420" s="312"/>
      <c r="AD420" s="313"/>
      <c r="AE420" s="313"/>
      <c r="AF420" s="61">
        <v>150</v>
      </c>
      <c r="AG420" s="14">
        <v>1335.05</v>
      </c>
      <c r="AH420" s="14">
        <v>32.714320000000001</v>
      </c>
      <c r="AI420" s="7">
        <v>1311.2078097731182</v>
      </c>
      <c r="AJ420" s="4">
        <v>33.247296463119895</v>
      </c>
      <c r="AK420" s="2">
        <f t="shared" si="128"/>
        <v>1.7858649658725676</v>
      </c>
      <c r="AL420" s="2">
        <f t="shared" si="129"/>
        <v>1.6291839876845799</v>
      </c>
      <c r="AM420" s="215">
        <f t="shared" si="134"/>
        <v>568.45003481481388</v>
      </c>
      <c r="AN420" s="217">
        <f t="shared" si="135"/>
        <v>0.28406391023979183</v>
      </c>
      <c r="AO420" s="223"/>
      <c r="AP420" s="63"/>
      <c r="AQ420" s="312"/>
      <c r="AR420" s="313"/>
      <c r="AS420" s="313"/>
      <c r="AT420" s="61">
        <v>150</v>
      </c>
      <c r="AU420" s="14">
        <v>1156.509</v>
      </c>
      <c r="AV420" s="14">
        <v>34.230150000000002</v>
      </c>
      <c r="AW420" s="7">
        <v>1181.5294427782544</v>
      </c>
      <c r="AX420" s="4">
        <v>33.276905286866921</v>
      </c>
      <c r="AY420" s="2">
        <f t="shared" si="130"/>
        <v>2.1634455744187373</v>
      </c>
      <c r="AZ420" s="2">
        <f t="shared" si="131"/>
        <v>2.7848102130229671</v>
      </c>
      <c r="BA420" s="215">
        <f t="shared" si="136"/>
        <v>626.02255681990232</v>
      </c>
      <c r="BB420" s="217">
        <f t="shared" si="137"/>
        <v>0.9086754831161703</v>
      </c>
      <c r="BC420" s="162"/>
      <c r="BD420" s="32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</row>
    <row r="421" spans="14:86" x14ac:dyDescent="0.25">
      <c r="N421" s="27"/>
      <c r="O421" s="312"/>
      <c r="P421" s="313"/>
      <c r="Q421" s="313"/>
      <c r="R421" s="61">
        <v>200</v>
      </c>
      <c r="S421" s="14">
        <v>1231.922</v>
      </c>
      <c r="T421" s="14">
        <v>33.755420000000001</v>
      </c>
      <c r="U421" s="7">
        <v>1237.0283496450968</v>
      </c>
      <c r="V421" s="4">
        <v>33.732318233788703</v>
      </c>
      <c r="W421" s="2">
        <f t="shared" si="126"/>
        <v>0.41450267509605077</v>
      </c>
      <c r="X421" s="2">
        <f t="shared" si="127"/>
        <v>6.843868691693826E-2</v>
      </c>
      <c r="Y421" s="215">
        <f t="shared" si="132"/>
        <v>26.074806697979913</v>
      </c>
      <c r="Z421" s="217">
        <f t="shared" si="133"/>
        <v>5.3369160208144957E-4</v>
      </c>
      <c r="AA421" s="223"/>
      <c r="AB421" s="63"/>
      <c r="AC421" s="312"/>
      <c r="AD421" s="313"/>
      <c r="AE421" s="313"/>
      <c r="AF421" s="61">
        <v>200</v>
      </c>
      <c r="AG421" s="14">
        <v>1380.5889999999999</v>
      </c>
      <c r="AH421" s="14">
        <v>33.27984</v>
      </c>
      <c r="AI421" s="7">
        <v>1355.4086552193155</v>
      </c>
      <c r="AJ421" s="4">
        <v>33.736579872524857</v>
      </c>
      <c r="AK421" s="2">
        <f t="shared" si="128"/>
        <v>1.8238842103395319</v>
      </c>
      <c r="AL421" s="2">
        <f t="shared" si="129"/>
        <v>1.3724220805294034</v>
      </c>
      <c r="AM421" s="215">
        <f t="shared" si="134"/>
        <v>634.04976327414192</v>
      </c>
      <c r="AN421" s="217">
        <f t="shared" si="135"/>
        <v>0.20861131115402226</v>
      </c>
      <c r="AO421" s="223"/>
      <c r="AP421" s="63"/>
      <c r="AQ421" s="312"/>
      <c r="AR421" s="313"/>
      <c r="AS421" s="313"/>
      <c r="AT421" s="61">
        <v>200</v>
      </c>
      <c r="AU421" s="14">
        <v>1189.604</v>
      </c>
      <c r="AV421" s="14">
        <v>34.728020000000001</v>
      </c>
      <c r="AW421" s="7">
        <v>1222.9876041331197</v>
      </c>
      <c r="AX421" s="4">
        <v>33.725873308175274</v>
      </c>
      <c r="AY421" s="2">
        <f t="shared" si="130"/>
        <v>2.8062787392375665</v>
      </c>
      <c r="AZ421" s="2">
        <f t="shared" si="131"/>
        <v>2.8857006297068679</v>
      </c>
      <c r="BA421" s="215">
        <f t="shared" si="136"/>
        <v>1114.4650249168442</v>
      </c>
      <c r="BB421" s="217">
        <f t="shared" si="137"/>
        <v>1.0042979919352444</v>
      </c>
      <c r="BC421" s="162"/>
      <c r="BD421" s="32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</row>
    <row r="422" spans="14:86" x14ac:dyDescent="0.25">
      <c r="N422" s="27"/>
      <c r="O422" s="312"/>
      <c r="P422" s="313"/>
      <c r="Q422" s="313"/>
      <c r="R422" s="61">
        <v>250</v>
      </c>
      <c r="S422" s="14">
        <v>1271.9939999999999</v>
      </c>
      <c r="T422" s="14">
        <v>34.302619999999997</v>
      </c>
      <c r="U422" s="7">
        <v>1279.146217781617</v>
      </c>
      <c r="V422" s="4">
        <v>34.221482632158384</v>
      </c>
      <c r="W422" s="2">
        <f t="shared" si="126"/>
        <v>0.56228392442237007</v>
      </c>
      <c r="X422" s="2">
        <f t="shared" si="127"/>
        <v>0.23653402521910333</v>
      </c>
      <c r="Y422" s="215">
        <f t="shared" si="132"/>
        <v>51.15421919567958</v>
      </c>
      <c r="Z422" s="217">
        <f t="shared" si="133"/>
        <v>6.5832724602652454E-3</v>
      </c>
      <c r="AA422" s="223"/>
      <c r="AB422" s="63"/>
      <c r="AC422" s="312"/>
      <c r="AD422" s="313"/>
      <c r="AE422" s="313"/>
      <c r="AF422" s="61">
        <v>250</v>
      </c>
      <c r="AG422" s="14">
        <v>1426.732</v>
      </c>
      <c r="AH422" s="14">
        <v>33.72495</v>
      </c>
      <c r="AI422" s="7">
        <v>1399.9958883350212</v>
      </c>
      <c r="AJ422" s="4">
        <v>34.225815920895293</v>
      </c>
      <c r="AK422" s="2">
        <f t="shared" si="128"/>
        <v>1.8739407025971808</v>
      </c>
      <c r="AL422" s="2">
        <f t="shared" si="129"/>
        <v>1.4851494839734187</v>
      </c>
      <c r="AM422" s="215">
        <f t="shared" si="134"/>
        <v>714.81966696221582</v>
      </c>
      <c r="AN422" s="217">
        <f t="shared" si="135"/>
        <v>0.25086667071429036</v>
      </c>
      <c r="AO422" s="223"/>
      <c r="AP422" s="63"/>
      <c r="AQ422" s="312"/>
      <c r="AR422" s="313"/>
      <c r="AS422" s="313"/>
      <c r="AT422" s="61">
        <v>250</v>
      </c>
      <c r="AU422" s="14">
        <v>1225.577</v>
      </c>
      <c r="AV422" s="14">
        <v>34.615679999999998</v>
      </c>
      <c r="AW422" s="7">
        <v>1264.8191111430538</v>
      </c>
      <c r="AX422" s="4">
        <v>34.21107364560001</v>
      </c>
      <c r="AY422" s="2">
        <f t="shared" si="130"/>
        <v>3.2019294702049534</v>
      </c>
      <c r="AZ422" s="2">
        <f t="shared" si="131"/>
        <v>1.1688528273891712</v>
      </c>
      <c r="BA422" s="215">
        <f t="shared" si="136"/>
        <v>1539.9432869637842</v>
      </c>
      <c r="BB422" s="217">
        <f t="shared" si="137"/>
        <v>0.16370630202084854</v>
      </c>
      <c r="BC422" s="162"/>
      <c r="BD422" s="32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</row>
    <row r="423" spans="14:86" x14ac:dyDescent="0.25">
      <c r="N423" s="27"/>
      <c r="O423" s="312"/>
      <c r="P423" s="313"/>
      <c r="Q423" s="313"/>
      <c r="R423" s="61">
        <v>300</v>
      </c>
      <c r="S423" s="14">
        <v>1313.5530000000001</v>
      </c>
      <c r="T423" s="14">
        <v>34.590240000000001</v>
      </c>
      <c r="U423" s="7">
        <v>1321.6070718768626</v>
      </c>
      <c r="V423" s="4">
        <v>34.710613375052844</v>
      </c>
      <c r="W423" s="2">
        <f t="shared" si="126"/>
        <v>0.61315164876198425</v>
      </c>
      <c r="X423" s="2">
        <f t="shared" si="127"/>
        <v>0.34799809152189415</v>
      </c>
      <c r="Y423" s="215">
        <f t="shared" si="132"/>
        <v>64.868073797667563</v>
      </c>
      <c r="Z423" s="217">
        <f t="shared" si="133"/>
        <v>1.4489749421612368E-2</v>
      </c>
      <c r="AA423" s="223"/>
      <c r="AB423" s="63"/>
      <c r="AC423" s="312"/>
      <c r="AD423" s="313"/>
      <c r="AE423" s="313"/>
      <c r="AF423" s="61">
        <v>300</v>
      </c>
      <c r="AG423" s="14">
        <v>1473.3889999999999</v>
      </c>
      <c r="AH423" s="14">
        <v>34.237139999999997</v>
      </c>
      <c r="AI423" s="7">
        <v>1444.9776363028577</v>
      </c>
      <c r="AJ423" s="4">
        <v>34.715016789311512</v>
      </c>
      <c r="AK423" s="2">
        <f t="shared" si="128"/>
        <v>1.9283002450230169</v>
      </c>
      <c r="AL423" s="2">
        <f t="shared" si="129"/>
        <v>1.3957847802460017</v>
      </c>
      <c r="AM423" s="215">
        <f t="shared" si="134"/>
        <v>807.20558713128844</v>
      </c>
      <c r="AN423" s="217">
        <f t="shared" si="135"/>
        <v>0.22836622576268295</v>
      </c>
      <c r="AO423" s="223"/>
      <c r="AP423" s="63"/>
      <c r="AQ423" s="312"/>
      <c r="AR423" s="313"/>
      <c r="AS423" s="313"/>
      <c r="AT423" s="61">
        <v>300</v>
      </c>
      <c r="AU423" s="14">
        <v>1263.829</v>
      </c>
      <c r="AV423" s="14">
        <v>34.949449999999999</v>
      </c>
      <c r="AW423" s="7">
        <v>1306.9919730745744</v>
      </c>
      <c r="AX423" s="4">
        <v>34.699684329879425</v>
      </c>
      <c r="AY423" s="2">
        <f t="shared" si="130"/>
        <v>3.4152542056381394</v>
      </c>
      <c r="AZ423" s="2">
        <f t="shared" si="131"/>
        <v>0.71464835675689942</v>
      </c>
      <c r="BA423" s="215">
        <f t="shared" si="136"/>
        <v>1863.042244636438</v>
      </c>
      <c r="BB423" s="217">
        <f t="shared" si="137"/>
        <v>6.2382889970779468E-2</v>
      </c>
      <c r="BC423" s="162"/>
      <c r="BD423" s="32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</row>
    <row r="424" spans="14:86" x14ac:dyDescent="0.25">
      <c r="N424" s="27"/>
      <c r="O424" s="312"/>
      <c r="P424" s="313"/>
      <c r="Q424" s="313"/>
      <c r="R424" s="61">
        <v>350</v>
      </c>
      <c r="S424" s="14">
        <v>1360.405</v>
      </c>
      <c r="T424" s="14">
        <v>35.005980000000001</v>
      </c>
      <c r="U424" s="7">
        <v>1364.4181170028</v>
      </c>
      <c r="V424" s="4">
        <v>35.199711003348476</v>
      </c>
      <c r="W424" s="2">
        <f t="shared" si="126"/>
        <v>0.29499428499601754</v>
      </c>
      <c r="X424" s="2">
        <f t="shared" si="127"/>
        <v>0.55342259622063128</v>
      </c>
      <c r="Y424" s="215">
        <f t="shared" si="132"/>
        <v>16.105108078163038</v>
      </c>
      <c r="Z424" s="217">
        <f t="shared" si="133"/>
        <v>3.7531701658406802E-2</v>
      </c>
      <c r="AA424" s="223"/>
      <c r="AB424" s="63"/>
      <c r="AC424" s="312"/>
      <c r="AD424" s="313"/>
      <c r="AE424" s="313"/>
      <c r="AF424" s="61">
        <v>350</v>
      </c>
      <c r="AG424" s="14">
        <v>1525.0989999999999</v>
      </c>
      <c r="AH424" s="14">
        <v>34.772419999999997</v>
      </c>
      <c r="AI424" s="7">
        <v>1490.362182778236</v>
      </c>
      <c r="AJ424" s="4">
        <v>35.204180776909098</v>
      </c>
      <c r="AK424" s="2">
        <f t="shared" si="128"/>
        <v>2.2776762178562762</v>
      </c>
      <c r="AL424" s="2">
        <f t="shared" si="129"/>
        <v>1.2416759515417715</v>
      </c>
      <c r="AM424" s="215">
        <f t="shared" si="134"/>
        <v>1206.6464706982322</v>
      </c>
      <c r="AN424" s="217">
        <f t="shared" si="135"/>
        <v>0.18641736847715065</v>
      </c>
      <c r="AO424" s="223"/>
      <c r="AP424" s="63"/>
      <c r="AQ424" s="312"/>
      <c r="AR424" s="313"/>
      <c r="AS424" s="313"/>
      <c r="AT424" s="61">
        <v>350</v>
      </c>
      <c r="AU424" s="14">
        <v>1307.9290000000001</v>
      </c>
      <c r="AV424" s="14">
        <v>35.23169</v>
      </c>
      <c r="AW424" s="7">
        <v>1349.5095784234884</v>
      </c>
      <c r="AX424" s="4">
        <v>35.188614952463404</v>
      </c>
      <c r="AY424" s="2">
        <f t="shared" si="130"/>
        <v>3.179115871235235</v>
      </c>
      <c r="AZ424" s="2">
        <f t="shared" si="131"/>
        <v>0.12226222340340999</v>
      </c>
      <c r="BA424" s="215">
        <f t="shared" si="136"/>
        <v>1728.9445020318612</v>
      </c>
      <c r="BB424" s="217">
        <f t="shared" si="137"/>
        <v>1.8554597202800789E-3</v>
      </c>
      <c r="BC424" s="162"/>
      <c r="BD424" s="32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</row>
    <row r="425" spans="14:86" x14ac:dyDescent="0.25">
      <c r="N425" s="27"/>
      <c r="O425" s="312"/>
      <c r="P425" s="313"/>
      <c r="Q425" s="313"/>
      <c r="R425" s="61">
        <v>400</v>
      </c>
      <c r="S425" s="14">
        <v>1404.1020000000001</v>
      </c>
      <c r="T425" s="14">
        <v>35.43336</v>
      </c>
      <c r="U425" s="7">
        <v>1407.5867082171101</v>
      </c>
      <c r="V425" s="4">
        <v>35.688773378093515</v>
      </c>
      <c r="W425" s="2">
        <f t="shared" si="126"/>
        <v>0.24818056075057099</v>
      </c>
      <c r="X425" s="2">
        <f t="shared" si="127"/>
        <v>0.72082742955653822</v>
      </c>
      <c r="Y425" s="215">
        <f t="shared" si="132"/>
        <v>12.143191358393835</v>
      </c>
      <c r="Z425" s="217">
        <f t="shared" si="133"/>
        <v>6.5235993709140655E-2</v>
      </c>
      <c r="AA425" s="223"/>
      <c r="AB425" s="63"/>
      <c r="AC425" s="312"/>
      <c r="AD425" s="313"/>
      <c r="AE425" s="313"/>
      <c r="AF425" s="61">
        <v>400</v>
      </c>
      <c r="AG425" s="14">
        <v>1572.7909999999999</v>
      </c>
      <c r="AH425" s="14">
        <v>35.25506</v>
      </c>
      <c r="AI425" s="7">
        <v>1536.1579864058046</v>
      </c>
      <c r="AJ425" s="4">
        <v>35.693305099413195</v>
      </c>
      <c r="AK425" s="2">
        <f t="shared" si="128"/>
        <v>2.3291723817211119</v>
      </c>
      <c r="AL425" s="2">
        <f t="shared" si="129"/>
        <v>1.2430700711137475</v>
      </c>
      <c r="AM425" s="215">
        <f t="shared" si="134"/>
        <v>1341.977684992497</v>
      </c>
      <c r="AN425" s="217">
        <f t="shared" si="135"/>
        <v>0.19205876715968059</v>
      </c>
      <c r="AO425" s="223"/>
      <c r="AP425" s="63"/>
      <c r="AQ425" s="312"/>
      <c r="AR425" s="313"/>
      <c r="AS425" s="313"/>
      <c r="AT425" s="61">
        <v>400</v>
      </c>
      <c r="AU425" s="14">
        <v>1349.665</v>
      </c>
      <c r="AV425" s="14">
        <v>35.476529999999997</v>
      </c>
      <c r="AW425" s="7">
        <v>1392.3787806451141</v>
      </c>
      <c r="AX425" s="4">
        <v>35.677549524805386</v>
      </c>
      <c r="AY425" s="2">
        <f t="shared" si="130"/>
        <v>3.1647690830772222</v>
      </c>
      <c r="AZ425" s="2">
        <f t="shared" si="131"/>
        <v>0.56662679468761179</v>
      </c>
      <c r="BA425" s="215">
        <f t="shared" si="136"/>
        <v>1824.4670569989312</v>
      </c>
      <c r="BB425" s="217">
        <f t="shared" si="137"/>
        <v>4.0408849352984395E-2</v>
      </c>
      <c r="BC425" s="162"/>
      <c r="BD425" s="32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</row>
    <row r="426" spans="14:86" x14ac:dyDescent="0.25">
      <c r="N426" s="27"/>
      <c r="O426" s="312"/>
      <c r="P426" s="313"/>
      <c r="Q426" s="313"/>
      <c r="R426" s="61">
        <v>450</v>
      </c>
      <c r="S426" s="14">
        <v>1448.4770000000001</v>
      </c>
      <c r="T426" s="14">
        <v>35.837769999999999</v>
      </c>
      <c r="U426" s="7">
        <v>1451.1203566409683</v>
      </c>
      <c r="V426" s="4">
        <v>36.177798010963798</v>
      </c>
      <c r="W426" s="2">
        <f t="shared" si="126"/>
        <v>0.18249213767068787</v>
      </c>
      <c r="X426" s="2">
        <f t="shared" si="127"/>
        <v>0.94879790501417627</v>
      </c>
      <c r="Y426" s="215">
        <f t="shared" si="132"/>
        <v>6.9873343313509491</v>
      </c>
      <c r="Z426" s="217">
        <f t="shared" si="133"/>
        <v>0.1156190482399974</v>
      </c>
      <c r="AA426" s="223"/>
      <c r="AB426" s="63"/>
      <c r="AC426" s="312"/>
      <c r="AD426" s="313"/>
      <c r="AE426" s="313"/>
      <c r="AF426" s="61">
        <v>450</v>
      </c>
      <c r="AG426" s="14">
        <v>1620.856</v>
      </c>
      <c r="AH426" s="14">
        <v>35.769080000000002</v>
      </c>
      <c r="AI426" s="7">
        <v>1582.373685666463</v>
      </c>
      <c r="AJ426" s="4">
        <v>36.182386730045948</v>
      </c>
      <c r="AK426" s="2">
        <f t="shared" si="128"/>
        <v>2.3741969881061014</v>
      </c>
      <c r="AL426" s="2">
        <f t="shared" si="129"/>
        <v>1.1554860512094409</v>
      </c>
      <c r="AM426" s="215">
        <f t="shared" si="134"/>
        <v>1480.8885164651499</v>
      </c>
      <c r="AN426" s="217">
        <f t="shared" si="135"/>
        <v>0.17082245310127236</v>
      </c>
      <c r="AO426" s="223"/>
      <c r="AP426" s="63"/>
      <c r="AQ426" s="312"/>
      <c r="AR426" s="313"/>
      <c r="AS426" s="313"/>
      <c r="AT426" s="61">
        <v>450</v>
      </c>
      <c r="AU426" s="14">
        <v>1392.2670000000001</v>
      </c>
      <c r="AV426" s="14">
        <v>35.999270000000003</v>
      </c>
      <c r="AW426" s="7">
        <v>1435.6069234708571</v>
      </c>
      <c r="AX426" s="4">
        <v>36.166450877012316</v>
      </c>
      <c r="AY426" s="2">
        <f t="shared" si="130"/>
        <v>3.1129031623141969</v>
      </c>
      <c r="AZ426" s="2">
        <f t="shared" si="131"/>
        <v>0.46440074204925136</v>
      </c>
      <c r="BA426" s="215">
        <f t="shared" si="136"/>
        <v>1878.3489664597416</v>
      </c>
      <c r="BB426" s="217">
        <f t="shared" si="137"/>
        <v>2.7949445638606307E-2</v>
      </c>
      <c r="BC426" s="162"/>
      <c r="BD426" s="32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</row>
    <row r="427" spans="14:86" x14ac:dyDescent="0.25">
      <c r="N427" s="60"/>
      <c r="O427" s="312"/>
      <c r="P427" s="313"/>
      <c r="Q427" s="313"/>
      <c r="R427" s="61">
        <v>500</v>
      </c>
      <c r="S427" s="14">
        <v>1493.4179999999999</v>
      </c>
      <c r="T427" s="14">
        <v>36.375830000000001</v>
      </c>
      <c r="U427" s="7">
        <v>1495.0267331043469</v>
      </c>
      <c r="V427" s="4">
        <v>36.666782248374837</v>
      </c>
      <c r="W427" s="2">
        <f t="shared" si="126"/>
        <v>0.10772155581003032</v>
      </c>
      <c r="X427" s="2">
        <f t="shared" si="127"/>
        <v>0.7998504731708832</v>
      </c>
      <c r="Y427" s="215">
        <f t="shared" si="132"/>
        <v>2.5880222010220595</v>
      </c>
      <c r="Z427" s="217">
        <f t="shared" si="133"/>
        <v>8.4653210834372328E-2</v>
      </c>
      <c r="AA427" s="223"/>
      <c r="AB427" s="63"/>
      <c r="AC427" s="312"/>
      <c r="AD427" s="313"/>
      <c r="AE427" s="313"/>
      <c r="AF427" s="61">
        <v>500</v>
      </c>
      <c r="AG427" s="14">
        <v>1669.3420000000001</v>
      </c>
      <c r="AH427" s="14">
        <v>36.237360000000002</v>
      </c>
      <c r="AI427" s="7">
        <v>1629.0181029021203</v>
      </c>
      <c r="AJ427" s="4">
        <v>36.671422451694724</v>
      </c>
      <c r="AK427" s="2">
        <f t="shared" si="128"/>
        <v>2.4155563747799915</v>
      </c>
      <c r="AL427" s="2">
        <f t="shared" si="129"/>
        <v>1.1978313312413529</v>
      </c>
      <c r="AM427" s="215">
        <f t="shared" si="134"/>
        <v>1626.0166771603997</v>
      </c>
      <c r="AN427" s="217">
        <f t="shared" si="135"/>
        <v>0.18841021197123251</v>
      </c>
      <c r="AO427" s="223"/>
      <c r="AP427" s="63"/>
      <c r="AQ427" s="312"/>
      <c r="AR427" s="313"/>
      <c r="AS427" s="313"/>
      <c r="AT427" s="61">
        <v>500</v>
      </c>
      <c r="AU427" s="14">
        <v>1435.672</v>
      </c>
      <c r="AV427" s="14">
        <v>36.361640000000001</v>
      </c>
      <c r="AW427" s="7">
        <v>1479.2015449327916</v>
      </c>
      <c r="AX427" s="4">
        <v>36.655312220956731</v>
      </c>
      <c r="AY427" s="2">
        <f t="shared" si="130"/>
        <v>3.031997902918746</v>
      </c>
      <c r="AZ427" s="2">
        <f t="shared" si="131"/>
        <v>0.80764294722880836</v>
      </c>
      <c r="BA427" s="215">
        <f t="shared" si="136"/>
        <v>1894.8212820559249</v>
      </c>
      <c r="BB427" s="217">
        <f t="shared" si="137"/>
        <v>8.6243373361658035E-2</v>
      </c>
      <c r="BC427" s="162"/>
      <c r="BD427" s="32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</row>
    <row r="428" spans="14:86" x14ac:dyDescent="0.25">
      <c r="N428" s="60"/>
      <c r="O428" s="312"/>
      <c r="P428" s="313"/>
      <c r="Q428" s="313"/>
      <c r="R428" s="61">
        <v>550</v>
      </c>
      <c r="S428" s="14">
        <v>1532.5640000000001</v>
      </c>
      <c r="T428" s="14">
        <v>36.761629999999997</v>
      </c>
      <c r="U428" s="7">
        <v>1539.3136716652925</v>
      </c>
      <c r="V428" s="4">
        <v>37.15572327901527</v>
      </c>
      <c r="W428" s="2">
        <f t="shared" si="126"/>
        <v>0.44041695259006819</v>
      </c>
      <c r="X428" s="2">
        <f t="shared" si="127"/>
        <v>1.0720234086880069</v>
      </c>
      <c r="Y428" s="215">
        <f t="shared" si="132"/>
        <v>45.558067589251799</v>
      </c>
      <c r="Z428" s="217">
        <f t="shared" si="133"/>
        <v>0.15530951256500974</v>
      </c>
      <c r="AA428" s="223"/>
      <c r="AB428" s="63"/>
      <c r="AC428" s="312"/>
      <c r="AD428" s="313"/>
      <c r="AE428" s="313"/>
      <c r="AF428" s="61">
        <v>550</v>
      </c>
      <c r="AG428" s="14">
        <v>1721.0250000000001</v>
      </c>
      <c r="AH428" s="14">
        <v>36.785910000000001</v>
      </c>
      <c r="AI428" s="7">
        <v>1676.1002483672723</v>
      </c>
      <c r="AJ428" s="4">
        <v>37.160408848875342</v>
      </c>
      <c r="AK428" s="2">
        <f t="shared" si="128"/>
        <v>2.6103485790576979</v>
      </c>
      <c r="AL428" s="2">
        <f t="shared" si="129"/>
        <v>1.0180497067364669</v>
      </c>
      <c r="AM428" s="215">
        <f t="shared" si="134"/>
        <v>2018.2333092622744</v>
      </c>
      <c r="AN428" s="217">
        <f t="shared" si="135"/>
        <v>0.14024938780895527</v>
      </c>
      <c r="AO428" s="223"/>
      <c r="AP428" s="63"/>
      <c r="AQ428" s="312"/>
      <c r="AR428" s="313"/>
      <c r="AS428" s="313"/>
      <c r="AT428" s="61">
        <v>550</v>
      </c>
      <c r="AU428" s="14">
        <v>1482.2660000000001</v>
      </c>
      <c r="AV428" s="14">
        <v>36.915300000000002</v>
      </c>
      <c r="AW428" s="7">
        <v>1523.1703480566034</v>
      </c>
      <c r="AX428" s="4">
        <v>37.14413022735684</v>
      </c>
      <c r="AY428" s="2">
        <f t="shared" si="130"/>
        <v>2.7595821570894388</v>
      </c>
      <c r="AZ428" s="2">
        <f t="shared" si="131"/>
        <v>0.6198790944590391</v>
      </c>
      <c r="BA428" s="215">
        <f t="shared" si="136"/>
        <v>1673.1656899357495</v>
      </c>
      <c r="BB428" s="217">
        <f t="shared" si="137"/>
        <v>5.2363272952182016E-2</v>
      </c>
      <c r="BC428" s="162"/>
      <c r="BD428" s="32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</row>
    <row r="429" spans="14:86" x14ac:dyDescent="0.25">
      <c r="N429" s="60"/>
      <c r="O429" s="312"/>
      <c r="P429" s="313"/>
      <c r="Q429" s="313"/>
      <c r="R429" s="61">
        <v>600</v>
      </c>
      <c r="S429" s="14">
        <v>1577.992</v>
      </c>
      <c r="T429" s="14">
        <v>37.252830000000003</v>
      </c>
      <c r="U429" s="7">
        <v>1583.989173194479</v>
      </c>
      <c r="V429" s="4">
        <v>37.64461812458206</v>
      </c>
      <c r="W429" s="2">
        <f t="shared" si="126"/>
        <v>0.38005092513010497</v>
      </c>
      <c r="X429" s="2">
        <f t="shared" si="127"/>
        <v>1.05170029923111</v>
      </c>
      <c r="Y429" s="215">
        <f t="shared" si="132"/>
        <v>35.966086324578008</v>
      </c>
      <c r="Z429" s="217">
        <f t="shared" si="133"/>
        <v>0.15349793456352517</v>
      </c>
      <c r="AA429" s="223"/>
      <c r="AB429" s="63"/>
      <c r="AC429" s="312"/>
      <c r="AD429" s="313"/>
      <c r="AE429" s="313"/>
      <c r="AF429" s="61">
        <v>600</v>
      </c>
      <c r="AG429" s="14">
        <v>1769.7280000000001</v>
      </c>
      <c r="AH429" s="14">
        <v>37.297370000000001</v>
      </c>
      <c r="AI429" s="7">
        <v>1723.6293243740797</v>
      </c>
      <c r="AJ429" s="4">
        <v>37.649342293588326</v>
      </c>
      <c r="AK429" s="2">
        <f t="shared" si="128"/>
        <v>2.6048452432193168</v>
      </c>
      <c r="AL429" s="2">
        <f t="shared" si="129"/>
        <v>0.94369199111981661</v>
      </c>
      <c r="AM429" s="215">
        <f t="shared" si="134"/>
        <v>2125.087894463823</v>
      </c>
      <c r="AN429" s="217">
        <f t="shared" si="135"/>
        <v>0.12388449545382615</v>
      </c>
      <c r="AO429" s="223"/>
      <c r="AP429" s="63"/>
      <c r="AQ429" s="312"/>
      <c r="AR429" s="313"/>
      <c r="AS429" s="313"/>
      <c r="AT429" s="61">
        <v>600</v>
      </c>
      <c r="AU429" s="14">
        <v>1526.4739999999999</v>
      </c>
      <c r="AV429" s="14">
        <v>37.383330000000001</v>
      </c>
      <c r="AW429" s="7">
        <v>1567.5212005110211</v>
      </c>
      <c r="AX429" s="4">
        <v>37.632901861527706</v>
      </c>
      <c r="AY429" s="2">
        <f t="shared" si="130"/>
        <v>2.6890206129302681</v>
      </c>
      <c r="AZ429" s="2">
        <f t="shared" si="131"/>
        <v>0.6676020074394271</v>
      </c>
      <c r="BA429" s="215">
        <f t="shared" si="136"/>
        <v>1684.8726697919769</v>
      </c>
      <c r="BB429" s="217">
        <f t="shared" si="137"/>
        <v>6.2286114066404261E-2</v>
      </c>
      <c r="BC429" s="162"/>
      <c r="BD429" s="32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</row>
    <row r="430" spans="14:86" x14ac:dyDescent="0.25">
      <c r="N430" s="60"/>
      <c r="O430" s="312"/>
      <c r="P430" s="313"/>
      <c r="Q430" s="313"/>
      <c r="R430" s="61">
        <v>650</v>
      </c>
      <c r="S430" s="14">
        <v>1633.1030000000001</v>
      </c>
      <c r="T430" s="14">
        <v>37.885869999999997</v>
      </c>
      <c r="U430" s="7">
        <v>1629.0614090448519</v>
      </c>
      <c r="V430" s="4">
        <v>38.133463628049036</v>
      </c>
      <c r="W430" s="2">
        <f t="shared" si="126"/>
        <v>0.24747924381672157</v>
      </c>
      <c r="X430" s="2">
        <f t="shared" si="127"/>
        <v>0.6535249897891714</v>
      </c>
      <c r="Y430" s="215">
        <f t="shared" si="132"/>
        <v>16.334457448735694</v>
      </c>
      <c r="Z430" s="217">
        <f t="shared" si="133"/>
        <v>6.1302604650485738E-2</v>
      </c>
      <c r="AA430" s="223"/>
      <c r="AB430" s="63"/>
      <c r="AC430" s="312"/>
      <c r="AD430" s="313"/>
      <c r="AE430" s="313"/>
      <c r="AF430" s="61">
        <v>650</v>
      </c>
      <c r="AG430" s="14">
        <v>1818.732</v>
      </c>
      <c r="AH430" s="14">
        <v>37.77299</v>
      </c>
      <c r="AI430" s="7">
        <v>1771.6147295396077</v>
      </c>
      <c r="AJ430" s="4">
        <v>38.138218929472728</v>
      </c>
      <c r="AK430" s="2">
        <f t="shared" si="128"/>
        <v>2.5906659398081917</v>
      </c>
      <c r="AL430" s="2">
        <f t="shared" si="129"/>
        <v>0.96690500135871749</v>
      </c>
      <c r="AM430" s="215">
        <f t="shared" si="134"/>
        <v>2220.0371756377585</v>
      </c>
      <c r="AN430" s="217">
        <f t="shared" si="135"/>
        <v>0.1333921709237951</v>
      </c>
      <c r="AO430" s="223"/>
      <c r="AP430" s="63"/>
      <c r="AQ430" s="312"/>
      <c r="AR430" s="313"/>
      <c r="AS430" s="313"/>
      <c r="AT430" s="61">
        <v>650</v>
      </c>
      <c r="AU430" s="14">
        <v>1571.182</v>
      </c>
      <c r="AV430" s="14">
        <v>37.859819999999999</v>
      </c>
      <c r="AW430" s="7">
        <v>1612.2621377251621</v>
      </c>
      <c r="AX430" s="4">
        <v>38.121623974667166</v>
      </c>
      <c r="AY430" s="2">
        <f t="shared" si="130"/>
        <v>2.6146008371507632</v>
      </c>
      <c r="AZ430" s="2">
        <f t="shared" si="131"/>
        <v>0.69150876751967383</v>
      </c>
      <c r="BA430" s="215">
        <f t="shared" si="136"/>
        <v>1687.5777155182866</v>
      </c>
      <c r="BB430" s="217">
        <f t="shared" si="137"/>
        <v>6.8541321151526613E-2</v>
      </c>
      <c r="BC430" s="162"/>
      <c r="BD430" s="32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</row>
    <row r="431" spans="14:86" x14ac:dyDescent="0.25">
      <c r="N431" s="60"/>
      <c r="O431" s="312"/>
      <c r="P431" s="313"/>
      <c r="Q431" s="313"/>
      <c r="R431" s="61">
        <v>700</v>
      </c>
      <c r="S431" s="14">
        <v>1679.52</v>
      </c>
      <c r="T431" s="14">
        <v>38.329920000000001</v>
      </c>
      <c r="U431" s="7">
        <v>1674.5387248108473</v>
      </c>
      <c r="V431" s="4">
        <v>38.622256440810034</v>
      </c>
      <c r="W431" s="2">
        <f t="shared" si="126"/>
        <v>0.29658921532061011</v>
      </c>
      <c r="X431" s="2">
        <f t="shared" si="127"/>
        <v>0.76268471421289852</v>
      </c>
      <c r="Y431" s="215">
        <f t="shared" si="132"/>
        <v>24.813102510068379</v>
      </c>
      <c r="Z431" s="217">
        <f t="shared" si="133"/>
        <v>8.5460594625477712E-2</v>
      </c>
      <c r="AA431" s="223"/>
      <c r="AB431" s="63"/>
      <c r="AC431" s="312"/>
      <c r="AD431" s="313"/>
      <c r="AE431" s="313"/>
      <c r="AF431" s="61">
        <v>700</v>
      </c>
      <c r="AG431" s="14">
        <v>1868.0260000000001</v>
      </c>
      <c r="AH431" s="14">
        <v>38.288150000000002</v>
      </c>
      <c r="AI431" s="7">
        <v>1820.0660631392338</v>
      </c>
      <c r="AJ431" s="4">
        <v>38.627034654545142</v>
      </c>
      <c r="AK431" s="2">
        <f t="shared" si="128"/>
        <v>2.5674127052174982</v>
      </c>
      <c r="AL431" s="2">
        <f t="shared" si="129"/>
        <v>0.8850901768435927</v>
      </c>
      <c r="AM431" s="215">
        <f t="shared" si="134"/>
        <v>2300.1555436886824</v>
      </c>
      <c r="AN431" s="217">
        <f t="shared" si="135"/>
        <v>0.11484280908617892</v>
      </c>
      <c r="AO431" s="223"/>
      <c r="AP431" s="63"/>
      <c r="AQ431" s="312"/>
      <c r="AR431" s="313"/>
      <c r="AS431" s="313"/>
      <c r="AT431" s="61">
        <v>700</v>
      </c>
      <c r="AU431" s="14">
        <v>1616.3620000000001</v>
      </c>
      <c r="AV431" s="14">
        <v>38.390389999999996</v>
      </c>
      <c r="AW431" s="7">
        <v>1657.4013665199125</v>
      </c>
      <c r="AX431" s="4">
        <v>38.610293237814687</v>
      </c>
      <c r="AY431" s="2">
        <f t="shared" si="130"/>
        <v>2.5389959996530722</v>
      </c>
      <c r="AZ431" s="2">
        <f t="shared" si="131"/>
        <v>0.57280803298609628</v>
      </c>
      <c r="BA431" s="215">
        <f t="shared" si="136"/>
        <v>1684.2296043557062</v>
      </c>
      <c r="BB431" s="217">
        <f t="shared" si="137"/>
        <v>4.835743400138455E-2</v>
      </c>
      <c r="BC431" s="162"/>
      <c r="BD431" s="32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</row>
    <row r="432" spans="14:86" x14ac:dyDescent="0.25">
      <c r="N432" s="60"/>
      <c r="O432" s="312"/>
      <c r="P432" s="313"/>
      <c r="Q432" s="313"/>
      <c r="R432" s="61">
        <v>750</v>
      </c>
      <c r="S432" s="14">
        <v>1726.317</v>
      </c>
      <c r="T432" s="14">
        <v>38.845970000000001</v>
      </c>
      <c r="U432" s="7">
        <v>1720.4296441802976</v>
      </c>
      <c r="V432" s="4">
        <v>39.11099300875572</v>
      </c>
      <c r="W432" s="2">
        <f t="shared" si="126"/>
        <v>0.34103561626876217</v>
      </c>
      <c r="X432" s="2">
        <f t="shared" si="127"/>
        <v>0.68224067710426339</v>
      </c>
      <c r="Y432" s="215">
        <f t="shared" si="132"/>
        <v>34.6609585477838</v>
      </c>
      <c r="Z432" s="217">
        <f t="shared" si="133"/>
        <v>7.023719516993393E-2</v>
      </c>
      <c r="AA432" s="223"/>
      <c r="AB432" s="63"/>
      <c r="AC432" s="312"/>
      <c r="AD432" s="313"/>
      <c r="AE432" s="313"/>
      <c r="AF432" s="61">
        <v>750</v>
      </c>
      <c r="AG432" s="14">
        <v>1917.633</v>
      </c>
      <c r="AH432" s="14">
        <v>38.78857</v>
      </c>
      <c r="AI432" s="7">
        <v>1868.9931295699957</v>
      </c>
      <c r="AJ432" s="4">
        <v>39.115785102420851</v>
      </c>
      <c r="AK432" s="2">
        <f t="shared" si="128"/>
        <v>2.5364535565462365</v>
      </c>
      <c r="AL432" s="2">
        <f t="shared" si="129"/>
        <v>0.84358640295543552</v>
      </c>
      <c r="AM432" s="215">
        <f t="shared" si="134"/>
        <v>2365.8369954476061</v>
      </c>
      <c r="AN432" s="217">
        <f t="shared" si="135"/>
        <v>0.10706972325228811</v>
      </c>
      <c r="AO432" s="223"/>
      <c r="AP432" s="63"/>
      <c r="AQ432" s="312"/>
      <c r="AR432" s="313"/>
      <c r="AS432" s="313"/>
      <c r="AT432" s="61">
        <v>750</v>
      </c>
      <c r="AU432" s="14">
        <v>1662.04</v>
      </c>
      <c r="AV432" s="14">
        <v>38.839759999999998</v>
      </c>
      <c r="AW432" s="7">
        <v>1702.9472688877306</v>
      </c>
      <c r="AX432" s="4">
        <v>39.098906120552833</v>
      </c>
      <c r="AY432" s="2">
        <f t="shared" si="130"/>
        <v>2.4612686149389096</v>
      </c>
      <c r="AZ432" s="2">
        <f t="shared" si="131"/>
        <v>0.66721864541087461</v>
      </c>
      <c r="BA432" s="215">
        <f t="shared" si="136"/>
        <v>1673.4046478530961</v>
      </c>
      <c r="BB432" s="217">
        <f t="shared" si="137"/>
        <v>6.715671179758434E-2</v>
      </c>
      <c r="BC432" s="162"/>
      <c r="BD432" s="32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</row>
    <row r="433" spans="14:86" x14ac:dyDescent="0.25">
      <c r="N433" s="60"/>
      <c r="O433" s="312"/>
      <c r="P433" s="313"/>
      <c r="Q433" s="313"/>
      <c r="R433" s="61">
        <v>800</v>
      </c>
      <c r="S433" s="14">
        <v>1773.5119999999999</v>
      </c>
      <c r="T433" s="14">
        <v>39.333150000000003</v>
      </c>
      <c r="U433" s="7">
        <v>1766.7428728821287</v>
      </c>
      <c r="V433" s="4">
        <v>39.599669557196869</v>
      </c>
      <c r="W433" s="2">
        <f t="shared" si="126"/>
        <v>0.38167923971595463</v>
      </c>
      <c r="X433" s="2">
        <f t="shared" si="127"/>
        <v>0.67759525285125966</v>
      </c>
      <c r="Y433" s="215">
        <f t="shared" si="132"/>
        <v>45.82108193789955</v>
      </c>
      <c r="Z433" s="217">
        <f t="shared" si="133"/>
        <v>7.1032674368413137E-2</v>
      </c>
      <c r="AA433" s="223"/>
      <c r="AB433" s="63"/>
      <c r="AC433" s="312"/>
      <c r="AD433" s="313"/>
      <c r="AE433" s="313"/>
      <c r="AF433" s="61">
        <v>800</v>
      </c>
      <c r="AG433" s="14">
        <v>1967.5319999999999</v>
      </c>
      <c r="AH433" s="14">
        <v>39.26726</v>
      </c>
      <c r="AI433" s="7">
        <v>1918.4059429278427</v>
      </c>
      <c r="AJ433" s="4">
        <v>39.604465621858807</v>
      </c>
      <c r="AK433" s="2">
        <f t="shared" si="128"/>
        <v>2.4968364973051118</v>
      </c>
      <c r="AL433" s="2">
        <f t="shared" si="129"/>
        <v>0.85874497446169429</v>
      </c>
      <c r="AM433" s="215">
        <f t="shared" si="134"/>
        <v>2413.3694834568473</v>
      </c>
      <c r="AN433" s="217">
        <f t="shared" si="135"/>
        <v>0.1137076314131848</v>
      </c>
      <c r="AO433" s="223"/>
      <c r="AP433" s="63"/>
      <c r="AQ433" s="312"/>
      <c r="AR433" s="313"/>
      <c r="AS433" s="313"/>
      <c r="AT433" s="61">
        <v>800</v>
      </c>
      <c r="AU433" s="14">
        <v>1708.1310000000001</v>
      </c>
      <c r="AV433" s="14">
        <v>39.328429999999997</v>
      </c>
      <c r="AW433" s="7">
        <v>1748.9084058748376</v>
      </c>
      <c r="AX433" s="4">
        <v>39.587458875069103</v>
      </c>
      <c r="AY433" s="2">
        <f t="shared" si="130"/>
        <v>2.3872528438882932</v>
      </c>
      <c r="AZ433" s="2">
        <f t="shared" si="131"/>
        <v>0.65863009296101038</v>
      </c>
      <c r="BA433" s="215">
        <f t="shared" si="136"/>
        <v>1662.7968298812352</v>
      </c>
      <c r="BB433" s="217">
        <f t="shared" si="137"/>
        <v>6.7095958119566465E-2</v>
      </c>
      <c r="BC433" s="162"/>
      <c r="BD433" s="32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</row>
    <row r="434" spans="14:86" x14ac:dyDescent="0.25">
      <c r="N434" s="60"/>
      <c r="O434" s="312"/>
      <c r="P434" s="313"/>
      <c r="Q434" s="313"/>
      <c r="R434" s="61">
        <v>850</v>
      </c>
      <c r="S434" s="14">
        <v>1818.335</v>
      </c>
      <c r="T434" s="14">
        <v>39.77187</v>
      </c>
      <c r="U434" s="7">
        <v>1813.4873027331203</v>
      </c>
      <c r="V434" s="4">
        <v>40.088282074518766</v>
      </c>
      <c r="W434" s="2">
        <f t="shared" si="126"/>
        <v>0.26660088855352709</v>
      </c>
      <c r="X434" s="2">
        <f t="shared" si="127"/>
        <v>0.79556750667938414</v>
      </c>
      <c r="Y434" s="215">
        <f t="shared" si="132"/>
        <v>23.500168791313662</v>
      </c>
      <c r="Z434" s="217">
        <f t="shared" si="133"/>
        <v>0.1001166009012691</v>
      </c>
      <c r="AA434" s="223"/>
      <c r="AB434" s="63"/>
      <c r="AC434" s="312"/>
      <c r="AD434" s="313"/>
      <c r="AE434" s="313"/>
      <c r="AF434" s="61">
        <v>850</v>
      </c>
      <c r="AG434" s="14">
        <v>2014.806</v>
      </c>
      <c r="AH434" s="14">
        <v>39.745759999999997</v>
      </c>
      <c r="AI434" s="7">
        <v>1968.3147317030136</v>
      </c>
      <c r="AJ434" s="4">
        <v>40.093071254447679</v>
      </c>
      <c r="AK434" s="2">
        <f t="shared" si="128"/>
        <v>2.3074811320289093</v>
      </c>
      <c r="AL434" s="2">
        <f t="shared" si="129"/>
        <v>0.87383221366928698</v>
      </c>
      <c r="AM434" s="215">
        <f t="shared" si="134"/>
        <v>2161.4380278623717</v>
      </c>
      <c r="AN434" s="217">
        <f t="shared" si="135"/>
        <v>0.12062510746602248</v>
      </c>
      <c r="AO434" s="223"/>
      <c r="AP434" s="63"/>
      <c r="AQ434" s="312"/>
      <c r="AR434" s="313"/>
      <c r="AS434" s="313"/>
      <c r="AT434" s="61">
        <v>850</v>
      </c>
      <c r="AU434" s="14">
        <v>1751.9349999999999</v>
      </c>
      <c r="AV434" s="14">
        <v>39.816189999999999</v>
      </c>
      <c r="AW434" s="7">
        <v>1795.2935215620469</v>
      </c>
      <c r="AX434" s="4">
        <v>40.075947519957445</v>
      </c>
      <c r="AY434" s="2">
        <f t="shared" si="130"/>
        <v>2.4748932786916709</v>
      </c>
      <c r="AZ434" s="2">
        <f t="shared" si="131"/>
        <v>0.65239170286621206</v>
      </c>
      <c r="BA434" s="215">
        <f t="shared" si="136"/>
        <v>1879.9613920464874</v>
      </c>
      <c r="BB434" s="217">
        <f t="shared" si="137"/>
        <v>6.7473969174443191E-2</v>
      </c>
      <c r="BC434" s="162"/>
      <c r="BD434" s="32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</row>
    <row r="435" spans="14:86" x14ac:dyDescent="0.25">
      <c r="N435" s="60"/>
      <c r="O435" s="312"/>
      <c r="P435" s="313"/>
      <c r="Q435" s="313"/>
      <c r="R435" s="61">
        <v>900</v>
      </c>
      <c r="S435" s="14">
        <v>1865.0250000000001</v>
      </c>
      <c r="T435" s="14">
        <v>40.27505</v>
      </c>
      <c r="U435" s="7">
        <v>1860.6720157871914</v>
      </c>
      <c r="V435" s="4">
        <v>40.57682629443589</v>
      </c>
      <c r="W435" s="2">
        <f t="shared" si="126"/>
        <v>0.2334008505413428</v>
      </c>
      <c r="X435" s="2">
        <f t="shared" si="127"/>
        <v>0.74928844144424223</v>
      </c>
      <c r="Y435" s="215">
        <f t="shared" si="132"/>
        <v>18.948471556961589</v>
      </c>
      <c r="Z435" s="217">
        <f t="shared" si="133"/>
        <v>9.1068931883456536E-2</v>
      </c>
      <c r="AA435" s="223"/>
      <c r="AB435" s="63"/>
      <c r="AC435" s="312"/>
      <c r="AD435" s="313"/>
      <c r="AE435" s="313"/>
      <c r="AF435" s="61">
        <v>900</v>
      </c>
      <c r="AG435" s="14">
        <v>2063.9940000000001</v>
      </c>
      <c r="AH435" s="14">
        <v>40.24973</v>
      </c>
      <c r="AI435" s="7">
        <v>2018.7299435980519</v>
      </c>
      <c r="AJ435" s="4">
        <v>40.581596710226812</v>
      </c>
      <c r="AK435" s="2">
        <f t="shared" si="128"/>
        <v>2.1930323635605631</v>
      </c>
      <c r="AL435" s="2">
        <f t="shared" si="129"/>
        <v>0.82451909671645562</v>
      </c>
      <c r="AM435" s="215">
        <f t="shared" si="134"/>
        <v>2048.8348019587488</v>
      </c>
      <c r="AN435" s="217">
        <f t="shared" si="135"/>
        <v>0.11013551335676697</v>
      </c>
      <c r="AO435" s="223"/>
      <c r="AP435" s="63"/>
      <c r="AQ435" s="312"/>
      <c r="AR435" s="313"/>
      <c r="AS435" s="313"/>
      <c r="AT435" s="61">
        <v>900</v>
      </c>
      <c r="AU435" s="14">
        <v>1797.6510000000001</v>
      </c>
      <c r="AV435" s="14">
        <v>40.266579999999998</v>
      </c>
      <c r="AW435" s="7">
        <v>1842.1115471465796</v>
      </c>
      <c r="AX435" s="4">
        <v>40.564367822815932</v>
      </c>
      <c r="AY435" s="2">
        <f t="shared" si="130"/>
        <v>2.4732579987205261</v>
      </c>
      <c r="AZ435" s="2">
        <f t="shared" si="131"/>
        <v>0.73954088679975827</v>
      </c>
      <c r="BA435" s="215">
        <f t="shared" si="136"/>
        <v>1976.7402525732211</v>
      </c>
      <c r="BB435" s="217">
        <f t="shared" si="137"/>
        <v>8.8677587417454143E-2</v>
      </c>
      <c r="BC435" s="162"/>
      <c r="BD435" s="32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</row>
    <row r="436" spans="14:86" x14ac:dyDescent="0.25">
      <c r="N436" s="60"/>
      <c r="O436" s="312"/>
      <c r="P436" s="313"/>
      <c r="Q436" s="313"/>
      <c r="R436" s="61">
        <v>950</v>
      </c>
      <c r="S436" s="14">
        <v>1912.0250000000001</v>
      </c>
      <c r="T436" s="14">
        <v>40.777320000000003</v>
      </c>
      <c r="U436" s="7">
        <v>1908.3062885908926</v>
      </c>
      <c r="V436" s="4">
        <v>41.065297676700098</v>
      </c>
      <c r="W436" s="2">
        <f t="shared" si="126"/>
        <v>0.19449073150756538</v>
      </c>
      <c r="X436" s="2">
        <f t="shared" si="127"/>
        <v>0.70622021432525417</v>
      </c>
      <c r="Y436" s="215">
        <f t="shared" si="132"/>
        <v>13.828814544226491</v>
      </c>
      <c r="Z436" s="217">
        <f t="shared" si="133"/>
        <v>8.2931142277584316E-2</v>
      </c>
      <c r="AA436" s="223"/>
      <c r="AB436" s="63"/>
      <c r="AC436" s="312"/>
      <c r="AD436" s="313"/>
      <c r="AE436" s="313"/>
      <c r="AF436" s="61">
        <v>950</v>
      </c>
      <c r="AG436" s="14">
        <v>2113.4270000000001</v>
      </c>
      <c r="AH436" s="14">
        <v>40.713479999999997</v>
      </c>
      <c r="AI436" s="7">
        <v>2069.6622504732868</v>
      </c>
      <c r="AJ436" s="4">
        <v>41.070036341009335</v>
      </c>
      <c r="AK436" s="2">
        <f t="shared" si="128"/>
        <v>2.070795420268281</v>
      </c>
      <c r="AL436" s="2">
        <f t="shared" si="129"/>
        <v>0.8757697475365348</v>
      </c>
      <c r="AM436" s="215">
        <f t="shared" si="134"/>
        <v>1915.3533011359548</v>
      </c>
      <c r="AN436" s="217">
        <f t="shared" si="135"/>
        <v>0.12713242431396699</v>
      </c>
      <c r="AO436" s="223"/>
      <c r="AP436" s="63"/>
      <c r="AQ436" s="312"/>
      <c r="AR436" s="313"/>
      <c r="AS436" s="313"/>
      <c r="AT436" s="61">
        <v>950</v>
      </c>
      <c r="AU436" s="14">
        <v>1843.6769999999999</v>
      </c>
      <c r="AV436" s="14">
        <v>40.762090000000001</v>
      </c>
      <c r="AW436" s="7">
        <v>1889.3716051283002</v>
      </c>
      <c r="AX436" s="4">
        <v>41.052715281371526</v>
      </c>
      <c r="AY436" s="2">
        <f t="shared" si="130"/>
        <v>2.4784495943866678</v>
      </c>
      <c r="AZ436" s="2">
        <f t="shared" si="131"/>
        <v>0.71297934274598174</v>
      </c>
      <c r="BA436" s="215">
        <f t="shared" si="136"/>
        <v>2087.9969378312862</v>
      </c>
      <c r="BB436" s="217">
        <f t="shared" si="137"/>
        <v>8.4463054172278396E-2</v>
      </c>
      <c r="BC436" s="162"/>
      <c r="BD436" s="32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</row>
    <row r="437" spans="14:86" x14ac:dyDescent="0.25">
      <c r="N437" s="60"/>
      <c r="O437" s="312"/>
      <c r="P437" s="313"/>
      <c r="Q437" s="313"/>
      <c r="R437" s="61">
        <v>1000</v>
      </c>
      <c r="S437" s="14">
        <v>1968.818</v>
      </c>
      <c r="T437" s="14">
        <v>41.334290000000003</v>
      </c>
      <c r="U437" s="7">
        <v>1956.3995965490208</v>
      </c>
      <c r="V437" s="4">
        <v>41.55369138609754</v>
      </c>
      <c r="W437" s="2">
        <f t="shared" si="126"/>
        <v>0.63075426225172726</v>
      </c>
      <c r="X437" s="2">
        <f t="shared" si="127"/>
        <v>0.53079751968048183</v>
      </c>
      <c r="Y437" s="215">
        <f t="shared" si="132"/>
        <v>154.21674427129241</v>
      </c>
      <c r="Z437" s="217">
        <f t="shared" si="133"/>
        <v>4.81369682215207E-2</v>
      </c>
      <c r="AA437" s="223"/>
      <c r="AB437" s="63"/>
      <c r="AC437" s="312"/>
      <c r="AD437" s="313"/>
      <c r="AE437" s="313"/>
      <c r="AF437" s="61">
        <v>1000</v>
      </c>
      <c r="AG437" s="14">
        <v>2173.029</v>
      </c>
      <c r="AH437" s="14">
        <v>41.311909999999997</v>
      </c>
      <c r="AI437" s="7">
        <v>2121.1225534249697</v>
      </c>
      <c r="AJ437" s="4">
        <v>41.5583841111442</v>
      </c>
      <c r="AK437" s="2">
        <f t="shared" si="128"/>
        <v>2.3886679181469854</v>
      </c>
      <c r="AL437" s="2">
        <f t="shared" si="129"/>
        <v>0.59661756414603528</v>
      </c>
      <c r="AM437" s="215">
        <f t="shared" si="134"/>
        <v>2694.2791960464706</v>
      </c>
      <c r="AN437" s="217">
        <f t="shared" si="135"/>
        <v>6.0749487464324625E-2</v>
      </c>
      <c r="AO437" s="223"/>
      <c r="AP437" s="63"/>
      <c r="AQ437" s="312"/>
      <c r="AR437" s="313"/>
      <c r="AS437" s="313"/>
      <c r="AT437" s="61">
        <v>1000</v>
      </c>
      <c r="AU437" s="14">
        <v>1899.3230000000001</v>
      </c>
      <c r="AV437" s="14">
        <v>41.372920000000001</v>
      </c>
      <c r="AW437" s="7">
        <v>1937.0830136041702</v>
      </c>
      <c r="AX437" s="4">
        <v>41.540985102952881</v>
      </c>
      <c r="AY437" s="2">
        <f t="shared" si="130"/>
        <v>1.9880775204728276</v>
      </c>
      <c r="AZ437" s="2">
        <f t="shared" si="131"/>
        <v>0.40622006605499528</v>
      </c>
      <c r="BA437" s="215">
        <f t="shared" si="136"/>
        <v>1425.8186273871131</v>
      </c>
      <c r="BB437" s="217">
        <f t="shared" si="137"/>
        <v>2.824587883056227E-2</v>
      </c>
      <c r="BC437" s="162"/>
      <c r="BD437" s="32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</row>
    <row r="438" spans="14:86" x14ac:dyDescent="0.25">
      <c r="N438" s="60"/>
      <c r="O438" s="312"/>
      <c r="P438" s="313"/>
      <c r="Q438" s="313"/>
      <c r="R438" s="61">
        <v>1050</v>
      </c>
      <c r="S438" s="14">
        <v>2016.434</v>
      </c>
      <c r="T438" s="14">
        <v>41.836649999999999</v>
      </c>
      <c r="U438" s="7">
        <v>2004.9616184045399</v>
      </c>
      <c r="V438" s="4">
        <v>42.042002269549442</v>
      </c>
      <c r="W438" s="2">
        <f t="shared" si="126"/>
        <v>0.56894406637956374</v>
      </c>
      <c r="X438" s="2">
        <f t="shared" si="127"/>
        <v>0.49084300380036083</v>
      </c>
      <c r="Y438" s="215">
        <f t="shared" si="132"/>
        <v>131.61553947185146</v>
      </c>
      <c r="Z438" s="217">
        <f t="shared" si="133"/>
        <v>4.2169554609107353E-2</v>
      </c>
      <c r="AA438" s="223"/>
      <c r="AB438" s="63"/>
      <c r="AC438" s="312"/>
      <c r="AD438" s="313"/>
      <c r="AE438" s="313"/>
      <c r="AF438" s="61">
        <v>1050</v>
      </c>
      <c r="AG438" s="14">
        <v>2222.9459999999999</v>
      </c>
      <c r="AH438" s="14">
        <v>41.813160000000003</v>
      </c>
      <c r="AI438" s="7">
        <v>2173.121988001652</v>
      </c>
      <c r="AJ438" s="4">
        <v>42.046633565419292</v>
      </c>
      <c r="AK438" s="2">
        <f t="shared" si="128"/>
        <v>2.2413505320573663</v>
      </c>
      <c r="AL438" s="2">
        <f t="shared" si="129"/>
        <v>0.55837340545246594</v>
      </c>
      <c r="AM438" s="215">
        <f t="shared" si="134"/>
        <v>2482.4321716115196</v>
      </c>
      <c r="AN438" s="217">
        <f t="shared" si="135"/>
        <v>5.4509905749594703E-2</v>
      </c>
      <c r="AO438" s="223"/>
      <c r="AP438" s="63"/>
      <c r="AQ438" s="312"/>
      <c r="AR438" s="313"/>
      <c r="AS438" s="313"/>
      <c r="AT438" s="61">
        <v>1050</v>
      </c>
      <c r="AU438" s="14">
        <v>1946.056</v>
      </c>
      <c r="AV438" s="14">
        <v>41.827210000000001</v>
      </c>
      <c r="AW438" s="7">
        <v>1985.2552906749968</v>
      </c>
      <c r="AX438" s="4">
        <v>42.029172182130317</v>
      </c>
      <c r="AY438" s="2">
        <f t="shared" si="130"/>
        <v>2.0142940735002868</v>
      </c>
      <c r="AZ438" s="2">
        <f t="shared" si="131"/>
        <v>0.48284880136713909</v>
      </c>
      <c r="BA438" s="215">
        <f t="shared" si="136"/>
        <v>1536.5843894228869</v>
      </c>
      <c r="BB438" s="217">
        <f t="shared" si="137"/>
        <v>4.0788723010838988E-2</v>
      </c>
      <c r="BC438" s="162"/>
      <c r="BD438" s="32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</row>
    <row r="439" spans="14:86" x14ac:dyDescent="0.25">
      <c r="N439" s="60"/>
      <c r="O439" s="312"/>
      <c r="P439" s="313"/>
      <c r="Q439" s="313"/>
      <c r="R439" s="61">
        <v>1100</v>
      </c>
      <c r="S439" s="14">
        <v>2064.3310000000001</v>
      </c>
      <c r="T439" s="14">
        <v>42.342219999999998</v>
      </c>
      <c r="U439" s="7">
        <v>2054.0022408372774</v>
      </c>
      <c r="V439" s="4">
        <v>42.530224831108733</v>
      </c>
      <c r="W439" s="2">
        <f t="shared" si="126"/>
        <v>0.50034413874144645</v>
      </c>
      <c r="X439" s="2">
        <f t="shared" si="127"/>
        <v>0.44401269255304759</v>
      </c>
      <c r="Y439" s="215">
        <f t="shared" si="132"/>
        <v>106.68326584152793</v>
      </c>
      <c r="Z439" s="217">
        <f t="shared" si="133"/>
        <v>3.534581652022397E-2</v>
      </c>
      <c r="AA439" s="223"/>
      <c r="AB439" s="63"/>
      <c r="AC439" s="312"/>
      <c r="AD439" s="313"/>
      <c r="AE439" s="313"/>
      <c r="AF439" s="61">
        <v>1100</v>
      </c>
      <c r="AG439" s="14">
        <v>2273.0949999999998</v>
      </c>
      <c r="AH439" s="14">
        <v>42.282040000000002</v>
      </c>
      <c r="AI439" s="7">
        <v>2225.6719295648309</v>
      </c>
      <c r="AJ439" s="4">
        <v>42.534777793767496</v>
      </c>
      <c r="AK439" s="2">
        <f t="shared" si="128"/>
        <v>2.0862775394415518</v>
      </c>
      <c r="AL439" s="2">
        <f t="shared" si="129"/>
        <v>0.59774266749545235</v>
      </c>
      <c r="AM439" s="215">
        <f t="shared" si="134"/>
        <v>2248.9476094989941</v>
      </c>
      <c r="AN439" s="217">
        <f t="shared" si="135"/>
        <v>6.3876392398460408E-2</v>
      </c>
      <c r="AO439" s="223"/>
      <c r="AP439" s="63"/>
      <c r="AQ439" s="312"/>
      <c r="AR439" s="313"/>
      <c r="AS439" s="313"/>
      <c r="AT439" s="61">
        <v>1100</v>
      </c>
      <c r="AU439" s="14">
        <v>1993.0640000000001</v>
      </c>
      <c r="AV439" s="14">
        <v>42.323549999999997</v>
      </c>
      <c r="AW439" s="7">
        <v>2033.8981589688367</v>
      </c>
      <c r="AX439" s="4">
        <v>42.517271076323169</v>
      </c>
      <c r="AY439" s="2">
        <f t="shared" si="130"/>
        <v>2.0488132327329485</v>
      </c>
      <c r="AZ439" s="2">
        <f t="shared" si="131"/>
        <v>0.45771462063832508</v>
      </c>
      <c r="BA439" s="215">
        <f t="shared" si="136"/>
        <v>1667.4285386922199</v>
      </c>
      <c r="BB439" s="217">
        <f t="shared" si="137"/>
        <v>3.7527855411808163E-2</v>
      </c>
      <c r="BC439" s="162"/>
      <c r="BD439" s="32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</row>
    <row r="440" spans="14:86" x14ac:dyDescent="0.25">
      <c r="N440" s="60"/>
      <c r="O440" s="312"/>
      <c r="P440" s="313"/>
      <c r="Q440" s="313"/>
      <c r="R440" s="61">
        <v>1150</v>
      </c>
      <c r="S440" s="14">
        <v>2116.373</v>
      </c>
      <c r="T440" s="14">
        <v>42.835320000000003</v>
      </c>
      <c r="U440" s="7">
        <v>2103.5315631861918</v>
      </c>
      <c r="V440" s="4">
        <v>43.018353204617924</v>
      </c>
      <c r="W440" s="2">
        <f t="shared" si="126"/>
        <v>0.60676623703894761</v>
      </c>
      <c r="X440" s="2">
        <f t="shared" si="127"/>
        <v>0.42729505608437335</v>
      </c>
      <c r="Y440" s="215">
        <f t="shared" si="132"/>
        <v>164.90249944303071</v>
      </c>
      <c r="Z440" s="217">
        <f t="shared" si="133"/>
        <v>3.3501153992705673E-2</v>
      </c>
      <c r="AA440" s="223"/>
      <c r="AB440" s="63"/>
      <c r="AC440" s="312"/>
      <c r="AD440" s="313"/>
      <c r="AE440" s="313"/>
      <c r="AF440" s="61">
        <v>1150</v>
      </c>
      <c r="AG440" s="14">
        <v>2317.9059999999999</v>
      </c>
      <c r="AH440" s="14">
        <v>42.720939999999999</v>
      </c>
      <c r="AI440" s="7">
        <v>2278.7839988003916</v>
      </c>
      <c r="AJ440" s="4">
        <v>43.022809392391224</v>
      </c>
      <c r="AK440" s="2">
        <f t="shared" si="128"/>
        <v>1.6878165550979354</v>
      </c>
      <c r="AL440" s="2">
        <f t="shared" si="129"/>
        <v>0.70660756151719795</v>
      </c>
      <c r="AM440" s="215">
        <f t="shared" si="134"/>
        <v>1530.530977862157</v>
      </c>
      <c r="AN440" s="217">
        <f t="shared" si="135"/>
        <v>9.1125130062647511E-2</v>
      </c>
      <c r="AO440" s="223"/>
      <c r="AP440" s="63"/>
      <c r="AQ440" s="312"/>
      <c r="AR440" s="313"/>
      <c r="AS440" s="313"/>
      <c r="AT440" s="61">
        <v>1150</v>
      </c>
      <c r="AU440" s="14">
        <v>2035.1469999999999</v>
      </c>
      <c r="AV440" s="14">
        <v>42.769030000000001</v>
      </c>
      <c r="AW440" s="7">
        <v>2083.0215502857254</v>
      </c>
      <c r="AX440" s="4">
        <v>43.005275979150042</v>
      </c>
      <c r="AY440" s="2">
        <f t="shared" si="130"/>
        <v>2.3523878268117975</v>
      </c>
      <c r="AZ440" s="2">
        <f t="shared" si="131"/>
        <v>0.55237628524668736</v>
      </c>
      <c r="BA440" s="215">
        <f t="shared" si="136"/>
        <v>2291.9725650604587</v>
      </c>
      <c r="BB440" s="217">
        <f t="shared" si="137"/>
        <v>5.5812162664561751E-2</v>
      </c>
      <c r="BC440" s="162"/>
      <c r="BD440" s="32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</row>
    <row r="441" spans="14:86" x14ac:dyDescent="0.25">
      <c r="N441" s="60"/>
      <c r="O441" s="312"/>
      <c r="P441" s="313"/>
      <c r="Q441" s="313"/>
      <c r="R441" s="61">
        <v>1200</v>
      </c>
      <c r="S441" s="14">
        <v>2162.5050000000001</v>
      </c>
      <c r="T441" s="14">
        <v>43.30256</v>
      </c>
      <c r="U441" s="7">
        <v>2153.5599023003574</v>
      </c>
      <c r="V441" s="4">
        <v>43.506381123763617</v>
      </c>
      <c r="W441" s="2">
        <f t="shared" si="126"/>
        <v>0.41364517999462208</v>
      </c>
      <c r="X441" s="2">
        <f t="shared" si="127"/>
        <v>0.470690702267066</v>
      </c>
      <c r="Y441" s="215">
        <f t="shared" si="132"/>
        <v>80.014772856153158</v>
      </c>
      <c r="Z441" s="217">
        <f t="shared" si="133"/>
        <v>4.1543050492263929E-2</v>
      </c>
      <c r="AA441" s="223"/>
      <c r="AB441" s="63"/>
      <c r="AC441" s="312"/>
      <c r="AD441" s="313"/>
      <c r="AE441" s="313"/>
      <c r="AF441" s="61">
        <v>1200</v>
      </c>
      <c r="AG441" s="14">
        <v>2375.6550000000002</v>
      </c>
      <c r="AH441" s="14">
        <v>43.285330000000002</v>
      </c>
      <c r="AI441" s="7">
        <v>2332.4700673879288</v>
      </c>
      <c r="AJ441" s="4">
        <v>43.510720420867443</v>
      </c>
      <c r="AK441" s="2">
        <f t="shared" si="128"/>
        <v>1.8178116187776174</v>
      </c>
      <c r="AL441" s="2">
        <f t="shared" si="129"/>
        <v>0.52070856539026344</v>
      </c>
      <c r="AM441" s="215">
        <f t="shared" si="134"/>
        <v>1864.9384047091485</v>
      </c>
      <c r="AN441" s="217">
        <f t="shared" si="135"/>
        <v>5.0800841818802331E-2</v>
      </c>
      <c r="AO441" s="223"/>
      <c r="AP441" s="63"/>
      <c r="AQ441" s="312"/>
      <c r="AR441" s="313"/>
      <c r="AS441" s="313"/>
      <c r="AT441" s="61">
        <v>1200</v>
      </c>
      <c r="AU441" s="14">
        <v>2089.5070000000001</v>
      </c>
      <c r="AV441" s="14">
        <v>43.300649999999997</v>
      </c>
      <c r="AW441" s="7">
        <v>2132.6356103687467</v>
      </c>
      <c r="AX441" s="4">
        <v>43.493180691269224</v>
      </c>
      <c r="AY441" s="2">
        <f t="shared" si="130"/>
        <v>2.0640567544758954</v>
      </c>
      <c r="AZ441" s="2">
        <f t="shared" si="131"/>
        <v>0.4446369541086021</v>
      </c>
      <c r="BA441" s="215">
        <f t="shared" si="136"/>
        <v>1860.077032339161</v>
      </c>
      <c r="BB441" s="217">
        <f t="shared" si="137"/>
        <v>3.7068067080606171E-2</v>
      </c>
      <c r="BC441" s="162"/>
      <c r="BD441" s="32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</row>
    <row r="442" spans="14:86" x14ac:dyDescent="0.25">
      <c r="N442" s="60"/>
      <c r="O442" s="312"/>
      <c r="P442" s="313"/>
      <c r="Q442" s="313"/>
      <c r="R442" s="61">
        <v>1250</v>
      </c>
      <c r="S442" s="14">
        <v>2208.8209999999999</v>
      </c>
      <c r="T442" s="14">
        <v>43.778889999999997</v>
      </c>
      <c r="U442" s="7">
        <v>2204.0977975242226</v>
      </c>
      <c r="V442" s="4">
        <v>43.994301889228048</v>
      </c>
      <c r="W442" s="2">
        <f t="shared" si="126"/>
        <v>0.21383364590327919</v>
      </c>
      <c r="X442" s="2">
        <f t="shared" si="127"/>
        <v>0.49204511404480744</v>
      </c>
      <c r="Y442" s="215">
        <f t="shared" si="132"/>
        <v>22.308641627188539</v>
      </c>
      <c r="Z442" s="217">
        <f t="shared" si="133"/>
        <v>4.6402282020798012E-2</v>
      </c>
      <c r="AA442" s="223"/>
      <c r="AB442" s="63"/>
      <c r="AC442" s="312"/>
      <c r="AD442" s="313"/>
      <c r="AE442" s="313"/>
      <c r="AF442" s="61">
        <v>1250</v>
      </c>
      <c r="AG442" s="14">
        <v>2423.982</v>
      </c>
      <c r="AH442" s="14">
        <v>43.750059999999998</v>
      </c>
      <c r="AI442" s="7">
        <v>2386.7422638356647</v>
      </c>
      <c r="AJ442" s="4">
        <v>43.998502354733155</v>
      </c>
      <c r="AK442" s="2">
        <f t="shared" si="128"/>
        <v>1.5363041542525986</v>
      </c>
      <c r="AL442" s="2">
        <f t="shared" si="129"/>
        <v>0.56786746060041371</v>
      </c>
      <c r="AM442" s="215">
        <f t="shared" si="134"/>
        <v>1386.7979495892969</v>
      </c>
      <c r="AN442" s="217">
        <f t="shared" si="135"/>
        <v>6.1723603625355991E-2</v>
      </c>
      <c r="AO442" s="223"/>
      <c r="AP442" s="63"/>
      <c r="AQ442" s="312"/>
      <c r="AR442" s="313"/>
      <c r="AS442" s="313"/>
      <c r="AT442" s="61">
        <v>1250</v>
      </c>
      <c r="AU442" s="14">
        <v>2135.0520000000001</v>
      </c>
      <c r="AV442" s="14">
        <v>43.76549</v>
      </c>
      <c r="AW442" s="7">
        <v>2182.7507038068366</v>
      </c>
      <c r="AX442" s="4">
        <v>43.98097858842339</v>
      </c>
      <c r="AY442" s="2">
        <f t="shared" si="130"/>
        <v>2.234076912732637</v>
      </c>
      <c r="AZ442" s="2">
        <f t="shared" si="131"/>
        <v>0.49237101749207102</v>
      </c>
      <c r="BA442" s="215">
        <f t="shared" si="136"/>
        <v>2275.1663448523113</v>
      </c>
      <c r="BB442" s="217">
        <f t="shared" si="137"/>
        <v>4.6435331740705424E-2</v>
      </c>
      <c r="BC442" s="162"/>
      <c r="BD442" s="32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</row>
    <row r="443" spans="14:86" x14ac:dyDescent="0.25">
      <c r="N443" s="60"/>
      <c r="O443" s="312"/>
      <c r="P443" s="313"/>
      <c r="Q443" s="313"/>
      <c r="R443" s="61">
        <v>1300</v>
      </c>
      <c r="S443" s="14">
        <v>2264.7020000000002</v>
      </c>
      <c r="T443" s="14">
        <v>44.319690000000001</v>
      </c>
      <c r="U443" s="7">
        <v>2255.1560158231318</v>
      </c>
      <c r="V443" s="4">
        <v>44.482108332598372</v>
      </c>
      <c r="W443" s="2">
        <f t="shared" si="126"/>
        <v>0.42151171221946138</v>
      </c>
      <c r="X443" s="2">
        <f t="shared" si="127"/>
        <v>0.36646992025073011</v>
      </c>
      <c r="Y443" s="215">
        <f t="shared" si="132"/>
        <v>91.125813905021616</v>
      </c>
      <c r="Z443" s="217">
        <f t="shared" si="133"/>
        <v>2.6379714764034997E-2</v>
      </c>
      <c r="AA443" s="223"/>
      <c r="AB443" s="63"/>
      <c r="AC443" s="312"/>
      <c r="AD443" s="313"/>
      <c r="AE443" s="313"/>
      <c r="AF443" s="61">
        <v>1300</v>
      </c>
      <c r="AG443" s="14">
        <v>2482.2080000000001</v>
      </c>
      <c r="AH443" s="14">
        <v>44.30048</v>
      </c>
      <c r="AI443" s="7">
        <v>2441.6129794893845</v>
      </c>
      <c r="AJ443" s="4">
        <v>44.486146032978951</v>
      </c>
      <c r="AK443" s="2">
        <f t="shared" si="128"/>
        <v>1.6354399192418823</v>
      </c>
      <c r="AL443" s="2">
        <f t="shared" si="129"/>
        <v>0.41910614282046282</v>
      </c>
      <c r="AM443" s="215">
        <f t="shared" si="134"/>
        <v>1647.9556902572965</v>
      </c>
      <c r="AN443" s="217">
        <f t="shared" si="135"/>
        <v>3.4471875802140763E-2</v>
      </c>
      <c r="AO443" s="223"/>
      <c r="AP443" s="63"/>
      <c r="AQ443" s="312"/>
      <c r="AR443" s="313"/>
      <c r="AS443" s="313"/>
      <c r="AT443" s="61">
        <v>1300</v>
      </c>
      <c r="AU443" s="14">
        <v>2189.991</v>
      </c>
      <c r="AV443" s="14">
        <v>44.338050000000003</v>
      </c>
      <c r="AW443" s="7">
        <v>2233.3774190751506</v>
      </c>
      <c r="AX443" s="4">
        <v>44.468662586365348</v>
      </c>
      <c r="AY443" s="2">
        <f t="shared" si="130"/>
        <v>1.9811231678646428</v>
      </c>
      <c r="AZ443" s="2">
        <f t="shared" si="131"/>
        <v>0.29458351543503802</v>
      </c>
      <c r="BA443" s="215">
        <f t="shared" si="136"/>
        <v>1882.3813601645893</v>
      </c>
      <c r="BB443" s="217">
        <f t="shared" si="137"/>
        <v>1.7059647717044678E-2</v>
      </c>
      <c r="BC443" s="162"/>
      <c r="BD443" s="32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</row>
    <row r="444" spans="14:86" x14ac:dyDescent="0.25">
      <c r="N444" s="60"/>
      <c r="O444" s="312"/>
      <c r="P444" s="313"/>
      <c r="Q444" s="313"/>
      <c r="R444" s="61">
        <v>1350</v>
      </c>
      <c r="S444" s="14">
        <v>2311.4760000000001</v>
      </c>
      <c r="T444" s="14">
        <v>44.788559999999997</v>
      </c>
      <c r="U444" s="7">
        <v>2306.7455570556021</v>
      </c>
      <c r="V444" s="4">
        <v>44.969792776648227</v>
      </c>
      <c r="W444" s="2">
        <f t="shared" si="126"/>
        <v>0.20465031626536309</v>
      </c>
      <c r="X444" s="2">
        <f t="shared" si="127"/>
        <v>0.40464077578790164</v>
      </c>
      <c r="Y444" s="215">
        <f t="shared" si="132"/>
        <v>22.377090450204481</v>
      </c>
      <c r="Z444" s="217">
        <f t="shared" si="133"/>
        <v>3.2845319331627147E-2</v>
      </c>
      <c r="AA444" s="223"/>
      <c r="AB444" s="63"/>
      <c r="AC444" s="312"/>
      <c r="AD444" s="313"/>
      <c r="AE444" s="313"/>
      <c r="AF444" s="61">
        <v>1350</v>
      </c>
      <c r="AG444" s="14">
        <v>2530.8960000000002</v>
      </c>
      <c r="AH444" s="14">
        <v>44.77384</v>
      </c>
      <c r="AI444" s="7">
        <v>2497.0948747246225</v>
      </c>
      <c r="AJ444" s="4">
        <v>44.973641599794362</v>
      </c>
      <c r="AK444" s="2">
        <f t="shared" si="128"/>
        <v>1.3355398750236149</v>
      </c>
      <c r="AL444" s="2">
        <f t="shared" si="129"/>
        <v>0.44624628978520164</v>
      </c>
      <c r="AM444" s="215">
        <f t="shared" si="134"/>
        <v>1142.5160698817754</v>
      </c>
      <c r="AN444" s="217">
        <f t="shared" si="135"/>
        <v>3.9920679280386603E-2</v>
      </c>
      <c r="AO444" s="223"/>
      <c r="AP444" s="63"/>
      <c r="AQ444" s="312"/>
      <c r="AR444" s="313"/>
      <c r="AS444" s="313"/>
      <c r="AT444" s="61">
        <v>1350</v>
      </c>
      <c r="AU444" s="14">
        <v>2236.0210000000002</v>
      </c>
      <c r="AV444" s="14">
        <v>44.812339999999999</v>
      </c>
      <c r="AW444" s="7">
        <v>2284.5265737192894</v>
      </c>
      <c r="AX444" s="4">
        <v>44.956225102297957</v>
      </c>
      <c r="AY444" s="2">
        <f t="shared" si="130"/>
        <v>2.1692807768482165</v>
      </c>
      <c r="AZ444" s="2">
        <f t="shared" si="131"/>
        <v>0.32108366199568622</v>
      </c>
      <c r="BA444" s="215">
        <f t="shared" si="136"/>
        <v>2352.7906818374049</v>
      </c>
      <c r="BB444" s="217">
        <f t="shared" si="137"/>
        <v>2.0702922663293752E-2</v>
      </c>
      <c r="BC444" s="162"/>
      <c r="BD444" s="32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</row>
    <row r="445" spans="14:86" x14ac:dyDescent="0.25">
      <c r="N445" s="60"/>
      <c r="O445" s="312"/>
      <c r="P445" s="313"/>
      <c r="Q445" s="313"/>
      <c r="R445" s="61">
        <v>1400</v>
      </c>
      <c r="S445" s="14">
        <v>2367.8589999999999</v>
      </c>
      <c r="T445" s="14">
        <v>45.359319999999997</v>
      </c>
      <c r="U445" s="7">
        <v>2358.8776593994107</v>
      </c>
      <c r="V445" s="4">
        <v>45.457346991552939</v>
      </c>
      <c r="W445" s="2">
        <f t="shared" si="126"/>
        <v>0.37930217131126442</v>
      </c>
      <c r="X445" s="2">
        <f t="shared" si="127"/>
        <v>0.21611212767947563</v>
      </c>
      <c r="Y445" s="215">
        <f t="shared" si="132"/>
        <v>80.664478983791824</v>
      </c>
      <c r="Z445" s="217">
        <f t="shared" si="133"/>
        <v>9.609291072920547E-3</v>
      </c>
      <c r="AA445" s="223"/>
      <c r="AB445" s="63"/>
      <c r="AC445" s="312"/>
      <c r="AD445" s="313"/>
      <c r="AE445" s="313"/>
      <c r="AF445" s="61">
        <v>1400</v>
      </c>
      <c r="AG445" s="14">
        <v>2589.547</v>
      </c>
      <c r="AH445" s="14">
        <v>45.342559999999999</v>
      </c>
      <c r="AI445" s="7">
        <v>2553.2008853322377</v>
      </c>
      <c r="AJ445" s="4">
        <v>45.460978439810376</v>
      </c>
      <c r="AK445" s="2">
        <f t="shared" si="128"/>
        <v>1.4035703799839248</v>
      </c>
      <c r="AL445" s="2">
        <f t="shared" si="129"/>
        <v>0.26116399208685326</v>
      </c>
      <c r="AM445" s="215">
        <f t="shared" si="134"/>
        <v>1321.0400514421274</v>
      </c>
      <c r="AN445" s="217">
        <f t="shared" si="135"/>
        <v>1.4022926887123808E-2</v>
      </c>
      <c r="AO445" s="223"/>
      <c r="AP445" s="63"/>
      <c r="AQ445" s="312"/>
      <c r="AR445" s="313"/>
      <c r="AS445" s="313"/>
      <c r="AT445" s="61">
        <v>1400</v>
      </c>
      <c r="AU445" s="14">
        <v>2291.5479999999998</v>
      </c>
      <c r="AV445" s="14">
        <v>45.349699999999999</v>
      </c>
      <c r="AW445" s="7">
        <v>2336.2092196902217</v>
      </c>
      <c r="AX445" s="4">
        <v>45.443658012411497</v>
      </c>
      <c r="AY445" s="2">
        <f t="shared" si="130"/>
        <v>1.9489541432351394</v>
      </c>
      <c r="AZ445" s="2">
        <f t="shared" si="131"/>
        <v>0.20718552142902436</v>
      </c>
      <c r="BA445" s="215">
        <f t="shared" si="136"/>
        <v>1994.6245442182706</v>
      </c>
      <c r="BB445" s="217">
        <f t="shared" si="137"/>
        <v>8.828108096319261E-3</v>
      </c>
      <c r="BC445" s="162"/>
      <c r="BD445" s="32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</row>
    <row r="446" spans="14:86" x14ac:dyDescent="0.25">
      <c r="N446" s="60"/>
      <c r="O446" s="312"/>
      <c r="P446" s="313"/>
      <c r="Q446" s="313"/>
      <c r="R446" s="61">
        <v>1450</v>
      </c>
      <c r="S446" s="14">
        <v>2415.721</v>
      </c>
      <c r="T446" s="14">
        <v>45.840800000000002</v>
      </c>
      <c r="U446" s="7">
        <v>2411.5638049391687</v>
      </c>
      <c r="V446" s="4">
        <v>45.944762146538487</v>
      </c>
      <c r="W446" s="2">
        <f t="shared" si="126"/>
        <v>0.17208920487222354</v>
      </c>
      <c r="X446" s="2">
        <f t="shared" si="127"/>
        <v>0.22678955545820634</v>
      </c>
      <c r="Y446" s="215">
        <f t="shared" si="132"/>
        <v>17.282270773800384</v>
      </c>
      <c r="Z446" s="217">
        <f t="shared" si="133"/>
        <v>1.0808127912889523E-2</v>
      </c>
      <c r="AA446" s="223"/>
      <c r="AB446" s="63"/>
      <c r="AC446" s="312"/>
      <c r="AD446" s="313"/>
      <c r="AE446" s="313"/>
      <c r="AF446" s="61">
        <v>1450</v>
      </c>
      <c r="AG446" s="14">
        <v>2639.2930000000001</v>
      </c>
      <c r="AH446" s="14">
        <v>45.802660000000003</v>
      </c>
      <c r="AI446" s="7">
        <v>2609.9442291085638</v>
      </c>
      <c r="AJ446" s="4">
        <v>45.948145105969573</v>
      </c>
      <c r="AK446" s="2">
        <f t="shared" si="128"/>
        <v>1.1119936623723203</v>
      </c>
      <c r="AL446" s="2">
        <f t="shared" si="129"/>
        <v>0.31763462202756315</v>
      </c>
      <c r="AM446" s="215">
        <f t="shared" si="134"/>
        <v>861.35035283801801</v>
      </c>
      <c r="AN446" s="217">
        <f t="shared" si="135"/>
        <v>2.1165916058976976E-2</v>
      </c>
      <c r="AO446" s="223"/>
      <c r="AP446" s="63"/>
      <c r="AQ446" s="312"/>
      <c r="AR446" s="313"/>
      <c r="AS446" s="313"/>
      <c r="AT446" s="61">
        <v>1450</v>
      </c>
      <c r="AU446" s="14">
        <v>2338.6729999999998</v>
      </c>
      <c r="AV446" s="14">
        <v>45.829419999999999</v>
      </c>
      <c r="AW446" s="7">
        <v>2388.4366488373371</v>
      </c>
      <c r="AX446" s="4">
        <v>45.93095260504392</v>
      </c>
      <c r="AY446" s="2">
        <f t="shared" si="130"/>
        <v>2.1278583554578736</v>
      </c>
      <c r="AZ446" s="2">
        <f t="shared" si="131"/>
        <v>0.22154459961291539</v>
      </c>
      <c r="BA446" s="215">
        <f t="shared" si="136"/>
        <v>2476.4207456058234</v>
      </c>
      <c r="BB446" s="217">
        <f t="shared" si="137"/>
        <v>1.0308869887004926E-2</v>
      </c>
      <c r="BC446" s="162"/>
      <c r="BD446" s="32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</row>
    <row r="447" spans="14:86" x14ac:dyDescent="0.25">
      <c r="N447" s="60"/>
      <c r="O447" s="312"/>
      <c r="P447" s="313"/>
      <c r="Q447" s="313"/>
      <c r="R447" s="61">
        <v>1500</v>
      </c>
      <c r="S447" s="14">
        <v>2474.3389999999999</v>
      </c>
      <c r="T447" s="14">
        <v>46.382370000000002</v>
      </c>
      <c r="U447" s="7">
        <v>2464.8157254237753</v>
      </c>
      <c r="V447" s="4">
        <v>46.432028756392612</v>
      </c>
      <c r="W447" s="2">
        <f t="shared" ref="W447:X451" si="138">ABS(S447-U447)/S447*100</f>
        <v>0.38488156134727675</v>
      </c>
      <c r="X447" s="2">
        <f t="shared" si="138"/>
        <v>0.10706386153318569</v>
      </c>
      <c r="Y447" s="215">
        <f t="shared" si="132"/>
        <v>90.692758654165715</v>
      </c>
      <c r="Z447" s="217">
        <f t="shared" si="133"/>
        <v>2.4659920864605707E-3</v>
      </c>
      <c r="AA447" s="223"/>
      <c r="AB447" s="63"/>
      <c r="AC447" s="312"/>
      <c r="AD447" s="313"/>
      <c r="AE447" s="313"/>
      <c r="AF447" s="61">
        <v>1500</v>
      </c>
      <c r="AG447" s="14">
        <v>2690.5680000000002</v>
      </c>
      <c r="AH447" s="14">
        <v>46.283850000000001</v>
      </c>
      <c r="AI447" s="7">
        <v>2667.3384126625106</v>
      </c>
      <c r="AJ447" s="4">
        <v>46.435129239019162</v>
      </c>
      <c r="AK447" s="2">
        <f t="shared" ref="AK447:AL451" si="139">ABS(AG447-AI447)/AG447*100</f>
        <v>0.86337112972017971</v>
      </c>
      <c r="AL447" s="2">
        <f t="shared" si="139"/>
        <v>0.32685102691146184</v>
      </c>
      <c r="AM447" s="215">
        <f t="shared" si="134"/>
        <v>539.61372787005939</v>
      </c>
      <c r="AN447" s="217">
        <f t="shared" si="135"/>
        <v>2.2885408158216332E-2</v>
      </c>
      <c r="AO447" s="223"/>
      <c r="AP447" s="63"/>
      <c r="AQ447" s="312"/>
      <c r="AR447" s="313"/>
      <c r="AS447" s="313"/>
      <c r="AT447" s="61">
        <v>1500</v>
      </c>
      <c r="AU447" s="14">
        <v>2387.3159999999998</v>
      </c>
      <c r="AV447" s="14">
        <v>46.3035</v>
      </c>
      <c r="AW447" s="7">
        <v>2441.2203985677434</v>
      </c>
      <c r="AX447" s="4">
        <v>46.41809952892239</v>
      </c>
      <c r="AY447" s="2">
        <f t="shared" ref="AY447:AZ451" si="140">ABS(AU447-AW447)/AU447*100</f>
        <v>2.2579498720631688</v>
      </c>
      <c r="AZ447" s="2">
        <f t="shared" si="140"/>
        <v>0.24749647202131686</v>
      </c>
      <c r="BA447" s="215">
        <f t="shared" si="136"/>
        <v>2905.6841849501534</v>
      </c>
      <c r="BB447" s="217">
        <f t="shared" si="137"/>
        <v>1.3133052029233806E-2</v>
      </c>
      <c r="BC447" s="162"/>
      <c r="BD447" s="32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</row>
    <row r="448" spans="14:86" x14ac:dyDescent="0.25">
      <c r="N448" s="60"/>
      <c r="O448" s="312"/>
      <c r="P448" s="313"/>
      <c r="Q448" s="313"/>
      <c r="R448" s="61">
        <v>1550</v>
      </c>
      <c r="S448" s="14">
        <v>2520.4720000000002</v>
      </c>
      <c r="T448" s="14">
        <v>46.839329999999997</v>
      </c>
      <c r="U448" s="7">
        <v>2518.6454082029436</v>
      </c>
      <c r="V448" s="4">
        <v>46.919136622183657</v>
      </c>
      <c r="W448" s="2">
        <f t="shared" si="138"/>
        <v>7.2470227681823401E-2</v>
      </c>
      <c r="X448" s="2">
        <f t="shared" si="138"/>
        <v>0.1703837825683259</v>
      </c>
      <c r="Y448" s="215">
        <f t="shared" si="132"/>
        <v>3.3364375930744883</v>
      </c>
      <c r="Z448" s="217">
        <f t="shared" si="133"/>
        <v>6.3690969443655539E-3</v>
      </c>
      <c r="AA448" s="223"/>
      <c r="AB448" s="63"/>
      <c r="AC448" s="312"/>
      <c r="AD448" s="313"/>
      <c r="AE448" s="313"/>
      <c r="AF448" s="61">
        <v>1550</v>
      </c>
      <c r="AG448" s="14">
        <v>2748</v>
      </c>
      <c r="AH448" s="14">
        <v>46.831490000000002</v>
      </c>
      <c r="AI448" s="7">
        <v>2725.3972384533422</v>
      </c>
      <c r="AJ448" s="4">
        <v>46.921917477463104</v>
      </c>
      <c r="AK448" s="2">
        <f t="shared" si="139"/>
        <v>0.82251679572990544</v>
      </c>
      <c r="AL448" s="2">
        <f t="shared" si="139"/>
        <v>0.19309118173071574</v>
      </c>
      <c r="AM448" s="215">
        <f t="shared" si="134"/>
        <v>510.88482953507264</v>
      </c>
      <c r="AN448" s="217">
        <f t="shared" si="135"/>
        <v>8.1771286803398163E-3</v>
      </c>
      <c r="AO448" s="223"/>
      <c r="AP448" s="63"/>
      <c r="AQ448" s="312"/>
      <c r="AR448" s="313"/>
      <c r="AS448" s="313"/>
      <c r="AT448" s="61">
        <v>1550</v>
      </c>
      <c r="AU448" s="14">
        <v>2441.895</v>
      </c>
      <c r="AV448" s="14">
        <v>46.835720000000002</v>
      </c>
      <c r="AW448" s="7">
        <v>2494.5722576806834</v>
      </c>
      <c r="AX448" s="4">
        <v>46.905088735866762</v>
      </c>
      <c r="AY448" s="2">
        <f t="shared" si="140"/>
        <v>2.1572286146899602</v>
      </c>
      <c r="AZ448" s="2">
        <f t="shared" si="140"/>
        <v>0.14811074937411081</v>
      </c>
      <c r="BA448" s="215">
        <f t="shared" si="136"/>
        <v>2774.8934767571177</v>
      </c>
      <c r="BB448" s="217">
        <f t="shared" si="137"/>
        <v>4.8120215157523554E-3</v>
      </c>
      <c r="BC448" s="162"/>
      <c r="BD448" s="32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</row>
    <row r="449" spans="14:86" x14ac:dyDescent="0.25">
      <c r="N449" s="60"/>
      <c r="O449" s="312"/>
      <c r="P449" s="313"/>
      <c r="Q449" s="313"/>
      <c r="R449" s="61">
        <v>1600</v>
      </c>
      <c r="S449" s="14">
        <v>2576.0369999999998</v>
      </c>
      <c r="T449" s="14">
        <v>47.384970000000003</v>
      </c>
      <c r="U449" s="7">
        <v>2573.0651023528994</v>
      </c>
      <c r="V449" s="4">
        <v>47.406074765436017</v>
      </c>
      <c r="W449" s="2">
        <f t="shared" si="138"/>
        <v>0.11536704042295889</v>
      </c>
      <c r="X449" s="2">
        <f t="shared" si="138"/>
        <v>4.4538944386826373E-2</v>
      </c>
      <c r="Y449" s="215">
        <f t="shared" si="132"/>
        <v>8.8321756248407581</v>
      </c>
      <c r="Z449" s="217">
        <f t="shared" si="133"/>
        <v>4.4541112410918646E-4</v>
      </c>
      <c r="AA449" s="223"/>
      <c r="AB449" s="63"/>
      <c r="AC449" s="312"/>
      <c r="AD449" s="313"/>
      <c r="AE449" s="313"/>
      <c r="AF449" s="61">
        <v>1600</v>
      </c>
      <c r="AG449" s="14">
        <v>2796.0030000000002</v>
      </c>
      <c r="AH449" s="14">
        <v>47.285719999999998</v>
      </c>
      <c r="AI449" s="7">
        <v>2784.1348120744406</v>
      </c>
      <c r="AJ449" s="4">
        <v>47.408495356621678</v>
      </c>
      <c r="AK449" s="2">
        <f t="shared" si="139"/>
        <v>0.4244697851025051</v>
      </c>
      <c r="AL449" s="2">
        <f t="shared" si="139"/>
        <v>0.25964573791343454</v>
      </c>
      <c r="AM449" s="215">
        <f t="shared" si="134"/>
        <v>140.85388463639859</v>
      </c>
      <c r="AN449" s="217">
        <f t="shared" si="135"/>
        <v>1.5073788193580823E-2</v>
      </c>
      <c r="AO449" s="223"/>
      <c r="AP449" s="63"/>
      <c r="AQ449" s="312"/>
      <c r="AR449" s="313"/>
      <c r="AS449" s="313"/>
      <c r="AT449" s="61">
        <v>1600</v>
      </c>
      <c r="AU449" s="14">
        <v>2487.547</v>
      </c>
      <c r="AV449" s="14">
        <v>47.28886</v>
      </c>
      <c r="AW449" s="7">
        <v>2548.5042723868128</v>
      </c>
      <c r="AX449" s="4">
        <v>47.391909417245294</v>
      </c>
      <c r="AY449" s="2">
        <f t="shared" si="140"/>
        <v>2.4504973126864638</v>
      </c>
      <c r="AZ449" s="2">
        <f t="shared" si="140"/>
        <v>0.21791478425425082</v>
      </c>
      <c r="BA449" s="215">
        <f t="shared" si="136"/>
        <v>3715.789056840084</v>
      </c>
      <c r="BB449" s="217">
        <f t="shared" si="137"/>
        <v>1.0619182394594842E-2</v>
      </c>
      <c r="BC449" s="162"/>
      <c r="BD449" s="32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</row>
    <row r="450" spans="14:86" x14ac:dyDescent="0.25">
      <c r="N450" s="60"/>
      <c r="O450" s="312"/>
      <c r="P450" s="313"/>
      <c r="Q450" s="313"/>
      <c r="R450" s="61">
        <v>1650</v>
      </c>
      <c r="S450" s="14">
        <v>2622.5410000000002</v>
      </c>
      <c r="T450" s="14">
        <v>47.833399999999997</v>
      </c>
      <c r="U450" s="7">
        <v>2628.0873250023997</v>
      </c>
      <c r="V450" s="4">
        <v>47.892831354897588</v>
      </c>
      <c r="W450" s="2">
        <f t="shared" si="138"/>
        <v>0.21148668418909364</v>
      </c>
      <c r="X450" s="2">
        <f t="shared" si="138"/>
        <v>0.12424656181160118</v>
      </c>
      <c r="Y450" s="215">
        <f t="shared" si="132"/>
        <v>30.761721032241802</v>
      </c>
      <c r="Z450" s="217">
        <f t="shared" si="133"/>
        <v>3.5320859449633471E-3</v>
      </c>
      <c r="AA450" s="223"/>
      <c r="AB450" s="63"/>
      <c r="AC450" s="312"/>
      <c r="AD450" s="313"/>
      <c r="AE450" s="313"/>
      <c r="AF450" s="61">
        <v>1650</v>
      </c>
      <c r="AG450" s="14">
        <v>2853.7869999999998</v>
      </c>
      <c r="AH450" s="14">
        <v>47.82179</v>
      </c>
      <c r="AI450" s="7">
        <v>2843.565549800152</v>
      </c>
      <c r="AJ450" s="4">
        <v>47.894847195223988</v>
      </c>
      <c r="AK450" s="2">
        <f t="shared" si="139"/>
        <v>0.35817144726806255</v>
      </c>
      <c r="AL450" s="2">
        <f t="shared" si="139"/>
        <v>0.15276967931143617</v>
      </c>
      <c r="AM450" s="215">
        <f t="shared" si="134"/>
        <v>104.47804418796909</v>
      </c>
      <c r="AN450" s="217">
        <f t="shared" si="135"/>
        <v>5.3373537739959623E-3</v>
      </c>
      <c r="AO450" s="223"/>
      <c r="AP450" s="63"/>
      <c r="AQ450" s="312"/>
      <c r="AR450" s="313"/>
      <c r="AS450" s="313"/>
      <c r="AT450" s="61">
        <v>1650</v>
      </c>
      <c r="AU450" s="14">
        <v>2542.527</v>
      </c>
      <c r="AV450" s="14">
        <v>47.837119999999999</v>
      </c>
      <c r="AW450" s="7">
        <v>2603.0287525230674</v>
      </c>
      <c r="AX450" s="4">
        <v>47.878549933366941</v>
      </c>
      <c r="AY450" s="2">
        <f t="shared" si="140"/>
        <v>2.3795913484131086</v>
      </c>
      <c r="AZ450" s="2">
        <f t="shared" si="140"/>
        <v>8.6606245039295621E-2</v>
      </c>
      <c r="BA450" s="215">
        <f t="shared" si="136"/>
        <v>3660.4620583624869</v>
      </c>
      <c r="BB450" s="217">
        <f t="shared" si="137"/>
        <v>1.7164393787892454E-3</v>
      </c>
      <c r="BC450" s="162"/>
      <c r="BD450" s="32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</row>
    <row r="451" spans="14:86" x14ac:dyDescent="0.25">
      <c r="N451" s="60"/>
      <c r="O451" s="312"/>
      <c r="P451" s="313"/>
      <c r="Q451" s="313"/>
      <c r="R451" s="204">
        <v>1700</v>
      </c>
      <c r="S451" s="16">
        <v>2676.1039999999998</v>
      </c>
      <c r="T451" s="16">
        <v>48.349290000000003</v>
      </c>
      <c r="U451" s="15">
        <v>2683.7248678713863</v>
      </c>
      <c r="V451" s="17">
        <v>48.379393624902285</v>
      </c>
      <c r="W451" s="18">
        <f t="shared" si="138"/>
        <v>0.28477472741666648</v>
      </c>
      <c r="X451" s="18">
        <f t="shared" si="138"/>
        <v>6.2262806552653545E-2</v>
      </c>
      <c r="Y451" s="18">
        <f t="shared" si="132"/>
        <v>58.077627113131129</v>
      </c>
      <c r="Z451" s="38">
        <f t="shared" si="133"/>
        <v>9.0622823225726087E-4</v>
      </c>
      <c r="AA451" s="223"/>
      <c r="AB451" s="63"/>
      <c r="AC451" s="312"/>
      <c r="AD451" s="313"/>
      <c r="AE451" s="313"/>
      <c r="AF451" s="204">
        <v>1700</v>
      </c>
      <c r="AG451" s="16">
        <v>2909.2359999999999</v>
      </c>
      <c r="AH451" s="16">
        <v>48.343260000000001</v>
      </c>
      <c r="AI451" s="15">
        <v>2903.7041864149119</v>
      </c>
      <c r="AJ451" s="17">
        <v>48.380955967694263</v>
      </c>
      <c r="AK451" s="18">
        <f t="shared" si="139"/>
        <v>0.1901466084253049</v>
      </c>
      <c r="AL451" s="18">
        <f t="shared" si="139"/>
        <v>7.7975642714748383E-2</v>
      </c>
      <c r="AM451" s="18">
        <f t="shared" si="134"/>
        <v>30.600961540164182</v>
      </c>
      <c r="AN451" s="38">
        <f t="shared" si="135"/>
        <v>1.4209859804068343E-3</v>
      </c>
      <c r="AO451" s="223"/>
      <c r="AP451" s="63"/>
      <c r="AQ451" s="312"/>
      <c r="AR451" s="313"/>
      <c r="AS451" s="313"/>
      <c r="AT451" s="204">
        <v>1700</v>
      </c>
      <c r="AU451" s="16">
        <v>2595.3519999999999</v>
      </c>
      <c r="AV451" s="16">
        <v>48.36063</v>
      </c>
      <c r="AW451" s="15">
        <v>2658.1582779749606</v>
      </c>
      <c r="AX451" s="17">
        <v>48.36499773487116</v>
      </c>
      <c r="AY451" s="18">
        <f t="shared" si="140"/>
        <v>2.4199522059035043</v>
      </c>
      <c r="AZ451" s="18">
        <f t="shared" si="140"/>
        <v>9.0315921673470995E-3</v>
      </c>
      <c r="BA451" s="18">
        <f t="shared" si="136"/>
        <v>3944.6285530680361</v>
      </c>
      <c r="BB451" s="38">
        <f t="shared" si="137"/>
        <v>1.9077107904744544E-5</v>
      </c>
      <c r="BC451" s="162"/>
      <c r="BD451" s="32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</row>
    <row r="452" spans="14:86" ht="15.75" thickBot="1" x14ac:dyDescent="0.3">
      <c r="N452" s="231"/>
      <c r="O452" s="339" t="s">
        <v>247</v>
      </c>
      <c r="P452" s="340"/>
      <c r="Q452" s="340"/>
      <c r="R452" s="340"/>
      <c r="S452" s="340"/>
      <c r="T452" s="340"/>
      <c r="U452" s="340"/>
      <c r="V452" s="340"/>
      <c r="W452" s="218">
        <f>AVERAGE(W67:W451)</f>
        <v>0.39986602860384834</v>
      </c>
      <c r="X452" s="218">
        <f>AVERAGE(X67:X451)</f>
        <v>0.50944380247316734</v>
      </c>
      <c r="Y452" s="218">
        <f>SQRT((SUM(Y67:Y451)/396))</f>
        <v>8.2868516385464748</v>
      </c>
      <c r="Z452" s="219">
        <f>SQRT((SUM(Z67:Z451)/396))</f>
        <v>0.21815082396734456</v>
      </c>
      <c r="AA452" s="232"/>
      <c r="AB452" s="232"/>
      <c r="AC452" s="339" t="s">
        <v>247</v>
      </c>
      <c r="AD452" s="340"/>
      <c r="AE452" s="340"/>
      <c r="AF452" s="340"/>
      <c r="AG452" s="340"/>
      <c r="AH452" s="340"/>
      <c r="AI452" s="340"/>
      <c r="AJ452" s="340"/>
      <c r="AK452" s="218">
        <f>AVERAGE(AK67:AK451)</f>
        <v>1.7879851748190803</v>
      </c>
      <c r="AL452" s="218">
        <f>AVERAGE(AL67:AL451)</f>
        <v>0.85843765199245448</v>
      </c>
      <c r="AM452" s="218">
        <f>SQRT((SUM(AM67:AM451)/396))</f>
        <v>35.310796566117055</v>
      </c>
      <c r="AN452" s="219">
        <f>SQRT((SUM(AN67:AN451)/396))</f>
        <v>0.35388075725951762</v>
      </c>
      <c r="AO452" s="232"/>
      <c r="AP452" s="232"/>
      <c r="AQ452" s="339" t="s">
        <v>247</v>
      </c>
      <c r="AR452" s="340"/>
      <c r="AS452" s="340"/>
      <c r="AT452" s="340"/>
      <c r="AU452" s="340"/>
      <c r="AV452" s="340"/>
      <c r="AW452" s="340"/>
      <c r="AX452" s="340"/>
      <c r="AY452" s="218">
        <f>AVERAGE(AY67:AY451)</f>
        <v>1.5991535364572673</v>
      </c>
      <c r="AZ452" s="218">
        <f>AVERAGE(AZ67:AZ451)</f>
        <v>0.72827331386489536</v>
      </c>
      <c r="BA452" s="218">
        <f>SQRT((SUM(BA67:BA451)/396))</f>
        <v>32.676756584284455</v>
      </c>
      <c r="BB452" s="219">
        <f>SQRT((SUM(BB67:BB451)/396))</f>
        <v>0.40083161408368528</v>
      </c>
      <c r="BC452" s="233"/>
      <c r="BD452" s="39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</row>
    <row r="453" spans="14:86" ht="24" thickBot="1" x14ac:dyDescent="0.4">
      <c r="N453" s="307" t="s">
        <v>248</v>
      </c>
      <c r="O453" s="308"/>
      <c r="P453" s="308"/>
      <c r="Q453" s="308"/>
      <c r="R453" s="308"/>
      <c r="S453" s="308"/>
      <c r="T453" s="308"/>
      <c r="U453" s="308"/>
      <c r="V453" s="308"/>
      <c r="W453" s="308"/>
      <c r="X453" s="308"/>
      <c r="Y453" s="308"/>
      <c r="Z453" s="308"/>
      <c r="AA453" s="308"/>
      <c r="AB453" s="308"/>
      <c r="AC453" s="308"/>
      <c r="AD453" s="308"/>
      <c r="AE453" s="308"/>
      <c r="AF453" s="308"/>
      <c r="AG453" s="308"/>
      <c r="AH453" s="308"/>
      <c r="AI453" s="308"/>
      <c r="AJ453" s="308"/>
      <c r="AK453" s="308"/>
      <c r="AL453" s="308"/>
      <c r="AM453" s="308"/>
      <c r="AN453" s="308"/>
      <c r="AO453" s="309"/>
      <c r="AP453" s="168">
        <f>AVERAGE(W452,AK452,AY452)</f>
        <v>1.2623349132933985</v>
      </c>
      <c r="AQ453" s="168">
        <f>AVERAGE(X452,AL452,AZ452)</f>
        <v>0.69871825611017224</v>
      </c>
      <c r="AR453" s="310" t="s">
        <v>295</v>
      </c>
      <c r="AS453" s="311"/>
      <c r="AT453" s="311"/>
      <c r="AU453" s="311"/>
      <c r="AV453" s="311"/>
      <c r="AW453" s="311"/>
      <c r="AX453" s="234">
        <f>AVERAGE(BA452,AM452,Y452)</f>
        <v>25.424801596315998</v>
      </c>
      <c r="AY453" s="235">
        <f>AVERAGE(BB452,AN452,Z452)</f>
        <v>0.3242877317701825</v>
      </c>
      <c r="AZ453" s="236"/>
      <c r="BA453" s="236"/>
      <c r="BB453" s="236"/>
      <c r="BC453" s="236"/>
      <c r="BD453" s="237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</row>
    <row r="454" spans="14:86" x14ac:dyDescent="0.25">
      <c r="N454" s="60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64"/>
      <c r="AW454" s="6"/>
      <c r="AX454" s="6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</row>
    <row r="455" spans="14:86" x14ac:dyDescent="0.25">
      <c r="N455" s="60"/>
      <c r="O455" s="326" t="s">
        <v>83</v>
      </c>
      <c r="P455" s="326"/>
      <c r="Q455" s="326"/>
      <c r="R455" s="326"/>
      <c r="S455" s="326"/>
      <c r="T455" s="326"/>
      <c r="U455" s="326"/>
      <c r="V455" s="326"/>
      <c r="W455" s="326"/>
      <c r="X455" s="326"/>
      <c r="Y455" s="326"/>
      <c r="Z455" s="326"/>
      <c r="AA455" s="326"/>
      <c r="AB455" s="326"/>
      <c r="AC455" s="326"/>
      <c r="AD455" s="326"/>
      <c r="AE455" s="326"/>
      <c r="AF455" s="326"/>
      <c r="AG455" s="326"/>
      <c r="AH455" s="326"/>
      <c r="AI455" s="326"/>
      <c r="AJ455" s="326"/>
      <c r="AK455" s="326"/>
      <c r="AL455" s="326"/>
      <c r="AM455" s="326"/>
      <c r="AN455" s="326"/>
      <c r="AO455" s="326"/>
      <c r="AP455" s="326"/>
      <c r="AQ455" s="326"/>
      <c r="AR455" s="326"/>
      <c r="AS455" s="326"/>
      <c r="AT455" s="326"/>
      <c r="AU455" s="64"/>
      <c r="AW455" s="6"/>
      <c r="AX455" s="6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</row>
    <row r="456" spans="14:86" x14ac:dyDescent="0.25">
      <c r="N456" s="60"/>
      <c r="O456" s="326"/>
      <c r="P456" s="326"/>
      <c r="Q456" s="326"/>
      <c r="R456" s="326"/>
      <c r="S456" s="326"/>
      <c r="T456" s="326"/>
      <c r="U456" s="326"/>
      <c r="V456" s="326"/>
      <c r="W456" s="326"/>
      <c r="X456" s="326"/>
      <c r="Y456" s="326"/>
      <c r="Z456" s="326"/>
      <c r="AA456" s="326"/>
      <c r="AB456" s="326"/>
      <c r="AC456" s="326"/>
      <c r="AD456" s="326"/>
      <c r="AE456" s="326"/>
      <c r="AF456" s="326"/>
      <c r="AG456" s="326"/>
      <c r="AH456" s="326"/>
      <c r="AI456" s="326"/>
      <c r="AJ456" s="326"/>
      <c r="AK456" s="326"/>
      <c r="AL456" s="326"/>
      <c r="AM456" s="326"/>
      <c r="AN456" s="326"/>
      <c r="AO456" s="326"/>
      <c r="AP456" s="326"/>
      <c r="AQ456" s="326"/>
      <c r="AR456" s="326"/>
      <c r="AS456" s="326"/>
      <c r="AT456" s="326"/>
      <c r="AU456" s="64"/>
      <c r="AW456" s="6"/>
      <c r="AX456" s="6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</row>
    <row r="457" spans="14:86" ht="15.75" thickBot="1" x14ac:dyDescent="0.3">
      <c r="N457" s="60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326"/>
      <c r="Z457" s="326"/>
      <c r="AA457" s="326"/>
      <c r="AB457" s="326"/>
      <c r="AC457" s="326"/>
      <c r="AD457" s="326"/>
      <c r="AE457" s="326"/>
      <c r="AF457" s="326"/>
      <c r="AG457" s="326"/>
      <c r="AH457" s="326"/>
      <c r="AI457" s="326"/>
      <c r="AJ457" s="326"/>
      <c r="AK457" s="326"/>
      <c r="AL457" s="326"/>
      <c r="AM457" s="326"/>
      <c r="AN457" s="326"/>
      <c r="AO457" s="326"/>
      <c r="AP457" s="326"/>
      <c r="AQ457" s="326"/>
      <c r="AR457" s="326"/>
      <c r="AS457" s="326"/>
      <c r="AT457" s="326"/>
      <c r="AU457" s="64"/>
      <c r="AW457" s="6"/>
      <c r="AX457" s="6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</row>
    <row r="458" spans="14:86" ht="37.5" x14ac:dyDescent="0.25">
      <c r="N458" s="60"/>
      <c r="O458" s="79" t="s">
        <v>60</v>
      </c>
      <c r="P458" s="80" t="s">
        <v>61</v>
      </c>
      <c r="Q458" s="80" t="s">
        <v>62</v>
      </c>
      <c r="R458" s="80" t="s">
        <v>73</v>
      </c>
      <c r="S458" s="328" t="s">
        <v>63</v>
      </c>
      <c r="T458" s="328"/>
      <c r="U458" s="329" t="s">
        <v>76</v>
      </c>
      <c r="V458" s="329"/>
      <c r="W458" s="330" t="s">
        <v>64</v>
      </c>
      <c r="X458" s="331"/>
      <c r="Y458" s="63"/>
      <c r="Z458" s="79" t="s">
        <v>60</v>
      </c>
      <c r="AA458" s="80" t="s">
        <v>61</v>
      </c>
      <c r="AB458" s="80" t="s">
        <v>62</v>
      </c>
      <c r="AC458" s="80" t="s">
        <v>73</v>
      </c>
      <c r="AD458" s="328" t="s">
        <v>63</v>
      </c>
      <c r="AE458" s="328"/>
      <c r="AF458" s="329" t="s">
        <v>76</v>
      </c>
      <c r="AG458" s="329"/>
      <c r="AH458" s="330" t="s">
        <v>64</v>
      </c>
      <c r="AI458" s="331"/>
      <c r="AJ458" s="65"/>
      <c r="AK458" s="79" t="s">
        <v>60</v>
      </c>
      <c r="AL458" s="80" t="s">
        <v>61</v>
      </c>
      <c r="AM458" s="80" t="s">
        <v>62</v>
      </c>
      <c r="AN458" s="80" t="s">
        <v>73</v>
      </c>
      <c r="AO458" s="328" t="s">
        <v>63</v>
      </c>
      <c r="AP458" s="328"/>
      <c r="AQ458" s="329" t="s">
        <v>76</v>
      </c>
      <c r="AR458" s="329"/>
      <c r="AS458" s="330" t="s">
        <v>64</v>
      </c>
      <c r="AT458" s="331"/>
      <c r="AU458" s="64"/>
      <c r="AW458" s="6"/>
      <c r="AX458" s="6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</row>
    <row r="459" spans="14:86" ht="18.75" x14ac:dyDescent="0.25">
      <c r="N459" s="60"/>
      <c r="O459" s="81" t="s">
        <v>41</v>
      </c>
      <c r="P459" s="67" t="s">
        <v>74</v>
      </c>
      <c r="Q459" s="67" t="s">
        <v>75</v>
      </c>
      <c r="R459" s="67" t="s">
        <v>62</v>
      </c>
      <c r="S459" s="68" t="s">
        <v>65</v>
      </c>
      <c r="T459" s="68" t="s">
        <v>66</v>
      </c>
      <c r="U459" s="69" t="s">
        <v>65</v>
      </c>
      <c r="V459" s="69" t="s">
        <v>66</v>
      </c>
      <c r="W459" s="70" t="s">
        <v>67</v>
      </c>
      <c r="X459" s="82" t="s">
        <v>68</v>
      </c>
      <c r="Y459" s="63"/>
      <c r="Z459" s="81" t="s">
        <v>41</v>
      </c>
      <c r="AA459" s="67" t="s">
        <v>74</v>
      </c>
      <c r="AB459" s="67" t="s">
        <v>75</v>
      </c>
      <c r="AC459" s="67" t="s">
        <v>62</v>
      </c>
      <c r="AD459" s="68" t="s">
        <v>65</v>
      </c>
      <c r="AE459" s="68" t="s">
        <v>66</v>
      </c>
      <c r="AF459" s="69" t="s">
        <v>65</v>
      </c>
      <c r="AG459" s="69" t="s">
        <v>66</v>
      </c>
      <c r="AH459" s="70" t="s">
        <v>67</v>
      </c>
      <c r="AI459" s="82" t="s">
        <v>68</v>
      </c>
      <c r="AJ459" s="65"/>
      <c r="AK459" s="81" t="s">
        <v>41</v>
      </c>
      <c r="AL459" s="67" t="s">
        <v>74</v>
      </c>
      <c r="AM459" s="67" t="s">
        <v>75</v>
      </c>
      <c r="AN459" s="67" t="s">
        <v>62</v>
      </c>
      <c r="AO459" s="68" t="s">
        <v>65</v>
      </c>
      <c r="AP459" s="68" t="s">
        <v>66</v>
      </c>
      <c r="AQ459" s="69" t="s">
        <v>65</v>
      </c>
      <c r="AR459" s="69" t="s">
        <v>66</v>
      </c>
      <c r="AS459" s="70" t="s">
        <v>67</v>
      </c>
      <c r="AT459" s="82" t="s">
        <v>68</v>
      </c>
      <c r="AU459" s="64"/>
      <c r="AW459" s="6"/>
      <c r="AX459" s="6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</row>
    <row r="460" spans="14:86" x14ac:dyDescent="0.25">
      <c r="N460" s="60"/>
      <c r="O460" s="83">
        <v>31</v>
      </c>
      <c r="P460" s="66">
        <v>1071</v>
      </c>
      <c r="Q460" s="66">
        <v>0.23</v>
      </c>
      <c r="R460" s="66">
        <v>1706.8</v>
      </c>
      <c r="S460" s="62">
        <f t="shared" ref="S460:X460" si="141">S101</f>
        <v>2684.9380000000001</v>
      </c>
      <c r="T460" s="62">
        <f t="shared" si="141"/>
        <v>48.346339999999998</v>
      </c>
      <c r="U460" s="62">
        <f t="shared" si="141"/>
        <v>2686.3023694879735</v>
      </c>
      <c r="V460" s="62">
        <f t="shared" si="141"/>
        <v>48.321223817334243</v>
      </c>
      <c r="W460" s="62">
        <f t="shared" si="141"/>
        <v>5.0815679467211647E-2</v>
      </c>
      <c r="X460" s="62">
        <f t="shared" si="141"/>
        <v>5.1950535791861603E-2</v>
      </c>
      <c r="Y460" s="63"/>
      <c r="Z460" s="83">
        <v>31</v>
      </c>
      <c r="AA460" s="66">
        <v>1122</v>
      </c>
      <c r="AB460" s="66">
        <v>0.3044</v>
      </c>
      <c r="AC460" s="66">
        <v>1706.8</v>
      </c>
      <c r="AD460" s="62">
        <f t="shared" ref="AD460:AI460" si="142">AG101</f>
        <v>2804.4279999999999</v>
      </c>
      <c r="AE460" s="62">
        <f t="shared" si="142"/>
        <v>48.352620000000002</v>
      </c>
      <c r="AF460" s="62">
        <f t="shared" si="142"/>
        <v>2786.9400015596716</v>
      </c>
      <c r="AG460" s="62">
        <f t="shared" si="142"/>
        <v>48.373752502616433</v>
      </c>
      <c r="AH460" s="62">
        <f t="shared" si="142"/>
        <v>0.62358521738936723</v>
      </c>
      <c r="AI460" s="62">
        <f t="shared" si="142"/>
        <v>4.3704979412556619E-2</v>
      </c>
      <c r="AJ460" s="63"/>
      <c r="AK460" s="83">
        <v>30</v>
      </c>
      <c r="AL460" s="66">
        <v>1071</v>
      </c>
      <c r="AM460" s="66">
        <v>0.3044</v>
      </c>
      <c r="AN460" s="66">
        <v>1706.8</v>
      </c>
      <c r="AO460" s="62">
        <f t="shared" ref="AO460:AT460" si="143">AU101</f>
        <v>2693.3969999999999</v>
      </c>
      <c r="AP460" s="62">
        <f t="shared" si="143"/>
        <v>48.349049999999998</v>
      </c>
      <c r="AQ460" s="62">
        <f t="shared" si="143"/>
        <v>2686.3517553655279</v>
      </c>
      <c r="AR460" s="62">
        <f t="shared" si="143"/>
        <v>48.366989182055562</v>
      </c>
      <c r="AS460" s="62">
        <f t="shared" si="143"/>
        <v>0.26157468187838834</v>
      </c>
      <c r="AT460" s="62">
        <f t="shared" si="143"/>
        <v>3.7103484051007544E-2</v>
      </c>
      <c r="AU460" s="64"/>
      <c r="AW460" s="6"/>
      <c r="AX460" s="6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</row>
    <row r="461" spans="14:86" x14ac:dyDescent="0.25">
      <c r="N461" s="60"/>
      <c r="O461" s="83">
        <v>31</v>
      </c>
      <c r="P461" s="66">
        <v>1071</v>
      </c>
      <c r="Q461" s="66">
        <v>0.24</v>
      </c>
      <c r="R461" s="66">
        <v>1706.8</v>
      </c>
      <c r="S461" s="62">
        <f t="shared" ref="S461:X461" si="144">S136</f>
        <v>2684.0010000000002</v>
      </c>
      <c r="T461" s="62">
        <f t="shared" si="144"/>
        <v>48.346649999999997</v>
      </c>
      <c r="U461" s="62">
        <f t="shared" si="144"/>
        <v>2685.9870479201368</v>
      </c>
      <c r="V461" s="62">
        <f t="shared" si="144"/>
        <v>48.328368266952261</v>
      </c>
      <c r="W461" s="62">
        <f t="shared" si="144"/>
        <v>7.3995796578934597E-2</v>
      </c>
      <c r="X461" s="62">
        <f t="shared" si="144"/>
        <v>3.7813856901639062E-2</v>
      </c>
      <c r="Y461" s="63"/>
      <c r="Z461" s="83">
        <v>31</v>
      </c>
      <c r="AA461" s="66">
        <v>1127.8</v>
      </c>
      <c r="AB461" s="66">
        <v>0.3044</v>
      </c>
      <c r="AC461" s="66">
        <v>1706.8</v>
      </c>
      <c r="AD461" s="62">
        <f t="shared" ref="AD461:AI461" si="145">AG136</f>
        <v>2815.5329999999999</v>
      </c>
      <c r="AE461" s="62">
        <f t="shared" si="145"/>
        <v>48.352980000000002</v>
      </c>
      <c r="AF461" s="62">
        <f t="shared" si="145"/>
        <v>2798.6156289235091</v>
      </c>
      <c r="AG461" s="62">
        <f t="shared" si="145"/>
        <v>48.37450364443</v>
      </c>
      <c r="AH461" s="62">
        <f t="shared" si="145"/>
        <v>0.60085856129161985</v>
      </c>
      <c r="AI461" s="62">
        <f t="shared" si="145"/>
        <v>4.4513584126557544E-2</v>
      </c>
      <c r="AJ461" s="63"/>
      <c r="AK461" s="83">
        <v>31</v>
      </c>
      <c r="AL461" s="66">
        <v>1071</v>
      </c>
      <c r="AM461" s="66">
        <v>0.3044</v>
      </c>
      <c r="AN461" s="66">
        <v>1706.8</v>
      </c>
      <c r="AO461" s="62">
        <f t="shared" ref="AO461:AT461" si="146">AU136</f>
        <v>2678.2570000000001</v>
      </c>
      <c r="AP461" s="62">
        <f t="shared" si="146"/>
        <v>48.348570000000002</v>
      </c>
      <c r="AQ461" s="62">
        <f t="shared" si="146"/>
        <v>2684.2828630766553</v>
      </c>
      <c r="AR461" s="62">
        <f t="shared" si="146"/>
        <v>48.366844493003782</v>
      </c>
      <c r="AS461" s="62">
        <f t="shared" si="146"/>
        <v>0.22499196591870166</v>
      </c>
      <c r="AT461" s="62">
        <f t="shared" si="146"/>
        <v>3.7797380571503815E-2</v>
      </c>
      <c r="AU461" s="64"/>
      <c r="AW461" s="6"/>
      <c r="AX461" s="6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</row>
    <row r="462" spans="14:86" x14ac:dyDescent="0.25">
      <c r="N462" s="60"/>
      <c r="O462" s="83">
        <v>31</v>
      </c>
      <c r="P462" s="66">
        <v>1071</v>
      </c>
      <c r="Q462" s="66">
        <v>0.25</v>
      </c>
      <c r="R462" s="66">
        <v>1706.8</v>
      </c>
      <c r="S462" s="62">
        <f t="shared" ref="S462:X462" si="147">S171</f>
        <v>2683.078</v>
      </c>
      <c r="T462" s="62">
        <f t="shared" si="147"/>
        <v>48.346960000000003</v>
      </c>
      <c r="U462" s="62">
        <f t="shared" si="147"/>
        <v>2685.6875895811563</v>
      </c>
      <c r="V462" s="62">
        <f t="shared" si="147"/>
        <v>48.335145896345978</v>
      </c>
      <c r="W462" s="62">
        <f t="shared" si="147"/>
        <v>9.7261040534652454E-2</v>
      </c>
      <c r="X462" s="62">
        <f t="shared" si="147"/>
        <v>2.4436083786912623E-2</v>
      </c>
      <c r="Y462" s="63"/>
      <c r="Z462" s="83">
        <v>31</v>
      </c>
      <c r="AA462" s="66">
        <v>1133.5999999999999</v>
      </c>
      <c r="AB462" s="66">
        <v>0.3044</v>
      </c>
      <c r="AC462" s="66">
        <v>1706.8</v>
      </c>
      <c r="AD462" s="62">
        <f t="shared" ref="AD462:AI462" si="148">AG171</f>
        <v>2826.51</v>
      </c>
      <c r="AE462" s="62">
        <f t="shared" si="148"/>
        <v>48.35333</v>
      </c>
      <c r="AF462" s="62">
        <f t="shared" si="148"/>
        <v>2810.2914348914182</v>
      </c>
      <c r="AG462" s="62">
        <f t="shared" si="148"/>
        <v>48.375247863269188</v>
      </c>
      <c r="AH462" s="62">
        <f t="shared" si="148"/>
        <v>0.57380179474270276</v>
      </c>
      <c r="AI462" s="62">
        <f t="shared" si="148"/>
        <v>4.53285498003713E-2</v>
      </c>
      <c r="AJ462" s="63"/>
      <c r="AK462" s="83">
        <v>32</v>
      </c>
      <c r="AL462" s="66">
        <v>1071</v>
      </c>
      <c r="AM462" s="66">
        <v>0.3044</v>
      </c>
      <c r="AN462" s="66">
        <v>1706.8</v>
      </c>
      <c r="AO462" s="62">
        <f t="shared" ref="AO462:AT462" si="149">AU171</f>
        <v>2663.4879999999998</v>
      </c>
      <c r="AP462" s="62">
        <f t="shared" si="149"/>
        <v>48.348129999999998</v>
      </c>
      <c r="AQ462" s="62">
        <f t="shared" si="149"/>
        <v>2682.0226116123863</v>
      </c>
      <c r="AR462" s="62">
        <f t="shared" si="149"/>
        <v>48.366686160082295</v>
      </c>
      <c r="AS462" s="62">
        <f t="shared" si="149"/>
        <v>0.69587742135074282</v>
      </c>
      <c r="AT462" s="62">
        <f t="shared" si="149"/>
        <v>3.8380305675313357E-2</v>
      </c>
      <c r="AU462" s="64"/>
      <c r="AW462" s="6"/>
      <c r="AX462" s="6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</row>
    <row r="463" spans="14:86" x14ac:dyDescent="0.25">
      <c r="N463" s="60"/>
      <c r="O463" s="83">
        <v>31</v>
      </c>
      <c r="P463" s="66">
        <v>1071</v>
      </c>
      <c r="Q463" s="66">
        <v>0.26</v>
      </c>
      <c r="R463" s="66">
        <v>1706.8</v>
      </c>
      <c r="S463" s="62">
        <f t="shared" ref="S463:X463" si="150">S206</f>
        <v>2682.165</v>
      </c>
      <c r="T463" s="62">
        <f t="shared" si="150"/>
        <v>48.347270000000002</v>
      </c>
      <c r="U463" s="62">
        <f t="shared" si="150"/>
        <v>2685.4025877313652</v>
      </c>
      <c r="V463" s="62">
        <f t="shared" si="150"/>
        <v>48.341589691625032</v>
      </c>
      <c r="W463" s="62">
        <f t="shared" si="150"/>
        <v>0.12070800011801056</v>
      </c>
      <c r="X463" s="62">
        <f t="shared" si="150"/>
        <v>1.1748974399112735E-2</v>
      </c>
      <c r="Y463" s="63"/>
      <c r="Z463" s="83">
        <v>31</v>
      </c>
      <c r="AA463" s="66">
        <v>1139.4000000000001</v>
      </c>
      <c r="AB463" s="66">
        <v>0.3044</v>
      </c>
      <c r="AC463" s="66">
        <v>1706.8</v>
      </c>
      <c r="AD463" s="62">
        <f t="shared" ref="AD463:AI463" si="151">AG206</f>
        <v>2837.3040000000001</v>
      </c>
      <c r="AE463" s="62">
        <f t="shared" si="151"/>
        <v>48.346119999999999</v>
      </c>
      <c r="AF463" s="62">
        <f t="shared" si="151"/>
        <v>2821.9674183945008</v>
      </c>
      <c r="AG463" s="62">
        <f t="shared" si="151"/>
        <v>48.375985190020891</v>
      </c>
      <c r="AH463" s="62">
        <f t="shared" si="151"/>
        <v>0.54053360533447614</v>
      </c>
      <c r="AI463" s="62">
        <f t="shared" si="151"/>
        <v>6.1773705978664648E-2</v>
      </c>
      <c r="AJ463" s="63"/>
      <c r="AK463" s="83">
        <v>33</v>
      </c>
      <c r="AL463" s="66">
        <v>1071</v>
      </c>
      <c r="AM463" s="66">
        <v>0.3044</v>
      </c>
      <c r="AN463" s="66">
        <v>1706.8</v>
      </c>
      <c r="AO463" s="62">
        <f t="shared" ref="AO463:AT463" si="152">AU206</f>
        <v>2648.85</v>
      </c>
      <c r="AP463" s="62">
        <f t="shared" si="152"/>
        <v>48.34787</v>
      </c>
      <c r="AQ463" s="62">
        <f t="shared" si="152"/>
        <v>2679.5866251673447</v>
      </c>
      <c r="AR463" s="62">
        <f t="shared" si="152"/>
        <v>48.366515211214832</v>
      </c>
      <c r="AS463" s="62">
        <f t="shared" si="152"/>
        <v>1.1603762073105217</v>
      </c>
      <c r="AT463" s="62">
        <f t="shared" si="152"/>
        <v>3.856470039906959E-2</v>
      </c>
      <c r="AU463" s="64"/>
      <c r="AW463" s="6"/>
      <c r="AX463" s="6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</row>
    <row r="464" spans="14:86" x14ac:dyDescent="0.25">
      <c r="N464" s="60"/>
      <c r="O464" s="83">
        <v>31</v>
      </c>
      <c r="P464" s="66">
        <v>1071</v>
      </c>
      <c r="Q464" s="66">
        <v>0.27</v>
      </c>
      <c r="R464" s="66">
        <v>1706.8</v>
      </c>
      <c r="S464" s="62">
        <f t="shared" ref="S464:X464" si="153">S241</f>
        <v>2681.2640000000001</v>
      </c>
      <c r="T464" s="62">
        <f t="shared" si="153"/>
        <v>48.347569999999997</v>
      </c>
      <c r="U464" s="62">
        <f t="shared" si="153"/>
        <v>2685.1308099022049</v>
      </c>
      <c r="V464" s="62">
        <f t="shared" si="153"/>
        <v>48.347728507751349</v>
      </c>
      <c r="W464" s="62">
        <f t="shared" si="153"/>
        <v>0.14421593331371882</v>
      </c>
      <c r="X464" s="62">
        <f t="shared" si="153"/>
        <v>3.2785050282995999E-4</v>
      </c>
      <c r="Y464" s="63"/>
      <c r="Z464" s="83">
        <v>31</v>
      </c>
      <c r="AA464" s="66">
        <v>1145.2</v>
      </c>
      <c r="AB464" s="66">
        <v>0.3044</v>
      </c>
      <c r="AC464" s="66">
        <v>1706.8</v>
      </c>
      <c r="AD464" s="62">
        <f t="shared" ref="AD464:AI464" si="154">AG241</f>
        <v>2847.982</v>
      </c>
      <c r="AE464" s="62">
        <f t="shared" si="154"/>
        <v>48.343000000000004</v>
      </c>
      <c r="AF464" s="62">
        <f t="shared" si="154"/>
        <v>2833.6435783749575</v>
      </c>
      <c r="AG464" s="62">
        <f t="shared" si="154"/>
        <v>48.376715654967477</v>
      </c>
      <c r="AH464" s="62">
        <f t="shared" si="154"/>
        <v>0.50345899746004119</v>
      </c>
      <c r="AI464" s="62">
        <f t="shared" si="154"/>
        <v>6.9742579003109206E-2</v>
      </c>
      <c r="AJ464" s="63"/>
      <c r="AK464" s="83">
        <v>34</v>
      </c>
      <c r="AL464" s="66">
        <v>1071</v>
      </c>
      <c r="AM464" s="66">
        <v>0.3044</v>
      </c>
      <c r="AN464" s="66">
        <v>1706.8</v>
      </c>
      <c r="AO464" s="62">
        <f t="shared" ref="AO464:AT464" si="155">AU241</f>
        <v>2633.3470000000002</v>
      </c>
      <c r="AP464" s="62">
        <f t="shared" si="155"/>
        <v>48.34881</v>
      </c>
      <c r="AQ464" s="62">
        <f t="shared" si="155"/>
        <v>2676.9856653125553</v>
      </c>
      <c r="AR464" s="62">
        <f t="shared" si="155"/>
        <v>48.366332334828385</v>
      </c>
      <c r="AS464" s="62">
        <f t="shared" si="155"/>
        <v>1.657155905110685</v>
      </c>
      <c r="AT464" s="62">
        <f t="shared" si="155"/>
        <v>3.6241501762680518E-2</v>
      </c>
      <c r="AU464" s="64"/>
      <c r="AW464" s="6"/>
      <c r="AX464" s="6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</row>
    <row r="465" spans="14:80" x14ac:dyDescent="0.25">
      <c r="N465" s="60"/>
      <c r="O465" s="83">
        <v>31</v>
      </c>
      <c r="P465" s="66">
        <v>1071</v>
      </c>
      <c r="Q465" s="66">
        <v>0.28000000000000003</v>
      </c>
      <c r="R465" s="66">
        <v>1706.8</v>
      </c>
      <c r="S465" s="62">
        <f t="shared" ref="S465:X465" si="156">S276</f>
        <v>2680.377</v>
      </c>
      <c r="T465" s="62">
        <f t="shared" si="156"/>
        <v>48.34787</v>
      </c>
      <c r="U465" s="62">
        <f t="shared" si="156"/>
        <v>2684.8711706475979</v>
      </c>
      <c r="V465" s="62">
        <f t="shared" si="156"/>
        <v>48.353587720292957</v>
      </c>
      <c r="W465" s="62">
        <f t="shared" si="156"/>
        <v>0.16766934828936048</v>
      </c>
      <c r="X465" s="62">
        <f t="shared" si="156"/>
        <v>1.1826209288964716E-2</v>
      </c>
      <c r="Y465" s="63"/>
      <c r="Z465" s="83">
        <v>31</v>
      </c>
      <c r="AA465" s="66">
        <v>1151</v>
      </c>
      <c r="AB465" s="66">
        <v>0.3044</v>
      </c>
      <c r="AC465" s="66">
        <v>1706.8</v>
      </c>
      <c r="AD465" s="62">
        <f t="shared" ref="AD465:AI465" si="157">AG276</f>
        <v>2858.5219999999999</v>
      </c>
      <c r="AE465" s="62">
        <f t="shared" si="157"/>
        <v>48.342359999999999</v>
      </c>
      <c r="AF465" s="62">
        <f t="shared" si="157"/>
        <v>2845.3199137859779</v>
      </c>
      <c r="AG465" s="62">
        <f t="shared" si="157"/>
        <v>48.377439287792122</v>
      </c>
      <c r="AH465" s="62">
        <f t="shared" si="157"/>
        <v>0.46185008245597114</v>
      </c>
      <c r="AI465" s="62">
        <f t="shared" si="157"/>
        <v>7.2564284805545734E-2</v>
      </c>
      <c r="AJ465" s="63"/>
      <c r="AK465" s="83">
        <v>35</v>
      </c>
      <c r="AL465" s="66">
        <v>1071</v>
      </c>
      <c r="AM465" s="66">
        <v>0.3044</v>
      </c>
      <c r="AN465" s="66">
        <v>1706.8</v>
      </c>
      <c r="AO465" s="62">
        <f t="shared" ref="AO465:AT465" si="158">AU276</f>
        <v>2617.2710000000002</v>
      </c>
      <c r="AP465" s="62">
        <f t="shared" si="158"/>
        <v>48.358260000000001</v>
      </c>
      <c r="AQ465" s="62">
        <f t="shared" si="158"/>
        <v>2674.2268366460266</v>
      </c>
      <c r="AR465" s="62">
        <f t="shared" si="158"/>
        <v>48.366137962702808</v>
      </c>
      <c r="AS465" s="62">
        <f t="shared" si="158"/>
        <v>2.1761535831034102</v>
      </c>
      <c r="AT465" s="62">
        <f t="shared" si="158"/>
        <v>1.629083160313655E-2</v>
      </c>
      <c r="AU465" s="64"/>
      <c r="AV465" s="58"/>
      <c r="AW465" s="6"/>
      <c r="AX465" s="6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</row>
    <row r="466" spans="14:80" ht="14.45" customHeight="1" x14ac:dyDescent="0.25">
      <c r="N466" s="60"/>
      <c r="O466" s="83">
        <v>31</v>
      </c>
      <c r="P466" s="66">
        <v>1071</v>
      </c>
      <c r="Q466" s="66">
        <v>0.28999999999999998</v>
      </c>
      <c r="R466" s="66">
        <v>1706.8</v>
      </c>
      <c r="S466" s="62">
        <f t="shared" ref="S466:X466" si="159">S311</f>
        <v>2679.5030000000002</v>
      </c>
      <c r="T466" s="62">
        <f t="shared" si="159"/>
        <v>48.34816</v>
      </c>
      <c r="U466" s="62">
        <f t="shared" si="159"/>
        <v>2684.6227093754546</v>
      </c>
      <c r="V466" s="62">
        <f t="shared" si="159"/>
        <v>48.359189754737315</v>
      </c>
      <c r="W466" s="62">
        <f t="shared" si="159"/>
        <v>0.19106936530597191</v>
      </c>
      <c r="X466" s="62">
        <f t="shared" si="159"/>
        <v>2.2813184074254419E-2</v>
      </c>
      <c r="Y466" s="63"/>
      <c r="Z466" s="83">
        <v>31</v>
      </c>
      <c r="AA466" s="66">
        <v>1156.8</v>
      </c>
      <c r="AB466" s="66">
        <v>0.3044</v>
      </c>
      <c r="AC466" s="66">
        <v>1706.8</v>
      </c>
      <c r="AD466" s="62">
        <f t="shared" ref="AD466:AI466" si="160">AG311</f>
        <v>2868.9090000000001</v>
      </c>
      <c r="AE466" s="62">
        <f t="shared" si="160"/>
        <v>48.342379999999999</v>
      </c>
      <c r="AF466" s="62">
        <f t="shared" si="160"/>
        <v>2856.9964235916109</v>
      </c>
      <c r="AG466" s="62">
        <f t="shared" si="160"/>
        <v>48.378156117583963</v>
      </c>
      <c r="AH466" s="62">
        <f t="shared" si="160"/>
        <v>0.41523019406991346</v>
      </c>
      <c r="AI466" s="62">
        <f t="shared" si="160"/>
        <v>7.4005701796155149E-2</v>
      </c>
      <c r="AJ466" s="63"/>
      <c r="AK466" s="83">
        <v>36</v>
      </c>
      <c r="AL466" s="66">
        <v>1071</v>
      </c>
      <c r="AM466" s="66">
        <v>0.3044</v>
      </c>
      <c r="AN466" s="66">
        <v>1706.8</v>
      </c>
      <c r="AO466" s="62">
        <f t="shared" ref="AO466:AT466" si="161">AU311</f>
        <v>2609.8009999999999</v>
      </c>
      <c r="AP466" s="62">
        <f t="shared" si="161"/>
        <v>48.361269999999998</v>
      </c>
      <c r="AQ466" s="62">
        <f t="shared" si="161"/>
        <v>2671.3145275261199</v>
      </c>
      <c r="AR466" s="62">
        <f t="shared" si="161"/>
        <v>48.365932334527898</v>
      </c>
      <c r="AS466" s="62">
        <f t="shared" si="161"/>
        <v>2.3570198465752759</v>
      </c>
      <c r="AT466" s="62">
        <f t="shared" si="161"/>
        <v>9.6406370798372623E-3</v>
      </c>
      <c r="AU466" s="64"/>
      <c r="AV466" s="58"/>
      <c r="AW466" s="6"/>
      <c r="AX466" s="6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</row>
    <row r="467" spans="14:80" ht="14.45" customHeight="1" x14ac:dyDescent="0.25">
      <c r="N467" s="60"/>
      <c r="O467" s="83">
        <v>31</v>
      </c>
      <c r="P467" s="66">
        <v>1071</v>
      </c>
      <c r="Q467" s="66">
        <v>0.3</v>
      </c>
      <c r="R467" s="66">
        <v>1706.8</v>
      </c>
      <c r="S467" s="62">
        <f t="shared" ref="S467:X467" si="162">S346</f>
        <v>2678.634</v>
      </c>
      <c r="T467" s="62">
        <f t="shared" si="162"/>
        <v>48.34845</v>
      </c>
      <c r="U467" s="62">
        <f t="shared" si="162"/>
        <v>2684.384572170216</v>
      </c>
      <c r="V467" s="62">
        <f t="shared" si="162"/>
        <v>48.364554519788896</v>
      </c>
      <c r="W467" s="62">
        <f t="shared" si="162"/>
        <v>0.21468301269288548</v>
      </c>
      <c r="X467" s="62">
        <f t="shared" si="162"/>
        <v>3.3309278351005479E-2</v>
      </c>
      <c r="Y467" s="63"/>
      <c r="Z467" s="83">
        <v>31</v>
      </c>
      <c r="AA467" s="66">
        <v>1162.5999999999999</v>
      </c>
      <c r="AB467" s="66">
        <v>0.3044</v>
      </c>
      <c r="AC467" s="66">
        <v>1706.8</v>
      </c>
      <c r="AD467" s="62">
        <f t="shared" ref="AD467:AI467" si="163">AG346</f>
        <v>2879.1579999999999</v>
      </c>
      <c r="AE467" s="62">
        <f t="shared" si="163"/>
        <v>48.342559999999999</v>
      </c>
      <c r="AF467" s="62">
        <f t="shared" si="163"/>
        <v>2868.6731067666506</v>
      </c>
      <c r="AG467" s="62">
        <f t="shared" si="163"/>
        <v>48.378866172843189</v>
      </c>
      <c r="AH467" s="62">
        <f t="shared" si="163"/>
        <v>0.3641652605848425</v>
      </c>
      <c r="AI467" s="62">
        <f t="shared" si="163"/>
        <v>7.5101882985075988E-2</v>
      </c>
      <c r="AJ467" s="63"/>
      <c r="AK467" s="83">
        <v>37</v>
      </c>
      <c r="AL467" s="66">
        <v>1071</v>
      </c>
      <c r="AM467" s="66">
        <v>0.3044</v>
      </c>
      <c r="AN467" s="66">
        <v>1706.8</v>
      </c>
      <c r="AO467" s="62">
        <f t="shared" ref="AO467:AT467" si="164">AU346</f>
        <v>2605.547</v>
      </c>
      <c r="AP467" s="62">
        <f t="shared" si="164"/>
        <v>48.361080000000001</v>
      </c>
      <c r="AQ467" s="62">
        <f t="shared" si="164"/>
        <v>2668.2511257911583</v>
      </c>
      <c r="AR467" s="62">
        <f t="shared" si="164"/>
        <v>48.365715546955876</v>
      </c>
      <c r="AS467" s="62">
        <f t="shared" si="164"/>
        <v>2.4065628365620837</v>
      </c>
      <c r="AT467" s="62">
        <f t="shared" si="164"/>
        <v>9.5852841910783609E-3</v>
      </c>
      <c r="AU467" s="71"/>
      <c r="AV467" s="23"/>
      <c r="AW467" s="6"/>
      <c r="AX467" s="6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</row>
    <row r="468" spans="14:80" ht="15" customHeight="1" x14ac:dyDescent="0.25">
      <c r="N468" s="60"/>
      <c r="O468" s="83">
        <v>31</v>
      </c>
      <c r="P468" s="66">
        <v>1071</v>
      </c>
      <c r="Q468" s="66">
        <v>0.31</v>
      </c>
      <c r="R468" s="66">
        <v>1706.8</v>
      </c>
      <c r="S468" s="62">
        <f t="shared" ref="S468:X468" si="165">S381</f>
        <v>2677.7809999999999</v>
      </c>
      <c r="T468" s="62">
        <f t="shared" si="165"/>
        <v>48.348730000000003</v>
      </c>
      <c r="U468" s="62">
        <f t="shared" si="165"/>
        <v>2684.155996779105</v>
      </c>
      <c r="V468" s="62">
        <f t="shared" si="165"/>
        <v>48.369699764684491</v>
      </c>
      <c r="W468" s="62">
        <f t="shared" si="165"/>
        <v>0.23807013266226787</v>
      </c>
      <c r="X468" s="62">
        <f t="shared" si="165"/>
        <v>4.3371903842122222E-2</v>
      </c>
      <c r="Y468" s="63"/>
      <c r="Z468" s="83">
        <v>31</v>
      </c>
      <c r="AA468" s="66">
        <v>1168.4000000000001</v>
      </c>
      <c r="AB468" s="66">
        <v>0.3044</v>
      </c>
      <c r="AC468" s="66">
        <v>1706.8</v>
      </c>
      <c r="AD468" s="62">
        <f t="shared" ref="AD468:AI468" si="166">AG381</f>
        <v>2889.288</v>
      </c>
      <c r="AE468" s="62">
        <f t="shared" si="166"/>
        <v>48.342790000000001</v>
      </c>
      <c r="AF468" s="62">
        <f t="shared" si="166"/>
        <v>2880.3499622965214</v>
      </c>
      <c r="AG468" s="62">
        <f t="shared" si="166"/>
        <v>48.379569481485888</v>
      </c>
      <c r="AH468" s="62">
        <f t="shared" si="166"/>
        <v>0.30935087479955564</v>
      </c>
      <c r="AI468" s="62">
        <f t="shared" si="166"/>
        <v>7.6080593374703506E-2</v>
      </c>
      <c r="AJ468" s="63"/>
      <c r="AK468" s="83">
        <v>38</v>
      </c>
      <c r="AL468" s="66">
        <v>1071</v>
      </c>
      <c r="AM468" s="66">
        <v>0.3044</v>
      </c>
      <c r="AN468" s="66">
        <v>1706.8</v>
      </c>
      <c r="AO468" s="62">
        <f t="shared" ref="AO468:AT468" si="167">AU381</f>
        <v>2601.4349999999999</v>
      </c>
      <c r="AP468" s="62">
        <f t="shared" si="167"/>
        <v>48.360900000000001</v>
      </c>
      <c r="AQ468" s="62">
        <f t="shared" si="167"/>
        <v>2665.037546383342</v>
      </c>
      <c r="AR468" s="62">
        <f t="shared" si="167"/>
        <v>48.365487589686872</v>
      </c>
      <c r="AS468" s="62">
        <f t="shared" si="167"/>
        <v>2.4449023859270782</v>
      </c>
      <c r="AT468" s="62">
        <f t="shared" si="167"/>
        <v>9.4861544902406399E-3</v>
      </c>
      <c r="AU468" s="71"/>
      <c r="AV468" s="58"/>
      <c r="AW468" s="6"/>
      <c r="AX468" s="6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</row>
    <row r="469" spans="14:80" x14ac:dyDescent="0.25">
      <c r="N469" s="60"/>
      <c r="O469" s="83">
        <v>31</v>
      </c>
      <c r="P469" s="66">
        <v>1071</v>
      </c>
      <c r="Q469" s="66">
        <v>0.32</v>
      </c>
      <c r="R469" s="66">
        <v>1706.8</v>
      </c>
      <c r="S469" s="62">
        <f t="shared" ref="S469:X469" si="168">S416</f>
        <v>2676.9360000000001</v>
      </c>
      <c r="T469" s="62">
        <f t="shared" si="168"/>
        <v>48.34901</v>
      </c>
      <c r="U469" s="62">
        <f t="shared" si="168"/>
        <v>2683.9363001274492</v>
      </c>
      <c r="V469" s="62">
        <f t="shared" si="168"/>
        <v>48.374641375870006</v>
      </c>
      <c r="W469" s="62">
        <f t="shared" si="168"/>
        <v>0.26150420209706204</v>
      </c>
      <c r="X469" s="62">
        <f t="shared" si="168"/>
        <v>5.3013238264870297E-2</v>
      </c>
      <c r="Y469" s="63"/>
      <c r="Z469" s="83">
        <v>31</v>
      </c>
      <c r="AA469" s="66">
        <v>1174.2</v>
      </c>
      <c r="AB469" s="66">
        <v>0.3044</v>
      </c>
      <c r="AC469" s="66">
        <v>1706.8</v>
      </c>
      <c r="AD469" s="62">
        <f t="shared" ref="AD469:AI469" si="169">AG416</f>
        <v>2899.3040000000001</v>
      </c>
      <c r="AE469" s="62">
        <f t="shared" si="169"/>
        <v>48.343020000000003</v>
      </c>
      <c r="AF469" s="62">
        <f t="shared" si="169"/>
        <v>2892.0269891771609</v>
      </c>
      <c r="AG469" s="62">
        <f t="shared" si="169"/>
        <v>48.380266070848869</v>
      </c>
      <c r="AH469" s="62">
        <f t="shared" si="169"/>
        <v>0.25099164567907339</v>
      </c>
      <c r="AI469" s="62">
        <f t="shared" si="169"/>
        <v>7.7045395279124046E-2</v>
      </c>
      <c r="AJ469" s="63"/>
      <c r="AK469" s="83">
        <v>39</v>
      </c>
      <c r="AL469" s="66">
        <v>1071</v>
      </c>
      <c r="AM469" s="66">
        <v>0.3044</v>
      </c>
      <c r="AN469" s="66">
        <v>1706.8</v>
      </c>
      <c r="AO469" s="62">
        <f t="shared" ref="AO469:AT469" si="170">AU416</f>
        <v>2597.7739999999999</v>
      </c>
      <c r="AP469" s="62">
        <f t="shared" si="170"/>
        <v>48.36074</v>
      </c>
      <c r="AQ469" s="62">
        <f t="shared" si="170"/>
        <v>2661.6736060380263</v>
      </c>
      <c r="AR469" s="62">
        <f t="shared" si="170"/>
        <v>48.365248370985555</v>
      </c>
      <c r="AS469" s="62">
        <f t="shared" si="170"/>
        <v>2.4597831080773918</v>
      </c>
      <c r="AT469" s="62">
        <f t="shared" si="170"/>
        <v>9.3223779982578373E-3</v>
      </c>
      <c r="AU469" s="64"/>
      <c r="AV469" s="58"/>
      <c r="AW469" s="6"/>
      <c r="AX469" s="6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</row>
    <row r="470" spans="14:80" x14ac:dyDescent="0.25">
      <c r="N470" s="60"/>
      <c r="O470" s="83">
        <v>31</v>
      </c>
      <c r="P470" s="66">
        <v>1071</v>
      </c>
      <c r="Q470" s="66">
        <v>0.33</v>
      </c>
      <c r="R470" s="66">
        <v>1706.8</v>
      </c>
      <c r="S470" s="62">
        <f t="shared" ref="S470:X470" si="171">S451</f>
        <v>2676.1039999999998</v>
      </c>
      <c r="T470" s="62">
        <f t="shared" si="171"/>
        <v>48.349290000000003</v>
      </c>
      <c r="U470" s="62">
        <f t="shared" si="171"/>
        <v>2683.7248678713863</v>
      </c>
      <c r="V470" s="62">
        <f t="shared" si="171"/>
        <v>48.379393624902285</v>
      </c>
      <c r="W470" s="62">
        <f t="shared" si="171"/>
        <v>0.28477472741666648</v>
      </c>
      <c r="X470" s="62">
        <f t="shared" si="171"/>
        <v>6.2262806552653545E-2</v>
      </c>
      <c r="Y470" s="63"/>
      <c r="Z470" s="83">
        <v>31</v>
      </c>
      <c r="AA470" s="66">
        <v>1180</v>
      </c>
      <c r="AB470" s="66">
        <v>0.3044</v>
      </c>
      <c r="AC470" s="66">
        <v>1706.8</v>
      </c>
      <c r="AD470" s="62">
        <f t="shared" ref="AD470:AI470" si="172">AG451</f>
        <v>2909.2359999999999</v>
      </c>
      <c r="AE470" s="62">
        <f t="shared" si="172"/>
        <v>48.343260000000001</v>
      </c>
      <c r="AF470" s="62">
        <f t="shared" si="172"/>
        <v>2903.7041864149119</v>
      </c>
      <c r="AG470" s="62">
        <f t="shared" si="172"/>
        <v>48.380955967694263</v>
      </c>
      <c r="AH470" s="62">
        <f t="shared" si="172"/>
        <v>0.1901466084253049</v>
      </c>
      <c r="AI470" s="62">
        <f t="shared" si="172"/>
        <v>7.7975642714748383E-2</v>
      </c>
      <c r="AJ470" s="63"/>
      <c r="AK470" s="83">
        <v>40</v>
      </c>
      <c r="AL470" s="66">
        <v>1071</v>
      </c>
      <c r="AM470" s="66">
        <v>0.3044</v>
      </c>
      <c r="AN470" s="66">
        <v>1706.8</v>
      </c>
      <c r="AO470" s="62">
        <f t="shared" ref="AO470:AT470" si="173">AU451</f>
        <v>2595.3519999999999</v>
      </c>
      <c r="AP470" s="62">
        <f t="shared" si="173"/>
        <v>48.36063</v>
      </c>
      <c r="AQ470" s="62">
        <f t="shared" si="173"/>
        <v>2658.1582779749606</v>
      </c>
      <c r="AR470" s="62">
        <f t="shared" si="173"/>
        <v>48.36499773487116</v>
      </c>
      <c r="AS470" s="62">
        <f t="shared" si="173"/>
        <v>2.4199522059035043</v>
      </c>
      <c r="AT470" s="62">
        <f t="shared" si="173"/>
        <v>9.0315921673470995E-3</v>
      </c>
      <c r="AU470" s="64"/>
      <c r="AV470" s="58"/>
      <c r="AW470" s="6"/>
      <c r="AX470" s="6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</row>
    <row r="471" spans="14:80" ht="19.5" thickBot="1" x14ac:dyDescent="0.3">
      <c r="N471" s="60"/>
      <c r="O471" s="323" t="s">
        <v>69</v>
      </c>
      <c r="P471" s="324"/>
      <c r="Q471" s="324"/>
      <c r="R471" s="324"/>
      <c r="S471" s="324"/>
      <c r="T471" s="324"/>
      <c r="U471" s="324"/>
      <c r="V471" s="325"/>
      <c r="W471" s="84">
        <f>AVERAGE(W460:W470)</f>
        <v>0.16770611258879475</v>
      </c>
      <c r="X471" s="85">
        <f>AVERAGE(X460:X470)</f>
        <v>3.2079447432384244E-2</v>
      </c>
      <c r="Y471" s="63"/>
      <c r="Z471" s="323" t="s">
        <v>69</v>
      </c>
      <c r="AA471" s="324"/>
      <c r="AB471" s="324"/>
      <c r="AC471" s="324"/>
      <c r="AD471" s="324"/>
      <c r="AE471" s="324"/>
      <c r="AF471" s="324"/>
      <c r="AG471" s="325"/>
      <c r="AH471" s="84">
        <f>AVERAGE(AH460:AH470)</f>
        <v>0.43945207656662438</v>
      </c>
      <c r="AI471" s="85">
        <f>AVERAGE(AI460:AI470)</f>
        <v>6.5257899934237459E-2</v>
      </c>
      <c r="AJ471" s="63"/>
      <c r="AK471" s="323" t="s">
        <v>69</v>
      </c>
      <c r="AL471" s="324"/>
      <c r="AM471" s="324"/>
      <c r="AN471" s="324"/>
      <c r="AO471" s="324"/>
      <c r="AP471" s="324"/>
      <c r="AQ471" s="324"/>
      <c r="AR471" s="325"/>
      <c r="AS471" s="84">
        <f>AVERAGE(AS460:AS470)</f>
        <v>1.660395467974344</v>
      </c>
      <c r="AT471" s="85">
        <f>AVERAGE(AT460:AT470)</f>
        <v>2.2858568180861141E-2</v>
      </c>
      <c r="AU471" s="64"/>
      <c r="AV471" s="58"/>
      <c r="AW471" s="6"/>
      <c r="AX471" s="6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</row>
    <row r="472" spans="14:80" ht="24" thickBot="1" x14ac:dyDescent="0.4">
      <c r="N472" s="60"/>
      <c r="O472" s="63"/>
      <c r="P472" s="63"/>
      <c r="Q472" s="63"/>
      <c r="R472" s="307" t="s">
        <v>248</v>
      </c>
      <c r="S472" s="308"/>
      <c r="T472" s="308"/>
      <c r="U472" s="308"/>
      <c r="V472" s="308"/>
      <c r="W472" s="308"/>
      <c r="X472" s="308"/>
      <c r="Y472" s="308"/>
      <c r="Z472" s="308"/>
      <c r="AA472" s="308"/>
      <c r="AB472" s="308"/>
      <c r="AC472" s="308"/>
      <c r="AD472" s="308"/>
      <c r="AE472" s="308"/>
      <c r="AF472" s="308"/>
      <c r="AG472" s="308"/>
      <c r="AH472" s="308"/>
      <c r="AI472" s="308"/>
      <c r="AJ472" s="308"/>
      <c r="AK472" s="308"/>
      <c r="AL472" s="308"/>
      <c r="AM472" s="308"/>
      <c r="AN472" s="308"/>
      <c r="AO472" s="309"/>
      <c r="AP472" s="261">
        <f>AVERAGE(W471,AH471,AS471)</f>
        <v>0.75585121904325447</v>
      </c>
      <c r="AQ472" s="261">
        <f>AVERAGE(X471,AI471,AT471)</f>
        <v>4.0065305182494279E-2</v>
      </c>
      <c r="AR472" s="63"/>
      <c r="AS472" s="63"/>
      <c r="AT472" s="63"/>
      <c r="AU472" s="64"/>
      <c r="AV472" s="58"/>
      <c r="AW472" s="6"/>
      <c r="AX472" s="6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</row>
    <row r="473" spans="14:80" x14ac:dyDescent="0.25">
      <c r="N473" s="60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4"/>
      <c r="AW473" s="6"/>
      <c r="AX473" s="6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</row>
    <row r="474" spans="14:80" ht="15.75" thickBot="1" x14ac:dyDescent="0.3">
      <c r="N474" s="60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64"/>
      <c r="AW474" s="6"/>
      <c r="AX474" s="6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</row>
    <row r="475" spans="14:80" x14ac:dyDescent="0.25">
      <c r="AW475" s="6"/>
      <c r="AX475" s="6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</row>
    <row r="476" spans="14:80" x14ac:dyDescent="0.25">
      <c r="AW476" s="6"/>
      <c r="AX476" s="6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</row>
    <row r="477" spans="14:80" x14ac:dyDescent="0.25">
      <c r="AP477">
        <v>0.75585121904325403</v>
      </c>
      <c r="AQ477">
        <v>4.0065305182494279E-2</v>
      </c>
      <c r="AW477" s="6"/>
      <c r="AX477" s="6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</row>
    <row r="478" spans="14:80" x14ac:dyDescent="0.25">
      <c r="AW478" s="6"/>
      <c r="AX478" s="6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</row>
    <row r="479" spans="14:80" x14ac:dyDescent="0.25">
      <c r="AW479" s="6"/>
      <c r="AX479" s="6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</row>
    <row r="480" spans="14:80" x14ac:dyDescent="0.25">
      <c r="AW480" s="6"/>
      <c r="AX480" s="6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</row>
    <row r="481" spans="15:80" x14ac:dyDescent="0.25">
      <c r="AW481" s="6"/>
      <c r="AX481" s="6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</row>
    <row r="482" spans="15:80" x14ac:dyDescent="0.25">
      <c r="AW482" s="6"/>
      <c r="AX482" s="6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</row>
    <row r="483" spans="15:80" x14ac:dyDescent="0.25">
      <c r="AW483" s="6"/>
      <c r="AX483" s="6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</row>
    <row r="484" spans="15:80" x14ac:dyDescent="0.25">
      <c r="AW484" s="6"/>
      <c r="AX484" s="6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</row>
    <row r="485" spans="15:80" x14ac:dyDescent="0.25">
      <c r="AW485" s="6"/>
      <c r="AX485" s="6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</row>
    <row r="486" spans="15:80" x14ac:dyDescent="0.25">
      <c r="AW486" s="6"/>
      <c r="AX486" s="6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</row>
    <row r="487" spans="15:80" x14ac:dyDescent="0.25">
      <c r="AW487" s="6"/>
      <c r="AX487" s="6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</row>
    <row r="488" spans="15:80" x14ac:dyDescent="0.25">
      <c r="AW488" s="6"/>
      <c r="AX488" s="6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</row>
    <row r="489" spans="15:80" x14ac:dyDescent="0.25">
      <c r="AW489" s="6"/>
      <c r="AX489" s="6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</row>
    <row r="490" spans="15:80" x14ac:dyDescent="0.25">
      <c r="AW490" s="6"/>
      <c r="AX490" s="6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</row>
    <row r="491" spans="15:80" x14ac:dyDescent="0.25">
      <c r="AW491" s="6"/>
      <c r="AX491" s="6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</row>
    <row r="492" spans="15:80" x14ac:dyDescent="0.25">
      <c r="AW492" s="6"/>
      <c r="AX492" s="6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</row>
    <row r="493" spans="15:80" x14ac:dyDescent="0.25">
      <c r="AW493" s="6"/>
      <c r="AX493" s="6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</row>
    <row r="494" spans="15:80" x14ac:dyDescent="0.25">
      <c r="O494" s="20"/>
      <c r="P494" s="20"/>
      <c r="Q494" s="8"/>
      <c r="R494" s="19"/>
      <c r="S494" s="19"/>
      <c r="T494" s="8"/>
      <c r="U494" s="8"/>
      <c r="V494" s="8"/>
      <c r="W494" s="8"/>
      <c r="X494" s="20"/>
      <c r="Y494" s="20"/>
      <c r="AW494" s="6"/>
      <c r="AX494" s="6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</row>
    <row r="495" spans="15:80" x14ac:dyDescent="0.25">
      <c r="O495" s="20"/>
      <c r="P495" s="20"/>
      <c r="Q495" s="8"/>
      <c r="R495" s="19"/>
      <c r="S495" s="19"/>
      <c r="T495" s="8"/>
      <c r="U495" s="8"/>
      <c r="V495" s="8"/>
      <c r="W495" s="8"/>
      <c r="X495" s="20"/>
      <c r="Y495" s="20"/>
      <c r="AW495" s="6"/>
      <c r="AX495" s="6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</row>
    <row r="496" spans="15:80" x14ac:dyDescent="0.25">
      <c r="O496" s="20"/>
      <c r="P496" s="20"/>
      <c r="Q496" s="8"/>
      <c r="R496" s="19"/>
      <c r="S496" s="19"/>
      <c r="T496" s="8"/>
      <c r="U496" s="8"/>
      <c r="V496" s="8"/>
      <c r="W496" s="8"/>
      <c r="X496" s="20"/>
      <c r="Y496" s="20"/>
      <c r="AW496" s="6"/>
      <c r="AX496" s="6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</row>
    <row r="497" spans="15:80" x14ac:dyDescent="0.25">
      <c r="O497" s="20"/>
      <c r="P497" s="20"/>
      <c r="Q497" s="8"/>
      <c r="R497" s="19"/>
      <c r="S497" s="19"/>
      <c r="T497" s="8"/>
      <c r="U497" s="8"/>
      <c r="V497" s="8"/>
      <c r="W497" s="8"/>
      <c r="X497" s="20"/>
      <c r="Y497" s="20"/>
      <c r="AW497" s="6"/>
      <c r="AX497" s="6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</row>
    <row r="498" spans="15:80" x14ac:dyDescent="0.25">
      <c r="O498" s="20"/>
      <c r="P498" s="20"/>
      <c r="Q498" s="8"/>
      <c r="R498" s="19"/>
      <c r="S498" s="19"/>
      <c r="T498" s="8"/>
      <c r="U498" s="8"/>
      <c r="V498" s="8"/>
      <c r="W498" s="8"/>
      <c r="X498" s="20"/>
      <c r="Y498" s="20"/>
      <c r="AW498" s="6"/>
      <c r="AX498" s="6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</row>
    <row r="499" spans="15:80" x14ac:dyDescent="0.25">
      <c r="O499" s="20"/>
      <c r="P499" s="20"/>
      <c r="Q499" s="8"/>
      <c r="R499" s="19"/>
      <c r="S499" s="19"/>
      <c r="T499" s="8"/>
      <c r="U499" s="8"/>
      <c r="V499" s="8"/>
      <c r="W499" s="8"/>
      <c r="X499" s="20"/>
      <c r="Y499" s="20"/>
      <c r="AW499" s="6"/>
      <c r="AX499" s="6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</row>
    <row r="500" spans="15:80" ht="18.75" x14ac:dyDescent="0.3">
      <c r="O500" s="20"/>
      <c r="P500" s="77"/>
      <c r="Q500" s="77"/>
      <c r="R500" s="77"/>
      <c r="S500" s="77"/>
      <c r="T500" s="77"/>
      <c r="U500" s="77"/>
      <c r="V500" s="74"/>
      <c r="W500" s="74"/>
      <c r="X500" s="20"/>
      <c r="Y500" s="20"/>
      <c r="AW500" s="6"/>
      <c r="AX500" s="6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</row>
    <row r="501" spans="15:80" x14ac:dyDescent="0.25">
      <c r="O501" s="20"/>
      <c r="P501" s="74"/>
      <c r="Q501" s="74"/>
      <c r="R501" s="74"/>
      <c r="S501" s="74"/>
      <c r="T501" s="74"/>
      <c r="U501" s="74"/>
      <c r="V501" s="74"/>
      <c r="W501" s="20"/>
      <c r="X501" s="20"/>
      <c r="Y501" s="20"/>
      <c r="AW501" s="6"/>
      <c r="AX501" s="6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</row>
    <row r="502" spans="15:80" x14ac:dyDescent="0.25"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AW502" s="6"/>
      <c r="AX502" s="6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</row>
    <row r="503" spans="15:80" ht="18.75" x14ac:dyDescent="0.3">
      <c r="O503" s="20"/>
      <c r="P503" s="75"/>
      <c r="Q503" s="75"/>
      <c r="R503" s="73"/>
      <c r="S503" s="73"/>
      <c r="T503" s="76"/>
      <c r="U503" s="76"/>
      <c r="V503" s="77"/>
      <c r="W503" s="77"/>
      <c r="X503" s="20"/>
      <c r="Y503" s="20"/>
      <c r="AW503" s="6"/>
      <c r="AX503" s="6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</row>
    <row r="504" spans="15:80" ht="18.75" x14ac:dyDescent="0.25">
      <c r="O504" s="20"/>
      <c r="P504" s="75"/>
      <c r="Q504" s="75"/>
      <c r="R504" s="75"/>
      <c r="S504" s="75"/>
      <c r="T504" s="75"/>
      <c r="U504" s="75"/>
      <c r="V504" s="78"/>
      <c r="W504" s="78"/>
      <c r="X504" s="20"/>
      <c r="Y504" s="20"/>
      <c r="AW504" s="6"/>
      <c r="AX504" s="6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</row>
    <row r="505" spans="15:80" x14ac:dyDescent="0.25">
      <c r="O505" s="20"/>
      <c r="P505" s="20"/>
      <c r="Q505" s="8"/>
      <c r="R505" s="19"/>
      <c r="S505" s="19"/>
      <c r="T505" s="74"/>
      <c r="U505" s="8"/>
      <c r="V505" s="8"/>
      <c r="W505" s="8"/>
      <c r="X505" s="20"/>
      <c r="Y505" s="19"/>
      <c r="AW505" s="6"/>
      <c r="AX505" s="6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</row>
    <row r="506" spans="15:80" x14ac:dyDescent="0.25">
      <c r="O506" s="20"/>
      <c r="P506" s="20"/>
      <c r="Q506" s="8"/>
      <c r="R506" s="19"/>
      <c r="S506" s="19"/>
      <c r="T506" s="20"/>
      <c r="U506" s="8"/>
      <c r="V506" s="8"/>
      <c r="W506" s="8"/>
      <c r="X506" s="20"/>
      <c r="Y506" s="19"/>
      <c r="AW506" s="6"/>
      <c r="AX506" s="6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</row>
    <row r="507" spans="15:80" x14ac:dyDescent="0.25">
      <c r="O507" s="20"/>
      <c r="P507" s="20"/>
      <c r="Q507" s="8"/>
      <c r="R507" s="19"/>
      <c r="S507" s="19"/>
      <c r="T507" s="8"/>
      <c r="U507" s="8"/>
      <c r="V507" s="8"/>
      <c r="W507" s="8"/>
      <c r="X507" s="20"/>
      <c r="Y507" s="20"/>
      <c r="AW507" s="6"/>
      <c r="AX507" s="6"/>
    </row>
    <row r="508" spans="15:80" x14ac:dyDescent="0.25">
      <c r="O508" s="20"/>
      <c r="P508" s="20"/>
      <c r="Q508" s="8"/>
      <c r="R508" s="19"/>
      <c r="S508" s="19"/>
      <c r="T508" s="8"/>
      <c r="U508" s="8"/>
      <c r="V508" s="8"/>
      <c r="W508" s="8"/>
      <c r="X508" s="20"/>
      <c r="Y508" s="20"/>
      <c r="AW508" s="6"/>
      <c r="AX508" s="6"/>
    </row>
    <row r="509" spans="15:80" x14ac:dyDescent="0.25">
      <c r="O509" s="20"/>
      <c r="P509" s="20"/>
      <c r="Q509" s="8"/>
      <c r="R509" s="19"/>
      <c r="S509" s="19"/>
      <c r="T509" s="8"/>
      <c r="U509" s="8"/>
      <c r="V509" s="8"/>
      <c r="W509" s="8"/>
      <c r="X509" s="20"/>
      <c r="Y509" s="20"/>
    </row>
    <row r="510" spans="15:80" x14ac:dyDescent="0.25">
      <c r="O510" s="20"/>
      <c r="P510" s="20"/>
      <c r="Q510" s="8"/>
      <c r="R510" s="19"/>
      <c r="S510" s="19"/>
      <c r="T510" s="8"/>
      <c r="U510" s="8"/>
      <c r="V510" s="8"/>
      <c r="W510" s="8"/>
      <c r="X510" s="20"/>
      <c r="Y510" s="20"/>
    </row>
    <row r="511" spans="15:80" x14ac:dyDescent="0.25">
      <c r="O511" s="20"/>
      <c r="P511" s="20"/>
      <c r="Q511" s="8"/>
      <c r="R511" s="19"/>
      <c r="S511" s="19"/>
      <c r="T511" s="8"/>
      <c r="U511" s="8"/>
      <c r="V511" s="8"/>
      <c r="W511" s="8"/>
      <c r="X511" s="20"/>
      <c r="Y511" s="20"/>
    </row>
    <row r="512" spans="15:80" x14ac:dyDescent="0.25">
      <c r="O512" s="20"/>
      <c r="P512" s="20"/>
      <c r="Q512" s="8"/>
      <c r="R512" s="19"/>
      <c r="S512" s="19"/>
      <c r="T512" s="8"/>
      <c r="U512" s="8"/>
      <c r="V512" s="8"/>
      <c r="W512" s="8"/>
      <c r="X512" s="20"/>
      <c r="Y512" s="20"/>
    </row>
    <row r="513" spans="15:25" x14ac:dyDescent="0.25">
      <c r="O513" s="20"/>
      <c r="P513" s="20"/>
      <c r="Q513" s="8"/>
      <c r="R513" s="19"/>
      <c r="S513" s="19"/>
      <c r="T513" s="8"/>
      <c r="U513" s="8"/>
      <c r="V513" s="8"/>
      <c r="W513" s="8"/>
      <c r="X513" s="20"/>
      <c r="Y513" s="20"/>
    </row>
    <row r="514" spans="15:25" x14ac:dyDescent="0.25">
      <c r="O514" s="20"/>
      <c r="P514" s="20"/>
      <c r="Q514" s="8"/>
      <c r="R514" s="19"/>
      <c r="S514" s="19"/>
      <c r="T514" s="8"/>
      <c r="U514" s="8"/>
      <c r="V514" s="8"/>
      <c r="W514" s="8"/>
      <c r="X514" s="20"/>
      <c r="Y514" s="20"/>
    </row>
    <row r="515" spans="15:25" x14ac:dyDescent="0.25">
      <c r="O515" s="20"/>
      <c r="P515" s="20"/>
      <c r="Q515" s="8"/>
      <c r="R515" s="19"/>
      <c r="S515" s="19"/>
      <c r="T515" s="8"/>
      <c r="U515" s="8"/>
      <c r="V515" s="8"/>
      <c r="W515" s="8"/>
      <c r="X515" s="20"/>
      <c r="Y515" s="20"/>
    </row>
    <row r="516" spans="15:25" ht="18.75" x14ac:dyDescent="0.3">
      <c r="O516" s="20"/>
      <c r="P516" s="77"/>
      <c r="Q516" s="77"/>
      <c r="R516" s="77"/>
      <c r="S516" s="77"/>
      <c r="T516" s="77"/>
      <c r="U516" s="77"/>
      <c r="V516" s="74"/>
      <c r="W516" s="74"/>
      <c r="X516" s="20"/>
      <c r="Y516" s="20"/>
    </row>
    <row r="517" spans="15:25" x14ac:dyDescent="0.25"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5:25" x14ac:dyDescent="0.25"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</sheetData>
  <mergeCells count="136">
    <mergeCell ref="O452:V452"/>
    <mergeCell ref="AC452:AJ452"/>
    <mergeCell ref="AQ452:AX452"/>
    <mergeCell ref="R472:AO472"/>
    <mergeCell ref="B3:BK7"/>
    <mergeCell ref="AC417:AC451"/>
    <mergeCell ref="AD417:AD451"/>
    <mergeCell ref="AE417:AE451"/>
    <mergeCell ref="AQ172:AQ206"/>
    <mergeCell ref="AR172:AR206"/>
    <mergeCell ref="AS172:AS206"/>
    <mergeCell ref="AQ207:AQ241"/>
    <mergeCell ref="AR207:AR241"/>
    <mergeCell ref="AS207:AS241"/>
    <mergeCell ref="AQ242:AQ276"/>
    <mergeCell ref="AR242:AR276"/>
    <mergeCell ref="AS242:AS276"/>
    <mergeCell ref="AQ277:AQ311"/>
    <mergeCell ref="AR277:AR311"/>
    <mergeCell ref="AS277:AS311"/>
    <mergeCell ref="O347:O381"/>
    <mergeCell ref="P347:P381"/>
    <mergeCell ref="Q347:Q381"/>
    <mergeCell ref="AQ67:AQ101"/>
    <mergeCell ref="AR67:AR101"/>
    <mergeCell ref="AS67:AS101"/>
    <mergeCell ref="AC347:AC381"/>
    <mergeCell ref="AD347:AD381"/>
    <mergeCell ref="AE347:AE381"/>
    <mergeCell ref="AC382:AC416"/>
    <mergeCell ref="AD382:AD416"/>
    <mergeCell ref="AE382:AE416"/>
    <mergeCell ref="AC207:AC241"/>
    <mergeCell ref="AD207:AD241"/>
    <mergeCell ref="AE207:AE241"/>
    <mergeCell ref="AC242:AC276"/>
    <mergeCell ref="AD242:AD276"/>
    <mergeCell ref="AE242:AE276"/>
    <mergeCell ref="AR102:AR136"/>
    <mergeCell ref="AS102:AS136"/>
    <mergeCell ref="AQ137:AQ171"/>
    <mergeCell ref="AR137:AR171"/>
    <mergeCell ref="AS137:AS171"/>
    <mergeCell ref="AC172:AC206"/>
    <mergeCell ref="AD172:AD206"/>
    <mergeCell ref="AE172:AE206"/>
    <mergeCell ref="AC312:AC346"/>
    <mergeCell ref="AD312:AD346"/>
    <mergeCell ref="AE312:AE346"/>
    <mergeCell ref="O312:O346"/>
    <mergeCell ref="P312:P346"/>
    <mergeCell ref="Q312:Q346"/>
    <mergeCell ref="AC102:AC136"/>
    <mergeCell ref="AD102:AD136"/>
    <mergeCell ref="AE102:AE136"/>
    <mergeCell ref="AC137:AC171"/>
    <mergeCell ref="AD137:AD171"/>
    <mergeCell ref="AE137:AE171"/>
    <mergeCell ref="AC277:AC311"/>
    <mergeCell ref="AD277:AD311"/>
    <mergeCell ref="AE277:AE311"/>
    <mergeCell ref="P102:P136"/>
    <mergeCell ref="Q102:Q136"/>
    <mergeCell ref="O137:O171"/>
    <mergeCell ref="P137:P171"/>
    <mergeCell ref="Q137:Q171"/>
    <mergeCell ref="P277:P311"/>
    <mergeCell ref="Q277:Q311"/>
    <mergeCell ref="O242:O276"/>
    <mergeCell ref="P242:P276"/>
    <mergeCell ref="Q242:Q276"/>
    <mergeCell ref="O471:V471"/>
    <mergeCell ref="Z471:AG471"/>
    <mergeCell ref="AK471:AR471"/>
    <mergeCell ref="O455:AT457"/>
    <mergeCell ref="BE9:BG9"/>
    <mergeCell ref="S458:T458"/>
    <mergeCell ref="U458:V458"/>
    <mergeCell ref="W458:X458"/>
    <mergeCell ref="AD458:AE458"/>
    <mergeCell ref="AF458:AG458"/>
    <mergeCell ref="AH458:AI458"/>
    <mergeCell ref="AO458:AP458"/>
    <mergeCell ref="AQ458:AR458"/>
    <mergeCell ref="AS458:AT458"/>
    <mergeCell ref="AU65:AV65"/>
    <mergeCell ref="AW65:AX65"/>
    <mergeCell ref="AY65:AZ65"/>
    <mergeCell ref="S65:T65"/>
    <mergeCell ref="U65:V65"/>
    <mergeCell ref="W65:X65"/>
    <mergeCell ref="O382:O416"/>
    <mergeCell ref="P382:P416"/>
    <mergeCell ref="Q382:Q416"/>
    <mergeCell ref="O57:AT62"/>
    <mergeCell ref="Y65:Z65"/>
    <mergeCell ref="O63:Z64"/>
    <mergeCell ref="AC63:AN64"/>
    <mergeCell ref="AM65:AN65"/>
    <mergeCell ref="P67:P101"/>
    <mergeCell ref="Q67:Q101"/>
    <mergeCell ref="O102:O136"/>
    <mergeCell ref="P207:P241"/>
    <mergeCell ref="Q207:Q241"/>
    <mergeCell ref="O172:O206"/>
    <mergeCell ref="P172:P206"/>
    <mergeCell ref="Q172:Q206"/>
    <mergeCell ref="O207:O241"/>
    <mergeCell ref="AG65:AH65"/>
    <mergeCell ref="AI65:AJ65"/>
    <mergeCell ref="AK65:AL65"/>
    <mergeCell ref="O67:O101"/>
    <mergeCell ref="BA65:BB65"/>
    <mergeCell ref="AQ63:BB64"/>
    <mergeCell ref="N453:AO453"/>
    <mergeCell ref="AR453:AW453"/>
    <mergeCell ref="AC67:AC101"/>
    <mergeCell ref="AD67:AD101"/>
    <mergeCell ref="AE67:AE101"/>
    <mergeCell ref="AQ417:AQ451"/>
    <mergeCell ref="AR417:AR451"/>
    <mergeCell ref="AS417:AS451"/>
    <mergeCell ref="AQ312:AQ346"/>
    <mergeCell ref="AR312:AR346"/>
    <mergeCell ref="AS312:AS346"/>
    <mergeCell ref="AQ347:AQ381"/>
    <mergeCell ref="AR347:AR381"/>
    <mergeCell ref="AS347:AS381"/>
    <mergeCell ref="AQ382:AQ416"/>
    <mergeCell ref="AR382:AR416"/>
    <mergeCell ref="AS382:AS416"/>
    <mergeCell ref="AQ102:AQ136"/>
    <mergeCell ref="O417:O451"/>
    <mergeCell ref="P417:P451"/>
    <mergeCell ref="Q417:Q451"/>
    <mergeCell ref="O277:O3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Y2748"/>
  <sheetViews>
    <sheetView tabSelected="1" topLeftCell="AX241" zoomScale="70" zoomScaleNormal="70" workbookViewId="0">
      <selection activeCell="BD254" sqref="BD254"/>
    </sheetView>
  </sheetViews>
  <sheetFormatPr defaultRowHeight="15" x14ac:dyDescent="0.25"/>
  <cols>
    <col min="4" max="4" width="26.7109375" customWidth="1"/>
    <col min="5" max="5" width="5.28515625" customWidth="1"/>
    <col min="6" max="6" width="6.85546875" customWidth="1"/>
    <col min="7" max="7" width="6.140625" customWidth="1"/>
    <col min="8" max="8" width="16.7109375" customWidth="1"/>
    <col min="9" max="9" width="17.42578125" customWidth="1"/>
    <col min="10" max="10" width="21.140625" customWidth="1"/>
    <col min="11" max="11" width="16.42578125" customWidth="1"/>
    <col min="12" max="12" width="18.85546875" customWidth="1"/>
    <col min="13" max="13" width="11.85546875" bestFit="1" customWidth="1"/>
    <col min="14" max="14" width="15.28515625" customWidth="1"/>
    <col min="15" max="15" width="15.42578125" customWidth="1"/>
    <col min="17" max="17" width="16.7109375" customWidth="1"/>
    <col min="18" max="18" width="15.28515625" customWidth="1"/>
    <col min="19" max="19" width="13.28515625" customWidth="1"/>
    <col min="20" max="20" width="13.7109375" customWidth="1"/>
    <col min="21" max="21" width="13" customWidth="1"/>
    <col min="23" max="23" width="15.140625" customWidth="1"/>
    <col min="24" max="24" width="12" customWidth="1"/>
    <col min="25" max="25" width="18.5703125" customWidth="1"/>
    <col min="26" max="26" width="34.85546875" customWidth="1"/>
    <col min="29" max="29" width="13.42578125" customWidth="1"/>
    <col min="30" max="30" width="13.85546875" customWidth="1"/>
    <col min="31" max="31" width="13.140625" customWidth="1"/>
    <col min="35" max="35" width="12.140625" customWidth="1"/>
    <col min="36" max="36" width="10" customWidth="1"/>
    <col min="37" max="37" width="15.42578125" customWidth="1"/>
    <col min="38" max="38" width="21" customWidth="1"/>
    <col min="39" max="39" width="16.28515625" customWidth="1"/>
    <col min="40" max="40" width="12.7109375" customWidth="1"/>
    <col min="42" max="42" width="12.5703125" customWidth="1"/>
    <col min="43" max="43" width="14.5703125" customWidth="1"/>
    <col min="44" max="44" width="10.5703125" bestFit="1" customWidth="1"/>
    <col min="45" max="45" width="11" bestFit="1" customWidth="1"/>
    <col min="46" max="46" width="8.85546875" bestFit="1" customWidth="1"/>
    <col min="47" max="47" width="13.5703125" customWidth="1"/>
    <col min="48" max="48" width="14.140625" bestFit="1" customWidth="1"/>
    <col min="49" max="49" width="12.85546875" customWidth="1"/>
    <col min="50" max="50" width="12.140625" bestFit="1" customWidth="1"/>
    <col min="51" max="51" width="12.42578125" customWidth="1"/>
    <col min="52" max="52" width="13.7109375" bestFit="1" customWidth="1"/>
    <col min="53" max="53" width="12.85546875" bestFit="1" customWidth="1"/>
    <col min="54" max="54" width="14.140625" bestFit="1" customWidth="1"/>
    <col min="55" max="55" width="15.42578125" customWidth="1"/>
    <col min="56" max="56" width="21.5703125" customWidth="1"/>
    <col min="57" max="57" width="21.140625" customWidth="1"/>
    <col min="58" max="58" width="17.140625" customWidth="1"/>
    <col min="59" max="59" width="14.140625" bestFit="1" customWidth="1"/>
    <col min="60" max="60" width="10.7109375" customWidth="1"/>
    <col min="61" max="61" width="10.5703125" bestFit="1" customWidth="1"/>
    <col min="62" max="62" width="11.85546875" bestFit="1" customWidth="1"/>
    <col min="63" max="63" width="17" style="101" customWidth="1"/>
    <col min="64" max="64" width="14.140625" customWidth="1"/>
    <col min="66" max="66" width="21.85546875" customWidth="1"/>
    <col min="67" max="67" width="10.85546875" bestFit="1" customWidth="1"/>
    <col min="68" max="68" width="12.5703125" customWidth="1"/>
    <col min="70" max="70" width="12.7109375" customWidth="1"/>
    <col min="77" max="77" width="10.140625" bestFit="1" customWidth="1"/>
    <col min="78" max="78" width="17.42578125" customWidth="1"/>
  </cols>
  <sheetData>
    <row r="2" spans="1:76" ht="15.75" thickBot="1" x14ac:dyDescent="0.3"/>
    <row r="3" spans="1:76" x14ac:dyDescent="0.25">
      <c r="B3" s="397" t="s">
        <v>119</v>
      </c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8"/>
      <c r="AP3" s="398"/>
      <c r="AQ3" s="398"/>
      <c r="AR3" s="398"/>
      <c r="AS3" s="398"/>
      <c r="AT3" s="398"/>
      <c r="AU3" s="398"/>
      <c r="AV3" s="398"/>
      <c r="AW3" s="398"/>
      <c r="AX3" s="398"/>
      <c r="AY3" s="398"/>
      <c r="AZ3" s="398"/>
      <c r="BA3" s="398"/>
      <c r="BB3" s="398"/>
      <c r="BC3" s="398"/>
      <c r="BD3" s="398"/>
      <c r="BE3" s="398"/>
      <c r="BF3" s="398"/>
      <c r="BG3" s="398"/>
      <c r="BH3" s="398"/>
      <c r="BI3" s="398"/>
      <c r="BJ3" s="398"/>
      <c r="BK3" s="398"/>
      <c r="BL3" s="398"/>
      <c r="BM3" s="398"/>
      <c r="BN3" s="398"/>
      <c r="BO3" s="398"/>
      <c r="BP3" s="398"/>
      <c r="BQ3" s="25"/>
      <c r="BR3" s="25"/>
      <c r="BS3" s="25"/>
      <c r="BT3" s="25"/>
      <c r="BU3" s="26"/>
    </row>
    <row r="4" spans="1:76" x14ac:dyDescent="0.25">
      <c r="B4" s="399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0"/>
      <c r="AY4" s="400"/>
      <c r="AZ4" s="400"/>
      <c r="BA4" s="400"/>
      <c r="BB4" s="400"/>
      <c r="BC4" s="400"/>
      <c r="BD4" s="400"/>
      <c r="BE4" s="400"/>
      <c r="BF4" s="400"/>
      <c r="BG4" s="400"/>
      <c r="BH4" s="400"/>
      <c r="BI4" s="400"/>
      <c r="BJ4" s="400"/>
      <c r="BK4" s="400"/>
      <c r="BL4" s="400"/>
      <c r="BM4" s="400"/>
      <c r="BN4" s="400"/>
      <c r="BO4" s="400"/>
      <c r="BP4" s="400"/>
      <c r="BQ4" s="23"/>
      <c r="BR4" s="23"/>
      <c r="BS4" s="23"/>
      <c r="BT4" s="23"/>
      <c r="BU4" s="28"/>
      <c r="BV4" s="135"/>
      <c r="BW4" s="135"/>
      <c r="BX4" s="135"/>
    </row>
    <row r="5" spans="1:76" x14ac:dyDescent="0.25">
      <c r="B5" s="399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0"/>
      <c r="AU5" s="400"/>
      <c r="AV5" s="400"/>
      <c r="AW5" s="400"/>
      <c r="AX5" s="400"/>
      <c r="AY5" s="400"/>
      <c r="AZ5" s="400"/>
      <c r="BA5" s="400"/>
      <c r="BB5" s="400"/>
      <c r="BC5" s="400"/>
      <c r="BD5" s="400"/>
      <c r="BE5" s="400"/>
      <c r="BF5" s="400"/>
      <c r="BG5" s="400"/>
      <c r="BH5" s="400"/>
      <c r="BI5" s="400"/>
      <c r="BJ5" s="400"/>
      <c r="BK5" s="400"/>
      <c r="BL5" s="400"/>
      <c r="BM5" s="400"/>
      <c r="BN5" s="400"/>
      <c r="BO5" s="400"/>
      <c r="BP5" s="400"/>
      <c r="BQ5" s="23"/>
      <c r="BR5" s="23"/>
      <c r="BS5" s="23"/>
      <c r="BT5" s="23"/>
      <c r="BU5" s="28"/>
      <c r="BV5" s="135"/>
      <c r="BW5" s="135"/>
      <c r="BX5" s="135"/>
    </row>
    <row r="6" spans="1:76" x14ac:dyDescent="0.25">
      <c r="B6" s="399"/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0"/>
      <c r="AG6" s="400"/>
      <c r="AH6" s="400"/>
      <c r="AI6" s="400"/>
      <c r="AJ6" s="400"/>
      <c r="AK6" s="400"/>
      <c r="AL6" s="400"/>
      <c r="AM6" s="400"/>
      <c r="AN6" s="400"/>
      <c r="AO6" s="400"/>
      <c r="AP6" s="400"/>
      <c r="AQ6" s="400"/>
      <c r="AR6" s="400"/>
      <c r="AS6" s="400"/>
      <c r="AT6" s="400"/>
      <c r="AU6" s="400"/>
      <c r="AV6" s="400"/>
      <c r="AW6" s="400"/>
      <c r="AX6" s="400"/>
      <c r="AY6" s="400"/>
      <c r="AZ6" s="400"/>
      <c r="BA6" s="400"/>
      <c r="BB6" s="400"/>
      <c r="BC6" s="400"/>
      <c r="BD6" s="400"/>
      <c r="BE6" s="400"/>
      <c r="BF6" s="400"/>
      <c r="BG6" s="400"/>
      <c r="BH6" s="400"/>
      <c r="BI6" s="400"/>
      <c r="BJ6" s="400"/>
      <c r="BK6" s="400"/>
      <c r="BL6" s="400"/>
      <c r="BM6" s="400"/>
      <c r="BN6" s="400"/>
      <c r="BO6" s="400"/>
      <c r="BP6" s="400"/>
      <c r="BQ6" s="23"/>
      <c r="BR6" s="23"/>
      <c r="BS6" s="23"/>
      <c r="BT6" s="23"/>
      <c r="BU6" s="28"/>
      <c r="BV6" s="135"/>
      <c r="BW6" s="135"/>
      <c r="BX6" s="135"/>
    </row>
    <row r="7" spans="1:76" x14ac:dyDescent="0.25">
      <c r="B7" s="399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0"/>
      <c r="AA7" s="400"/>
      <c r="AB7" s="400"/>
      <c r="AC7" s="400"/>
      <c r="AD7" s="400"/>
      <c r="AE7" s="400"/>
      <c r="AF7" s="400"/>
      <c r="AG7" s="400"/>
      <c r="AH7" s="400"/>
      <c r="AI7" s="400"/>
      <c r="AJ7" s="400"/>
      <c r="AK7" s="400"/>
      <c r="AL7" s="400"/>
      <c r="AM7" s="400"/>
      <c r="AN7" s="400"/>
      <c r="AO7" s="400"/>
      <c r="AP7" s="400"/>
      <c r="AQ7" s="400"/>
      <c r="AR7" s="400"/>
      <c r="AS7" s="400"/>
      <c r="AT7" s="400"/>
      <c r="AU7" s="400"/>
      <c r="AV7" s="400"/>
      <c r="AW7" s="400"/>
      <c r="AX7" s="400"/>
      <c r="AY7" s="400"/>
      <c r="AZ7" s="400"/>
      <c r="BA7" s="400"/>
      <c r="BB7" s="400"/>
      <c r="BC7" s="400"/>
      <c r="BD7" s="400"/>
      <c r="BE7" s="400"/>
      <c r="BF7" s="400"/>
      <c r="BG7" s="400"/>
      <c r="BH7" s="400"/>
      <c r="BI7" s="400"/>
      <c r="BJ7" s="400"/>
      <c r="BK7" s="400"/>
      <c r="BL7" s="400"/>
      <c r="BM7" s="400"/>
      <c r="BN7" s="400"/>
      <c r="BO7" s="400"/>
      <c r="BP7" s="400"/>
      <c r="BQ7" s="23"/>
      <c r="BR7" s="23"/>
      <c r="BS7" s="23"/>
      <c r="BT7" s="23"/>
      <c r="BU7" s="28"/>
      <c r="BV7" s="135"/>
      <c r="BW7" s="135"/>
      <c r="BX7" s="135"/>
    </row>
    <row r="8" spans="1:76" x14ac:dyDescent="0.25">
      <c r="B8" s="27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>
        <f>V14*100</f>
        <v>11668.621824000002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327" t="s">
        <v>79</v>
      </c>
      <c r="BG8" s="327"/>
      <c r="BH8" s="327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8"/>
      <c r="BV8" s="135"/>
      <c r="BW8" s="135"/>
      <c r="BX8" s="135"/>
    </row>
    <row r="9" spans="1:76" x14ac:dyDescent="0.25">
      <c r="B9" s="27"/>
      <c r="C9" s="327" t="s">
        <v>79</v>
      </c>
      <c r="D9" s="327"/>
      <c r="E9" s="327"/>
      <c r="F9" s="23"/>
      <c r="K9" s="23"/>
      <c r="L9" s="23"/>
      <c r="M9" s="23"/>
      <c r="N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9"/>
      <c r="AQ9" s="9"/>
      <c r="AR9" s="9"/>
      <c r="AS9" s="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56" t="s">
        <v>80</v>
      </c>
      <c r="BG9" s="56" t="s">
        <v>81</v>
      </c>
      <c r="BH9" s="56" t="s">
        <v>82</v>
      </c>
      <c r="BK9" s="170"/>
      <c r="BL9" s="170"/>
      <c r="BM9" s="55"/>
      <c r="BN9" s="23"/>
      <c r="BO9" s="23"/>
      <c r="BP9" s="23"/>
      <c r="BQ9" s="23"/>
      <c r="BR9" s="23"/>
      <c r="BS9" s="23"/>
      <c r="BT9" s="23"/>
      <c r="BU9" s="28"/>
      <c r="BV9" s="135"/>
      <c r="BW9" s="135"/>
      <c r="BX9" s="135"/>
    </row>
    <row r="10" spans="1:76" x14ac:dyDescent="0.25">
      <c r="B10" s="27"/>
      <c r="C10" s="56" t="s">
        <v>80</v>
      </c>
      <c r="D10" s="56" t="s">
        <v>81</v>
      </c>
      <c r="E10" s="56" t="s">
        <v>82</v>
      </c>
      <c r="F10" s="23"/>
      <c r="H10" s="134">
        <f>D14</f>
        <v>2684.2828630766553</v>
      </c>
      <c r="I10" s="5">
        <f>H14</f>
        <v>48.366844493003782</v>
      </c>
      <c r="J10" s="255">
        <f>O14</f>
        <v>1.2123850456547719E-5</v>
      </c>
      <c r="K10" s="23"/>
      <c r="L10" s="23"/>
      <c r="M10" s="23">
        <f>100/O14</f>
        <v>8248204.6737876972</v>
      </c>
      <c r="N10" s="254"/>
      <c r="O10">
        <v>1.21238504565477E-5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9"/>
      <c r="AQ10" s="9"/>
      <c r="AR10" s="9"/>
      <c r="AS10" s="9"/>
      <c r="AT10" s="23"/>
      <c r="AU10" s="23"/>
      <c r="AV10" s="23"/>
      <c r="AW10" s="23">
        <f>AX14/AW14</f>
        <v>0.89055170873352707</v>
      </c>
      <c r="AX10" s="23"/>
      <c r="AY10" s="23"/>
      <c r="AZ10" s="23"/>
      <c r="BA10" s="23"/>
      <c r="BB10" s="9"/>
      <c r="BC10" s="9"/>
      <c r="BD10" s="9"/>
      <c r="BE10" s="23"/>
      <c r="BF10" s="57">
        <f>BG251</f>
        <v>1071</v>
      </c>
      <c r="BG10" s="57">
        <f>BH251</f>
        <v>31</v>
      </c>
      <c r="BH10" s="57">
        <f>BI251</f>
        <v>0.3044</v>
      </c>
      <c r="BI10" s="206">
        <f>BD255</f>
        <v>3151.1558858577923</v>
      </c>
      <c r="BK10" s="23"/>
      <c r="BL10" s="23"/>
      <c r="BM10" s="23"/>
      <c r="BN10" s="23"/>
      <c r="BO10" s="23"/>
      <c r="BP10" s="58"/>
      <c r="BQ10" s="23"/>
      <c r="BR10" s="23"/>
      <c r="BS10" s="23"/>
      <c r="BT10" s="23"/>
      <c r="BU10" s="28"/>
      <c r="BV10" s="135"/>
      <c r="BW10" s="135"/>
      <c r="BX10" s="135"/>
    </row>
    <row r="11" spans="1:76" x14ac:dyDescent="0.25">
      <c r="B11" s="27"/>
      <c r="C11" s="57">
        <f>Reservoir!BG251</f>
        <v>1071</v>
      </c>
      <c r="D11" s="57">
        <f>Reservoir!BH251</f>
        <v>31</v>
      </c>
      <c r="E11" s="57">
        <f>Reservoir!BI251</f>
        <v>0.3044</v>
      </c>
      <c r="F11" s="23"/>
      <c r="H11" s="9"/>
      <c r="J11" s="255">
        <f>O114</f>
        <v>1.2194842132967664E-5</v>
      </c>
      <c r="K11" s="23"/>
      <c r="L11" s="23"/>
      <c r="M11" s="23">
        <f>M10/3600/24</f>
        <v>95.465331872542791</v>
      </c>
      <c r="N11" s="254"/>
      <c r="O11">
        <v>1.21950702074892E-5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9"/>
      <c r="AQ11" s="9"/>
      <c r="AR11" s="9"/>
      <c r="AS11" s="9"/>
      <c r="AT11" s="23"/>
      <c r="AU11" s="23"/>
      <c r="AV11" s="23"/>
      <c r="AW11" s="23"/>
      <c r="AX11" s="23">
        <v>4551.1392067532797</v>
      </c>
      <c r="AY11" s="23"/>
      <c r="AZ11" s="23"/>
      <c r="BA11" s="23">
        <f>(BA14-AZ14)/BA14*100</f>
        <v>16.174858468660183</v>
      </c>
      <c r="BB11" s="9">
        <v>58.8431289745605</v>
      </c>
      <c r="BC11" s="9"/>
      <c r="BD11" s="9"/>
      <c r="BE11" s="23"/>
      <c r="BF11" s="23"/>
      <c r="BG11" s="23"/>
      <c r="BH11" s="23"/>
      <c r="BI11" s="102"/>
      <c r="BJ11" s="102"/>
      <c r="BK11" s="102"/>
      <c r="BL11" s="102"/>
      <c r="BM11" s="23"/>
      <c r="BN11" s="23"/>
      <c r="BO11" s="23"/>
      <c r="BP11" s="58"/>
      <c r="BQ11" s="23"/>
      <c r="BR11" s="23"/>
      <c r="BS11" s="23"/>
      <c r="BT11" s="23"/>
      <c r="BU11" s="28"/>
      <c r="BV11" s="135"/>
      <c r="BW11" s="135"/>
      <c r="BX11" s="135"/>
    </row>
    <row r="12" spans="1:76" x14ac:dyDescent="0.25">
      <c r="B12" s="27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50"/>
      <c r="R12" s="23"/>
      <c r="S12" s="23"/>
      <c r="T12" s="23"/>
      <c r="U12" s="23"/>
      <c r="V12" s="23"/>
      <c r="W12" s="23"/>
      <c r="X12" s="250"/>
      <c r="Y12" s="23"/>
      <c r="Z12" s="23"/>
      <c r="AA12" s="23"/>
      <c r="AB12" s="23"/>
      <c r="AC12" s="23"/>
      <c r="AD12" s="23"/>
      <c r="AE12" s="251">
        <v>2.6359832600000001E-2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9"/>
      <c r="AQ12" s="9"/>
      <c r="AR12" s="9"/>
      <c r="AS12" s="9"/>
      <c r="AT12" s="23"/>
      <c r="AU12" s="23"/>
      <c r="AV12" s="23"/>
      <c r="AW12" s="23"/>
      <c r="AX12" s="23"/>
      <c r="AY12" s="23"/>
      <c r="AZ12" s="23"/>
      <c r="BA12" s="23"/>
      <c r="BB12" s="9"/>
      <c r="BC12" s="9"/>
      <c r="BD12" s="9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8"/>
      <c r="BV12" s="135"/>
      <c r="BW12" s="135"/>
      <c r="BX12" s="135"/>
    </row>
    <row r="13" spans="1:76" ht="75" x14ac:dyDescent="0.25">
      <c r="B13" s="99" t="s">
        <v>84</v>
      </c>
      <c r="C13" s="86" t="s">
        <v>123</v>
      </c>
      <c r="D13" s="51" t="s">
        <v>85</v>
      </c>
      <c r="E13" s="51" t="s">
        <v>86</v>
      </c>
      <c r="F13" s="51" t="s">
        <v>87</v>
      </c>
      <c r="G13" s="51" t="s">
        <v>88</v>
      </c>
      <c r="H13" s="51" t="s">
        <v>89</v>
      </c>
      <c r="I13" s="51" t="s">
        <v>90</v>
      </c>
      <c r="J13" s="51" t="s">
        <v>91</v>
      </c>
      <c r="K13" s="86" t="s">
        <v>120</v>
      </c>
      <c r="L13" s="51" t="s">
        <v>92</v>
      </c>
      <c r="M13" s="86" t="s">
        <v>121</v>
      </c>
      <c r="N13" s="86" t="s">
        <v>93</v>
      </c>
      <c r="O13" s="86" t="s">
        <v>94</v>
      </c>
      <c r="P13" s="86" t="s">
        <v>95</v>
      </c>
      <c r="Q13" s="86" t="s">
        <v>308</v>
      </c>
      <c r="R13" s="86" t="s">
        <v>97</v>
      </c>
      <c r="S13" s="86" t="s">
        <v>98</v>
      </c>
      <c r="T13" s="86" t="s">
        <v>99</v>
      </c>
      <c r="U13" s="86" t="s">
        <v>100</v>
      </c>
      <c r="V13" s="86" t="s">
        <v>101</v>
      </c>
      <c r="W13" s="86" t="s">
        <v>102</v>
      </c>
      <c r="X13" s="86" t="s">
        <v>103</v>
      </c>
      <c r="Y13" s="51" t="s">
        <v>12</v>
      </c>
      <c r="Z13" s="51" t="s">
        <v>104</v>
      </c>
      <c r="AA13" s="86" t="s">
        <v>125</v>
      </c>
      <c r="AB13" s="51" t="s">
        <v>122</v>
      </c>
      <c r="AC13" s="86" t="s">
        <v>124</v>
      </c>
      <c r="AD13" s="51" t="s">
        <v>105</v>
      </c>
      <c r="AE13" s="51" t="s">
        <v>106</v>
      </c>
      <c r="AF13" s="51" t="s">
        <v>107</v>
      </c>
      <c r="AG13" s="51" t="s">
        <v>108</v>
      </c>
      <c r="AH13" s="51" t="s">
        <v>109</v>
      </c>
      <c r="AI13" s="51" t="s">
        <v>110</v>
      </c>
      <c r="AJ13" s="51" t="s">
        <v>111</v>
      </c>
      <c r="AK13" s="51" t="s">
        <v>112</v>
      </c>
      <c r="AL13" s="87" t="s">
        <v>113</v>
      </c>
      <c r="AM13" s="51" t="s">
        <v>54</v>
      </c>
      <c r="AN13" s="51" t="s">
        <v>114</v>
      </c>
      <c r="AO13" s="88"/>
      <c r="AP13" s="169" t="s">
        <v>251</v>
      </c>
      <c r="AQ13" s="169" t="s">
        <v>250</v>
      </c>
      <c r="AR13" s="93" t="s">
        <v>177</v>
      </c>
      <c r="AS13" s="93" t="s">
        <v>174</v>
      </c>
      <c r="AT13" s="93" t="s">
        <v>126</v>
      </c>
      <c r="AU13" s="93" t="s">
        <v>127</v>
      </c>
      <c r="AV13" s="93" t="s">
        <v>128</v>
      </c>
      <c r="AW13" s="93" t="s">
        <v>115</v>
      </c>
      <c r="AX13" s="93" t="s">
        <v>175</v>
      </c>
      <c r="AY13" s="93" t="s">
        <v>249</v>
      </c>
      <c r="AZ13" s="93" t="s">
        <v>283</v>
      </c>
      <c r="BA13" s="93" t="s">
        <v>118</v>
      </c>
      <c r="BB13" s="93" t="s">
        <v>178</v>
      </c>
      <c r="BC13" s="93" t="s">
        <v>116</v>
      </c>
      <c r="BD13" s="93" t="s">
        <v>117</v>
      </c>
      <c r="BE13" s="93" t="s">
        <v>252</v>
      </c>
      <c r="BF13" s="93" t="s">
        <v>255</v>
      </c>
      <c r="BG13" s="93" t="s">
        <v>254</v>
      </c>
      <c r="BH13" s="93" t="s">
        <v>217</v>
      </c>
      <c r="BI13" s="93" t="s">
        <v>218</v>
      </c>
      <c r="BJ13" s="93" t="s">
        <v>230</v>
      </c>
      <c r="BK13" s="93" t="s">
        <v>231</v>
      </c>
      <c r="BL13" s="93" t="s">
        <v>253</v>
      </c>
      <c r="BN13" s="117" t="s">
        <v>181</v>
      </c>
      <c r="BO13" s="117" t="s">
        <v>182</v>
      </c>
      <c r="BP13" s="118" t="s">
        <v>183</v>
      </c>
      <c r="BQ13" s="118" t="s">
        <v>184</v>
      </c>
      <c r="BR13" s="118" t="s">
        <v>185</v>
      </c>
      <c r="BS13" s="118" t="s">
        <v>186</v>
      </c>
      <c r="BU13" s="115"/>
      <c r="BV13" s="135"/>
      <c r="BW13" s="135"/>
      <c r="BX13" s="135"/>
    </row>
    <row r="14" spans="1:76" x14ac:dyDescent="0.25">
      <c r="A14" t="s">
        <v>304</v>
      </c>
      <c r="B14" s="98">
        <v>0</v>
      </c>
      <c r="C14" s="89">
        <f>E11</f>
        <v>0.3044</v>
      </c>
      <c r="D14" s="134">
        <f>'Injection Well'!AX48</f>
        <v>2684.2828630766553</v>
      </c>
      <c r="E14" s="89">
        <f t="shared" ref="E14:E24" si="0">D14*0.0689476</f>
        <v>185.074861130264</v>
      </c>
      <c r="F14" s="89">
        <f t="shared" ref="F14:F24" si="1">D14*6.89476/1000</f>
        <v>18.507486113026399</v>
      </c>
      <c r="G14" s="89">
        <f t="shared" ref="G14:G24" si="2">H14*(9/5)+32</f>
        <v>119.06032008740681</v>
      </c>
      <c r="H14" s="5">
        <f>'Injection Well'!BG48</f>
        <v>48.366844493003782</v>
      </c>
      <c r="I14" s="89">
        <f>H14+274.15</f>
        <v>322.51684449300376</v>
      </c>
      <c r="J14" s="89">
        <f>46.8300924806693-1.3210030053444*H14+0.0865162316754536*D14</f>
        <v>215.17138361077585</v>
      </c>
      <c r="K14" s="90">
        <f>35.34614832+-0.672856976292827*H14+0.049907089*D14</f>
        <v>136.76692333035356</v>
      </c>
      <c r="L14" s="208">
        <f>9.82074864020945E-06+H14*-5.57764956509715E-08+D14*6.21051761785609E-09</f>
        <v>2.3793801561140962E-5</v>
      </c>
      <c r="M14" s="89">
        <f>0.000010055+-1.33802257199713E-08*H14+3.48620620536712E-09*D14</f>
        <v>1.8765804277539314E-5</v>
      </c>
      <c r="N14" s="89">
        <f>C14/J14</f>
        <v>1.4146862602818508E-3</v>
      </c>
      <c r="O14" s="89">
        <f>N14/V14</f>
        <v>1.2123850456547719E-5</v>
      </c>
      <c r="P14" s="89">
        <v>100</v>
      </c>
      <c r="Q14" s="89">
        <f>0.086*1000</f>
        <v>86</v>
      </c>
      <c r="R14" s="89">
        <f>(Q14*0.9869*10^-11)</f>
        <v>8.4873399999999996E-10</v>
      </c>
      <c r="S14" s="89">
        <f>R14*10^(-4)</f>
        <v>8.4873400000000002E-14</v>
      </c>
      <c r="T14" s="89">
        <f>0.1*S14</f>
        <v>8.4873400000000012E-15</v>
      </c>
      <c r="U14" s="89">
        <v>12.192</v>
      </c>
      <c r="V14" s="89">
        <f t="shared" ref="V14:V24" si="3">3.14*0.25*(U14^2)</f>
        <v>116.68621824000002</v>
      </c>
      <c r="W14" s="89">
        <f t="shared" ref="W14:W24" si="4">3.14*U14*P14</f>
        <v>3828.288</v>
      </c>
      <c r="X14" s="89">
        <v>8.8999999999999996E-2</v>
      </c>
      <c r="Y14" s="89">
        <f t="shared" ref="Y14:Y24" si="5">J14*O14*U14/L14</f>
        <v>1336.7069376217271</v>
      </c>
      <c r="Z14" s="89">
        <f>((L14*N14*(1))/(T14*W14))*0.000145038</f>
        <v>0.1502552207957818</v>
      </c>
      <c r="AA14" s="89">
        <f>(2.921948336+-0.006217212*H14+0.00019548*D14)*1000</f>
        <v>3145.9650240901874</v>
      </c>
      <c r="AB14" s="89">
        <f>(2.37305418766803+H14*-0.0109693863865791+0.000240054091308146*D14)*1000</f>
        <v>2486.8726656345807</v>
      </c>
      <c r="AC14" s="92">
        <f>0.028944032+-0.00000363428*H14+0.0000111577*D14</f>
        <v>5.8718676245746365E-2</v>
      </c>
      <c r="AD14" s="89">
        <f>0.0174865883625187+-0.000124017589052688*H14+0.0000167603402817045*D14</f>
        <v>5.6477743115922838E-2</v>
      </c>
      <c r="AE14" s="91">
        <v>2.6359832600000001E-2</v>
      </c>
      <c r="AF14" s="89">
        <f t="shared" ref="AF14:AF24" si="6">AB14*L14/AD14</f>
        <v>1.0477074941270519</v>
      </c>
      <c r="AG14" s="89">
        <f>(0.023*(Y14^0.8)*AF14^(0.3))/X14</f>
        <v>83.030720426891563</v>
      </c>
      <c r="AH14" s="89">
        <f t="shared" ref="AH14:AH24" si="7">(V14*P14)^(1/3)</f>
        <v>22.681573941514561</v>
      </c>
      <c r="AI14" s="89">
        <f t="shared" ref="AI14:AI24" si="8">(AG14*AE14)/AH14</f>
        <v>9.6495767743184829E-2</v>
      </c>
      <c r="AJ14" s="89">
        <f t="shared" ref="AJ14:AJ24" si="9">1/(AI14*V14)</f>
        <v>8.8812106172367192E-2</v>
      </c>
      <c r="AK14" s="89">
        <f t="shared" ref="AK14:AK24" si="10">AH14/(AE14*V14)</f>
        <v>7.3741331581212304</v>
      </c>
      <c r="AL14" s="95">
        <f>(H14-48.33)/(AJ14+AK14)</f>
        <v>4.9369909196662724E-3</v>
      </c>
      <c r="AM14" s="95">
        <f>(AL14/((AJ14+AK14)*C14))</f>
        <v>2.1732386691510402E-3</v>
      </c>
      <c r="AN14" s="95">
        <f t="shared" ref="AN14:AN24" si="11">F14/(EXP(6.8591-(2004.3/I14)))</f>
        <v>9.7146439570345535</v>
      </c>
      <c r="AO14" s="102"/>
      <c r="AP14" s="95">
        <v>38.889000000000003</v>
      </c>
      <c r="AQ14" s="95">
        <v>1628</v>
      </c>
      <c r="AR14" s="192">
        <f t="shared" ref="AR14:AR24" si="12">AQ14/$AY$138</f>
        <v>1877.7393310265284</v>
      </c>
      <c r="AS14" s="192">
        <f t="shared" ref="AS14:AS24" si="13">2.8793*$AY$138*AP14/AQ14</f>
        <v>5.9631864684213769E-2</v>
      </c>
      <c r="AT14" s="192">
        <f>(M14/L14)</f>
        <v>0.78868457523773072</v>
      </c>
      <c r="AU14" s="192">
        <f t="shared" ref="AU14:AU24" si="14">(1/(1+AT14))</f>
        <v>0.55907006402573345</v>
      </c>
      <c r="AV14" s="192">
        <f>-0.0000005*(AU14^5) + 0.00004*(AU14^4) - 0.001*(AU14^3) + 0.0071*(AU14^2) + 0.0521*AU14+ 0.2623</f>
        <v>0.29347585948139715</v>
      </c>
      <c r="AW14" s="192">
        <f>V14*P14*X14*AV14/AS14</f>
        <v>5110.9727405603362</v>
      </c>
      <c r="AX14" s="192">
        <f t="shared" ref="AX14:AX24" si="15">AW14*(1-($AY$139/SUM($AR$14:$AR$24)))</f>
        <v>4551.5855073964849</v>
      </c>
      <c r="AY14" s="192">
        <f>AX14/AW14*100</f>
        <v>89.055170873352708</v>
      </c>
      <c r="AZ14" s="192">
        <f>100/(O14*3600*24)</f>
        <v>95.465331872542791</v>
      </c>
      <c r="BA14" s="192">
        <f t="shared" ref="BA14:BA24" si="16">AW14/BD14</f>
        <v>113.88627579811606</v>
      </c>
      <c r="BB14" s="192">
        <f t="shared" ref="BB14:BB24" si="17">BA14/365</f>
        <v>0.31201719396744126</v>
      </c>
      <c r="BC14" s="192">
        <f t="shared" ref="BC14:BC24" si="18">C14*3600*24</f>
        <v>26300.159999999996</v>
      </c>
      <c r="BD14" s="192">
        <f>BC14/'Injection Well'!$Q$14</f>
        <v>44.877863506753492</v>
      </c>
      <c r="BE14" s="192">
        <f t="shared" ref="BE14:BE24" si="19">AX14/BA14</f>
        <v>39.966058030249314</v>
      </c>
      <c r="BF14" s="192">
        <f t="shared" ref="BF14:BF24" si="20">$BJ$136*AX14</f>
        <v>3108.2777430010592</v>
      </c>
      <c r="BG14" s="192">
        <f t="shared" ref="BG14:BG24" si="21">BF14/BA14</f>
        <v>27.292821028857258</v>
      </c>
      <c r="BH14" s="192">
        <f t="shared" ref="BH14:BH24" si="22">$BK$136*AX14</f>
        <v>1443.297441945685</v>
      </c>
      <c r="BI14" s="192">
        <f t="shared" ref="BI14:BI24" si="23">BH14/BA14</f>
        <v>12.673146363168375</v>
      </c>
      <c r="BJ14" s="192">
        <f t="shared" ref="BJ14:BJ24" si="24">$BL$136*AX14</f>
        <v>1258.8292728293416</v>
      </c>
      <c r="BK14" s="192">
        <f t="shared" ref="BK14:BK24" si="25">BJ14/BA14</f>
        <v>11.053388689791237</v>
      </c>
      <c r="BL14" s="192">
        <f>BK14*'Injection Well'!$Q$14</f>
        <v>6477.7123590108677</v>
      </c>
      <c r="BM14" s="9"/>
      <c r="BN14" s="116">
        <f t="shared" ref="BN14:BN24" si="26">AW14*K14/(BA14*24*3600)</f>
        <v>7.1039436544655402E-2</v>
      </c>
      <c r="BO14" s="116">
        <f>BN14*1000</f>
        <v>71.039436544655402</v>
      </c>
      <c r="BP14" s="116">
        <f t="shared" ref="BP14:BP24" si="27">BO14/$AY$132</f>
        <v>1.6142024709640166</v>
      </c>
      <c r="BQ14" s="116">
        <f t="shared" ref="BQ14:BQ24" si="28">BO14/$AZ$133</f>
        <v>4.228949567734313</v>
      </c>
      <c r="BR14" s="116">
        <f>BP14/(BP14+BQ14)</f>
        <v>0.27625542862369368</v>
      </c>
      <c r="BS14" s="116">
        <f>BQ14/(BP14+BQ14)</f>
        <v>0.72374457137630632</v>
      </c>
      <c r="BT14" s="9"/>
      <c r="BU14" s="23"/>
      <c r="BV14" s="135"/>
      <c r="BW14" s="135">
        <f>D14</f>
        <v>2684.2828630766553</v>
      </c>
      <c r="BX14" s="135">
        <f>H14</f>
        <v>48.366844493003782</v>
      </c>
    </row>
    <row r="15" spans="1:76" x14ac:dyDescent="0.25">
      <c r="B15" s="98">
        <v>1</v>
      </c>
      <c r="C15" s="89">
        <f t="shared" ref="C15:C78" si="29">$C$14</f>
        <v>0.3044</v>
      </c>
      <c r="D15" s="134">
        <f t="shared" ref="D15:D24" si="30">D14-Z14</f>
        <v>2684.1326078558595</v>
      </c>
      <c r="E15" s="89">
        <f t="shared" si="0"/>
        <v>185.06450139340265</v>
      </c>
      <c r="F15" s="89">
        <f t="shared" si="1"/>
        <v>18.506450139340263</v>
      </c>
      <c r="G15" s="89">
        <f t="shared" si="2"/>
        <v>119.05640825780233</v>
      </c>
      <c r="H15" s="5">
        <f t="shared" ref="H15:H24" si="31">H14-AM14</f>
        <v>48.364671254334631</v>
      </c>
      <c r="I15" s="89">
        <f t="shared" ref="I15:I24" si="32">H15+273.15</f>
        <v>321.51467125433459</v>
      </c>
      <c r="J15" s="89">
        <f t="shared" ref="J15:J24" si="33">46.8300924806693-1.3210030053444*H15+0.0865162316754536*D15</f>
        <v>215.16125495009632</v>
      </c>
      <c r="K15" s="90">
        <f t="shared" ref="K15:K24" si="34">35.34614832+-0.672856976292827*H15+0.049907089*D15</f>
        <v>136.7608868084763</v>
      </c>
      <c r="L15" s="208">
        <f t="shared" ref="L15:L24" si="35">9.82074864020945E-06+H15*-5.57764956509715E-08+D15*6.21051761785609E-09</f>
        <v>2.3792989614082218E-5</v>
      </c>
      <c r="M15" s="89">
        <f t="shared" ref="M15:M24" si="36">0.000010055+-1.33802257199713E-08*H15+3.48620620536712E-09*D15</f>
        <v>1.8765309535280126E-5</v>
      </c>
      <c r="N15" s="89">
        <f t="shared" ref="N15:N24" si="37">C15/J15</f>
        <v>1.4147528562733164E-3</v>
      </c>
      <c r="O15" s="89">
        <f t="shared" ref="O15:O24" si="38">N15/V15</f>
        <v>1.212442118368645E-5</v>
      </c>
      <c r="P15" s="89">
        <v>100</v>
      </c>
      <c r="Q15" s="89">
        <f t="shared" ref="Q15:Q78" si="39">$Q$14</f>
        <v>86</v>
      </c>
      <c r="R15" s="89">
        <f t="shared" ref="R15:R24" si="40">(Q15*0.9869*10^-11)</f>
        <v>8.4873399999999996E-10</v>
      </c>
      <c r="S15" s="89">
        <f t="shared" ref="S15:S24" si="41">R15*10^(-4)</f>
        <v>8.4873400000000002E-14</v>
      </c>
      <c r="T15" s="89">
        <f t="shared" ref="T15:T24" si="42">0.1*S15</f>
        <v>8.4873400000000012E-15</v>
      </c>
      <c r="U15" s="89">
        <f t="shared" ref="U15:U78" si="43">$U$14</f>
        <v>12.192</v>
      </c>
      <c r="V15" s="89">
        <f t="shared" si="3"/>
        <v>116.68621824000002</v>
      </c>
      <c r="W15" s="89">
        <f t="shared" si="4"/>
        <v>3828.288</v>
      </c>
      <c r="X15" s="89">
        <f t="shared" ref="X15:X78" si="44">$X$14</f>
        <v>8.8999999999999996E-2</v>
      </c>
      <c r="Y15" s="89">
        <f t="shared" si="5"/>
        <v>1336.7525533801504</v>
      </c>
      <c r="Z15" s="89">
        <f t="shared" ref="Z15:Z24" si="45">((L15*N15*(1))/(T15*W15))*0.000145038</f>
        <v>0.15025716642452369</v>
      </c>
      <c r="AA15" s="89">
        <f t="shared" ref="AA15:AA24" si="46">(2.921948336+-0.006217212*H15+0.00019548*D15)*1000</f>
        <v>3145.949163685159</v>
      </c>
      <c r="AB15" s="89">
        <f t="shared" ref="AB15:AB24" si="47">(2.37305418766803+H15*-0.0109693863865791+0.000240054091308146*D15)*1000</f>
        <v>2486.8604353487608</v>
      </c>
      <c r="AC15" s="92">
        <f t="shared" ref="AC15:AC24" si="48">0.028944032+-0.00000363428*H15+0.0000111577*D15</f>
        <v>5.8717007641227129E-2</v>
      </c>
      <c r="AD15" s="89">
        <f t="shared" ref="AD15:AD24" si="49">0.0174865883625187+-0.000124017589052688*H15+0.0000167603402817045*D15</f>
        <v>5.6475494307113384E-2</v>
      </c>
      <c r="AE15" s="91">
        <f t="shared" ref="AE15:AE78" si="50">$AE$14</f>
        <v>2.6359832600000001E-2</v>
      </c>
      <c r="AF15" s="89">
        <f t="shared" si="6"/>
        <v>1.0477083066889119</v>
      </c>
      <c r="AG15" s="89">
        <f t="shared" ref="AG15:AG24" si="51">(0.023*(Y15^0.8)*AF15^(0.3))/X15</f>
        <v>83.033006508495262</v>
      </c>
      <c r="AH15" s="89">
        <f t="shared" si="7"/>
        <v>22.681573941514561</v>
      </c>
      <c r="AI15" s="89">
        <f t="shared" si="8"/>
        <v>9.6498424557413809E-2</v>
      </c>
      <c r="AJ15" s="89">
        <f t="shared" si="9"/>
        <v>8.8809660979417504E-2</v>
      </c>
      <c r="AK15" s="89">
        <f t="shared" si="10"/>
        <v>7.3741331581212304</v>
      </c>
      <c r="AL15" s="95">
        <f>(H15-48.33)/(AJ15+AK15)</f>
        <v>4.6457885548707722E-3</v>
      </c>
      <c r="AM15" s="95">
        <f t="shared" ref="AM15:AM24" si="52">(AL15/((AJ15+AK15)*C15))</f>
        <v>2.0450535171047815E-3</v>
      </c>
      <c r="AN15" s="95">
        <f t="shared" si="11"/>
        <v>9.904106496781127</v>
      </c>
      <c r="AO15" s="102"/>
      <c r="AP15" s="95">
        <v>38.889000000000003</v>
      </c>
      <c r="AQ15" s="95">
        <v>1628</v>
      </c>
      <c r="AR15" s="192">
        <f t="shared" si="12"/>
        <v>1877.7393310265284</v>
      </c>
      <c r="AS15" s="192">
        <f t="shared" si="13"/>
        <v>5.9631864684213769E-2</v>
      </c>
      <c r="AT15" s="192">
        <f t="shared" ref="AT15:AT24" si="53">(M15/L15)</f>
        <v>0.78869069585831331</v>
      </c>
      <c r="AU15" s="192">
        <f t="shared" si="14"/>
        <v>0.55906815097517149</v>
      </c>
      <c r="AV15" s="192">
        <f t="shared" ref="AV15:AV24" si="54">-0.0000005*(AU15^5) + 0.00004*(AU15^4) - 0.001*(AU15^3) + 0.0071*(AU15^2) + 0.0521*AU15+ 0.2623</f>
        <v>0.29347574636497298</v>
      </c>
      <c r="AW15" s="192">
        <f t="shared" ref="AW15:AW24" si="55">V15*P15*X15*AV15/AS15</f>
        <v>5110.9707706028703</v>
      </c>
      <c r="AX15" s="192">
        <f t="shared" si="15"/>
        <v>4551.5837530474973</v>
      </c>
      <c r="AY15" s="192">
        <f t="shared" ref="AY15:AY24" si="56">AX15/AW15*100</f>
        <v>89.055170873352694</v>
      </c>
      <c r="AZ15" s="192">
        <f t="shared" ref="AZ15:AZ24" si="57">100/(O15*3600*24)</f>
        <v>95.460838078168436</v>
      </c>
      <c r="BA15" s="192">
        <f t="shared" si="16"/>
        <v>113.88623190214348</v>
      </c>
      <c r="BB15" s="192">
        <f t="shared" si="17"/>
        <v>0.31201707370450266</v>
      </c>
      <c r="BC15" s="192">
        <f t="shared" si="18"/>
        <v>26300.159999999996</v>
      </c>
      <c r="BD15" s="192">
        <f>BC15/'Injection Well'!$Q$14</f>
        <v>44.877863506753492</v>
      </c>
      <c r="BE15" s="192">
        <f t="shared" si="19"/>
        <v>39.966058030249314</v>
      </c>
      <c r="BF15" s="192">
        <f t="shared" si="20"/>
        <v>3108.2765449561357</v>
      </c>
      <c r="BG15" s="192">
        <f t="shared" si="21"/>
        <v>27.292821028857258</v>
      </c>
      <c r="BH15" s="192">
        <f t="shared" si="22"/>
        <v>1443.2968856455998</v>
      </c>
      <c r="BI15" s="192">
        <f t="shared" si="23"/>
        <v>12.673146363168375</v>
      </c>
      <c r="BJ15" s="192">
        <f t="shared" si="24"/>
        <v>1258.8287876300947</v>
      </c>
      <c r="BK15" s="192">
        <f t="shared" si="25"/>
        <v>11.053388689791237</v>
      </c>
      <c r="BL15" s="192">
        <f>BK15*'Injection Well'!Q15</f>
        <v>6402.7733270156787</v>
      </c>
      <c r="BM15" s="9"/>
      <c r="BN15" s="116">
        <f t="shared" si="26"/>
        <v>7.1036301056173201E-2</v>
      </c>
      <c r="BO15" s="116">
        <f t="shared" ref="BO15:BO24" si="58">BN15*1000</f>
        <v>71.036301056173201</v>
      </c>
      <c r="BP15" s="116">
        <f t="shared" si="27"/>
        <v>1.6141312244353019</v>
      </c>
      <c r="BQ15" s="116">
        <f t="shared" si="28"/>
        <v>4.2287629133447737</v>
      </c>
      <c r="BR15" s="116">
        <f t="shared" ref="BR15:BR24" si="59">BP15/(BP15+BQ15)</f>
        <v>0.27625542862369368</v>
      </c>
      <c r="BS15" s="116">
        <f t="shared" ref="BS15:BS24" si="60">BQ15/(BP15+BQ15)</f>
        <v>0.72374457137630632</v>
      </c>
      <c r="BT15" s="9"/>
      <c r="BU15" s="23"/>
      <c r="BV15" s="135"/>
      <c r="BW15" s="135">
        <f t="shared" ref="BW15:BW23" si="61">D15</f>
        <v>2684.1326078558595</v>
      </c>
      <c r="BX15" s="135">
        <f t="shared" ref="BX15:BX24" si="62">H15</f>
        <v>48.364671254334631</v>
      </c>
    </row>
    <row r="16" spans="1:76" x14ac:dyDescent="0.25">
      <c r="B16" s="98">
        <v>2</v>
      </c>
      <c r="C16" s="89">
        <f t="shared" si="29"/>
        <v>0.3044</v>
      </c>
      <c r="D16" s="134">
        <f t="shared" si="30"/>
        <v>2683.982350689435</v>
      </c>
      <c r="E16" s="89">
        <f t="shared" si="0"/>
        <v>185.05414152239487</v>
      </c>
      <c r="F16" s="89">
        <f t="shared" si="1"/>
        <v>18.505414152239489</v>
      </c>
      <c r="G16" s="89">
        <f t="shared" si="2"/>
        <v>119.05272716147154</v>
      </c>
      <c r="H16" s="5">
        <f t="shared" si="31"/>
        <v>48.362626200817523</v>
      </c>
      <c r="I16" s="89">
        <f t="shared" si="32"/>
        <v>321.51262620081752</v>
      </c>
      <c r="J16" s="89">
        <f t="shared" si="33"/>
        <v>215.15095678811721</v>
      </c>
      <c r="K16" s="90">
        <f t="shared" si="34"/>
        <v>136.75476393922452</v>
      </c>
      <c r="L16" s="208">
        <f t="shared" si="35"/>
        <v>2.3792170505221529E-5</v>
      </c>
      <c r="M16" s="89">
        <f t="shared" si="36"/>
        <v>1.8764813071091803E-5</v>
      </c>
      <c r="N16" s="89">
        <f t="shared" si="37"/>
        <v>1.4148205731651759E-3</v>
      </c>
      <c r="O16" s="89">
        <f t="shared" si="38"/>
        <v>1.2125001516933006E-5</v>
      </c>
      <c r="P16" s="89">
        <v>100</v>
      </c>
      <c r="Q16" s="89">
        <f t="shared" si="39"/>
        <v>86</v>
      </c>
      <c r="R16" s="89">
        <f t="shared" si="40"/>
        <v>8.4873399999999996E-10</v>
      </c>
      <c r="S16" s="89">
        <f t="shared" si="41"/>
        <v>8.4873400000000002E-14</v>
      </c>
      <c r="T16" s="89">
        <f t="shared" si="42"/>
        <v>8.4873400000000012E-15</v>
      </c>
      <c r="U16" s="89">
        <f t="shared" si="43"/>
        <v>12.192</v>
      </c>
      <c r="V16" s="89">
        <f t="shared" si="3"/>
        <v>116.68621824000002</v>
      </c>
      <c r="W16" s="89">
        <f t="shared" si="4"/>
        <v>3828.288</v>
      </c>
      <c r="X16" s="89">
        <f t="shared" si="44"/>
        <v>8.8999999999999996E-2</v>
      </c>
      <c r="Y16" s="89">
        <f t="shared" si="5"/>
        <v>1336.7985746483985</v>
      </c>
      <c r="Z16" s="89">
        <f t="shared" si="45"/>
        <v>0.15025918538405747</v>
      </c>
      <c r="AA16" s="89">
        <f t="shared" si="46"/>
        <v>3145.9325059455336</v>
      </c>
      <c r="AB16" s="89">
        <f t="shared" si="47"/>
        <v>2486.8467984834224</v>
      </c>
      <c r="AC16" s="92">
        <f t="shared" si="48"/>
        <v>5.87153385491384E-2</v>
      </c>
      <c r="AD16" s="89">
        <f t="shared" si="49"/>
        <v>5.6473229568481012E-2</v>
      </c>
      <c r="AE16" s="91">
        <f t="shared" si="50"/>
        <v>2.6359832600000001E-2</v>
      </c>
      <c r="AF16" s="89">
        <f t="shared" si="6"/>
        <v>1.0477085072340999</v>
      </c>
      <c r="AG16" s="89">
        <f t="shared" si="51"/>
        <v>83.035298174820369</v>
      </c>
      <c r="AH16" s="89">
        <f t="shared" si="7"/>
        <v>22.681573941514561</v>
      </c>
      <c r="AI16" s="89">
        <f t="shared" si="8"/>
        <v>9.6501087862035456E-2</v>
      </c>
      <c r="AJ16" s="89">
        <f t="shared" si="9"/>
        <v>8.880720994818278E-2</v>
      </c>
      <c r="AK16" s="89">
        <f t="shared" si="10"/>
        <v>7.3741331581212304</v>
      </c>
      <c r="AL16" s="95">
        <f t="shared" ref="AL16:AL24" si="63">(H16-48.33)/(AJ16+AK16)</f>
        <v>4.3717622288820378E-3</v>
      </c>
      <c r="AM16" s="95">
        <f t="shared" si="52"/>
        <v>1.9244290937531583E-3</v>
      </c>
      <c r="AN16" s="95">
        <f t="shared" si="11"/>
        <v>9.9039447736059145</v>
      </c>
      <c r="AO16" s="102"/>
      <c r="AP16" s="95">
        <v>38.889000000000003</v>
      </c>
      <c r="AQ16" s="95">
        <v>1628</v>
      </c>
      <c r="AR16" s="192">
        <f t="shared" si="12"/>
        <v>1877.7393310265284</v>
      </c>
      <c r="AS16" s="192">
        <f t="shared" si="13"/>
        <v>5.9631864684213769E-2</v>
      </c>
      <c r="AT16" s="192">
        <f t="shared" si="53"/>
        <v>0.78869698193250581</v>
      </c>
      <c r="AU16" s="192">
        <f t="shared" si="14"/>
        <v>0.55906618622434379</v>
      </c>
      <c r="AV16" s="192">
        <f t="shared" si="54"/>
        <v>0.29347563019161493</v>
      </c>
      <c r="AW16" s="192">
        <f t="shared" si="55"/>
        <v>5110.9687474079574</v>
      </c>
      <c r="AX16" s="192">
        <f t="shared" si="15"/>
        <v>4551.5819512878106</v>
      </c>
      <c r="AY16" s="192">
        <f t="shared" si="56"/>
        <v>89.055170873352694</v>
      </c>
      <c r="AZ16" s="192">
        <f t="shared" si="57"/>
        <v>95.456269080960183</v>
      </c>
      <c r="BA16" s="192">
        <f t="shared" si="16"/>
        <v>113.88618681989681</v>
      </c>
      <c r="BB16" s="192">
        <f t="shared" si="17"/>
        <v>0.31201695019149811</v>
      </c>
      <c r="BC16" s="192">
        <f t="shared" si="18"/>
        <v>26300.159999999996</v>
      </c>
      <c r="BD16" s="192">
        <f>BC16/'Injection Well'!$Q$14</f>
        <v>44.877863506753492</v>
      </c>
      <c r="BE16" s="192">
        <f t="shared" si="19"/>
        <v>39.966058030249314</v>
      </c>
      <c r="BF16" s="192">
        <f t="shared" si="20"/>
        <v>3108.2753145344454</v>
      </c>
      <c r="BG16" s="192">
        <f t="shared" si="21"/>
        <v>27.292821028857254</v>
      </c>
      <c r="BH16" s="192">
        <f t="shared" si="22"/>
        <v>1443.2963143116892</v>
      </c>
      <c r="BI16" s="192">
        <f t="shared" si="23"/>
        <v>12.673146363168375</v>
      </c>
      <c r="BJ16" s="192">
        <f t="shared" si="24"/>
        <v>1258.8282893184992</v>
      </c>
      <c r="BK16" s="192">
        <f t="shared" si="25"/>
        <v>11.053388689791237</v>
      </c>
      <c r="BL16" s="192">
        <f>BK16*'Injection Well'!Q16</f>
        <v>6449.1251637820933</v>
      </c>
      <c r="BM16" s="9"/>
      <c r="BN16" s="116">
        <f t="shared" si="26"/>
        <v>7.1033120717162182E-2</v>
      </c>
      <c r="BO16" s="116">
        <f t="shared" si="58"/>
        <v>71.033120717162177</v>
      </c>
      <c r="BP16" s="116">
        <f t="shared" si="27"/>
        <v>1.6140589587848435</v>
      </c>
      <c r="BQ16" s="116">
        <f t="shared" si="28"/>
        <v>4.2285735890209883</v>
      </c>
      <c r="BR16" s="116">
        <f t="shared" si="59"/>
        <v>0.27625542862369368</v>
      </c>
      <c r="BS16" s="116">
        <f t="shared" si="60"/>
        <v>0.72374457137630632</v>
      </c>
      <c r="BT16" s="9"/>
      <c r="BU16" s="23"/>
      <c r="BV16" s="135"/>
      <c r="BW16" s="135">
        <f t="shared" si="61"/>
        <v>2683.982350689435</v>
      </c>
      <c r="BX16" s="135">
        <f t="shared" si="62"/>
        <v>48.362626200817523</v>
      </c>
    </row>
    <row r="17" spans="2:76" x14ac:dyDescent="0.25">
      <c r="B17" s="110">
        <v>3</v>
      </c>
      <c r="C17" s="95">
        <f t="shared" si="29"/>
        <v>0.3044</v>
      </c>
      <c r="D17" s="134">
        <f t="shared" si="30"/>
        <v>2683.8320915040508</v>
      </c>
      <c r="E17" s="95">
        <f t="shared" si="0"/>
        <v>185.04378151218469</v>
      </c>
      <c r="F17" s="95">
        <f t="shared" si="1"/>
        <v>18.504378151218468</v>
      </c>
      <c r="G17" s="95">
        <f t="shared" si="2"/>
        <v>119.04926318910279</v>
      </c>
      <c r="H17" s="5">
        <f t="shared" si="31"/>
        <v>48.360701771723768</v>
      </c>
      <c r="I17" s="95">
        <f t="shared" si="32"/>
        <v>321.51070177172375</v>
      </c>
      <c r="J17" s="89">
        <f t="shared" si="33"/>
        <v>215.14049910623959</v>
      </c>
      <c r="K17" s="90">
        <f t="shared" si="34"/>
        <v>136.7485598062276</v>
      </c>
      <c r="L17" s="208">
        <f t="shared" si="35"/>
        <v>2.3791344655814437E-5</v>
      </c>
      <c r="M17" s="89">
        <f t="shared" si="36"/>
        <v>1.8764314985882956E-5</v>
      </c>
      <c r="N17" s="89">
        <f t="shared" si="37"/>
        <v>1.414889345634932E-3</v>
      </c>
      <c r="O17" s="95">
        <f t="shared" si="38"/>
        <v>1.2125590896474081E-5</v>
      </c>
      <c r="P17" s="95">
        <v>100</v>
      </c>
      <c r="Q17" s="95">
        <f t="shared" si="39"/>
        <v>86</v>
      </c>
      <c r="R17" s="89">
        <f t="shared" si="40"/>
        <v>8.4873399999999996E-10</v>
      </c>
      <c r="S17" s="89">
        <f t="shared" si="41"/>
        <v>8.4873400000000002E-14</v>
      </c>
      <c r="T17" s="89">
        <f t="shared" si="42"/>
        <v>8.4873400000000012E-15</v>
      </c>
      <c r="U17" s="95">
        <f t="shared" si="43"/>
        <v>12.192</v>
      </c>
      <c r="V17" s="95">
        <f t="shared" si="3"/>
        <v>116.68621824000002</v>
      </c>
      <c r="W17" s="95">
        <f t="shared" si="4"/>
        <v>3828.288</v>
      </c>
      <c r="X17" s="95">
        <f t="shared" si="44"/>
        <v>8.8999999999999996E-2</v>
      </c>
      <c r="Y17" s="95">
        <f t="shared" si="5"/>
        <v>1336.8449778394011</v>
      </c>
      <c r="Z17" s="89">
        <f t="shared" si="45"/>
        <v>0.15026127337890721</v>
      </c>
      <c r="AA17" s="89">
        <f t="shared" si="46"/>
        <v>3145.9150978636294</v>
      </c>
      <c r="AB17" s="89">
        <f t="shared" si="47"/>
        <v>2486.8318379575171</v>
      </c>
      <c r="AC17" s="95">
        <f t="shared" si="48"/>
        <v>5.8713668996139806E-2</v>
      </c>
      <c r="AD17" s="89">
        <f t="shared" si="49"/>
        <v>5.647094983646004E-2</v>
      </c>
      <c r="AE17" s="111">
        <f t="shared" si="50"/>
        <v>2.6359832600000001E-2</v>
      </c>
      <c r="AF17" s="95">
        <f t="shared" si="6"/>
        <v>1.0477081318667725</v>
      </c>
      <c r="AG17" s="89">
        <f t="shared" si="51"/>
        <v>83.037595110622917</v>
      </c>
      <c r="AH17" s="95">
        <f t="shared" si="7"/>
        <v>22.681573941514561</v>
      </c>
      <c r="AI17" s="95">
        <f t="shared" si="8"/>
        <v>9.650375729068289E-2</v>
      </c>
      <c r="AJ17" s="95">
        <f t="shared" si="9"/>
        <v>8.8804753416779347E-2</v>
      </c>
      <c r="AK17" s="95">
        <f t="shared" si="10"/>
        <v>7.3741331581212304</v>
      </c>
      <c r="AL17" s="95">
        <f t="shared" si="63"/>
        <v>4.113898854270737E-3</v>
      </c>
      <c r="AM17" s="95">
        <f t="shared" si="52"/>
        <v>1.8109194497301266E-3</v>
      </c>
      <c r="AN17" s="95">
        <f t="shared" si="11"/>
        <v>9.9037598558803666</v>
      </c>
      <c r="AO17" s="102"/>
      <c r="AP17" s="95">
        <v>38.889000000000003</v>
      </c>
      <c r="AQ17" s="95">
        <v>1628</v>
      </c>
      <c r="AR17" s="192">
        <f t="shared" si="12"/>
        <v>1877.7393310265284</v>
      </c>
      <c r="AS17" s="192">
        <f t="shared" si="13"/>
        <v>5.9631864684213769E-2</v>
      </c>
      <c r="AT17" s="192">
        <f t="shared" si="53"/>
        <v>0.78870342375949276</v>
      </c>
      <c r="AU17" s="192">
        <f t="shared" si="14"/>
        <v>0.55906417280635734</v>
      </c>
      <c r="AV17" s="192">
        <f t="shared" si="54"/>
        <v>0.29347551114067022</v>
      </c>
      <c r="AW17" s="192">
        <f t="shared" si="55"/>
        <v>5110.9666740989833</v>
      </c>
      <c r="AX17" s="192">
        <f t="shared" si="15"/>
        <v>4551.5801048989606</v>
      </c>
      <c r="AY17" s="192">
        <f t="shared" si="56"/>
        <v>89.055170873352694</v>
      </c>
      <c r="AZ17" s="192">
        <f t="shared" si="57"/>
        <v>95.45162930937758</v>
      </c>
      <c r="BA17" s="192">
        <f t="shared" si="16"/>
        <v>113.88614062097351</v>
      </c>
      <c r="BB17" s="192">
        <f t="shared" si="17"/>
        <v>0.31201682361910549</v>
      </c>
      <c r="BC17" s="192">
        <f t="shared" si="18"/>
        <v>26300.159999999996</v>
      </c>
      <c r="BD17" s="192">
        <f>BC17/'Injection Well'!$Q$14</f>
        <v>44.877863506753492</v>
      </c>
      <c r="BE17" s="192">
        <f t="shared" si="19"/>
        <v>39.966058030249314</v>
      </c>
      <c r="BF17" s="192">
        <f t="shared" si="20"/>
        <v>3108.2740536355</v>
      </c>
      <c r="BG17" s="192">
        <f t="shared" si="21"/>
        <v>27.292821028857254</v>
      </c>
      <c r="BH17" s="192">
        <f t="shared" si="22"/>
        <v>1443.2957288259722</v>
      </c>
      <c r="BI17" s="192">
        <f t="shared" si="23"/>
        <v>12.673146363168373</v>
      </c>
      <c r="BJ17" s="192">
        <f t="shared" si="24"/>
        <v>1258.8277786638428</v>
      </c>
      <c r="BK17" s="192">
        <f t="shared" si="25"/>
        <v>11.053388689791236</v>
      </c>
      <c r="BL17" s="192">
        <f>BK17*'Injection Well'!Q17</f>
        <v>6500.0796220598113</v>
      </c>
      <c r="BM17" s="9"/>
      <c r="BN17" s="116">
        <f t="shared" si="26"/>
        <v>7.1029898168159716E-2</v>
      </c>
      <c r="BO17" s="116">
        <f t="shared" si="58"/>
        <v>71.029898168159718</v>
      </c>
      <c r="BP17" s="116">
        <f t="shared" si="27"/>
        <v>1.6139857340125818</v>
      </c>
      <c r="BQ17" s="116">
        <f t="shared" si="28"/>
        <v>4.2283817519531031</v>
      </c>
      <c r="BR17" s="116">
        <f t="shared" si="59"/>
        <v>0.27625542862369368</v>
      </c>
      <c r="BS17" s="116">
        <f t="shared" si="60"/>
        <v>0.72374457137630632</v>
      </c>
      <c r="BT17" s="9"/>
      <c r="BU17" s="23"/>
      <c r="BV17" s="135"/>
      <c r="BW17" s="135">
        <f t="shared" si="61"/>
        <v>2683.8320915040508</v>
      </c>
      <c r="BX17" s="135">
        <f t="shared" si="62"/>
        <v>48.360701771723768</v>
      </c>
    </row>
    <row r="18" spans="2:76" x14ac:dyDescent="0.25">
      <c r="B18" s="110">
        <v>4</v>
      </c>
      <c r="C18" s="95">
        <f t="shared" si="29"/>
        <v>0.3044</v>
      </c>
      <c r="D18" s="134">
        <f t="shared" si="30"/>
        <v>2683.6818302306719</v>
      </c>
      <c r="E18" s="95">
        <f t="shared" si="0"/>
        <v>185.03342135801228</v>
      </c>
      <c r="F18" s="95">
        <f t="shared" si="1"/>
        <v>18.503342135801226</v>
      </c>
      <c r="G18" s="95">
        <f t="shared" si="2"/>
        <v>119.04600353409327</v>
      </c>
      <c r="H18" s="5">
        <f t="shared" si="31"/>
        <v>48.358890852274037</v>
      </c>
      <c r="I18" s="95">
        <f t="shared" si="32"/>
        <v>321.50889085227402</v>
      </c>
      <c r="J18" s="89">
        <f t="shared" si="33"/>
        <v>215.12989129713563</v>
      </c>
      <c r="K18" s="90">
        <f t="shared" si="34"/>
        <v>136.74227919326907</v>
      </c>
      <c r="L18" s="208">
        <f t="shared" si="35"/>
        <v>2.3790512462269645E-5</v>
      </c>
      <c r="M18" s="89">
        <f t="shared" si="36"/>
        <v>1.8763815374610274E-5</v>
      </c>
      <c r="N18" s="89">
        <f t="shared" si="37"/>
        <v>1.4149591122117253E-3</v>
      </c>
      <c r="O18" s="95">
        <f t="shared" si="38"/>
        <v>1.212618879550488E-5</v>
      </c>
      <c r="P18" s="95">
        <v>100</v>
      </c>
      <c r="Q18" s="95">
        <f t="shared" si="39"/>
        <v>86</v>
      </c>
      <c r="R18" s="89">
        <f t="shared" si="40"/>
        <v>8.4873399999999996E-10</v>
      </c>
      <c r="S18" s="89">
        <f t="shared" si="41"/>
        <v>8.4873400000000002E-14</v>
      </c>
      <c r="T18" s="89">
        <f t="shared" si="42"/>
        <v>8.4873400000000012E-15</v>
      </c>
      <c r="U18" s="95">
        <f t="shared" si="43"/>
        <v>12.192</v>
      </c>
      <c r="V18" s="95">
        <f t="shared" si="3"/>
        <v>116.68621824000002</v>
      </c>
      <c r="W18" s="95">
        <f t="shared" si="4"/>
        <v>3828.288</v>
      </c>
      <c r="X18" s="95">
        <f t="shared" si="44"/>
        <v>8.8999999999999996E-2</v>
      </c>
      <c r="Y18" s="95">
        <f t="shared" si="5"/>
        <v>1336.8917407564552</v>
      </c>
      <c r="Z18" s="89">
        <f t="shared" si="45"/>
        <v>0.15026342636697312</v>
      </c>
      <c r="AA18" s="89">
        <f t="shared" si="46"/>
        <v>3145.8969836600431</v>
      </c>
      <c r="AB18" s="89">
        <f t="shared" si="47"/>
        <v>2486.8156317992366</v>
      </c>
      <c r="AC18" s="95">
        <f t="shared" si="48"/>
        <v>5.8711999007318168E-2</v>
      </c>
      <c r="AD18" s="89">
        <f t="shared" si="49"/>
        <v>5.6468655992251163E-2</v>
      </c>
      <c r="AE18" s="111">
        <f t="shared" si="50"/>
        <v>2.6359832600000001E-2</v>
      </c>
      <c r="AF18" s="95">
        <f t="shared" si="6"/>
        <v>1.0477072145617421</v>
      </c>
      <c r="AG18" s="89">
        <f t="shared" si="51"/>
        <v>83.039897019207345</v>
      </c>
      <c r="AH18" s="95">
        <f t="shared" si="7"/>
        <v>22.681573941514561</v>
      </c>
      <c r="AI18" s="95">
        <f t="shared" si="8"/>
        <v>9.6506432498545555E-2</v>
      </c>
      <c r="AJ18" s="95">
        <f t="shared" si="9"/>
        <v>8.8802291703415456E-2</v>
      </c>
      <c r="AK18" s="95">
        <f t="shared" si="10"/>
        <v>7.3741331581212304</v>
      </c>
      <c r="AL18" s="95">
        <f t="shared" si="63"/>
        <v>3.8712450976267489E-3</v>
      </c>
      <c r="AM18" s="95">
        <f t="shared" si="52"/>
        <v>1.7041049385948914E-3</v>
      </c>
      <c r="AN18" s="95">
        <f t="shared" si="11"/>
        <v>9.9035531100593808</v>
      </c>
      <c r="AO18" s="102"/>
      <c r="AP18" s="95">
        <v>38.889000000000003</v>
      </c>
      <c r="AQ18" s="95">
        <v>1628</v>
      </c>
      <c r="AR18" s="192">
        <f t="shared" si="12"/>
        <v>1877.7393310265284</v>
      </c>
      <c r="AS18" s="192">
        <f t="shared" si="13"/>
        <v>5.9631864684213769E-2</v>
      </c>
      <c r="AT18" s="192">
        <f t="shared" si="53"/>
        <v>0.7887100122104802</v>
      </c>
      <c r="AU18" s="192">
        <f t="shared" si="14"/>
        <v>0.55906211357547231</v>
      </c>
      <c r="AV18" s="192">
        <f t="shared" si="54"/>
        <v>0.29347538938091094</v>
      </c>
      <c r="AW18" s="192">
        <f t="shared" si="55"/>
        <v>5110.9645536151666</v>
      </c>
      <c r="AX18" s="192">
        <f t="shared" si="15"/>
        <v>4551.5782164984748</v>
      </c>
      <c r="AY18" s="192">
        <f t="shared" si="56"/>
        <v>89.055170873352708</v>
      </c>
      <c r="AZ18" s="192">
        <f t="shared" si="57"/>
        <v>95.44692293067817</v>
      </c>
      <c r="BA18" s="192">
        <f t="shared" si="16"/>
        <v>113.8860933708673</v>
      </c>
      <c r="BB18" s="192">
        <f t="shared" si="17"/>
        <v>0.3120166941667597</v>
      </c>
      <c r="BC18" s="192">
        <f t="shared" si="18"/>
        <v>26300.159999999996</v>
      </c>
      <c r="BD18" s="192">
        <f>BC18/'Injection Well'!$Q$14</f>
        <v>44.877863506753492</v>
      </c>
      <c r="BE18" s="192">
        <f t="shared" si="19"/>
        <v>39.966058030249322</v>
      </c>
      <c r="BF18" s="192">
        <f t="shared" si="20"/>
        <v>3108.2727640468083</v>
      </c>
      <c r="BG18" s="192">
        <f t="shared" si="21"/>
        <v>27.292821028857258</v>
      </c>
      <c r="BH18" s="192">
        <f t="shared" si="22"/>
        <v>1443.2951300184609</v>
      </c>
      <c r="BI18" s="192">
        <f t="shared" si="23"/>
        <v>12.673146363168375</v>
      </c>
      <c r="BJ18" s="192">
        <f t="shared" si="24"/>
        <v>1258.8272563900534</v>
      </c>
      <c r="BK18" s="192">
        <f t="shared" si="25"/>
        <v>11.053388689791237</v>
      </c>
      <c r="BL18" s="192">
        <f>BK18*'Injection Well'!Q18</f>
        <v>6552.3577145326663</v>
      </c>
      <c r="BM18" s="9"/>
      <c r="BN18" s="116">
        <f t="shared" si="26"/>
        <v>7.102663589395726E-2</v>
      </c>
      <c r="BO18" s="116">
        <f t="shared" si="58"/>
        <v>71.026635893957263</v>
      </c>
      <c r="BP18" s="116">
        <f t="shared" si="27"/>
        <v>1.6139116065795012</v>
      </c>
      <c r="BQ18" s="116">
        <f t="shared" si="28"/>
        <v>4.2281875500597703</v>
      </c>
      <c r="BR18" s="116">
        <f t="shared" si="59"/>
        <v>0.27625542862369368</v>
      </c>
      <c r="BS18" s="116">
        <f t="shared" si="60"/>
        <v>0.72374457137630632</v>
      </c>
      <c r="BT18" s="9"/>
      <c r="BU18" s="23"/>
      <c r="BV18" s="135"/>
      <c r="BW18" s="135">
        <f t="shared" si="61"/>
        <v>2683.6818302306719</v>
      </c>
      <c r="BX18" s="135">
        <f t="shared" si="62"/>
        <v>48.358890852274037</v>
      </c>
    </row>
    <row r="19" spans="2:76" x14ac:dyDescent="0.25">
      <c r="B19" s="110">
        <v>5</v>
      </c>
      <c r="C19" s="95">
        <f t="shared" si="29"/>
        <v>0.3044</v>
      </c>
      <c r="D19" s="134">
        <f t="shared" si="30"/>
        <v>2683.5315668043049</v>
      </c>
      <c r="E19" s="95">
        <f t="shared" si="0"/>
        <v>185.02306105539648</v>
      </c>
      <c r="F19" s="95">
        <f t="shared" si="1"/>
        <v>18.502306105539649</v>
      </c>
      <c r="G19" s="95">
        <f t="shared" si="2"/>
        <v>119.0429361452038</v>
      </c>
      <c r="H19" s="5">
        <f t="shared" si="31"/>
        <v>48.35718674733544</v>
      </c>
      <c r="I19" s="95">
        <f t="shared" si="32"/>
        <v>321.50718674733542</v>
      </c>
      <c r="J19" s="89">
        <f t="shared" si="33"/>
        <v>215.119142199473</v>
      </c>
      <c r="K19" s="90">
        <f t="shared" si="34"/>
        <v>136.73592660197221</v>
      </c>
      <c r="L19" s="208">
        <f t="shared" si="35"/>
        <v>2.378967429761457E-5</v>
      </c>
      <c r="M19" s="89">
        <f t="shared" si="36"/>
        <v>1.8763314326629564E-5</v>
      </c>
      <c r="N19" s="89">
        <f t="shared" si="37"/>
        <v>1.4150298150489079E-3</v>
      </c>
      <c r="O19" s="95">
        <f t="shared" si="38"/>
        <v>1.2126794718280071E-5</v>
      </c>
      <c r="P19" s="95">
        <v>100</v>
      </c>
      <c r="Q19" s="95">
        <f t="shared" si="39"/>
        <v>86</v>
      </c>
      <c r="R19" s="89">
        <f t="shared" si="40"/>
        <v>8.4873399999999996E-10</v>
      </c>
      <c r="S19" s="89">
        <f t="shared" si="41"/>
        <v>8.4873400000000002E-14</v>
      </c>
      <c r="T19" s="89">
        <f t="shared" si="42"/>
        <v>8.4873400000000012E-15</v>
      </c>
      <c r="U19" s="95">
        <f t="shared" si="43"/>
        <v>12.192</v>
      </c>
      <c r="V19" s="95">
        <f t="shared" si="3"/>
        <v>116.68621824000002</v>
      </c>
      <c r="W19" s="95">
        <f t="shared" si="4"/>
        <v>3828.288</v>
      </c>
      <c r="X19" s="95">
        <f t="shared" si="44"/>
        <v>8.8999999999999996E-2</v>
      </c>
      <c r="Y19" s="95">
        <f t="shared" si="5"/>
        <v>1336.9388425112227</v>
      </c>
      <c r="Z19" s="89">
        <f t="shared" si="45"/>
        <v>0.15026564054456465</v>
      </c>
      <c r="AA19" s="89">
        <f t="shared" si="46"/>
        <v>3145.8782049471306</v>
      </c>
      <c r="AB19" s="89">
        <f t="shared" si="47"/>
        <v>2486.7982534344778</v>
      </c>
      <c r="AC19" s="95">
        <f t="shared" si="48"/>
        <v>5.8710328606280289E-2</v>
      </c>
      <c r="AD19" s="89">
        <f t="shared" si="49"/>
        <v>5.6466348865079341E-2</v>
      </c>
      <c r="AE19" s="111">
        <f t="shared" si="50"/>
        <v>2.6359832600000001E-2</v>
      </c>
      <c r="AF19" s="95">
        <f t="shared" si="6"/>
        <v>1.0477057872900577</v>
      </c>
      <c r="AG19" s="89">
        <f t="shared" si="51"/>
        <v>83.04220362133546</v>
      </c>
      <c r="AH19" s="95">
        <f t="shared" si="7"/>
        <v>22.681573941514561</v>
      </c>
      <c r="AI19" s="95">
        <f t="shared" si="8"/>
        <v>9.6509113161101362E-2</v>
      </c>
      <c r="AJ19" s="95">
        <f t="shared" si="9"/>
        <v>8.8799825107563082E-2</v>
      </c>
      <c r="AK19" s="95">
        <f t="shared" si="10"/>
        <v>7.3741331581212304</v>
      </c>
      <c r="AL19" s="95">
        <f t="shared" si="63"/>
        <v>3.64290385516496E-3</v>
      </c>
      <c r="AM19" s="95">
        <f t="shared" si="52"/>
        <v>1.6035906654442438E-3</v>
      </c>
      <c r="AN19" s="95">
        <f t="shared" si="11"/>
        <v>9.9033258221754892</v>
      </c>
      <c r="AO19" s="102"/>
      <c r="AP19" s="95">
        <v>38.889000000000003</v>
      </c>
      <c r="AQ19" s="95">
        <v>1628</v>
      </c>
      <c r="AR19" s="192">
        <f t="shared" si="12"/>
        <v>1877.7393310265284</v>
      </c>
      <c r="AS19" s="192">
        <f t="shared" si="13"/>
        <v>5.9631864684213769E-2</v>
      </c>
      <c r="AT19" s="192">
        <f t="shared" si="53"/>
        <v>0.78871673869494685</v>
      </c>
      <c r="AU19" s="192">
        <f t="shared" si="14"/>
        <v>0.55906001121765259</v>
      </c>
      <c r="AV19" s="192">
        <f t="shared" si="54"/>
        <v>0.29347526507115779</v>
      </c>
      <c r="AW19" s="192">
        <f t="shared" si="55"/>
        <v>5110.9623887224197</v>
      </c>
      <c r="AX19" s="192">
        <f t="shared" si="15"/>
        <v>4551.5762885495396</v>
      </c>
      <c r="AY19" s="192">
        <f t="shared" si="56"/>
        <v>89.055170873352694</v>
      </c>
      <c r="AZ19" s="192">
        <f t="shared" si="57"/>
        <v>95.442153866323636</v>
      </c>
      <c r="BA19" s="192">
        <f t="shared" si="16"/>
        <v>113.88604513121021</v>
      </c>
      <c r="BB19" s="192">
        <f t="shared" si="17"/>
        <v>0.31201656200331562</v>
      </c>
      <c r="BC19" s="192">
        <f t="shared" si="18"/>
        <v>26300.159999999996</v>
      </c>
      <c r="BD19" s="192">
        <f>BC19/'Injection Well'!$Q$14</f>
        <v>44.877863506753492</v>
      </c>
      <c r="BE19" s="192">
        <f t="shared" si="19"/>
        <v>39.966058030249314</v>
      </c>
      <c r="BF19" s="192">
        <f t="shared" si="20"/>
        <v>3108.2714474504805</v>
      </c>
      <c r="BG19" s="192">
        <f t="shared" si="21"/>
        <v>27.292821028857254</v>
      </c>
      <c r="BH19" s="192">
        <f t="shared" si="22"/>
        <v>1443.2945186702259</v>
      </c>
      <c r="BI19" s="192">
        <f t="shared" si="23"/>
        <v>12.673146363168373</v>
      </c>
      <c r="BJ19" s="192">
        <f t="shared" si="24"/>
        <v>1258.8267231783732</v>
      </c>
      <c r="BK19" s="192">
        <f t="shared" si="25"/>
        <v>11.053388689791236</v>
      </c>
      <c r="BL19" s="192">
        <f>BK19*'Injection Well'!Q19</f>
        <v>6605.7538452115314</v>
      </c>
      <c r="BM19" s="9"/>
      <c r="BN19" s="116">
        <f t="shared" si="26"/>
        <v>7.1023336232786727E-2</v>
      </c>
      <c r="BO19" s="116">
        <f t="shared" si="58"/>
        <v>71.023336232786733</v>
      </c>
      <c r="BP19" s="116">
        <f t="shared" si="27"/>
        <v>1.6138366296163678</v>
      </c>
      <c r="BQ19" s="116">
        <f t="shared" si="28"/>
        <v>4.22799112253501</v>
      </c>
      <c r="BR19" s="116">
        <f t="shared" si="59"/>
        <v>0.27625542862369368</v>
      </c>
      <c r="BS19" s="116">
        <f t="shared" si="60"/>
        <v>0.72374457137630632</v>
      </c>
      <c r="BT19" s="9"/>
      <c r="BU19" s="23"/>
      <c r="BV19" s="135"/>
      <c r="BW19" s="135">
        <f t="shared" si="61"/>
        <v>2683.5315668043049</v>
      </c>
      <c r="BX19" s="135">
        <f t="shared" si="62"/>
        <v>48.35718674733544</v>
      </c>
    </row>
    <row r="20" spans="2:76" x14ac:dyDescent="0.25">
      <c r="B20" s="110">
        <v>6</v>
      </c>
      <c r="C20" s="95">
        <f t="shared" si="29"/>
        <v>0.3044</v>
      </c>
      <c r="D20" s="134">
        <f t="shared" si="30"/>
        <v>2683.3813011637603</v>
      </c>
      <c r="E20" s="95">
        <f t="shared" si="0"/>
        <v>185.01270060011848</v>
      </c>
      <c r="F20" s="95">
        <f t="shared" si="1"/>
        <v>18.501270060011848</v>
      </c>
      <c r="G20" s="95">
        <f t="shared" si="2"/>
        <v>119.04004968200599</v>
      </c>
      <c r="H20" s="5">
        <f t="shared" si="31"/>
        <v>48.355583156669994</v>
      </c>
      <c r="I20" s="95">
        <f t="shared" si="32"/>
        <v>321.50558315666996</v>
      </c>
      <c r="J20" s="89">
        <f t="shared" si="33"/>
        <v>215.10826013059119</v>
      </c>
      <c r="K20" s="90">
        <f t="shared" si="34"/>
        <v>136.72950626844226</v>
      </c>
      <c r="L20" s="208">
        <f t="shared" si="35"/>
        <v>2.3788830512874388E-5</v>
      </c>
      <c r="M20" s="89">
        <f t="shared" si="36"/>
        <v>1.8762811926026111E-5</v>
      </c>
      <c r="N20" s="89">
        <f t="shared" si="37"/>
        <v>1.4151013997100819E-3</v>
      </c>
      <c r="O20" s="95">
        <f t="shared" si="38"/>
        <v>1.212740819828014E-5</v>
      </c>
      <c r="P20" s="95">
        <v>100</v>
      </c>
      <c r="Q20" s="95">
        <f t="shared" si="39"/>
        <v>86</v>
      </c>
      <c r="R20" s="89">
        <f t="shared" si="40"/>
        <v>8.4873399999999996E-10</v>
      </c>
      <c r="S20" s="89">
        <f t="shared" si="41"/>
        <v>8.4873400000000002E-14</v>
      </c>
      <c r="T20" s="89">
        <f t="shared" si="42"/>
        <v>8.4873400000000012E-15</v>
      </c>
      <c r="U20" s="95">
        <f t="shared" si="43"/>
        <v>12.192</v>
      </c>
      <c r="V20" s="95">
        <f t="shared" si="3"/>
        <v>116.68621824000002</v>
      </c>
      <c r="W20" s="95">
        <f t="shared" si="4"/>
        <v>3828.288</v>
      </c>
      <c r="X20" s="95">
        <f t="shared" si="44"/>
        <v>8.8999999999999996E-2</v>
      </c>
      <c r="Y20" s="95">
        <f t="shared" si="5"/>
        <v>1336.9862634465753</v>
      </c>
      <c r="Z20" s="89">
        <f t="shared" si="45"/>
        <v>0.1502679123323197</v>
      </c>
      <c r="AA20" s="89">
        <f t="shared" si="46"/>
        <v>3145.8588008828451</v>
      </c>
      <c r="AB20" s="89">
        <f t="shared" si="47"/>
        <v>2486.7797719582973</v>
      </c>
      <c r="AC20" s="95">
        <f t="shared" si="48"/>
        <v>5.8708657815240269E-2</v>
      </c>
      <c r="AD20" s="89">
        <f t="shared" si="49"/>
        <v>5.6464029235259325E-2</v>
      </c>
      <c r="AE20" s="111">
        <f t="shared" si="50"/>
        <v>2.6359832600000001E-2</v>
      </c>
      <c r="AF20" s="95">
        <f t="shared" si="6"/>
        <v>1.0477038801371799</v>
      </c>
      <c r="AG20" s="89">
        <f t="shared" si="51"/>
        <v>83.044514654199745</v>
      </c>
      <c r="AH20" s="95">
        <f t="shared" si="7"/>
        <v>22.681573941514561</v>
      </c>
      <c r="AI20" s="95">
        <f t="shared" si="8"/>
        <v>9.6511798972923446E-2</v>
      </c>
      <c r="AJ20" s="95">
        <f t="shared" si="9"/>
        <v>8.8797353911060584E-2</v>
      </c>
      <c r="AK20" s="95">
        <f t="shared" si="10"/>
        <v>7.3741331581212304</v>
      </c>
      <c r="AL20" s="95">
        <f t="shared" si="63"/>
        <v>3.4280309362050561E-3</v>
      </c>
      <c r="AM20" s="95">
        <f t="shared" si="52"/>
        <v>1.5090050270280737E-3</v>
      </c>
      <c r="AN20" s="95">
        <f t="shared" si="11"/>
        <v>9.903079202558386</v>
      </c>
      <c r="AO20" s="102"/>
      <c r="AP20" s="95">
        <v>38.889000000000003</v>
      </c>
      <c r="AQ20" s="95">
        <v>1628</v>
      </c>
      <c r="AR20" s="192">
        <f t="shared" si="12"/>
        <v>1877.7393310265284</v>
      </c>
      <c r="AS20" s="192">
        <f t="shared" si="13"/>
        <v>5.9631864684213769E-2</v>
      </c>
      <c r="AT20" s="192">
        <f t="shared" si="53"/>
        <v>0.78872359512888945</v>
      </c>
      <c r="AU20" s="192">
        <f t="shared" si="14"/>
        <v>0.55905786826049186</v>
      </c>
      <c r="AV20" s="192">
        <f t="shared" si="54"/>
        <v>0.29347513836086703</v>
      </c>
      <c r="AW20" s="192">
        <f t="shared" si="55"/>
        <v>5110.9601820235675</v>
      </c>
      <c r="AX20" s="192">
        <f t="shared" si="15"/>
        <v>4551.574323370106</v>
      </c>
      <c r="AY20" s="192">
        <f t="shared" si="56"/>
        <v>89.055170873352694</v>
      </c>
      <c r="AZ20" s="192">
        <f t="shared" si="57"/>
        <v>95.437325806477446</v>
      </c>
      <c r="BA20" s="192">
        <f t="shared" si="16"/>
        <v>113.88599596000017</v>
      </c>
      <c r="BB20" s="192">
        <f t="shared" si="17"/>
        <v>0.3120164272876717</v>
      </c>
      <c r="BC20" s="192">
        <f t="shared" si="18"/>
        <v>26300.159999999996</v>
      </c>
      <c r="BD20" s="192">
        <f>BC20/'Injection Well'!$Q$14</f>
        <v>44.877863506753492</v>
      </c>
      <c r="BE20" s="192">
        <f t="shared" si="19"/>
        <v>39.966058030249314</v>
      </c>
      <c r="BF20" s="192">
        <f t="shared" si="20"/>
        <v>3108.2701054294453</v>
      </c>
      <c r="BG20" s="192">
        <f t="shared" si="21"/>
        <v>27.292821028857258</v>
      </c>
      <c r="BH20" s="192">
        <f t="shared" si="22"/>
        <v>1443.2938955162842</v>
      </c>
      <c r="BI20" s="192">
        <f t="shared" si="23"/>
        <v>12.673146363168373</v>
      </c>
      <c r="BJ20" s="192">
        <f t="shared" si="24"/>
        <v>1258.8261796698762</v>
      </c>
      <c r="BK20" s="192">
        <f t="shared" si="25"/>
        <v>11.053388689791236</v>
      </c>
      <c r="BL20" s="192">
        <f>BK20*'Injection Well'!Q20</f>
        <v>6660.2730866919228</v>
      </c>
      <c r="BM20" s="9"/>
      <c r="BN20" s="116">
        <f t="shared" si="26"/>
        <v>7.1020001384964671E-2</v>
      </c>
      <c r="BO20" s="116">
        <f t="shared" si="58"/>
        <v>71.020001384964672</v>
      </c>
      <c r="BP20" s="116">
        <f t="shared" si="27"/>
        <v>1.6137608531201497</v>
      </c>
      <c r="BQ20" s="116">
        <f t="shared" si="28"/>
        <v>4.2277926003627986</v>
      </c>
      <c r="BR20" s="116">
        <f t="shared" si="59"/>
        <v>0.27625542862369362</v>
      </c>
      <c r="BS20" s="116">
        <f t="shared" si="60"/>
        <v>0.72374457137630632</v>
      </c>
      <c r="BT20" s="9"/>
      <c r="BU20" s="23"/>
      <c r="BV20" s="135"/>
      <c r="BW20" s="135">
        <f t="shared" si="61"/>
        <v>2683.3813011637603</v>
      </c>
      <c r="BX20" s="135">
        <f t="shared" si="62"/>
        <v>48.355583156669994</v>
      </c>
    </row>
    <row r="21" spans="2:76" x14ac:dyDescent="0.25">
      <c r="B21" s="110">
        <v>7</v>
      </c>
      <c r="C21" s="95">
        <f t="shared" si="29"/>
        <v>0.3044</v>
      </c>
      <c r="D21" s="134">
        <f t="shared" si="30"/>
        <v>2683.231033251428</v>
      </c>
      <c r="E21" s="95">
        <f t="shared" si="0"/>
        <v>185.00233998820616</v>
      </c>
      <c r="F21" s="95">
        <f t="shared" si="1"/>
        <v>18.500233998820615</v>
      </c>
      <c r="G21" s="95">
        <f t="shared" si="2"/>
        <v>119.03733347295734</v>
      </c>
      <c r="H21" s="5">
        <f t="shared" si="31"/>
        <v>48.354074151642969</v>
      </c>
      <c r="I21" s="95">
        <f t="shared" si="32"/>
        <v>321.50407415164295</v>
      </c>
      <c r="J21" s="89">
        <f t="shared" si="33"/>
        <v>215.09725291725024</v>
      </c>
      <c r="K21" s="90">
        <f t="shared" si="34"/>
        <v>136.72302217892735</v>
      </c>
      <c r="L21" s="208">
        <f t="shared" si="35"/>
        <v>2.3787981438369777E-5</v>
      </c>
      <c r="M21" s="89">
        <f t="shared" si="36"/>
        <v>1.8762308251925546E-5</v>
      </c>
      <c r="N21" s="89">
        <f t="shared" si="37"/>
        <v>1.4151738149678057E-3</v>
      </c>
      <c r="O21" s="95">
        <f t="shared" si="38"/>
        <v>1.2128028796486305E-5</v>
      </c>
      <c r="P21" s="95">
        <v>100</v>
      </c>
      <c r="Q21" s="95">
        <f t="shared" si="39"/>
        <v>86</v>
      </c>
      <c r="R21" s="89">
        <f t="shared" si="40"/>
        <v>8.4873399999999996E-10</v>
      </c>
      <c r="S21" s="89">
        <f t="shared" si="41"/>
        <v>8.4873400000000002E-14</v>
      </c>
      <c r="T21" s="89">
        <f t="shared" si="42"/>
        <v>8.4873400000000012E-15</v>
      </c>
      <c r="U21" s="95">
        <f t="shared" si="43"/>
        <v>12.192</v>
      </c>
      <c r="V21" s="95">
        <f t="shared" si="3"/>
        <v>116.68621824000002</v>
      </c>
      <c r="W21" s="95">
        <f t="shared" si="4"/>
        <v>3828.288</v>
      </c>
      <c r="X21" s="95">
        <f t="shared" si="44"/>
        <v>8.8999999999999996E-2</v>
      </c>
      <c r="Y21" s="95">
        <f t="shared" si="5"/>
        <v>1337.0339850639916</v>
      </c>
      <c r="Z21" s="89">
        <f t="shared" si="45"/>
        <v>0.15027023836195796</v>
      </c>
      <c r="AA21" s="89">
        <f t="shared" si="46"/>
        <v>3145.8388083155046</v>
      </c>
      <c r="AB21" s="89">
        <f t="shared" si="47"/>
        <v>2486.7602523903502</v>
      </c>
      <c r="AC21" s="95">
        <f t="shared" si="48"/>
        <v>5.8706986655101628E-2</v>
      </c>
      <c r="AD21" s="89">
        <f t="shared" si="49"/>
        <v>5.6461697837080528E-2</v>
      </c>
      <c r="AE21" s="111">
        <f t="shared" si="50"/>
        <v>2.6359832600000001E-2</v>
      </c>
      <c r="AF21" s="95">
        <f t="shared" si="6"/>
        <v>1.0477015214141872</v>
      </c>
      <c r="AG21" s="89">
        <f t="shared" si="51"/>
        <v>83.046829870457046</v>
      </c>
      <c r="AH21" s="95">
        <f t="shared" si="7"/>
        <v>22.681573941514561</v>
      </c>
      <c r="AI21" s="95">
        <f t="shared" si="8"/>
        <v>9.6514489646557164E-2</v>
      </c>
      <c r="AJ21" s="95">
        <f t="shared" si="9"/>
        <v>8.8794878379150413E-2</v>
      </c>
      <c r="AK21" s="95">
        <f t="shared" si="10"/>
        <v>7.3741331581212304</v>
      </c>
      <c r="AL21" s="95">
        <f t="shared" si="63"/>
        <v>3.2258319422653792E-3</v>
      </c>
      <c r="AM21" s="95">
        <f t="shared" si="52"/>
        <v>1.419998337971379E-3</v>
      </c>
      <c r="AN21" s="95">
        <f t="shared" si="11"/>
        <v>9.9028143902789711</v>
      </c>
      <c r="AO21" s="102"/>
      <c r="AP21" s="95">
        <v>38.889000000000003</v>
      </c>
      <c r="AQ21" s="95">
        <v>1628</v>
      </c>
      <c r="AR21" s="192">
        <f t="shared" si="12"/>
        <v>1877.7393310265284</v>
      </c>
      <c r="AS21" s="192">
        <f t="shared" si="13"/>
        <v>5.9631864684213769E-2</v>
      </c>
      <c r="AT21" s="192">
        <f t="shared" si="53"/>
        <v>0.78873057390494383</v>
      </c>
      <c r="AU21" s="192">
        <f t="shared" si="14"/>
        <v>0.55905568708255426</v>
      </c>
      <c r="AV21" s="192">
        <f t="shared" si="54"/>
        <v>0.29347500939068294</v>
      </c>
      <c r="AW21" s="192">
        <f t="shared" si="55"/>
        <v>5110.9579359679756</v>
      </c>
      <c r="AX21" s="192">
        <f t="shared" si="15"/>
        <v>4551.5723231414604</v>
      </c>
      <c r="AY21" s="192">
        <f t="shared" si="56"/>
        <v>89.055170873352679</v>
      </c>
      <c r="AZ21" s="192">
        <f t="shared" si="57"/>
        <v>95.432442223647101</v>
      </c>
      <c r="BA21" s="192">
        <f t="shared" si="16"/>
        <v>113.8859459118157</v>
      </c>
      <c r="BB21" s="192">
        <f t="shared" si="17"/>
        <v>0.31201629016935806</v>
      </c>
      <c r="BC21" s="192">
        <f t="shared" si="18"/>
        <v>26300.159999999996</v>
      </c>
      <c r="BD21" s="192">
        <f>BC21/'Injection Well'!$Q$14</f>
        <v>44.877863506753492</v>
      </c>
      <c r="BE21" s="192">
        <f t="shared" si="19"/>
        <v>39.966058030249314</v>
      </c>
      <c r="BF21" s="192">
        <f t="shared" si="20"/>
        <v>3108.268739473303</v>
      </c>
      <c r="BG21" s="192">
        <f t="shared" si="21"/>
        <v>27.292821028857251</v>
      </c>
      <c r="BH21" s="192">
        <f t="shared" si="22"/>
        <v>1443.2932612483171</v>
      </c>
      <c r="BI21" s="192">
        <f t="shared" si="23"/>
        <v>12.673146363168373</v>
      </c>
      <c r="BJ21" s="192">
        <f t="shared" si="24"/>
        <v>1258.8256264678398</v>
      </c>
      <c r="BK21" s="192">
        <f t="shared" si="25"/>
        <v>11.053388689791234</v>
      </c>
      <c r="BL21" s="192">
        <f>BK21*'Injection Well'!Q21</f>
        <v>6715.9376318733093</v>
      </c>
      <c r="BM21" s="9"/>
      <c r="BN21" s="116">
        <f t="shared" si="26"/>
        <v>7.1016633421027001E-2</v>
      </c>
      <c r="BO21" s="116">
        <f t="shared" si="58"/>
        <v>71.016633421026995</v>
      </c>
      <c r="BP21" s="116">
        <f t="shared" si="27"/>
        <v>1.6136843241388579</v>
      </c>
      <c r="BQ21" s="116">
        <f t="shared" si="28"/>
        <v>4.2275921068013185</v>
      </c>
      <c r="BR21" s="116">
        <f t="shared" si="59"/>
        <v>0.27625542862369362</v>
      </c>
      <c r="BS21" s="116">
        <f t="shared" si="60"/>
        <v>0.72374457137630632</v>
      </c>
      <c r="BT21" s="9"/>
      <c r="BU21" s="23"/>
      <c r="BV21" s="135"/>
      <c r="BW21" s="135">
        <f t="shared" si="61"/>
        <v>2683.231033251428</v>
      </c>
      <c r="BX21" s="135">
        <f t="shared" si="62"/>
        <v>48.354074151642969</v>
      </c>
    </row>
    <row r="22" spans="2:76" x14ac:dyDescent="0.25">
      <c r="B22" s="110">
        <v>8</v>
      </c>
      <c r="C22" s="95">
        <f t="shared" si="29"/>
        <v>0.3044</v>
      </c>
      <c r="D22" s="134">
        <f t="shared" si="30"/>
        <v>2683.0807630130662</v>
      </c>
      <c r="E22" s="95">
        <f t="shared" si="0"/>
        <v>184.99197921591968</v>
      </c>
      <c r="F22" s="95">
        <f t="shared" si="1"/>
        <v>18.499197921591968</v>
      </c>
      <c r="G22" s="95">
        <f t="shared" si="2"/>
        <v>119.034777475949</v>
      </c>
      <c r="H22" s="5">
        <f t="shared" si="31"/>
        <v>48.352654153304996</v>
      </c>
      <c r="I22" s="95">
        <f t="shared" si="32"/>
        <v>321.502654153305</v>
      </c>
      <c r="J22" s="89">
        <f t="shared" si="33"/>
        <v>215.08612792456626</v>
      </c>
      <c r="K22" s="90">
        <f t="shared" si="34"/>
        <v>136.7164780845554</v>
      </c>
      <c r="L22" s="208">
        <f t="shared" si="35"/>
        <v>2.3787127384938116E-5</v>
      </c>
      <c r="M22" s="89">
        <f t="shared" si="36"/>
        <v>1.876180337878637E-5</v>
      </c>
      <c r="N22" s="89">
        <f t="shared" si="37"/>
        <v>1.4152470126142091E-3</v>
      </c>
      <c r="O22" s="95">
        <f t="shared" si="38"/>
        <v>1.2128656099757483E-5</v>
      </c>
      <c r="P22" s="95">
        <v>100</v>
      </c>
      <c r="Q22" s="95">
        <f t="shared" si="39"/>
        <v>86</v>
      </c>
      <c r="R22" s="89">
        <f t="shared" si="40"/>
        <v>8.4873399999999996E-10</v>
      </c>
      <c r="S22" s="89">
        <f t="shared" si="41"/>
        <v>8.4873400000000002E-14</v>
      </c>
      <c r="T22" s="89">
        <f t="shared" si="42"/>
        <v>8.4873400000000012E-15</v>
      </c>
      <c r="U22" s="95">
        <f t="shared" si="43"/>
        <v>12.192</v>
      </c>
      <c r="V22" s="95">
        <f t="shared" si="3"/>
        <v>116.68621824000002</v>
      </c>
      <c r="W22" s="95">
        <f t="shared" si="4"/>
        <v>3828.288</v>
      </c>
      <c r="X22" s="95">
        <f t="shared" si="44"/>
        <v>8.8999999999999996E-2</v>
      </c>
      <c r="Y22" s="95">
        <f t="shared" si="5"/>
        <v>1337.0819899552387</v>
      </c>
      <c r="Z22" s="89">
        <f t="shared" si="45"/>
        <v>0.15027261546381807</v>
      </c>
      <c r="AA22" s="89">
        <f t="shared" si="46"/>
        <v>3145.8182619200161</v>
      </c>
      <c r="AB22" s="89">
        <f t="shared" si="47"/>
        <v>2486.7397559152673</v>
      </c>
      <c r="AC22" s="95">
        <f t="shared" si="48"/>
        <v>5.870531514553462E-2</v>
      </c>
      <c r="AD22" s="89">
        <f t="shared" si="49"/>
        <v>5.6459355361521711E-2</v>
      </c>
      <c r="AE22" s="111">
        <f t="shared" si="50"/>
        <v>2.6359832600000001E-2</v>
      </c>
      <c r="AF22" s="95">
        <f t="shared" si="6"/>
        <v>1.0476987377624229</v>
      </c>
      <c r="AG22" s="89">
        <f t="shared" si="51"/>
        <v>83.049149037318927</v>
      </c>
      <c r="AH22" s="95">
        <f t="shared" si="7"/>
        <v>22.681573941514561</v>
      </c>
      <c r="AI22" s="95">
        <f t="shared" si="8"/>
        <v>9.6517184911462856E-2</v>
      </c>
      <c r="AJ22" s="95">
        <f t="shared" si="9"/>
        <v>8.8792398761456226E-2</v>
      </c>
      <c r="AK22" s="95">
        <f t="shared" si="10"/>
        <v>7.3741331581212304</v>
      </c>
      <c r="AL22" s="95">
        <f t="shared" si="63"/>
        <v>3.0355593302288002E-3</v>
      </c>
      <c r="AM22" s="95">
        <f t="shared" si="52"/>
        <v>1.3362415380220956E-3</v>
      </c>
      <c r="AN22" s="95">
        <f t="shared" si="11"/>
        <v>9.9025324573340576</v>
      </c>
      <c r="AO22" s="102"/>
      <c r="AP22" s="95">
        <v>38.889000000000003</v>
      </c>
      <c r="AQ22" s="95">
        <v>1628</v>
      </c>
      <c r="AR22" s="192">
        <f t="shared" si="12"/>
        <v>1877.7393310265284</v>
      </c>
      <c r="AS22" s="192">
        <f t="shared" si="13"/>
        <v>5.9631864684213769E-2</v>
      </c>
      <c r="AT22" s="192">
        <f t="shared" si="53"/>
        <v>0.78873766786426869</v>
      </c>
      <c r="AU22" s="192">
        <f t="shared" si="14"/>
        <v>0.55905346992216476</v>
      </c>
      <c r="AV22" s="192">
        <f t="shared" si="54"/>
        <v>0.29347487829295738</v>
      </c>
      <c r="AW22" s="192">
        <f t="shared" si="55"/>
        <v>5110.9556528605917</v>
      </c>
      <c r="AX22" s="192">
        <f t="shared" si="15"/>
        <v>4551.5702899162789</v>
      </c>
      <c r="AY22" s="192">
        <f t="shared" si="56"/>
        <v>89.055170873352694</v>
      </c>
      <c r="AZ22" s="192">
        <f t="shared" si="57"/>
        <v>95.42750638552198</v>
      </c>
      <c r="BA22" s="192">
        <f t="shared" si="16"/>
        <v>113.88589503801722</v>
      </c>
      <c r="BB22" s="192">
        <f t="shared" si="17"/>
        <v>0.31201615078908829</v>
      </c>
      <c r="BC22" s="192">
        <f t="shared" si="18"/>
        <v>26300.159999999996</v>
      </c>
      <c r="BD22" s="192">
        <f>BC22/'Injection Well'!$Q$14</f>
        <v>44.877863506753492</v>
      </c>
      <c r="BE22" s="192">
        <f t="shared" si="19"/>
        <v>39.966058030249314</v>
      </c>
      <c r="BF22" s="192">
        <f t="shared" si="20"/>
        <v>3108.2673509838264</v>
      </c>
      <c r="BG22" s="192">
        <f t="shared" si="21"/>
        <v>27.292821028857254</v>
      </c>
      <c r="BH22" s="192">
        <f t="shared" si="22"/>
        <v>1443.292616517223</v>
      </c>
      <c r="BI22" s="192">
        <f t="shared" si="23"/>
        <v>12.673146363168373</v>
      </c>
      <c r="BJ22" s="192">
        <f t="shared" si="24"/>
        <v>1258.8250641399713</v>
      </c>
      <c r="BK22" s="192">
        <f t="shared" si="25"/>
        <v>11.053388689791236</v>
      </c>
      <c r="BL22" s="192">
        <f>BK22*'Injection Well'!Q22</f>
        <v>6772.7716641171219</v>
      </c>
      <c r="BM22" s="9"/>
      <c r="BN22" s="116">
        <f t="shared" si="26"/>
        <v>7.101323428938347E-2</v>
      </c>
      <c r="BO22" s="116">
        <f t="shared" si="58"/>
        <v>71.013234289383476</v>
      </c>
      <c r="BP22" s="116">
        <f t="shared" si="27"/>
        <v>1.6136070869454766</v>
      </c>
      <c r="BQ22" s="116">
        <f t="shared" si="28"/>
        <v>4.2273897578386332</v>
      </c>
      <c r="BR22" s="116">
        <f t="shared" si="59"/>
        <v>0.27625542862369368</v>
      </c>
      <c r="BS22" s="116">
        <f t="shared" si="60"/>
        <v>0.72374457137630632</v>
      </c>
      <c r="BT22" s="9"/>
      <c r="BU22" s="23"/>
      <c r="BV22" s="135"/>
      <c r="BW22" s="135">
        <f t="shared" si="61"/>
        <v>2683.0807630130662</v>
      </c>
      <c r="BX22" s="135">
        <f t="shared" si="62"/>
        <v>48.352654153304996</v>
      </c>
    </row>
    <row r="23" spans="2:76" x14ac:dyDescent="0.25">
      <c r="B23" s="110">
        <v>9</v>
      </c>
      <c r="C23" s="95">
        <f t="shared" si="29"/>
        <v>0.3044</v>
      </c>
      <c r="D23" s="134">
        <f t="shared" si="30"/>
        <v>2682.9304903976022</v>
      </c>
      <c r="E23" s="95">
        <f t="shared" si="0"/>
        <v>184.98161827973772</v>
      </c>
      <c r="F23" s="95">
        <f t="shared" si="1"/>
        <v>18.498161827973771</v>
      </c>
      <c r="G23" s="95">
        <f t="shared" si="2"/>
        <v>119.03237224118055</v>
      </c>
      <c r="H23" s="5">
        <f t="shared" si="31"/>
        <v>48.351317911766976</v>
      </c>
      <c r="I23" s="95">
        <f t="shared" si="32"/>
        <v>321.50131791176693</v>
      </c>
      <c r="J23" s="89">
        <f t="shared" si="33"/>
        <v>215.07489208323989</v>
      </c>
      <c r="K23" s="90">
        <f t="shared" si="34"/>
        <v>136.70987751520207</v>
      </c>
      <c r="L23" s="208">
        <f t="shared" si="35"/>
        <v>2.3786268645082629E-5</v>
      </c>
      <c r="M23" s="89">
        <f t="shared" si="36"/>
        <v>1.8761297376675238E-5</v>
      </c>
      <c r="N23" s="89">
        <f t="shared" si="37"/>
        <v>1.4153209472828137E-3</v>
      </c>
      <c r="O23" s="95">
        <f t="shared" si="38"/>
        <v>1.2129289719303302E-5</v>
      </c>
      <c r="P23" s="95">
        <v>100</v>
      </c>
      <c r="Q23" s="95">
        <f t="shared" si="39"/>
        <v>86</v>
      </c>
      <c r="R23" s="89">
        <f t="shared" si="40"/>
        <v>8.4873399999999996E-10</v>
      </c>
      <c r="S23" s="89">
        <f t="shared" si="41"/>
        <v>8.4873400000000002E-14</v>
      </c>
      <c r="T23" s="89">
        <f t="shared" si="42"/>
        <v>8.4873400000000012E-15</v>
      </c>
      <c r="U23" s="95">
        <f t="shared" si="43"/>
        <v>12.192</v>
      </c>
      <c r="V23" s="95">
        <f t="shared" si="3"/>
        <v>116.68621824000002</v>
      </c>
      <c r="W23" s="95">
        <f t="shared" si="4"/>
        <v>3828.288</v>
      </c>
      <c r="X23" s="95">
        <f t="shared" si="44"/>
        <v>8.8999999999999996E-2</v>
      </c>
      <c r="Y23" s="95">
        <f t="shared" si="5"/>
        <v>1337.1302617380877</v>
      </c>
      <c r="Z23" s="89">
        <f t="shared" si="45"/>
        <v>0.15027504065513281</v>
      </c>
      <c r="AA23" s="89">
        <f t="shared" si="46"/>
        <v>3145.7971943260704</v>
      </c>
      <c r="AB23" s="89">
        <f t="shared" si="47"/>
        <v>2486.71834010885</v>
      </c>
      <c r="AC23" s="95">
        <f t="shared" si="48"/>
        <v>5.8703643305048951E-2</v>
      </c>
      <c r="AD23" s="89">
        <f t="shared" si="49"/>
        <v>5.6457002458805444E-2</v>
      </c>
      <c r="AE23" s="111">
        <f t="shared" si="50"/>
        <v>2.6359832600000001E-2</v>
      </c>
      <c r="AF23" s="95">
        <f t="shared" si="6"/>
        <v>1.047695554251971</v>
      </c>
      <c r="AG23" s="89">
        <f t="shared" si="51"/>
        <v>83.051471935695702</v>
      </c>
      <c r="AH23" s="95">
        <f t="shared" si="7"/>
        <v>22.681573941514561</v>
      </c>
      <c r="AI23" s="95">
        <f t="shared" si="8"/>
        <v>9.6519884513021209E-2</v>
      </c>
      <c r="AJ23" s="95">
        <f t="shared" si="9"/>
        <v>8.8789915292901783E-2</v>
      </c>
      <c r="AK23" s="95">
        <f t="shared" si="10"/>
        <v>7.3741331581212304</v>
      </c>
      <c r="AL23" s="95">
        <f t="shared" si="63"/>
        <v>2.8565096487354878E-3</v>
      </c>
      <c r="AM23" s="95">
        <f t="shared" si="52"/>
        <v>1.2574249755508691E-3</v>
      </c>
      <c r="AN23" s="95">
        <f t="shared" si="11"/>
        <v>9.9022344125864379</v>
      </c>
      <c r="AO23" s="102"/>
      <c r="AP23" s="95">
        <v>38.889000000000003</v>
      </c>
      <c r="AQ23" s="95">
        <v>1628</v>
      </c>
      <c r="AR23" s="192">
        <f t="shared" si="12"/>
        <v>1877.7393310265284</v>
      </c>
      <c r="AS23" s="192">
        <f t="shared" si="13"/>
        <v>5.9631864684213769E-2</v>
      </c>
      <c r="AT23" s="192">
        <f t="shared" si="53"/>
        <v>0.78874487027009121</v>
      </c>
      <c r="AU23" s="192">
        <f t="shared" si="14"/>
        <v>0.55905121888567888</v>
      </c>
      <c r="AV23" s="192">
        <f t="shared" si="54"/>
        <v>0.29347474519223887</v>
      </c>
      <c r="AW23" s="192">
        <f t="shared" si="55"/>
        <v>5110.9533348704672</v>
      </c>
      <c r="AX23" s="192">
        <f t="shared" si="15"/>
        <v>4551.5682256262126</v>
      </c>
      <c r="AY23" s="192">
        <f t="shared" si="56"/>
        <v>89.055170873352694</v>
      </c>
      <c r="AZ23" s="192">
        <f t="shared" si="57"/>
        <v>95.42252136705396</v>
      </c>
      <c r="BA23" s="192">
        <f t="shared" si="16"/>
        <v>113.88584338693708</v>
      </c>
      <c r="BB23" s="192">
        <f t="shared" si="17"/>
        <v>0.31201600927927969</v>
      </c>
      <c r="BC23" s="192">
        <f t="shared" si="18"/>
        <v>26300.159999999996</v>
      </c>
      <c r="BD23" s="192">
        <f>BC23/'Injection Well'!$Q$14</f>
        <v>44.877863506753492</v>
      </c>
      <c r="BE23" s="192">
        <f t="shared" si="19"/>
        <v>39.966058030249314</v>
      </c>
      <c r="BF23" s="192">
        <f t="shared" si="20"/>
        <v>3108.2659412801404</v>
      </c>
      <c r="BG23" s="192">
        <f t="shared" si="21"/>
        <v>27.292821028857254</v>
      </c>
      <c r="BH23" s="192">
        <f t="shared" si="22"/>
        <v>1443.2919619355246</v>
      </c>
      <c r="BI23" s="192">
        <f t="shared" si="23"/>
        <v>12.673146363168373</v>
      </c>
      <c r="BJ23" s="192">
        <f t="shared" si="24"/>
        <v>1258.8244932205064</v>
      </c>
      <c r="BK23" s="192">
        <f t="shared" si="25"/>
        <v>11.053388689791236</v>
      </c>
      <c r="BL23" s="192">
        <f>BK23*'Injection Well'!Q23</f>
        <v>6830.8000429279746</v>
      </c>
      <c r="BM23" s="9"/>
      <c r="BN23" s="116">
        <f t="shared" si="26"/>
        <v>7.1009805823521149E-2</v>
      </c>
      <c r="BO23" s="116">
        <f t="shared" si="58"/>
        <v>71.009805823521148</v>
      </c>
      <c r="BP23" s="116">
        <f t="shared" si="27"/>
        <v>1.6135291832016438</v>
      </c>
      <c r="BQ23" s="116">
        <f t="shared" si="28"/>
        <v>4.2271856626215021</v>
      </c>
      <c r="BR23" s="116">
        <f t="shared" si="59"/>
        <v>0.27625542862369362</v>
      </c>
      <c r="BS23" s="116">
        <f t="shared" si="60"/>
        <v>0.72374457137630632</v>
      </c>
      <c r="BT23" s="9"/>
      <c r="BU23" s="23"/>
      <c r="BV23" s="135"/>
      <c r="BW23" s="135">
        <f t="shared" si="61"/>
        <v>2682.9304903976022</v>
      </c>
      <c r="BX23" s="135">
        <f t="shared" si="62"/>
        <v>48.351317911766976</v>
      </c>
    </row>
    <row r="24" spans="2:76" x14ac:dyDescent="0.25">
      <c r="B24" s="110">
        <v>10</v>
      </c>
      <c r="C24" s="95">
        <f t="shared" si="29"/>
        <v>0.3044</v>
      </c>
      <c r="D24" s="134">
        <f t="shared" si="30"/>
        <v>2682.7802153569469</v>
      </c>
      <c r="E24" s="95">
        <f t="shared" si="0"/>
        <v>184.97125717634464</v>
      </c>
      <c r="F24" s="95">
        <f t="shared" si="1"/>
        <v>18.497125717634461</v>
      </c>
      <c r="G24" s="95">
        <f t="shared" si="2"/>
        <v>119.03010887622457</v>
      </c>
      <c r="H24" s="5">
        <f t="shared" si="31"/>
        <v>48.350060486791428</v>
      </c>
      <c r="I24" s="95">
        <f t="shared" si="32"/>
        <v>321.50006048679143</v>
      </c>
      <c r="J24" s="89">
        <f t="shared" si="33"/>
        <v>215.0635519151792</v>
      </c>
      <c r="K24" s="90">
        <f t="shared" si="34"/>
        <v>136.70322379254054</v>
      </c>
      <c r="L24" s="208">
        <f t="shared" si="35"/>
        <v>2.3785405494053791E-5</v>
      </c>
      <c r="M24" s="89">
        <f t="shared" si="36"/>
        <v>1.876079031152599E-5</v>
      </c>
      <c r="N24" s="89">
        <f t="shared" si="37"/>
        <v>1.4153955762808892E-3</v>
      </c>
      <c r="O24" s="95">
        <f t="shared" si="38"/>
        <v>1.2129929289247389E-5</v>
      </c>
      <c r="P24" s="95">
        <v>100</v>
      </c>
      <c r="Q24" s="95">
        <f t="shared" si="39"/>
        <v>86</v>
      </c>
      <c r="R24" s="89">
        <f t="shared" si="40"/>
        <v>8.4873399999999996E-10</v>
      </c>
      <c r="S24" s="89">
        <f t="shared" si="41"/>
        <v>8.4873400000000002E-14</v>
      </c>
      <c r="T24" s="89">
        <f t="shared" si="42"/>
        <v>8.4873400000000012E-15</v>
      </c>
      <c r="U24" s="95">
        <f t="shared" si="43"/>
        <v>12.192</v>
      </c>
      <c r="V24" s="95">
        <f t="shared" si="3"/>
        <v>116.68621824000002</v>
      </c>
      <c r="W24" s="95">
        <f t="shared" si="4"/>
        <v>3828.288</v>
      </c>
      <c r="X24" s="95">
        <f t="shared" si="44"/>
        <v>8.8999999999999996E-2</v>
      </c>
      <c r="Y24" s="95">
        <f t="shared" si="5"/>
        <v>1337.1787849958223</v>
      </c>
      <c r="Z24" s="89">
        <f t="shared" si="45"/>
        <v>0.15027751112899757</v>
      </c>
      <c r="AA24" s="89">
        <f t="shared" si="46"/>
        <v>3145.7756362387704</v>
      </c>
      <c r="AB24" s="89">
        <f t="shared" si="47"/>
        <v>2486.6960591509278</v>
      </c>
      <c r="AC24" s="95">
        <f t="shared" si="48"/>
        <v>5.8701971151062272E-2</v>
      </c>
      <c r="AD24" s="89">
        <f t="shared" si="49"/>
        <v>5.6454639740802101E-2</v>
      </c>
      <c r="AE24" s="111">
        <f t="shared" si="50"/>
        <v>2.6359832600000001E-2</v>
      </c>
      <c r="AF24" s="95">
        <f t="shared" si="6"/>
        <v>1.0476919944743242</v>
      </c>
      <c r="AG24" s="89">
        <f t="shared" si="51"/>
        <v>83.053798359390399</v>
      </c>
      <c r="AH24" s="95">
        <f t="shared" si="7"/>
        <v>22.681573941514561</v>
      </c>
      <c r="AI24" s="95">
        <f t="shared" si="8"/>
        <v>9.6522588211596413E-2</v>
      </c>
      <c r="AJ24" s="95">
        <f t="shared" si="9"/>
        <v>8.8787428194576745E-2</v>
      </c>
      <c r="AK24" s="95">
        <f t="shared" si="10"/>
        <v>7.3741331581212304</v>
      </c>
      <c r="AL24" s="95">
        <f t="shared" si="63"/>
        <v>2.6880209375686982E-3</v>
      </c>
      <c r="AM24" s="95">
        <f t="shared" si="52"/>
        <v>1.1832572627979486E-3</v>
      </c>
      <c r="AN24" s="95">
        <f t="shared" si="11"/>
        <v>9.9019212054746166</v>
      </c>
      <c r="AO24" s="102"/>
      <c r="AP24" s="95">
        <v>38.889000000000003</v>
      </c>
      <c r="AQ24" s="95">
        <v>1628</v>
      </c>
      <c r="AR24" s="192">
        <f t="shared" si="12"/>
        <v>1877.7393310265284</v>
      </c>
      <c r="AS24" s="192">
        <f t="shared" si="13"/>
        <v>5.9631864684213769E-2</v>
      </c>
      <c r="AT24" s="192">
        <f t="shared" si="53"/>
        <v>0.78875217478281268</v>
      </c>
      <c r="AU24" s="192">
        <f t="shared" si="14"/>
        <v>0.55904893595526628</v>
      </c>
      <c r="AV24" s="192">
        <f t="shared" si="54"/>
        <v>0.29347461020573284</v>
      </c>
      <c r="AW24" s="192">
        <f t="shared" si="55"/>
        <v>5110.9509840387709</v>
      </c>
      <c r="AX24" s="192">
        <f t="shared" si="15"/>
        <v>4551.5661320890285</v>
      </c>
      <c r="AY24" s="192">
        <f t="shared" si="56"/>
        <v>89.055170873352694</v>
      </c>
      <c r="AZ24" s="192">
        <f t="shared" si="57"/>
        <v>95.417490061825376</v>
      </c>
      <c r="BA24" s="192">
        <f t="shared" si="16"/>
        <v>113.88579100405802</v>
      </c>
      <c r="BB24" s="192">
        <f t="shared" si="17"/>
        <v>0.31201586576454254</v>
      </c>
      <c r="BC24" s="192">
        <f t="shared" si="18"/>
        <v>26300.159999999996</v>
      </c>
      <c r="BD24" s="192">
        <f>BC24/'Injection Well'!$Q$14</f>
        <v>44.877863506753492</v>
      </c>
      <c r="BE24" s="192">
        <f t="shared" si="19"/>
        <v>39.966058030249314</v>
      </c>
      <c r="BF24" s="192">
        <f t="shared" si="20"/>
        <v>3108.2645116035974</v>
      </c>
      <c r="BG24" s="192">
        <f t="shared" si="21"/>
        <v>27.292821028857258</v>
      </c>
      <c r="BH24" s="192">
        <f t="shared" si="22"/>
        <v>1443.2912980796314</v>
      </c>
      <c r="BI24" s="192">
        <f t="shared" si="23"/>
        <v>12.673146363168373</v>
      </c>
      <c r="BJ24" s="192">
        <f t="shared" si="24"/>
        <v>1258.8239142121834</v>
      </c>
      <c r="BK24" s="192">
        <f t="shared" si="25"/>
        <v>11.053388689791236</v>
      </c>
      <c r="BL24" s="192">
        <f>BK24*'Injection Well'!Q24</f>
        <v>6890.048188330491</v>
      </c>
      <c r="BM24" s="9"/>
      <c r="BN24" s="116">
        <f t="shared" si="26"/>
        <v>7.1006349748782532E-2</v>
      </c>
      <c r="BO24" s="116">
        <f t="shared" si="58"/>
        <v>71.006349748782526</v>
      </c>
      <c r="BP24" s="116">
        <f t="shared" si="27"/>
        <v>1.6134506521116709</v>
      </c>
      <c r="BQ24" s="116">
        <f t="shared" si="28"/>
        <v>4.226979923858881</v>
      </c>
      <c r="BR24" s="116">
        <f t="shared" si="59"/>
        <v>0.27625542862369368</v>
      </c>
      <c r="BS24" s="116">
        <f t="shared" si="60"/>
        <v>0.72374457137630632</v>
      </c>
      <c r="BT24" s="9"/>
      <c r="BU24" s="23"/>
      <c r="BV24" s="135"/>
      <c r="BW24" s="135">
        <f>D24</f>
        <v>2682.7802153569469</v>
      </c>
      <c r="BX24" s="135">
        <f t="shared" si="62"/>
        <v>48.350060486791428</v>
      </c>
    </row>
    <row r="25" spans="2:76" x14ac:dyDescent="0.25">
      <c r="B25" s="110">
        <v>11</v>
      </c>
      <c r="C25" s="95">
        <f t="shared" si="29"/>
        <v>0.3044</v>
      </c>
      <c r="D25" s="134">
        <f t="shared" ref="D25:D35" si="64">D24-Z24</f>
        <v>2682.6299378458179</v>
      </c>
      <c r="E25" s="95">
        <f t="shared" ref="E25:E35" si="65">D25*0.0689476</f>
        <v>184.96089590261832</v>
      </c>
      <c r="F25" s="95">
        <f t="shared" ref="F25:F35" si="66">D25*6.89476/1000</f>
        <v>18.496089590261832</v>
      </c>
      <c r="G25" s="95">
        <f t="shared" ref="G25:G35" si="67">H25*(9/5)+32</f>
        <v>119.02797901315154</v>
      </c>
      <c r="H25" s="5">
        <f t="shared" ref="H25:H35" si="68">H24-AM24</f>
        <v>48.348877229528632</v>
      </c>
      <c r="I25" s="95">
        <f t="shared" ref="I25:I35" si="69">H25+273.15</f>
        <v>321.4988772295286</v>
      </c>
      <c r="J25" s="89">
        <f t="shared" ref="J25:J35" si="70">46.8300924806693-1.3210030053444*H25+0.0865162316754536*D25</f>
        <v>215.05211355761102</v>
      </c>
      <c r="K25" s="90">
        <f t="shared" ref="K25:K35" si="71">35.34614832+-0.672856976292827*H25+0.049907089*D25</f>
        <v>136.69652004232196</v>
      </c>
      <c r="L25" s="208">
        <f t="shared" ref="L25:L35" si="72">9.82074864020945E-06+H25*-5.57764956509715E-08+D25*6.21051761785609E-09</f>
        <v>2.3784538190866931E-5</v>
      </c>
      <c r="M25" s="89">
        <f t="shared" ref="M25:M35" si="73">0.000010055+-1.33802257199713E-08*H25+3.48620620536712E-09*D25</f>
        <v>1.8760282245383427E-5</v>
      </c>
      <c r="N25" s="89">
        <f t="shared" ref="N25:N35" si="74">C25/J25</f>
        <v>1.4154708594317222E-3</v>
      </c>
      <c r="O25" s="95">
        <f t="shared" ref="O25:O35" si="75">N25/V25</f>
        <v>1.2130574465275617E-5</v>
      </c>
      <c r="P25" s="95">
        <v>100</v>
      </c>
      <c r="Q25" s="95">
        <f t="shared" si="39"/>
        <v>86</v>
      </c>
      <c r="R25" s="89">
        <f t="shared" ref="R25:R35" si="76">(Q25*0.9869*10^-11)</f>
        <v>8.4873399999999996E-10</v>
      </c>
      <c r="S25" s="89">
        <f t="shared" ref="S25:S35" si="77">R25*10^(-4)</f>
        <v>8.4873400000000002E-14</v>
      </c>
      <c r="T25" s="89">
        <f t="shared" ref="T25:T35" si="78">0.1*S25</f>
        <v>8.4873400000000012E-15</v>
      </c>
      <c r="U25" s="95">
        <f t="shared" si="43"/>
        <v>12.192</v>
      </c>
      <c r="V25" s="95">
        <f t="shared" ref="V25:V35" si="79">3.14*0.25*(U25^2)</f>
        <v>116.68621824000002</v>
      </c>
      <c r="W25" s="95">
        <f t="shared" ref="W25:W35" si="80">3.14*U25*P25</f>
        <v>3828.288</v>
      </c>
      <c r="X25" s="95">
        <f t="shared" si="44"/>
        <v>8.8999999999999996E-2</v>
      </c>
      <c r="Y25" s="95">
        <f t="shared" ref="Y25:Y35" si="81">J25*O25*U25/L25</f>
        <v>1337.2275452203146</v>
      </c>
      <c r="Z25" s="89">
        <f t="shared" ref="Z25:Z35" si="82">((L25*N25*(1))/(T25*W25))*0.000145038</f>
        <v>0.15028002424399151</v>
      </c>
      <c r="AA25" s="89">
        <f t="shared" ref="AA25:AA35" si="83">(2.921948336+-0.006217212*H25+0.00019548*D25)*1000</f>
        <v>3145.7536165521478</v>
      </c>
      <c r="AB25" s="89">
        <f t="shared" ref="AB25:AB35" si="84">(2.37305418766803+H25*-0.0109693863865791+0.000240054091308146*D25)*1000</f>
        <v>2486.6729640256603</v>
      </c>
      <c r="AC25" s="95">
        <f t="shared" ref="AC25:AC35" si="85">0.028944032+-0.00000363428*H25+0.0000111577*D25</f>
        <v>5.870029869996455E-2</v>
      </c>
      <c r="AD25" s="89">
        <f t="shared" ref="AD25:AD35" si="86">0.0174865883625187+-0.000124017589052688*H25+0.0000167603402817045*D25</f>
        <v>5.6452267783291848E-2</v>
      </c>
      <c r="AE25" s="111">
        <f t="shared" si="50"/>
        <v>2.6359832600000001E-2</v>
      </c>
      <c r="AF25" s="95">
        <f t="shared" ref="AF25:AF35" si="87">AB25*L25/AD25</f>
        <v>1.0476880806295885</v>
      </c>
      <c r="AG25" s="89">
        <f t="shared" ref="AG25:AG35" si="88">(0.023*(Y25^0.8)*AF25^(0.3))/X25</f>
        <v>83.056128114340879</v>
      </c>
      <c r="AH25" s="95">
        <f t="shared" ref="AH25:AH35" si="89">(V25*P25)^(1/3)</f>
        <v>22.681573941514561</v>
      </c>
      <c r="AI25" s="95">
        <f t="shared" ref="AI25:AI35" si="90">(AG25*AE25)/AH25</f>
        <v>9.6525295781655335E-2</v>
      </c>
      <c r="AJ25" s="95">
        <f t="shared" ref="AJ25:AJ35" si="91">1/(AI25*V25)</f>
        <v>8.8784937674550451E-2</v>
      </c>
      <c r="AK25" s="95">
        <f t="shared" ref="AK25:AK35" si="92">AH25/(AE25*V25)</f>
        <v>7.3741331581212304</v>
      </c>
      <c r="AL25" s="95">
        <f t="shared" ref="AL25:AL35" si="93">(H25-48.33)/(AJ25+AK25)</f>
        <v>2.5294702804347508E-3</v>
      </c>
      <c r="AM25" s="95">
        <f t="shared" ref="AM25:AM35" si="94">(AL25/((AJ25+AK25)*C25))</f>
        <v>1.113464198641921E-3</v>
      </c>
      <c r="AN25" s="95">
        <f t="shared" ref="AN25:AN35" si="95">F25/(EXP(6.8591-(2004.3/I25)))</f>
        <v>9.9015937295056116</v>
      </c>
      <c r="AO25" s="102"/>
      <c r="AP25" s="95">
        <v>38.889000000000003</v>
      </c>
      <c r="AQ25" s="95">
        <v>1628</v>
      </c>
      <c r="AR25" s="192">
        <f t="shared" ref="AR25:AR88" si="96">AQ25/$AY$138</f>
        <v>1877.7393310265284</v>
      </c>
      <c r="AS25" s="192">
        <f t="shared" ref="AS25:AS35" si="97">2.8793*$AY$138*AP25/AQ25</f>
        <v>5.9631864684213769E-2</v>
      </c>
      <c r="AT25" s="192">
        <f t="shared" ref="AT25:AT35" si="98">(M25/L25)</f>
        <v>0.78875957543658437</v>
      </c>
      <c r="AU25" s="192">
        <f t="shared" ref="AU25:AU35" si="99">(1/(1+AT25))</f>
        <v>0.55904662299623409</v>
      </c>
      <c r="AV25" s="192">
        <f t="shared" ref="AV25:AV35" si="100">-0.0000005*(AU25^5) + 0.00004*(AU25^4) - 0.001*(AU25^3) + 0.0071*(AU25^2) + 0.0521*AU25+ 0.2623</f>
        <v>0.29347447344373467</v>
      </c>
      <c r="AW25" s="192">
        <f t="shared" ref="AW25:AW35" si="101">V25*P25*X25*AV25/AS25</f>
        <v>5110.9486022863312</v>
      </c>
      <c r="AX25" s="192">
        <f t="shared" ref="AX25:AX88" si="102">AW25*(1-($AY$139/SUM($AR$14:$AR$24)))</f>
        <v>4551.5640110153236</v>
      </c>
      <c r="AY25" s="192">
        <f t="shared" ref="AY25:AY35" si="103">AX25/AW25*100</f>
        <v>89.055170873352694</v>
      </c>
      <c r="AZ25" s="192">
        <f t="shared" ref="AZ25:AZ35" si="104">100/(O25*3600*24)</f>
        <v>95.412415192746607</v>
      </c>
      <c r="BA25" s="192">
        <f t="shared" ref="BA25:BA35" si="105">AW25/BD25</f>
        <v>113.8857379321813</v>
      </c>
      <c r="BB25" s="192">
        <f t="shared" ref="BB25:BB35" si="106">BA25/365</f>
        <v>0.31201572036214054</v>
      </c>
      <c r="BC25" s="192">
        <f t="shared" ref="BC25:BC35" si="107">C25*3600*24</f>
        <v>26300.159999999996</v>
      </c>
      <c r="BD25" s="192">
        <f>BC25/'Injection Well'!$Q$14</f>
        <v>44.877863506753492</v>
      </c>
      <c r="BE25" s="192">
        <f t="shared" ref="BE25:BE35" si="108">AX25/BA25</f>
        <v>39.966058030249314</v>
      </c>
      <c r="BF25" s="192">
        <f t="shared" ref="BF25:BF35" si="109">$BJ$136*AX25</f>
        <v>3108.2630631223642</v>
      </c>
      <c r="BG25" s="192">
        <f t="shared" ref="BG25:BG35" si="110">BF25/BA25</f>
        <v>27.292821028857254</v>
      </c>
      <c r="BH25" s="192">
        <f t="shared" ref="BH25:BH35" si="111">$BK$136*AX25</f>
        <v>1443.2906254919699</v>
      </c>
      <c r="BI25" s="192">
        <f t="shared" ref="BI25:BI35" si="112">BH25/BA25</f>
        <v>12.673146363168373</v>
      </c>
      <c r="BJ25" s="192">
        <f t="shared" ref="BJ25:BJ35" si="113">$BL$136*AX25</f>
        <v>1258.8233275881016</v>
      </c>
      <c r="BK25" s="192">
        <f t="shared" ref="BK25:BK35" si="114">BJ25/BA25</f>
        <v>11.053388689791237</v>
      </c>
      <c r="BL25" s="192">
        <f>BK25*'Injection Well'!Q25</f>
        <v>6950.5420804597843</v>
      </c>
      <c r="BM25" s="9"/>
      <c r="BN25" s="116">
        <f t="shared" ref="BN25:BN35" si="115">AW25*K25/(BA25*24*3600)</f>
        <v>7.100286768874442E-2</v>
      </c>
      <c r="BO25" s="116">
        <f t="shared" ref="BO25:BO35" si="116">BN25*1000</f>
        <v>71.002867688744416</v>
      </c>
      <c r="BP25" s="116">
        <f t="shared" ref="BP25:BP88" si="117">BO25/$AY$132</f>
        <v>1.6133715305674843</v>
      </c>
      <c r="BQ25" s="116">
        <f t="shared" ref="BQ25:BQ35" si="118">BO25/$AZ$133</f>
        <v>4.2267726382016573</v>
      </c>
      <c r="BR25" s="116">
        <f t="shared" ref="BR25:BR35" si="119">BP25/(BP25+BQ25)</f>
        <v>0.27625542862369368</v>
      </c>
      <c r="BS25" s="116">
        <f t="shared" ref="BS25:BS35" si="120">BQ25/(BP25+BQ25)</f>
        <v>0.72374457137630632</v>
      </c>
      <c r="BT25" s="23"/>
      <c r="BU25" s="23"/>
    </row>
    <row r="26" spans="2:76" s="101" customFormat="1" x14ac:dyDescent="0.25">
      <c r="B26" s="110">
        <v>12</v>
      </c>
      <c r="C26" s="95">
        <f t="shared" si="29"/>
        <v>0.3044</v>
      </c>
      <c r="D26" s="134">
        <f t="shared" si="64"/>
        <v>2682.4796578215742</v>
      </c>
      <c r="E26" s="95">
        <f t="shared" si="65"/>
        <v>184.95053445561877</v>
      </c>
      <c r="F26" s="95">
        <f t="shared" si="66"/>
        <v>18.495053445561876</v>
      </c>
      <c r="G26" s="95">
        <f t="shared" si="67"/>
        <v>119.02597477759399</v>
      </c>
      <c r="H26" s="5">
        <f t="shared" si="68"/>
        <v>48.347763765329994</v>
      </c>
      <c r="I26" s="95">
        <f t="shared" si="69"/>
        <v>321.49776376532998</v>
      </c>
      <c r="J26" s="89">
        <f t="shared" si="70"/>
        <v>215.04058278577008</v>
      </c>
      <c r="K26" s="90">
        <f t="shared" si="71"/>
        <v>136.68976920593099</v>
      </c>
      <c r="L26" s="208">
        <f t="shared" si="72"/>
        <v>2.3783666979259785E-5</v>
      </c>
      <c r="M26" s="89">
        <f t="shared" si="73"/>
        <v>1.8759773236632676E-5</v>
      </c>
      <c r="N26" s="89">
        <f t="shared" si="74"/>
        <v>1.4155467589262092E-3</v>
      </c>
      <c r="O26" s="95">
        <f t="shared" si="75"/>
        <v>1.2131224923364257E-5</v>
      </c>
      <c r="P26" s="95">
        <v>100</v>
      </c>
      <c r="Q26" s="95">
        <f t="shared" si="39"/>
        <v>86</v>
      </c>
      <c r="R26" s="89">
        <f t="shared" si="76"/>
        <v>8.4873399999999996E-10</v>
      </c>
      <c r="S26" s="89">
        <f t="shared" si="77"/>
        <v>8.4873400000000002E-14</v>
      </c>
      <c r="T26" s="89">
        <f t="shared" si="78"/>
        <v>8.4873400000000012E-15</v>
      </c>
      <c r="U26" s="95">
        <f t="shared" si="43"/>
        <v>12.192</v>
      </c>
      <c r="V26" s="95">
        <f t="shared" si="79"/>
        <v>116.68621824000002</v>
      </c>
      <c r="W26" s="95">
        <f t="shared" si="80"/>
        <v>3828.288</v>
      </c>
      <c r="X26" s="95">
        <f t="shared" si="44"/>
        <v>8.8999999999999996E-2</v>
      </c>
      <c r="Y26" s="95">
        <f t="shared" si="81"/>
        <v>1337.276528758463</v>
      </c>
      <c r="Z26" s="89">
        <f t="shared" si="82"/>
        <v>0.15028257751441243</v>
      </c>
      <c r="AA26" s="89">
        <f t="shared" si="83"/>
        <v>3145.7311624559866</v>
      </c>
      <c r="AB26" s="89">
        <f t="shared" si="84"/>
        <v>2486.6491027100215</v>
      </c>
      <c r="AC26" s="95">
        <f t="shared" si="85"/>
        <v>5.8698625967178716E-2</v>
      </c>
      <c r="AD26" s="89">
        <f t="shared" si="86"/>
        <v>5.6449887128093394E-2</v>
      </c>
      <c r="AE26" s="111">
        <f t="shared" si="50"/>
        <v>2.6359832600000001E-2</v>
      </c>
      <c r="AF26" s="95">
        <f t="shared" si="87"/>
        <v>1.0476838336085408</v>
      </c>
      <c r="AG26" s="89">
        <f t="shared" si="88"/>
        <v>83.058461017905273</v>
      </c>
      <c r="AH26" s="95">
        <f t="shared" si="89"/>
        <v>22.681573941514561</v>
      </c>
      <c r="AI26" s="95">
        <f t="shared" si="90"/>
        <v>9.6528007010937222E-2</v>
      </c>
      <c r="AJ26" s="95">
        <f t="shared" si="91"/>
        <v>8.8782443928639099E-2</v>
      </c>
      <c r="AK26" s="95">
        <f t="shared" si="92"/>
        <v>7.3741331581212304</v>
      </c>
      <c r="AL26" s="95">
        <f t="shared" si="93"/>
        <v>2.3802715020810506E-3</v>
      </c>
      <c r="AM26" s="95">
        <f t="shared" si="94"/>
        <v>1.0477877549038975E-3</v>
      </c>
      <c r="AN26" s="95">
        <f t="shared" si="95"/>
        <v>9.9012528255431551</v>
      </c>
      <c r="AO26" s="102"/>
      <c r="AP26" s="95">
        <v>38.889000000000003</v>
      </c>
      <c r="AQ26" s="95">
        <v>1628</v>
      </c>
      <c r="AR26" s="192">
        <f t="shared" si="96"/>
        <v>1877.7393310265284</v>
      </c>
      <c r="AS26" s="192">
        <f t="shared" si="97"/>
        <v>5.9631864684213769E-2</v>
      </c>
      <c r="AT26" s="192">
        <f t="shared" si="98"/>
        <v>0.78876706661726614</v>
      </c>
      <c r="AU26" s="192">
        <f t="shared" si="99"/>
        <v>0.55904428176391796</v>
      </c>
      <c r="AV26" s="192">
        <f t="shared" si="100"/>
        <v>0.29347433501003711</v>
      </c>
      <c r="AW26" s="192">
        <f t="shared" si="101"/>
        <v>5110.9461914207286</v>
      </c>
      <c r="AX26" s="192">
        <f t="shared" si="102"/>
        <v>4551.5618640148414</v>
      </c>
      <c r="AY26" s="192">
        <f t="shared" si="103"/>
        <v>89.055170873352694</v>
      </c>
      <c r="AZ26" s="192">
        <f t="shared" si="104"/>
        <v>95.407299322122583</v>
      </c>
      <c r="BA26" s="192">
        <f t="shared" si="105"/>
        <v>113.88568421158469</v>
      </c>
      <c r="BB26" s="192">
        <f t="shared" si="106"/>
        <v>0.31201557318242379</v>
      </c>
      <c r="BC26" s="192">
        <f t="shared" si="107"/>
        <v>26300.159999999996</v>
      </c>
      <c r="BD26" s="192">
        <f>BC26/'Injection Well'!$Q$14</f>
        <v>44.877863506753492</v>
      </c>
      <c r="BE26" s="192">
        <f t="shared" si="108"/>
        <v>39.966058030249307</v>
      </c>
      <c r="BF26" s="192">
        <f t="shared" si="109"/>
        <v>3108.2615969357348</v>
      </c>
      <c r="BG26" s="192">
        <f t="shared" si="110"/>
        <v>27.292821028857251</v>
      </c>
      <c r="BH26" s="192">
        <f t="shared" si="111"/>
        <v>1443.2899446829863</v>
      </c>
      <c r="BI26" s="192">
        <f t="shared" si="112"/>
        <v>12.673146363168373</v>
      </c>
      <c r="BJ26" s="192">
        <f t="shared" si="113"/>
        <v>1258.8227337934663</v>
      </c>
      <c r="BK26" s="192">
        <f t="shared" si="114"/>
        <v>11.053388689791234</v>
      </c>
      <c r="BL26" s="192">
        <f>BK26*'Injection Well'!Q26</f>
        <v>7012.3082715917426</v>
      </c>
      <c r="BM26" s="9"/>
      <c r="BN26" s="116">
        <f t="shared" si="115"/>
        <v>7.0999361171219993E-2</v>
      </c>
      <c r="BO26" s="116">
        <f t="shared" si="116"/>
        <v>70.999361171219988</v>
      </c>
      <c r="BP26" s="116">
        <f t="shared" si="117"/>
        <v>1.6132918532850096</v>
      </c>
      <c r="BQ26" s="116">
        <f t="shared" si="118"/>
        <v>4.2265638965999432</v>
      </c>
      <c r="BR26" s="116">
        <f t="shared" si="119"/>
        <v>0.27625542862369368</v>
      </c>
      <c r="BS26" s="116">
        <f t="shared" si="120"/>
        <v>0.72374457137630643</v>
      </c>
      <c r="BT26" s="23"/>
      <c r="BU26" s="23"/>
    </row>
    <row r="27" spans="2:76" s="101" customFormat="1" x14ac:dyDescent="0.25">
      <c r="B27" s="110">
        <v>13</v>
      </c>
      <c r="C27" s="95">
        <f t="shared" si="29"/>
        <v>0.3044</v>
      </c>
      <c r="D27" s="134">
        <f t="shared" si="64"/>
        <v>2682.32937524406</v>
      </c>
      <c r="E27" s="95">
        <f t="shared" si="65"/>
        <v>184.94017283257733</v>
      </c>
      <c r="F27" s="95">
        <f t="shared" si="66"/>
        <v>18.494017283257733</v>
      </c>
      <c r="G27" s="95">
        <f t="shared" si="67"/>
        <v>119.02408875963516</v>
      </c>
      <c r="H27" s="5">
        <f t="shared" si="68"/>
        <v>48.346715977575087</v>
      </c>
      <c r="I27" s="95">
        <f t="shared" si="69"/>
        <v>321.49671597757504</v>
      </c>
      <c r="J27" s="89">
        <f t="shared" si="70"/>
        <v>215.02896503425029</v>
      </c>
      <c r="K27" s="90">
        <f t="shared" si="71"/>
        <v>136.6829740512604</v>
      </c>
      <c r="L27" s="208">
        <f t="shared" si="72"/>
        <v>2.3782792088593633E-5</v>
      </c>
      <c r="M27" s="89">
        <f t="shared" si="73"/>
        <v>1.8759263340215053E-5</v>
      </c>
      <c r="N27" s="89">
        <f t="shared" si="74"/>
        <v>1.4156232391832166E-3</v>
      </c>
      <c r="O27" s="95">
        <f t="shared" si="75"/>
        <v>1.2131880358583265E-5</v>
      </c>
      <c r="P27" s="95">
        <v>100</v>
      </c>
      <c r="Q27" s="95">
        <f t="shared" si="39"/>
        <v>86</v>
      </c>
      <c r="R27" s="89">
        <f t="shared" si="76"/>
        <v>8.4873399999999996E-10</v>
      </c>
      <c r="S27" s="89">
        <f t="shared" si="77"/>
        <v>8.4873400000000002E-14</v>
      </c>
      <c r="T27" s="89">
        <f t="shared" si="78"/>
        <v>8.4873400000000012E-15</v>
      </c>
      <c r="U27" s="95">
        <f t="shared" si="43"/>
        <v>12.192</v>
      </c>
      <c r="V27" s="95">
        <f t="shared" si="79"/>
        <v>116.68621824000002</v>
      </c>
      <c r="W27" s="95">
        <f t="shared" si="80"/>
        <v>3828.288</v>
      </c>
      <c r="X27" s="95">
        <f t="shared" si="44"/>
        <v>8.8999999999999996E-2</v>
      </c>
      <c r="Y27" s="95">
        <f t="shared" si="81"/>
        <v>1337.3257227617878</v>
      </c>
      <c r="Z27" s="89">
        <f t="shared" si="82"/>
        <v>0.15028516860108884</v>
      </c>
      <c r="AA27" s="89">
        <f t="shared" si="83"/>
        <v>3145.7082995363371</v>
      </c>
      <c r="AB27" s="89">
        <f t="shared" si="84"/>
        <v>2486.6245203511708</v>
      </c>
      <c r="AC27" s="95">
        <f t="shared" si="85"/>
        <v>5.8696952967217664E-2</v>
      </c>
      <c r="AD27" s="89">
        <f t="shared" si="86"/>
        <v>5.6447498285067045E-2</v>
      </c>
      <c r="AE27" s="111">
        <f t="shared" si="50"/>
        <v>2.6359832600000001E-2</v>
      </c>
      <c r="AF27" s="95">
        <f t="shared" si="87"/>
        <v>1.0476792730698519</v>
      </c>
      <c r="AG27" s="89">
        <f t="shared" si="88"/>
        <v>83.060796898191143</v>
      </c>
      <c r="AH27" s="95">
        <f t="shared" si="89"/>
        <v>22.681573941514561</v>
      </c>
      <c r="AI27" s="95">
        <f t="shared" si="90"/>
        <v>9.6530721699673902E-2</v>
      </c>
      <c r="AJ27" s="95">
        <f t="shared" si="91"/>
        <v>8.8779947141126234E-2</v>
      </c>
      <c r="AK27" s="95">
        <f t="shared" si="92"/>
        <v>7.3741331581212304</v>
      </c>
      <c r="AL27" s="95">
        <f t="shared" si="93"/>
        <v>2.2398730012415532E-3</v>
      </c>
      <c r="AM27" s="95">
        <f t="shared" si="94"/>
        <v>9.8598512244090332E-4</v>
      </c>
      <c r="AN27" s="95">
        <f t="shared" si="95"/>
        <v>9.9008992849035398</v>
      </c>
      <c r="AO27" s="102"/>
      <c r="AP27" s="95">
        <v>38.889000000000003</v>
      </c>
      <c r="AQ27" s="95">
        <v>1628</v>
      </c>
      <c r="AR27" s="192">
        <f t="shared" si="96"/>
        <v>1877.7393310265284</v>
      </c>
      <c r="AS27" s="192">
        <f t="shared" si="97"/>
        <v>5.9631864684213769E-2</v>
      </c>
      <c r="AT27" s="192">
        <f t="shared" si="98"/>
        <v>0.78877464304168499</v>
      </c>
      <c r="AU27" s="192">
        <f t="shared" si="99"/>
        <v>0.55904191391016744</v>
      </c>
      <c r="AV27" s="192">
        <f t="shared" si="100"/>
        <v>0.29347419500231375</v>
      </c>
      <c r="AW27" s="192">
        <f t="shared" si="101"/>
        <v>5110.9437531429812</v>
      </c>
      <c r="AX27" s="192">
        <f t="shared" si="102"/>
        <v>4551.5596926024273</v>
      </c>
      <c r="AY27" s="192">
        <f t="shared" si="103"/>
        <v>89.055170873352694</v>
      </c>
      <c r="AZ27" s="192">
        <f t="shared" si="104"/>
        <v>95.402144861125777</v>
      </c>
      <c r="BA27" s="192">
        <f t="shared" si="105"/>
        <v>113.88562988017145</v>
      </c>
      <c r="BB27" s="192">
        <f t="shared" si="106"/>
        <v>0.31201542432923685</v>
      </c>
      <c r="BC27" s="192">
        <f t="shared" si="107"/>
        <v>26300.159999999996</v>
      </c>
      <c r="BD27" s="192">
        <f>BC27/'Injection Well'!$Q$14</f>
        <v>44.877863506753492</v>
      </c>
      <c r="BE27" s="192">
        <f t="shared" si="108"/>
        <v>39.966058030249314</v>
      </c>
      <c r="BF27" s="192">
        <f t="shared" si="109"/>
        <v>3108.2601140781971</v>
      </c>
      <c r="BG27" s="192">
        <f t="shared" si="110"/>
        <v>27.292821028857251</v>
      </c>
      <c r="BH27" s="192">
        <f t="shared" si="111"/>
        <v>1443.2892561330341</v>
      </c>
      <c r="BI27" s="192">
        <f t="shared" si="112"/>
        <v>12.673146363168373</v>
      </c>
      <c r="BJ27" s="192">
        <f t="shared" si="113"/>
        <v>1258.8221332472378</v>
      </c>
      <c r="BK27" s="192">
        <f t="shared" si="114"/>
        <v>11.053388689791236</v>
      </c>
      <c r="BL27" s="192">
        <f>BK27*'Injection Well'!Q27</f>
        <v>7075.3738999732259</v>
      </c>
      <c r="BM27" s="9"/>
      <c r="BN27" s="116">
        <f t="shared" si="115"/>
        <v>7.0995831633907325E-2</v>
      </c>
      <c r="BO27" s="116">
        <f t="shared" si="116"/>
        <v>70.995831633907329</v>
      </c>
      <c r="BP27" s="116">
        <f t="shared" si="117"/>
        <v>1.6132116529325213</v>
      </c>
      <c r="BQ27" s="116">
        <f t="shared" si="118"/>
        <v>4.226353784639338</v>
      </c>
      <c r="BR27" s="116">
        <f t="shared" si="119"/>
        <v>0.27625542862369368</v>
      </c>
      <c r="BS27" s="116">
        <f t="shared" si="120"/>
        <v>0.72374457137630632</v>
      </c>
      <c r="BT27" s="23"/>
      <c r="BU27" s="23"/>
    </row>
    <row r="28" spans="2:76" s="101" customFormat="1" x14ac:dyDescent="0.25">
      <c r="B28" s="110">
        <v>14</v>
      </c>
      <c r="C28" s="95">
        <f t="shared" si="29"/>
        <v>0.3044</v>
      </c>
      <c r="D28" s="134">
        <f t="shared" si="64"/>
        <v>2682.179090075459</v>
      </c>
      <c r="E28" s="95">
        <f t="shared" si="65"/>
        <v>184.92981103088673</v>
      </c>
      <c r="F28" s="95">
        <f t="shared" si="66"/>
        <v>18.49298110308867</v>
      </c>
      <c r="G28" s="95">
        <f t="shared" si="67"/>
        <v>119.02231398641477</v>
      </c>
      <c r="H28" s="5">
        <f t="shared" si="68"/>
        <v>48.345729992452647</v>
      </c>
      <c r="I28" s="95">
        <f t="shared" si="69"/>
        <v>321.49572999245265</v>
      </c>
      <c r="J28" s="89">
        <f t="shared" si="70"/>
        <v>215.01726541709618</v>
      </c>
      <c r="K28" s="90">
        <f t="shared" si="71"/>
        <v>136.67613718294382</v>
      </c>
      <c r="L28" s="208">
        <f t="shared" si="72"/>
        <v>2.3781913734701226E-5</v>
      </c>
      <c r="M28" s="89">
        <f t="shared" si="73"/>
        <v>1.8758752607831198E-5</v>
      </c>
      <c r="N28" s="89">
        <f t="shared" si="74"/>
        <v>1.415700266718195E-3</v>
      </c>
      <c r="O28" s="95">
        <f t="shared" si="75"/>
        <v>1.213254048397031E-5</v>
      </c>
      <c r="P28" s="95">
        <v>100</v>
      </c>
      <c r="Q28" s="95">
        <f t="shared" si="39"/>
        <v>86</v>
      </c>
      <c r="R28" s="89">
        <f t="shared" si="76"/>
        <v>8.4873399999999996E-10</v>
      </c>
      <c r="S28" s="89">
        <f t="shared" si="77"/>
        <v>8.4873400000000002E-14</v>
      </c>
      <c r="T28" s="89">
        <f t="shared" si="78"/>
        <v>8.4873400000000012E-15</v>
      </c>
      <c r="U28" s="95">
        <f t="shared" si="43"/>
        <v>12.192</v>
      </c>
      <c r="V28" s="95">
        <f t="shared" si="79"/>
        <v>116.68621824000002</v>
      </c>
      <c r="W28" s="95">
        <f t="shared" si="80"/>
        <v>3828.288</v>
      </c>
      <c r="X28" s="95">
        <f t="shared" si="44"/>
        <v>8.8999999999999996E-2</v>
      </c>
      <c r="Y28" s="95">
        <f t="shared" si="81"/>
        <v>1337.3751151389995</v>
      </c>
      <c r="Z28" s="89">
        <f t="shared" si="82"/>
        <v>0.15028779530273526</v>
      </c>
      <c r="AA28" s="89">
        <f t="shared" si="83"/>
        <v>3145.685051870114</v>
      </c>
      <c r="AB28" s="89">
        <f t="shared" si="84"/>
        <v>2486.5992594333652</v>
      </c>
      <c r="AC28" s="95">
        <f t="shared" si="85"/>
        <v>5.8695279713737974E-2</v>
      </c>
      <c r="AD28" s="89">
        <f t="shared" si="86"/>
        <v>5.6445101733999734E-2</v>
      </c>
      <c r="AE28" s="111">
        <f t="shared" si="50"/>
        <v>2.6359832600000001E-2</v>
      </c>
      <c r="AF28" s="95">
        <f t="shared" si="87"/>
        <v>1.0476744175127528</v>
      </c>
      <c r="AG28" s="89">
        <f t="shared" si="88"/>
        <v>83.06313559342199</v>
      </c>
      <c r="AH28" s="95">
        <f t="shared" si="89"/>
        <v>22.681573941514561</v>
      </c>
      <c r="AI28" s="95">
        <f t="shared" si="90"/>
        <v>9.6533439659853684E-2</v>
      </c>
      <c r="AJ28" s="95">
        <f t="shared" si="91"/>
        <v>8.8777447485442737E-2</v>
      </c>
      <c r="AK28" s="95">
        <f t="shared" si="92"/>
        <v>7.3741331581212304</v>
      </c>
      <c r="AL28" s="95">
        <f t="shared" si="93"/>
        <v>2.107755711401781E-3</v>
      </c>
      <c r="AM28" s="95">
        <f t="shared" si="94"/>
        <v>9.2782781350351216E-4</v>
      </c>
      <c r="AN28" s="95">
        <f t="shared" si="95"/>
        <v>9.9005338522698523</v>
      </c>
      <c r="AO28" s="102"/>
      <c r="AP28" s="95">
        <v>38.889000000000003</v>
      </c>
      <c r="AQ28" s="95">
        <v>1628</v>
      </c>
      <c r="AR28" s="192">
        <f t="shared" si="96"/>
        <v>1877.7393310265284</v>
      </c>
      <c r="AS28" s="192">
        <f t="shared" si="97"/>
        <v>5.9631864684213769E-2</v>
      </c>
      <c r="AT28" s="192">
        <f t="shared" si="98"/>
        <v>0.78878229973811931</v>
      </c>
      <c r="AU28" s="192">
        <f t="shared" si="99"/>
        <v>0.5590395209894472</v>
      </c>
      <c r="AV28" s="192">
        <f t="shared" si="100"/>
        <v>0.29347405351247974</v>
      </c>
      <c r="AW28" s="192">
        <f t="shared" si="101"/>
        <v>5110.9412890538188</v>
      </c>
      <c r="AX28" s="192">
        <f t="shared" si="102"/>
        <v>4551.5574982036132</v>
      </c>
      <c r="AY28" s="192">
        <f t="shared" si="103"/>
        <v>89.055170873352694</v>
      </c>
      <c r="AZ28" s="192">
        <f t="shared" si="104"/>
        <v>95.396954078710138</v>
      </c>
      <c r="BA28" s="192">
        <f t="shared" si="105"/>
        <v>113.88557497361018</v>
      </c>
      <c r="BB28" s="192">
        <f t="shared" si="106"/>
        <v>0.31201527390030187</v>
      </c>
      <c r="BC28" s="192">
        <f t="shared" si="107"/>
        <v>26300.159999999996</v>
      </c>
      <c r="BD28" s="192">
        <f>BC28/'Injection Well'!$Q$14</f>
        <v>44.877863506753492</v>
      </c>
      <c r="BE28" s="192">
        <f t="shared" si="108"/>
        <v>39.966058030249314</v>
      </c>
      <c r="BF28" s="192">
        <f t="shared" si="109"/>
        <v>3108.258615523247</v>
      </c>
      <c r="BG28" s="192">
        <f t="shared" si="110"/>
        <v>27.292821028857251</v>
      </c>
      <c r="BH28" s="192">
        <f t="shared" si="111"/>
        <v>1443.2885602941469</v>
      </c>
      <c r="BI28" s="192">
        <f t="shared" si="112"/>
        <v>12.673146363168373</v>
      </c>
      <c r="BJ28" s="192">
        <f t="shared" si="113"/>
        <v>1258.8215263436746</v>
      </c>
      <c r="BK28" s="192">
        <f t="shared" si="114"/>
        <v>11.053388689791236</v>
      </c>
      <c r="BL28" s="192">
        <f>BK28*'Injection Well'!Q28</f>
        <v>7139.7667042771709</v>
      </c>
      <c r="BM28" s="9"/>
      <c r="BN28" s="116">
        <f t="shared" si="115"/>
        <v>7.0992280429704499E-2</v>
      </c>
      <c r="BO28" s="116">
        <f t="shared" si="116"/>
        <v>70.992280429704493</v>
      </c>
      <c r="BP28" s="116">
        <f t="shared" si="117"/>
        <v>1.6131309602514143</v>
      </c>
      <c r="BQ28" s="116">
        <f t="shared" si="118"/>
        <v>4.2261423828573284</v>
      </c>
      <c r="BR28" s="116">
        <f t="shared" si="119"/>
        <v>0.27625542862369368</v>
      </c>
      <c r="BS28" s="116">
        <f t="shared" si="120"/>
        <v>0.72374457137630632</v>
      </c>
      <c r="BT28" s="23"/>
      <c r="BU28" s="23"/>
    </row>
    <row r="29" spans="2:76" s="101" customFormat="1" x14ac:dyDescent="0.25">
      <c r="B29" s="110">
        <v>15</v>
      </c>
      <c r="C29" s="95">
        <f t="shared" si="29"/>
        <v>0.3044</v>
      </c>
      <c r="D29" s="134">
        <f t="shared" si="64"/>
        <v>2682.0288022801565</v>
      </c>
      <c r="E29" s="95">
        <f t="shared" si="65"/>
        <v>184.91944904809131</v>
      </c>
      <c r="F29" s="95">
        <f t="shared" si="66"/>
        <v>18.491944904809131</v>
      </c>
      <c r="G29" s="95">
        <f t="shared" si="67"/>
        <v>119.02064389635045</v>
      </c>
      <c r="H29" s="5">
        <f t="shared" si="68"/>
        <v>48.344802164639141</v>
      </c>
      <c r="I29" s="95">
        <f t="shared" si="69"/>
        <v>321.49480216463911</v>
      </c>
      <c r="J29" s="89">
        <f t="shared" si="70"/>
        <v>215.00548874670989</v>
      </c>
      <c r="K29" s="90">
        <f t="shared" si="71"/>
        <v>136.66926105198516</v>
      </c>
      <c r="L29" s="208">
        <f t="shared" si="72"/>
        <v>2.3781032120684755E-5</v>
      </c>
      <c r="M29" s="89">
        <f t="shared" si="73"/>
        <v>1.8758241088132197E-5</v>
      </c>
      <c r="N29" s="89">
        <f t="shared" si="74"/>
        <v>1.4157778100195504E-3</v>
      </c>
      <c r="O29" s="95">
        <f t="shared" si="75"/>
        <v>1.2133205029471269E-5</v>
      </c>
      <c r="P29" s="95">
        <v>100</v>
      </c>
      <c r="Q29" s="95">
        <f t="shared" si="39"/>
        <v>86</v>
      </c>
      <c r="R29" s="89">
        <f t="shared" si="76"/>
        <v>8.4873399999999996E-10</v>
      </c>
      <c r="S29" s="89">
        <f t="shared" si="77"/>
        <v>8.4873400000000002E-14</v>
      </c>
      <c r="T29" s="89">
        <f t="shared" si="78"/>
        <v>8.4873400000000012E-15</v>
      </c>
      <c r="U29" s="95">
        <f t="shared" si="43"/>
        <v>12.192</v>
      </c>
      <c r="V29" s="95">
        <f t="shared" si="79"/>
        <v>116.68621824000002</v>
      </c>
      <c r="W29" s="95">
        <f t="shared" si="80"/>
        <v>3828.288</v>
      </c>
      <c r="X29" s="95">
        <f t="shared" si="44"/>
        <v>8.8999999999999996E-2</v>
      </c>
      <c r="Y29" s="95">
        <f t="shared" si="81"/>
        <v>1337.4246945113666</v>
      </c>
      <c r="Z29" s="89">
        <f t="shared" si="82"/>
        <v>0.15029045554781822</v>
      </c>
      <c r="AA29" s="89">
        <f t="shared" si="83"/>
        <v>3145.6614421141039</v>
      </c>
      <c r="AB29" s="89">
        <f t="shared" si="84"/>
        <v>2486.573359935016</v>
      </c>
      <c r="AC29" s="95">
        <f t="shared" si="85"/>
        <v>5.8693606219590397E-2</v>
      </c>
      <c r="AD29" s="89">
        <f t="shared" si="86"/>
        <v>5.6442697926378758E-2</v>
      </c>
      <c r="AE29" s="111">
        <f t="shared" si="50"/>
        <v>2.6359832600000001E-2</v>
      </c>
      <c r="AF29" s="95">
        <f t="shared" si="87"/>
        <v>1.0476692843454143</v>
      </c>
      <c r="AG29" s="89">
        <f t="shared" si="88"/>
        <v>83.065476951343143</v>
      </c>
      <c r="AH29" s="95">
        <f t="shared" si="89"/>
        <v>22.681573941514561</v>
      </c>
      <c r="AI29" s="95">
        <f t="shared" si="90"/>
        <v>9.6536160714530805E-2</v>
      </c>
      <c r="AJ29" s="95">
        <f t="shared" si="91"/>
        <v>8.8774945124804883E-2</v>
      </c>
      <c r="AK29" s="95">
        <f t="shared" si="92"/>
        <v>7.3741331581212304</v>
      </c>
      <c r="AL29" s="95">
        <f t="shared" si="93"/>
        <v>1.9834311818343921E-3</v>
      </c>
      <c r="AM29" s="95">
        <f t="shared" si="94"/>
        <v>8.7310081703476051E-4</v>
      </c>
      <c r="AN29" s="95">
        <f t="shared" si="95"/>
        <v>9.9001572284356261</v>
      </c>
      <c r="AO29" s="102"/>
      <c r="AP29" s="95">
        <v>38.889000000000003</v>
      </c>
      <c r="AQ29" s="95">
        <v>1628</v>
      </c>
      <c r="AR29" s="192">
        <f t="shared" si="96"/>
        <v>1877.7393310265284</v>
      </c>
      <c r="AS29" s="192">
        <f t="shared" si="97"/>
        <v>5.9631864684213769E-2</v>
      </c>
      <c r="AT29" s="192">
        <f t="shared" si="98"/>
        <v>0.78879003202793152</v>
      </c>
      <c r="AU29" s="192">
        <f t="shared" si="99"/>
        <v>0.55903710446458099</v>
      </c>
      <c r="AV29" s="192">
        <f t="shared" si="100"/>
        <v>0.29347391062703171</v>
      </c>
      <c r="AW29" s="192">
        <f t="shared" si="101"/>
        <v>5110.9388006596082</v>
      </c>
      <c r="AX29" s="192">
        <f t="shared" si="102"/>
        <v>4551.5552821598967</v>
      </c>
      <c r="AY29" s="192">
        <f t="shared" si="103"/>
        <v>89.055170873352679</v>
      </c>
      <c r="AZ29" s="192">
        <f t="shared" si="104"/>
        <v>95.391729109999531</v>
      </c>
      <c r="BA29" s="192">
        <f t="shared" si="105"/>
        <v>113.88551952546679</v>
      </c>
      <c r="BB29" s="192">
        <f t="shared" si="106"/>
        <v>0.31201512198758025</v>
      </c>
      <c r="BC29" s="192">
        <f t="shared" si="107"/>
        <v>26300.159999999996</v>
      </c>
      <c r="BD29" s="192">
        <f>BC29/'Injection Well'!$Q$14</f>
        <v>44.877863506753492</v>
      </c>
      <c r="BE29" s="192">
        <f t="shared" si="108"/>
        <v>39.966058030249307</v>
      </c>
      <c r="BF29" s="192">
        <f t="shared" si="109"/>
        <v>3108.2571021869931</v>
      </c>
      <c r="BG29" s="192">
        <f t="shared" si="110"/>
        <v>27.292821028857251</v>
      </c>
      <c r="BH29" s="192">
        <f t="shared" si="111"/>
        <v>1443.28785759171</v>
      </c>
      <c r="BI29" s="192">
        <f t="shared" si="112"/>
        <v>12.673146363168371</v>
      </c>
      <c r="BJ29" s="192">
        <f t="shared" si="113"/>
        <v>1258.8209134537935</v>
      </c>
      <c r="BK29" s="192">
        <f t="shared" si="114"/>
        <v>11.053388689791236</v>
      </c>
      <c r="BL29" s="192">
        <f>BK29*'Injection Well'!Q29</f>
        <v>7205.5150385635297</v>
      </c>
      <c r="BM29" s="9"/>
      <c r="BN29" s="116">
        <f t="shared" si="115"/>
        <v>7.0988708831711239E-2</v>
      </c>
      <c r="BO29" s="116">
        <f t="shared" si="116"/>
        <v>70.988708831711236</v>
      </c>
      <c r="BP29" s="116">
        <f t="shared" si="117"/>
        <v>1.6130498041698569</v>
      </c>
      <c r="BQ29" s="116">
        <f t="shared" si="118"/>
        <v>4.2259297670410385</v>
      </c>
      <c r="BR29" s="116">
        <f t="shared" si="119"/>
        <v>0.27625542862369362</v>
      </c>
      <c r="BS29" s="116">
        <f t="shared" si="120"/>
        <v>0.72374457137630632</v>
      </c>
      <c r="BT29" s="23"/>
      <c r="BU29" s="23"/>
    </row>
    <row r="30" spans="2:76" s="101" customFormat="1" x14ac:dyDescent="0.25">
      <c r="B30" s="110">
        <v>16</v>
      </c>
      <c r="C30" s="95">
        <f t="shared" si="29"/>
        <v>0.3044</v>
      </c>
      <c r="D30" s="134">
        <f t="shared" si="64"/>
        <v>2681.8785118246087</v>
      </c>
      <c r="E30" s="95">
        <f t="shared" si="65"/>
        <v>184.90908688187838</v>
      </c>
      <c r="F30" s="95">
        <f t="shared" si="66"/>
        <v>18.49090868818784</v>
      </c>
      <c r="G30" s="95">
        <f t="shared" si="67"/>
        <v>119.01907231487979</v>
      </c>
      <c r="H30" s="5">
        <f t="shared" si="68"/>
        <v>48.34392906382211</v>
      </c>
      <c r="I30" s="95">
        <f t="shared" si="69"/>
        <v>321.49392906382207</v>
      </c>
      <c r="J30" s="89">
        <f t="shared" si="70"/>
        <v>214.99363955164236</v>
      </c>
      <c r="K30" s="90">
        <f t="shared" si="71"/>
        <v>136.66234796482004</v>
      </c>
      <c r="L30" s="208">
        <f t="shared" si="72"/>
        <v>2.3780147437666706E-5</v>
      </c>
      <c r="M30" s="89">
        <f t="shared" si="73"/>
        <v>1.8757728826899467E-5</v>
      </c>
      <c r="N30" s="89">
        <f t="shared" si="74"/>
        <v>1.4158558394323189E-3</v>
      </c>
      <c r="O30" s="95">
        <f t="shared" si="75"/>
        <v>1.2133873740943331E-5</v>
      </c>
      <c r="P30" s="95">
        <v>100</v>
      </c>
      <c r="Q30" s="95">
        <f t="shared" si="39"/>
        <v>86</v>
      </c>
      <c r="R30" s="89">
        <f t="shared" si="76"/>
        <v>8.4873399999999996E-10</v>
      </c>
      <c r="S30" s="89">
        <f t="shared" si="77"/>
        <v>8.4873400000000002E-14</v>
      </c>
      <c r="T30" s="89">
        <f t="shared" si="78"/>
        <v>8.4873400000000012E-15</v>
      </c>
      <c r="U30" s="95">
        <f t="shared" si="43"/>
        <v>12.192</v>
      </c>
      <c r="V30" s="95">
        <f t="shared" si="79"/>
        <v>116.68621824000002</v>
      </c>
      <c r="W30" s="95">
        <f t="shared" si="80"/>
        <v>3828.288</v>
      </c>
      <c r="X30" s="95">
        <f t="shared" si="44"/>
        <v>8.8999999999999996E-2</v>
      </c>
      <c r="Y30" s="95">
        <f t="shared" si="81"/>
        <v>1337.4744501707146</v>
      </c>
      <c r="Z30" s="89">
        <f t="shared" si="82"/>
        <v>0.150293147386903</v>
      </c>
      <c r="AA30" s="89">
        <f t="shared" si="83"/>
        <v>3145.6374915887309</v>
      </c>
      <c r="AB30" s="89">
        <f t="shared" si="84"/>
        <v>2486.5468594764934</v>
      </c>
      <c r="AC30" s="95">
        <f t="shared" si="85"/>
        <v>5.8691932496867369E-2</v>
      </c>
      <c r="AD30" s="89">
        <f t="shared" si="86"/>
        <v>5.6440287287061019E-2</v>
      </c>
      <c r="AE30" s="111">
        <f t="shared" si="50"/>
        <v>2.6359832600000001E-2</v>
      </c>
      <c r="AF30" s="95">
        <f t="shared" si="87"/>
        <v>1.0476638899492956</v>
      </c>
      <c r="AG30" s="89">
        <f t="shared" si="88"/>
        <v>83.067820828660871</v>
      </c>
      <c r="AH30" s="95">
        <f t="shared" si="89"/>
        <v>22.681573941514561</v>
      </c>
      <c r="AI30" s="95">
        <f t="shared" si="90"/>
        <v>9.6538884697173713E-2</v>
      </c>
      <c r="AJ30" s="95">
        <f t="shared" si="91"/>
        <v>8.8772440212816259E-2</v>
      </c>
      <c r="AK30" s="95">
        <f t="shared" si="92"/>
        <v>7.3741331581212304</v>
      </c>
      <c r="AL30" s="95">
        <f t="shared" si="93"/>
        <v>1.8664397718256859E-3</v>
      </c>
      <c r="AM30" s="95">
        <f t="shared" si="94"/>
        <v>8.2160180379400492E-4</v>
      </c>
      <c r="AN30" s="95">
        <f t="shared" si="95"/>
        <v>9.8997700728873728</v>
      </c>
      <c r="AO30" s="102"/>
      <c r="AP30" s="95">
        <v>38.889000000000003</v>
      </c>
      <c r="AQ30" s="95">
        <v>1628</v>
      </c>
      <c r="AR30" s="192">
        <f t="shared" si="96"/>
        <v>1877.7393310265284</v>
      </c>
      <c r="AS30" s="192">
        <f t="shared" si="97"/>
        <v>5.9631864684213769E-2</v>
      </c>
      <c r="AT30" s="192">
        <f t="shared" si="98"/>
        <v>0.7887978355082883</v>
      </c>
      <c r="AU30" s="192">
        <f t="shared" si="99"/>
        <v>0.55903466571215366</v>
      </c>
      <c r="AV30" s="192">
        <f t="shared" si="100"/>
        <v>0.29347376642736683</v>
      </c>
      <c r="AW30" s="192">
        <f t="shared" si="101"/>
        <v>5110.9362893779044</v>
      </c>
      <c r="AX30" s="192">
        <f t="shared" si="102"/>
        <v>4551.5530457336845</v>
      </c>
      <c r="AY30" s="192">
        <f t="shared" si="103"/>
        <v>89.055170873352694</v>
      </c>
      <c r="AZ30" s="192">
        <f t="shared" si="104"/>
        <v>95.386471964181354</v>
      </c>
      <c r="BA30" s="192">
        <f t="shared" si="105"/>
        <v>113.88546356732824</v>
      </c>
      <c r="BB30" s="192">
        <f t="shared" si="106"/>
        <v>0.31201496867761164</v>
      </c>
      <c r="BC30" s="192">
        <f t="shared" si="107"/>
        <v>26300.159999999996</v>
      </c>
      <c r="BD30" s="192">
        <f>BC30/'Injection Well'!$Q$14</f>
        <v>44.877863506753492</v>
      </c>
      <c r="BE30" s="192">
        <f t="shared" si="108"/>
        <v>39.966058030249314</v>
      </c>
      <c r="BF30" s="192">
        <f t="shared" si="109"/>
        <v>3108.2555749315329</v>
      </c>
      <c r="BG30" s="192">
        <f t="shared" si="110"/>
        <v>27.292821028857254</v>
      </c>
      <c r="BH30" s="192">
        <f t="shared" si="111"/>
        <v>1443.2871484260302</v>
      </c>
      <c r="BI30" s="192">
        <f t="shared" si="112"/>
        <v>12.673146363168373</v>
      </c>
      <c r="BJ30" s="192">
        <f t="shared" si="113"/>
        <v>1258.8202949267377</v>
      </c>
      <c r="BK30" s="192">
        <f t="shared" si="114"/>
        <v>11.053388689791234</v>
      </c>
      <c r="BL30" s="192">
        <f>BK30*'Injection Well'!Q30</f>
        <v>7272.6478877555701</v>
      </c>
      <c r="BM30" s="9"/>
      <c r="BN30" s="116">
        <f t="shared" si="115"/>
        <v>7.0985118037935696E-2</v>
      </c>
      <c r="BO30" s="116">
        <f t="shared" si="116"/>
        <v>70.985118037935692</v>
      </c>
      <c r="BP30" s="116">
        <f t="shared" si="117"/>
        <v>1.6129682119097388</v>
      </c>
      <c r="BQ30" s="116">
        <f t="shared" si="118"/>
        <v>4.2257160085074199</v>
      </c>
      <c r="BR30" s="116">
        <f t="shared" si="119"/>
        <v>0.27625542862369362</v>
      </c>
      <c r="BS30" s="116">
        <f t="shared" si="120"/>
        <v>0.72374457137630632</v>
      </c>
      <c r="BT30" s="23"/>
      <c r="BU30" s="23"/>
    </row>
    <row r="31" spans="2:76" s="101" customFormat="1" x14ac:dyDescent="0.25">
      <c r="B31" s="110">
        <v>17</v>
      </c>
      <c r="C31" s="95">
        <f t="shared" si="29"/>
        <v>0.3044</v>
      </c>
      <c r="D31" s="134">
        <f t="shared" si="64"/>
        <v>2681.7282186772218</v>
      </c>
      <c r="E31" s="95">
        <f t="shared" si="65"/>
        <v>184.89872453006961</v>
      </c>
      <c r="F31" s="95">
        <f t="shared" si="66"/>
        <v>18.48987245300696</v>
      </c>
      <c r="G31" s="95">
        <f t="shared" si="67"/>
        <v>119.01759343163297</v>
      </c>
      <c r="H31" s="5">
        <f t="shared" si="68"/>
        <v>48.343107462018317</v>
      </c>
      <c r="I31" s="95">
        <f t="shared" si="69"/>
        <v>321.49310746201832</v>
      </c>
      <c r="J31" s="89">
        <f t="shared" si="70"/>
        <v>214.98172209333583</v>
      </c>
      <c r="K31" s="90">
        <f t="shared" si="71"/>
        <v>136.65540009184272</v>
      </c>
      <c r="L31" s="208">
        <f t="shared" si="72"/>
        <v>2.3779259865496455E-5</v>
      </c>
      <c r="M31" s="89">
        <f t="shared" si="73"/>
        <v>1.875721586721401E-5</v>
      </c>
      <c r="N31" s="89">
        <f t="shared" si="74"/>
        <v>1.4159343270487088E-3</v>
      </c>
      <c r="O31" s="95">
        <f t="shared" si="75"/>
        <v>1.2134546379216931E-5</v>
      </c>
      <c r="P31" s="95">
        <v>100</v>
      </c>
      <c r="Q31" s="95">
        <f t="shared" si="39"/>
        <v>86</v>
      </c>
      <c r="R31" s="89">
        <f t="shared" si="76"/>
        <v>8.4873399999999996E-10</v>
      </c>
      <c r="S31" s="89">
        <f t="shared" si="77"/>
        <v>8.4873400000000002E-14</v>
      </c>
      <c r="T31" s="89">
        <f t="shared" si="78"/>
        <v>8.4873400000000012E-15</v>
      </c>
      <c r="U31" s="95">
        <f t="shared" si="43"/>
        <v>12.192</v>
      </c>
      <c r="V31" s="95">
        <f t="shared" si="79"/>
        <v>116.68621824000002</v>
      </c>
      <c r="W31" s="95">
        <f t="shared" si="80"/>
        <v>3828.288</v>
      </c>
      <c r="X31" s="95">
        <f t="shared" si="44"/>
        <v>8.8999999999999996E-2</v>
      </c>
      <c r="Y31" s="95">
        <f t="shared" si="81"/>
        <v>1337.5243720399026</v>
      </c>
      <c r="Z31" s="89">
        <f t="shared" si="82"/>
        <v>0.15029586898545189</v>
      </c>
      <c r="AA31" s="89">
        <f t="shared" si="83"/>
        <v>3145.6132203568732</v>
      </c>
      <c r="AB31" s="89">
        <f t="shared" si="84"/>
        <v>2486.5197934592088</v>
      </c>
      <c r="AC31" s="95">
        <f t="shared" si="85"/>
        <v>5.8690258556947775E-2</v>
      </c>
      <c r="AD31" s="89">
        <f t="shared" si="86"/>
        <v>5.6437870215843663E-2</v>
      </c>
      <c r="AE31" s="111">
        <f t="shared" si="50"/>
        <v>2.6359832600000001E-2</v>
      </c>
      <c r="AF31" s="95">
        <f t="shared" si="87"/>
        <v>1.0476582497396996</v>
      </c>
      <c r="AG31" s="89">
        <f t="shared" si="88"/>
        <v>83.070167090515909</v>
      </c>
      <c r="AH31" s="95">
        <f t="shared" si="89"/>
        <v>22.681573941514561</v>
      </c>
      <c r="AI31" s="95">
        <f t="shared" si="90"/>
        <v>9.6541611451053055E-2</v>
      </c>
      <c r="AJ31" s="95">
        <f t="shared" si="91"/>
        <v>8.8769932894033288E-2</v>
      </c>
      <c r="AK31" s="95">
        <f t="shared" si="92"/>
        <v>7.3741331581212304</v>
      </c>
      <c r="AL31" s="95">
        <f t="shared" si="93"/>
        <v>1.7563489514018753E-3</v>
      </c>
      <c r="AM31" s="95">
        <f t="shared" si="94"/>
        <v>7.7314037836036188E-4</v>
      </c>
      <c r="AN31" s="95">
        <f t="shared" si="95"/>
        <v>9.8993730062357841</v>
      </c>
      <c r="AO31" s="102"/>
      <c r="AP31" s="95">
        <v>38.889000000000003</v>
      </c>
      <c r="AQ31" s="95">
        <v>1628</v>
      </c>
      <c r="AR31" s="192">
        <f t="shared" si="96"/>
        <v>1877.7393310265284</v>
      </c>
      <c r="AS31" s="192">
        <f t="shared" si="97"/>
        <v>5.9631864684213769E-2</v>
      </c>
      <c r="AT31" s="192">
        <f t="shared" si="98"/>
        <v>0.78880570603589739</v>
      </c>
      <c r="AU31" s="192">
        <f t="shared" si="99"/>
        <v>0.55903220602759651</v>
      </c>
      <c r="AV31" s="192">
        <f t="shared" si="100"/>
        <v>0.29347362099008367</v>
      </c>
      <c r="AW31" s="192">
        <f t="shared" si="101"/>
        <v>5110.9337565426958</v>
      </c>
      <c r="AX31" s="192">
        <f t="shared" si="102"/>
        <v>4551.5507901129613</v>
      </c>
      <c r="AY31" s="192">
        <f t="shared" si="103"/>
        <v>89.055170873352679</v>
      </c>
      <c r="AZ31" s="192">
        <f t="shared" si="104"/>
        <v>95.38118453193448</v>
      </c>
      <c r="BA31" s="192">
        <f t="shared" si="105"/>
        <v>113.8854071289194</v>
      </c>
      <c r="BB31" s="192">
        <f t="shared" si="106"/>
        <v>0.31201481405183396</v>
      </c>
      <c r="BC31" s="192">
        <f t="shared" si="107"/>
        <v>26300.159999999996</v>
      </c>
      <c r="BD31" s="192">
        <f>BC31/'Injection Well'!$Q$14</f>
        <v>44.877863506753492</v>
      </c>
      <c r="BE31" s="192">
        <f t="shared" si="108"/>
        <v>39.966058030249314</v>
      </c>
      <c r="BF31" s="192">
        <f t="shared" si="109"/>
        <v>3108.2540345681409</v>
      </c>
      <c r="BG31" s="192">
        <f t="shared" si="110"/>
        <v>27.292821028857251</v>
      </c>
      <c r="BH31" s="192">
        <f t="shared" si="111"/>
        <v>1443.2864331738142</v>
      </c>
      <c r="BI31" s="192">
        <f t="shared" si="112"/>
        <v>12.673146363168371</v>
      </c>
      <c r="BJ31" s="192">
        <f t="shared" si="113"/>
        <v>1258.8196710910677</v>
      </c>
      <c r="BK31" s="192">
        <f t="shared" si="114"/>
        <v>11.053388689791234</v>
      </c>
      <c r="BL31" s="192">
        <f>BK31*'Injection Well'!Q31</f>
        <v>7341.1948836600359</v>
      </c>
      <c r="BM31" s="9"/>
      <c r="BN31" s="116">
        <f t="shared" si="115"/>
        <v>7.0981509175723448E-2</v>
      </c>
      <c r="BO31" s="116">
        <f t="shared" si="116"/>
        <v>70.981509175723446</v>
      </c>
      <c r="BP31" s="116">
        <f t="shared" si="117"/>
        <v>1.6128862090873104</v>
      </c>
      <c r="BQ31" s="116">
        <f t="shared" si="118"/>
        <v>4.225501174366908</v>
      </c>
      <c r="BR31" s="116">
        <f t="shared" si="119"/>
        <v>0.27625542862369362</v>
      </c>
      <c r="BS31" s="116">
        <f t="shared" si="120"/>
        <v>0.72374457137630632</v>
      </c>
      <c r="BT31" s="23"/>
      <c r="BU31" s="23"/>
    </row>
    <row r="32" spans="2:76" s="101" customFormat="1" x14ac:dyDescent="0.25">
      <c r="B32" s="110">
        <v>18</v>
      </c>
      <c r="C32" s="95">
        <f t="shared" si="29"/>
        <v>0.3044</v>
      </c>
      <c r="D32" s="134">
        <f t="shared" si="64"/>
        <v>2681.5779228082365</v>
      </c>
      <c r="E32" s="95">
        <f t="shared" si="65"/>
        <v>184.88836199061316</v>
      </c>
      <c r="F32" s="95">
        <f t="shared" si="66"/>
        <v>18.488836199061314</v>
      </c>
      <c r="G32" s="95">
        <f t="shared" si="67"/>
        <v>119.01620177895192</v>
      </c>
      <c r="H32" s="5">
        <f t="shared" si="68"/>
        <v>48.342334321639953</v>
      </c>
      <c r="I32" s="95">
        <f t="shared" si="69"/>
        <v>321.49233432163993</v>
      </c>
      <c r="J32" s="89">
        <f t="shared" si="70"/>
        <v>214.96974038187818</v>
      </c>
      <c r="K32" s="90">
        <f t="shared" si="71"/>
        <v>136.64841947543019</v>
      </c>
      <c r="L32" s="208">
        <f t="shared" si="72"/>
        <v>2.3778369573415181E-5</v>
      </c>
      <c r="M32" s="89">
        <f t="shared" si="73"/>
        <v>1.8756702249615685E-5</v>
      </c>
      <c r="N32" s="89">
        <f t="shared" si="74"/>
        <v>1.4160132466051057E-3</v>
      </c>
      <c r="O32" s="95">
        <f t="shared" si="75"/>
        <v>1.2135222719213096E-5</v>
      </c>
      <c r="P32" s="95">
        <v>100</v>
      </c>
      <c r="Q32" s="95">
        <f t="shared" si="39"/>
        <v>86</v>
      </c>
      <c r="R32" s="89">
        <f t="shared" si="76"/>
        <v>8.4873399999999996E-10</v>
      </c>
      <c r="S32" s="89">
        <f t="shared" si="77"/>
        <v>8.4873400000000002E-14</v>
      </c>
      <c r="T32" s="89">
        <f t="shared" si="78"/>
        <v>8.4873400000000012E-15</v>
      </c>
      <c r="U32" s="95">
        <f t="shared" si="43"/>
        <v>12.192</v>
      </c>
      <c r="V32" s="95">
        <f t="shared" si="79"/>
        <v>116.68621824000002</v>
      </c>
      <c r="W32" s="95">
        <f t="shared" si="80"/>
        <v>3828.288</v>
      </c>
      <c r="X32" s="95">
        <f t="shared" si="44"/>
        <v>8.8999999999999996E-2</v>
      </c>
      <c r="Y32" s="95">
        <f t="shared" si="81"/>
        <v>1337.5744506356307</v>
      </c>
      <c r="Z32" s="89">
        <f t="shared" si="82"/>
        <v>0.15029861861704874</v>
      </c>
      <c r="AA32" s="89">
        <f t="shared" si="83"/>
        <v>3145.5886472980424</v>
      </c>
      <c r="AB32" s="89">
        <f t="shared" si="84"/>
        <v>2486.4921951964939</v>
      </c>
      <c r="AC32" s="95">
        <f t="shared" si="85"/>
        <v>5.8688584410539014E-2</v>
      </c>
      <c r="AD32" s="89">
        <f t="shared" si="86"/>
        <v>5.6435447088942263E-2</v>
      </c>
      <c r="AE32" s="111">
        <f t="shared" si="50"/>
        <v>2.6359832600000001E-2</v>
      </c>
      <c r="AF32" s="95">
        <f t="shared" si="87"/>
        <v>1.0476523782227516</v>
      </c>
      <c r="AG32" s="89">
        <f t="shared" si="88"/>
        <v>83.072515609986269</v>
      </c>
      <c r="AH32" s="95">
        <f t="shared" si="89"/>
        <v>22.681573941514561</v>
      </c>
      <c r="AI32" s="95">
        <f t="shared" si="90"/>
        <v>9.6544340828663977E-2</v>
      </c>
      <c r="AJ32" s="95">
        <f t="shared" si="91"/>
        <v>8.876742330449873E-2</v>
      </c>
      <c r="AK32" s="95">
        <f t="shared" si="92"/>
        <v>7.3741331581212304</v>
      </c>
      <c r="AL32" s="95">
        <f t="shared" si="93"/>
        <v>1.6527517022876326E-3</v>
      </c>
      <c r="AM32" s="95">
        <f t="shared" si="94"/>
        <v>7.2753737525687895E-4</v>
      </c>
      <c r="AN32" s="95">
        <f t="shared" si="95"/>
        <v>9.8989666125042479</v>
      </c>
      <c r="AO32" s="102"/>
      <c r="AP32" s="95">
        <v>38.889000000000003</v>
      </c>
      <c r="AQ32" s="95">
        <v>1628</v>
      </c>
      <c r="AR32" s="192">
        <f t="shared" si="96"/>
        <v>1877.7393310265284</v>
      </c>
      <c r="AS32" s="192">
        <f t="shared" si="97"/>
        <v>5.9631864684213769E-2</v>
      </c>
      <c r="AT32" s="192">
        <f t="shared" si="98"/>
        <v>0.78881363971170471</v>
      </c>
      <c r="AU32" s="192">
        <f t="shared" si="99"/>
        <v>0.5590297266299723</v>
      </c>
      <c r="AV32" s="192">
        <f t="shared" si="100"/>
        <v>0.29347347438726512</v>
      </c>
      <c r="AW32" s="192">
        <f t="shared" si="101"/>
        <v>5110.9312034093282</v>
      </c>
      <c r="AX32" s="192">
        <f t="shared" si="102"/>
        <v>4551.548516415678</v>
      </c>
      <c r="AY32" s="192">
        <f t="shared" si="103"/>
        <v>89.055170873352679</v>
      </c>
      <c r="AZ32" s="192">
        <f t="shared" si="104"/>
        <v>95.375868592419124</v>
      </c>
      <c r="BA32" s="192">
        <f t="shared" si="105"/>
        <v>113.88535023821275</v>
      </c>
      <c r="BB32" s="192">
        <f t="shared" si="106"/>
        <v>0.31201465818688423</v>
      </c>
      <c r="BC32" s="192">
        <f t="shared" si="107"/>
        <v>26300.159999999996</v>
      </c>
      <c r="BD32" s="192">
        <f>BC32/'Injection Well'!$Q$14</f>
        <v>44.877863506753492</v>
      </c>
      <c r="BE32" s="192">
        <f t="shared" si="108"/>
        <v>39.966058030249314</v>
      </c>
      <c r="BF32" s="192">
        <f t="shared" si="109"/>
        <v>3108.2524818602665</v>
      </c>
      <c r="BG32" s="192">
        <f t="shared" si="110"/>
        <v>27.292821028857254</v>
      </c>
      <c r="BH32" s="192">
        <f t="shared" si="111"/>
        <v>1443.2857121895622</v>
      </c>
      <c r="BI32" s="192">
        <f t="shared" si="112"/>
        <v>12.673146363168373</v>
      </c>
      <c r="BJ32" s="192">
        <f t="shared" si="113"/>
        <v>1258.8190422559744</v>
      </c>
      <c r="BK32" s="192">
        <f t="shared" si="114"/>
        <v>11.053388689791236</v>
      </c>
      <c r="BL32" s="192">
        <f>BK32*'Injection Well'!Q32</f>
        <v>7411.1863215648455</v>
      </c>
      <c r="BM32" s="9"/>
      <c r="BN32" s="116">
        <f t="shared" si="115"/>
        <v>7.0977883305925374E-2</v>
      </c>
      <c r="BO32" s="116">
        <f t="shared" si="116"/>
        <v>70.977883305925374</v>
      </c>
      <c r="BP32" s="116">
        <f t="shared" si="117"/>
        <v>1.6128038198078887</v>
      </c>
      <c r="BQ32" s="116">
        <f t="shared" si="118"/>
        <v>4.2252853277715374</v>
      </c>
      <c r="BR32" s="116">
        <f t="shared" si="119"/>
        <v>0.27625542862369368</v>
      </c>
      <c r="BS32" s="116">
        <f t="shared" si="120"/>
        <v>0.72374457137630632</v>
      </c>
      <c r="BT32" s="23"/>
      <c r="BU32" s="23"/>
    </row>
    <row r="33" spans="2:73" s="101" customFormat="1" x14ac:dyDescent="0.25">
      <c r="B33" s="110">
        <v>19</v>
      </c>
      <c r="C33" s="95">
        <f t="shared" si="29"/>
        <v>0.3044</v>
      </c>
      <c r="D33" s="134">
        <f t="shared" si="64"/>
        <v>2681.4276241896196</v>
      </c>
      <c r="E33" s="95">
        <f t="shared" si="65"/>
        <v>184.87799926157621</v>
      </c>
      <c r="F33" s="95">
        <f t="shared" si="66"/>
        <v>18.487799926157621</v>
      </c>
      <c r="G33" s="95">
        <f t="shared" si="67"/>
        <v>119.01489221167645</v>
      </c>
      <c r="H33" s="5">
        <f t="shared" si="68"/>
        <v>48.341606784264698</v>
      </c>
      <c r="I33" s="95">
        <f t="shared" si="69"/>
        <v>321.49160678426466</v>
      </c>
      <c r="J33" s="89">
        <f t="shared" si="70"/>
        <v>214.95769819082864</v>
      </c>
      <c r="K33" s="90">
        <f t="shared" si="71"/>
        <v>136.64140803749274</v>
      </c>
      <c r="L33" s="208">
        <f t="shared" si="72"/>
        <v>2.3777476720681566E-5</v>
      </c>
      <c r="M33" s="89">
        <f t="shared" si="73"/>
        <v>1.8756188012253106E-5</v>
      </c>
      <c r="N33" s="89">
        <f t="shared" si="74"/>
        <v>1.416092573385155E-3</v>
      </c>
      <c r="O33" s="95">
        <f t="shared" si="75"/>
        <v>1.2135902549112854E-5</v>
      </c>
      <c r="P33" s="95">
        <v>100</v>
      </c>
      <c r="Q33" s="95">
        <f t="shared" si="39"/>
        <v>86</v>
      </c>
      <c r="R33" s="89">
        <f t="shared" si="76"/>
        <v>8.4873399999999996E-10</v>
      </c>
      <c r="S33" s="89">
        <f t="shared" si="77"/>
        <v>8.4873400000000002E-14</v>
      </c>
      <c r="T33" s="89">
        <f t="shared" si="78"/>
        <v>8.4873400000000012E-15</v>
      </c>
      <c r="U33" s="95">
        <f t="shared" si="43"/>
        <v>12.192</v>
      </c>
      <c r="V33" s="95">
        <f t="shared" si="79"/>
        <v>116.68621824000002</v>
      </c>
      <c r="W33" s="95">
        <f t="shared" si="80"/>
        <v>3828.288</v>
      </c>
      <c r="X33" s="95">
        <f t="shared" si="44"/>
        <v>8.8999999999999996E-2</v>
      </c>
      <c r="Y33" s="95">
        <f t="shared" si="81"/>
        <v>1337.6246770334394</v>
      </c>
      <c r="Z33" s="89">
        <f t="shared" si="82"/>
        <v>0.1503013946570228</v>
      </c>
      <c r="AA33" s="89">
        <f t="shared" si="83"/>
        <v>3145.5637901781747</v>
      </c>
      <c r="AB33" s="89">
        <f t="shared" si="84"/>
        <v>2486.4640960367565</v>
      </c>
      <c r="AC33" s="95">
        <f t="shared" si="85"/>
        <v>5.8686910067716605E-2</v>
      </c>
      <c r="AD33" s="89">
        <f t="shared" si="86"/>
        <v>5.6433018260381593E-2</v>
      </c>
      <c r="AE33" s="111">
        <f t="shared" si="50"/>
        <v>2.6359832600000001E-2</v>
      </c>
      <c r="AF33" s="95">
        <f t="shared" si="87"/>
        <v>1.0476462890490228</v>
      </c>
      <c r="AG33" s="89">
        <f t="shared" si="88"/>
        <v>83.074866267621289</v>
      </c>
      <c r="AH33" s="95">
        <f t="shared" si="89"/>
        <v>22.681573941514561</v>
      </c>
      <c r="AI33" s="95">
        <f t="shared" si="90"/>
        <v>9.6547072691184566E-2</v>
      </c>
      <c r="AJ33" s="95">
        <f t="shared" si="91"/>
        <v>8.8764911572241978E-2</v>
      </c>
      <c r="AK33" s="95">
        <f t="shared" si="92"/>
        <v>7.3741331581212304</v>
      </c>
      <c r="AL33" s="95">
        <f t="shared" si="93"/>
        <v>1.5552650131769234E-3</v>
      </c>
      <c r="AM33" s="95">
        <f t="shared" si="94"/>
        <v>6.8462419658954661E-4</v>
      </c>
      <c r="AN33" s="95">
        <f t="shared" si="95"/>
        <v>9.898551441282839</v>
      </c>
      <c r="AO33" s="102"/>
      <c r="AP33" s="95">
        <v>38.889000000000003</v>
      </c>
      <c r="AQ33" s="95">
        <v>1628</v>
      </c>
      <c r="AR33" s="192">
        <f t="shared" si="96"/>
        <v>1877.7393310265284</v>
      </c>
      <c r="AS33" s="192">
        <f t="shared" si="97"/>
        <v>5.9631864684213769E-2</v>
      </c>
      <c r="AT33" s="192">
        <f t="shared" si="98"/>
        <v>0.78882163286649498</v>
      </c>
      <c r="AU33" s="192">
        <f t="shared" si="99"/>
        <v>0.55902722866647758</v>
      </c>
      <c r="AV33" s="192">
        <f t="shared" si="100"/>
        <v>0.29347332668674464</v>
      </c>
      <c r="AW33" s="192">
        <f t="shared" si="101"/>
        <v>5110.9286311591432</v>
      </c>
      <c r="AX33" s="192">
        <f t="shared" si="102"/>
        <v>4551.5462256938808</v>
      </c>
      <c r="AY33" s="192">
        <f t="shared" si="103"/>
        <v>89.055170873352694</v>
      </c>
      <c r="AZ33" s="192">
        <f t="shared" si="104"/>
        <v>95.370525819854649</v>
      </c>
      <c r="BA33" s="192">
        <f t="shared" si="105"/>
        <v>113.88529292153179</v>
      </c>
      <c r="BB33" s="192">
        <f t="shared" si="106"/>
        <v>0.31201450115488161</v>
      </c>
      <c r="BC33" s="192">
        <f t="shared" si="107"/>
        <v>26300.159999999996</v>
      </c>
      <c r="BD33" s="192">
        <f>BC33/'Injection Well'!$Q$14</f>
        <v>44.877863506753492</v>
      </c>
      <c r="BE33" s="192">
        <f t="shared" si="108"/>
        <v>39.966058030249314</v>
      </c>
      <c r="BF33" s="192">
        <f t="shared" si="109"/>
        <v>3108.2509175263508</v>
      </c>
      <c r="BG33" s="192">
        <f t="shared" si="110"/>
        <v>27.292821028857254</v>
      </c>
      <c r="BH33" s="192">
        <f t="shared" si="111"/>
        <v>1443.2849858068755</v>
      </c>
      <c r="BI33" s="192">
        <f t="shared" si="112"/>
        <v>12.673146363168375</v>
      </c>
      <c r="BJ33" s="192">
        <f t="shared" si="113"/>
        <v>1258.8184087124214</v>
      </c>
      <c r="BK33" s="192">
        <f t="shared" si="114"/>
        <v>11.053388689791236</v>
      </c>
      <c r="BL33" s="192">
        <f>BK33*'Injection Well'!Q33</f>
        <v>7482.6531774518071</v>
      </c>
      <c r="BM33" s="9"/>
      <c r="BN33" s="116">
        <f t="shared" si="115"/>
        <v>7.0974241426819559E-2</v>
      </c>
      <c r="BO33" s="116">
        <f t="shared" si="116"/>
        <v>70.97424142681956</v>
      </c>
      <c r="BP33" s="116">
        <f t="shared" si="117"/>
        <v>1.6127210667549718</v>
      </c>
      <c r="BQ33" s="116">
        <f t="shared" si="118"/>
        <v>4.2250685281484071</v>
      </c>
      <c r="BR33" s="116">
        <f t="shared" si="119"/>
        <v>0.27625542862369362</v>
      </c>
      <c r="BS33" s="116">
        <f t="shared" si="120"/>
        <v>0.72374457137630632</v>
      </c>
      <c r="BT33" s="23"/>
      <c r="BU33" s="23"/>
    </row>
    <row r="34" spans="2:73" s="101" customFormat="1" x14ac:dyDescent="0.25">
      <c r="B34" s="110">
        <v>20</v>
      </c>
      <c r="C34" s="95">
        <f t="shared" si="29"/>
        <v>0.3044</v>
      </c>
      <c r="D34" s="134">
        <f t="shared" si="64"/>
        <v>2681.2773227949624</v>
      </c>
      <c r="E34" s="95">
        <f t="shared" si="65"/>
        <v>184.86763634113794</v>
      </c>
      <c r="F34" s="95">
        <f t="shared" si="66"/>
        <v>18.486763634113796</v>
      </c>
      <c r="G34" s="95">
        <f t="shared" si="67"/>
        <v>119.0136598881226</v>
      </c>
      <c r="H34" s="5">
        <f t="shared" si="68"/>
        <v>48.340922160068111</v>
      </c>
      <c r="I34" s="95">
        <f t="shared" si="69"/>
        <v>321.49092216006807</v>
      </c>
      <c r="J34" s="89">
        <f t="shared" si="70"/>
        <v>214.94559907116857</v>
      </c>
      <c r="K34" s="90">
        <f t="shared" si="71"/>
        <v>136.63436758657957</v>
      </c>
      <c r="L34" s="208">
        <f t="shared" si="72"/>
        <v>2.3776581457160585E-5</v>
      </c>
      <c r="M34" s="89">
        <f t="shared" si="73"/>
        <v>1.8755673191024663E-5</v>
      </c>
      <c r="N34" s="89">
        <f t="shared" si="74"/>
        <v>1.4161722841285671E-3</v>
      </c>
      <c r="O34" s="95">
        <f t="shared" si="75"/>
        <v>1.2136585669575702E-5</v>
      </c>
      <c r="P34" s="95">
        <v>100</v>
      </c>
      <c r="Q34" s="95">
        <f t="shared" si="39"/>
        <v>86</v>
      </c>
      <c r="R34" s="89">
        <f t="shared" si="76"/>
        <v>8.4873399999999996E-10</v>
      </c>
      <c r="S34" s="89">
        <f t="shared" si="77"/>
        <v>8.4873400000000002E-14</v>
      </c>
      <c r="T34" s="89">
        <f t="shared" si="78"/>
        <v>8.4873400000000012E-15</v>
      </c>
      <c r="U34" s="95">
        <f t="shared" si="43"/>
        <v>12.192</v>
      </c>
      <c r="V34" s="95">
        <f t="shared" si="79"/>
        <v>116.68621824000002</v>
      </c>
      <c r="W34" s="95">
        <f t="shared" si="80"/>
        <v>3828.288</v>
      </c>
      <c r="X34" s="95">
        <f t="shared" si="44"/>
        <v>8.8999999999999996E-2</v>
      </c>
      <c r="Y34" s="95">
        <f t="shared" si="81"/>
        <v>1337.6750428347752</v>
      </c>
      <c r="Z34" s="89">
        <f t="shared" si="82"/>
        <v>0.15030419557644942</v>
      </c>
      <c r="AA34" s="89">
        <f t="shared" si="83"/>
        <v>3145.5386657153176</v>
      </c>
      <c r="AB34" s="89">
        <f t="shared" si="84"/>
        <v>2486.4355254793818</v>
      </c>
      <c r="AC34" s="95">
        <f t="shared" si="85"/>
        <v>5.8685235537961455E-2</v>
      </c>
      <c r="AD34" s="89">
        <f t="shared" si="86"/>
        <v>5.6430584063304604E-2</v>
      </c>
      <c r="AE34" s="111">
        <f t="shared" si="50"/>
        <v>2.6359832600000001E-2</v>
      </c>
      <c r="AF34" s="95">
        <f t="shared" si="87"/>
        <v>1.0476399950639881</v>
      </c>
      <c r="AG34" s="89">
        <f t="shared" si="88"/>
        <v>83.0772189510012</v>
      </c>
      <c r="AH34" s="95">
        <f t="shared" si="89"/>
        <v>22.681573941514561</v>
      </c>
      <c r="AI34" s="95">
        <f t="shared" si="90"/>
        <v>9.6549806907964011E-2</v>
      </c>
      <c r="AJ34" s="95">
        <f t="shared" si="91"/>
        <v>8.8762397817751734E-2</v>
      </c>
      <c r="AK34" s="95">
        <f t="shared" si="92"/>
        <v>7.3741331581212304</v>
      </c>
      <c r="AL34" s="95">
        <f t="shared" si="93"/>
        <v>1.4635284637503133E-3</v>
      </c>
      <c r="AM34" s="95">
        <f t="shared" si="94"/>
        <v>6.442421887511658E-4</v>
      </c>
      <c r="AN34" s="95">
        <f t="shared" si="95"/>
        <v>9.8981280097560518</v>
      </c>
      <c r="AO34" s="102"/>
      <c r="AP34" s="95">
        <v>38.889000000000003</v>
      </c>
      <c r="AQ34" s="95">
        <v>1628</v>
      </c>
      <c r="AR34" s="192">
        <f t="shared" si="96"/>
        <v>1877.7393310265284</v>
      </c>
      <c r="AS34" s="192">
        <f t="shared" si="97"/>
        <v>5.9631864684213769E-2</v>
      </c>
      <c r="AT34" s="192">
        <f t="shared" si="98"/>
        <v>0.78882968204733994</v>
      </c>
      <c r="AU34" s="192">
        <f t="shared" si="99"/>
        <v>0.55902471321668057</v>
      </c>
      <c r="AV34" s="192">
        <f t="shared" si="100"/>
        <v>0.29347317795235689</v>
      </c>
      <c r="AW34" s="192">
        <f t="shared" si="101"/>
        <v>5110.9260409038407</v>
      </c>
      <c r="AX34" s="192">
        <f t="shared" si="102"/>
        <v>4551.5439189375948</v>
      </c>
      <c r="AY34" s="192">
        <f t="shared" si="103"/>
        <v>89.055170873352679</v>
      </c>
      <c r="AZ34" s="192">
        <f t="shared" si="104"/>
        <v>95.365157789708974</v>
      </c>
      <c r="BA34" s="192">
        <f t="shared" si="105"/>
        <v>113.88523520364818</v>
      </c>
      <c r="BB34" s="192">
        <f t="shared" si="106"/>
        <v>0.31201434302369363</v>
      </c>
      <c r="BC34" s="192">
        <f t="shared" si="107"/>
        <v>26300.159999999996</v>
      </c>
      <c r="BD34" s="192">
        <f>BC34/'Injection Well'!$Q$14</f>
        <v>44.877863506753492</v>
      </c>
      <c r="BE34" s="192">
        <f t="shared" si="108"/>
        <v>39.966058030249307</v>
      </c>
      <c r="BF34" s="192">
        <f t="shared" si="109"/>
        <v>3108.2493422424832</v>
      </c>
      <c r="BG34" s="192">
        <f t="shared" si="110"/>
        <v>27.292821028857251</v>
      </c>
      <c r="BH34" s="192">
        <f t="shared" si="111"/>
        <v>1443.2842543396885</v>
      </c>
      <c r="BI34" s="192">
        <f t="shared" si="112"/>
        <v>12.673146363168371</v>
      </c>
      <c r="BJ34" s="192">
        <f t="shared" si="113"/>
        <v>1258.8177707342193</v>
      </c>
      <c r="BK34" s="192">
        <f t="shared" si="114"/>
        <v>11.053388689791234</v>
      </c>
      <c r="BL34" s="192">
        <f>BK34*'Injection Well'!Q34</f>
        <v>7555.627125865738</v>
      </c>
      <c r="BM34" s="9"/>
      <c r="BN34" s="116">
        <f t="shared" si="115"/>
        <v>7.0970584477802093E-2</v>
      </c>
      <c r="BO34" s="116">
        <f t="shared" si="116"/>
        <v>70.970584477802092</v>
      </c>
      <c r="BP34" s="116">
        <f t="shared" si="117"/>
        <v>1.612637971274105</v>
      </c>
      <c r="BQ34" s="116">
        <f t="shared" si="118"/>
        <v>4.2248508314193947</v>
      </c>
      <c r="BR34" s="116">
        <f t="shared" si="119"/>
        <v>0.27625542862369368</v>
      </c>
      <c r="BS34" s="116">
        <f t="shared" si="120"/>
        <v>0.72374457137630632</v>
      </c>
      <c r="BT34" s="23"/>
      <c r="BU34" s="23"/>
    </row>
    <row r="35" spans="2:73" s="101" customFormat="1" x14ac:dyDescent="0.25">
      <c r="B35" s="110">
        <v>21</v>
      </c>
      <c r="C35" s="95">
        <f t="shared" si="29"/>
        <v>0.3044</v>
      </c>
      <c r="D35" s="134">
        <f t="shared" si="64"/>
        <v>2681.1270185993858</v>
      </c>
      <c r="E35" s="95">
        <f t="shared" si="65"/>
        <v>184.85727322758299</v>
      </c>
      <c r="F35" s="95">
        <f t="shared" si="66"/>
        <v>18.485727322758301</v>
      </c>
      <c r="G35" s="95">
        <f t="shared" si="67"/>
        <v>119.01250025218286</v>
      </c>
      <c r="H35" s="5">
        <f t="shared" si="68"/>
        <v>48.340277917879362</v>
      </c>
      <c r="I35" s="95">
        <f t="shared" si="69"/>
        <v>321.49027791787933</v>
      </c>
      <c r="J35" s="89">
        <f t="shared" si="70"/>
        <v>214.93344636442976</v>
      </c>
      <c r="K35" s="90">
        <f t="shared" si="71"/>
        <v>136.627299824565</v>
      </c>
      <c r="L35" s="208">
        <f t="shared" si="72"/>
        <v>2.3775683923877555E-5</v>
      </c>
      <c r="M35" s="89">
        <f t="shared" si="73"/>
        <v>1.8755157819711254E-5</v>
      </c>
      <c r="N35" s="89">
        <f t="shared" si="74"/>
        <v>1.4162523569453006E-3</v>
      </c>
      <c r="O35" s="95">
        <f t="shared" si="75"/>
        <v>1.2137271893004152E-5</v>
      </c>
      <c r="P35" s="95">
        <v>100</v>
      </c>
      <c r="Q35" s="95">
        <f t="shared" si="39"/>
        <v>86</v>
      </c>
      <c r="R35" s="89">
        <f t="shared" si="76"/>
        <v>8.4873399999999996E-10</v>
      </c>
      <c r="S35" s="89">
        <f t="shared" si="77"/>
        <v>8.4873400000000002E-14</v>
      </c>
      <c r="T35" s="89">
        <f t="shared" si="78"/>
        <v>8.4873400000000012E-15</v>
      </c>
      <c r="U35" s="95">
        <f t="shared" si="43"/>
        <v>12.192</v>
      </c>
      <c r="V35" s="95">
        <f t="shared" si="79"/>
        <v>116.68621824000002</v>
      </c>
      <c r="W35" s="95">
        <f t="shared" si="80"/>
        <v>3828.288</v>
      </c>
      <c r="X35" s="95">
        <f t="shared" si="44"/>
        <v>8.8999999999999996E-2</v>
      </c>
      <c r="Y35" s="95">
        <f t="shared" si="81"/>
        <v>1337.7255401359955</v>
      </c>
      <c r="Z35" s="89">
        <f t="shared" si="82"/>
        <v>0.15030701993650458</v>
      </c>
      <c r="AA35" s="89">
        <f t="shared" si="83"/>
        <v>3145.5132896414334</v>
      </c>
      <c r="AB35" s="89">
        <f t="shared" si="84"/>
        <v>2486.4065112837879</v>
      </c>
      <c r="AC35" s="95">
        <f t="shared" si="85"/>
        <v>5.8683560830194978E-2</v>
      </c>
      <c r="AD35" s="89">
        <f t="shared" si="86"/>
        <v>5.6428144811203979E-2</v>
      </c>
      <c r="AE35" s="111">
        <f t="shared" si="50"/>
        <v>2.6359832600000001E-2</v>
      </c>
      <c r="AF35" s="95">
        <f t="shared" si="87"/>
        <v>1.0476335083555108</v>
      </c>
      <c r="AG35" s="89">
        <f t="shared" si="88"/>
        <v>83.079573554324242</v>
      </c>
      <c r="AH35" s="95">
        <f t="shared" si="89"/>
        <v>22.681573941514561</v>
      </c>
      <c r="AI35" s="95">
        <f t="shared" si="90"/>
        <v>9.6552543356042755E-2</v>
      </c>
      <c r="AJ35" s="95">
        <f t="shared" si="91"/>
        <v>8.8759882154419309E-2</v>
      </c>
      <c r="AK35" s="95">
        <f t="shared" si="92"/>
        <v>7.3741331581212304</v>
      </c>
      <c r="AL35" s="95">
        <f t="shared" si="93"/>
        <v>1.3772028922156862E-3</v>
      </c>
      <c r="AM35" s="95">
        <f t="shared" si="94"/>
        <v>6.0624205589095809E-4</v>
      </c>
      <c r="AN35" s="95">
        <f t="shared" si="95"/>
        <v>9.8976968046112273</v>
      </c>
      <c r="AO35" s="102"/>
      <c r="AP35" s="95">
        <v>38.889000000000003</v>
      </c>
      <c r="AQ35" s="95">
        <v>1628</v>
      </c>
      <c r="AR35" s="192">
        <f t="shared" si="96"/>
        <v>1877.7393310265284</v>
      </c>
      <c r="AS35" s="192">
        <f t="shared" si="97"/>
        <v>5.9631864684213769E-2</v>
      </c>
      <c r="AT35" s="192">
        <f t="shared" si="98"/>
        <v>0.78883778400484772</v>
      </c>
      <c r="AU35" s="192">
        <f t="shared" si="99"/>
        <v>0.55902218129650716</v>
      </c>
      <c r="AV35" s="192">
        <f t="shared" si="100"/>
        <v>0.29347302824417326</v>
      </c>
      <c r="AW35" s="192">
        <f t="shared" si="101"/>
        <v>5110.9234336895806</v>
      </c>
      <c r="AX35" s="192">
        <f t="shared" si="102"/>
        <v>4551.5415970784807</v>
      </c>
      <c r="AY35" s="192">
        <f t="shared" si="103"/>
        <v>89.055170873352694</v>
      </c>
      <c r="AZ35" s="192">
        <f t="shared" si="104"/>
        <v>95.35976598452325</v>
      </c>
      <c r="BA35" s="192">
        <f t="shared" si="105"/>
        <v>113.88517710787319</v>
      </c>
      <c r="BB35" s="192">
        <f t="shared" si="106"/>
        <v>0.31201418385718682</v>
      </c>
      <c r="BC35" s="192">
        <f t="shared" si="107"/>
        <v>26300.159999999996</v>
      </c>
      <c r="BD35" s="192">
        <f>BC35/'Injection Well'!$Q$14</f>
        <v>44.877863506753492</v>
      </c>
      <c r="BE35" s="192">
        <f t="shared" si="108"/>
        <v>39.966058030249314</v>
      </c>
      <c r="BF35" s="192">
        <f t="shared" si="109"/>
        <v>3108.2477566448943</v>
      </c>
      <c r="BG35" s="192">
        <f t="shared" si="110"/>
        <v>27.292821028857254</v>
      </c>
      <c r="BH35" s="192">
        <f t="shared" si="111"/>
        <v>1443.2835180834293</v>
      </c>
      <c r="BI35" s="192">
        <f t="shared" si="112"/>
        <v>12.673146363168375</v>
      </c>
      <c r="BJ35" s="192">
        <f t="shared" si="113"/>
        <v>1258.8171285790372</v>
      </c>
      <c r="BK35" s="192">
        <f t="shared" si="114"/>
        <v>11.053388689791236</v>
      </c>
      <c r="BL35" s="192">
        <f>BK35*'Injection Well'!Q35</f>
        <v>7630.1405584857202</v>
      </c>
      <c r="BM35" s="9"/>
      <c r="BN35" s="116">
        <f t="shared" si="115"/>
        <v>7.0966913342860108E-2</v>
      </c>
      <c r="BO35" s="116">
        <f t="shared" si="116"/>
        <v>70.96691334286011</v>
      </c>
      <c r="BP35" s="116">
        <f t="shared" si="117"/>
        <v>1.6125545534517964</v>
      </c>
      <c r="BQ35" s="116">
        <f t="shared" si="118"/>
        <v>4.2246322902079054</v>
      </c>
      <c r="BR35" s="116">
        <f t="shared" si="119"/>
        <v>0.27625542862369362</v>
      </c>
      <c r="BS35" s="116">
        <f t="shared" si="120"/>
        <v>0.72374457137630632</v>
      </c>
      <c r="BT35" s="23"/>
      <c r="BU35" s="23"/>
    </row>
    <row r="36" spans="2:73" s="101" customFormat="1" x14ac:dyDescent="0.25">
      <c r="B36" s="110">
        <v>22</v>
      </c>
      <c r="C36" s="95">
        <f t="shared" si="29"/>
        <v>0.3044</v>
      </c>
      <c r="D36" s="134">
        <f t="shared" ref="D36:D99" si="121">D35-Z35</f>
        <v>2680.9767115794493</v>
      </c>
      <c r="E36" s="95">
        <f t="shared" ref="E36:E99" si="122">D36*0.0689476</f>
        <v>184.84690991929523</v>
      </c>
      <c r="F36" s="95">
        <f t="shared" ref="F36:F99" si="123">D36*6.89476/1000</f>
        <v>18.484690991929526</v>
      </c>
      <c r="G36" s="95">
        <f t="shared" ref="G36:G99" si="124">H36*(9/5)+32</f>
        <v>119.01140901648226</v>
      </c>
      <c r="H36" s="5">
        <f t="shared" ref="H36:H99" si="125">H35-AM35</f>
        <v>48.339671675823475</v>
      </c>
      <c r="I36" s="95">
        <f t="shared" ref="I36:I99" si="126">H36+273.15</f>
        <v>321.48967167582344</v>
      </c>
      <c r="J36" s="89">
        <f t="shared" ref="J36:J99" si="127">46.8300924806693-1.3210030053444*H36+0.0865162316754536*D36</f>
        <v>214.92124321504826</v>
      </c>
      <c r="K36" s="90">
        <f t="shared" ref="K36:K99" si="128">35.34614832+-0.672856976292827*H36+0.049907089*D36</f>
        <v>136.62020635294033</v>
      </c>
      <c r="L36" s="208">
        <f t="shared" ref="L36:L99" si="129">9.82074864020945E-06+H36*-5.57764956509715E-08+D36*6.21051761785609E-09</f>
        <v>2.3774784253539547E-5</v>
      </c>
      <c r="M36" s="89">
        <f t="shared" ref="M36:M99" si="130">0.000010055+-1.33802257199713E-08*H36+3.48620620536712E-09*D36</f>
        <v>1.8754641930101191E-5</v>
      </c>
      <c r="N36" s="89">
        <f t="shared" ref="N36:N99" si="131">C36/J36</f>
        <v>1.4163327712348104E-3</v>
      </c>
      <c r="O36" s="95">
        <f t="shared" ref="O36:O99" si="132">N36/V36</f>
        <v>1.213796104285169E-5</v>
      </c>
      <c r="P36" s="95">
        <v>100</v>
      </c>
      <c r="Q36" s="95">
        <f t="shared" si="39"/>
        <v>86</v>
      </c>
      <c r="R36" s="89">
        <f t="shared" ref="R36:R99" si="133">(Q36*0.9869*10^-11)</f>
        <v>8.4873399999999996E-10</v>
      </c>
      <c r="S36" s="89">
        <f t="shared" ref="S36:S99" si="134">R36*10^(-4)</f>
        <v>8.4873400000000002E-14</v>
      </c>
      <c r="T36" s="89">
        <f t="shared" ref="T36:T99" si="135">0.1*S36</f>
        <v>8.4873400000000012E-15</v>
      </c>
      <c r="U36" s="95">
        <f t="shared" si="43"/>
        <v>12.192</v>
      </c>
      <c r="V36" s="95">
        <f t="shared" ref="V36:V99" si="136">3.14*0.25*(U36^2)</f>
        <v>116.68621824000002</v>
      </c>
      <c r="W36" s="95">
        <f t="shared" ref="W36:W99" si="137">3.14*U36*P36</f>
        <v>3828.288</v>
      </c>
      <c r="X36" s="95">
        <f t="shared" si="44"/>
        <v>8.8999999999999996E-2</v>
      </c>
      <c r="Y36" s="95">
        <f t="shared" ref="Y36:Y99" si="138">J36*O36*U36/L36</f>
        <v>1337.7761614992021</v>
      </c>
      <c r="Z36" s="89">
        <f t="shared" ref="Z36:Z99" si="139">((L36*N36*(1))/(T36*W36))*0.000145038</f>
        <v>0.15030986638315288</v>
      </c>
      <c r="AA36" s="89">
        <f t="shared" ref="AA36:AA99" si="140">(2.921948336+-0.006217212*H36+0.00019548*D36)*1000</f>
        <v>3145.4876767605606</v>
      </c>
      <c r="AB36" s="89">
        <f t="shared" ref="AB36:AB99" si="141">(2.37305418766803+H36*-0.0109693863865791+0.000240054091308146*D36)*1000</f>
        <v>2486.3770795720548</v>
      </c>
      <c r="AC36" s="95">
        <f t="shared" ref="AC36:AC99" si="142">0.028944032+-0.00000363428*H36+0.0000111577*D36</f>
        <v>5.8681885952812013E-2</v>
      </c>
      <c r="AD36" s="89">
        <f t="shared" ref="AD36:AD99" si="143">0.0174865883625187+-0.000124017589052688*H36+0.0000167603402817045*D36</f>
        <v>5.6425700799081269E-2</v>
      </c>
      <c r="AE36" s="111">
        <f t="shared" si="50"/>
        <v>2.6359832600000001E-2</v>
      </c>
      <c r="AF36" s="95">
        <f t="shared" ref="AF36:AF99" si="144">AB36*L36/AD36</f>
        <v>1.0476268402985227</v>
      </c>
      <c r="AG36" s="89">
        <f t="shared" ref="AG36:AG99" si="145">(0.023*(Y36^0.8)*AF36^(0.3))/X36</f>
        <v>83.081929978016461</v>
      </c>
      <c r="AH36" s="95">
        <f t="shared" ref="AH36:AH99" si="146">(V36*P36)^(1/3)</f>
        <v>22.681573941514561</v>
      </c>
      <c r="AI36" s="95">
        <f t="shared" ref="AI36:AI99" si="147">(AG36*AE36)/AH36</f>
        <v>9.6555281919698963E-2</v>
      </c>
      <c r="AJ36" s="95">
        <f t="shared" ref="AJ36:AJ99" si="148">1/(AI36*V36)</f>
        <v>8.875736468895741E-2</v>
      </c>
      <c r="AK36" s="95">
        <f t="shared" ref="AK36:AK99" si="149">AH36/(AE36*V36)</f>
        <v>7.3741331581212304</v>
      </c>
      <c r="AL36" s="95">
        <f t="shared" ref="AL36:AL99" si="150">(H36-48.33)/(AJ36+AK36)</f>
        <v>1.2959691414358792E-3</v>
      </c>
      <c r="AM36" s="95">
        <f t="shared" ref="AM36:AM99" si="151">(AL36/((AJ36+AK36)*C36))</f>
        <v>5.7048330797695177E-4</v>
      </c>
      <c r="AN36" s="95">
        <f t="shared" ref="AN36:AN99" si="152">F36/(EXP(6.8591-(2004.3/I36)))</f>
        <v>9.8972582838349918</v>
      </c>
      <c r="AO36" s="102"/>
      <c r="AP36" s="95">
        <v>38.889000000000003</v>
      </c>
      <c r="AQ36" s="95">
        <v>1628</v>
      </c>
      <c r="AR36" s="192">
        <f t="shared" si="96"/>
        <v>1877.7393310265284</v>
      </c>
      <c r="AS36" s="192">
        <f t="shared" ref="AS36:AS99" si="153">2.8793*$AY$138*AP36/AQ36</f>
        <v>5.9631864684213769E-2</v>
      </c>
      <c r="AT36" s="192">
        <f t="shared" ref="AT36:AT99" si="154">(M36/L36)</f>
        <v>0.78884593568116324</v>
      </c>
      <c r="AU36" s="192">
        <f t="shared" ref="AU36:AU99" si="155">(1/(1+AT36))</f>
        <v>0.55901963386199405</v>
      </c>
      <c r="AV36" s="192">
        <f t="shared" ref="AV36:AV99" si="156">-0.0000005*(AU36^5) + 0.00004*(AU36^4) - 0.001*(AU36^3) + 0.0071*(AU36^2) + 0.0521*AU36+ 0.2623</f>
        <v>0.29347287761872393</v>
      </c>
      <c r="AW36" s="192">
        <f t="shared" ref="AW36:AW99" si="157">V36*P36*X36*AV36/AS36</f>
        <v>5110.9208105008565</v>
      </c>
      <c r="AX36" s="192">
        <f t="shared" si="102"/>
        <v>4551.5392609932805</v>
      </c>
      <c r="AY36" s="192">
        <f t="shared" ref="AY36:AY99" si="158">AX36/AW36*100</f>
        <v>89.055170873352694</v>
      </c>
      <c r="AZ36" s="192">
        <f t="shared" ref="AZ36:AZ99" si="159">100/(O36*3600*24)</f>
        <v>95.354351799393015</v>
      </c>
      <c r="BA36" s="192">
        <f t="shared" ref="BA36:BA99" si="160">AW36/BD36</f>
        <v>113.88511865614402</v>
      </c>
      <c r="BB36" s="192">
        <f t="shared" ref="BB36:BB99" si="161">BA36/365</f>
        <v>0.31201402371546305</v>
      </c>
      <c r="BC36" s="192">
        <f t="shared" ref="BC36:BC99" si="162">C36*3600*24</f>
        <v>26300.159999999996</v>
      </c>
      <c r="BD36" s="192">
        <f>BC36/'Injection Well'!$Q$14</f>
        <v>44.877863506753492</v>
      </c>
      <c r="BE36" s="192">
        <f t="shared" ref="BE36:BE99" si="163">AX36/BA36</f>
        <v>39.966058030249314</v>
      </c>
      <c r="BF36" s="192">
        <f t="shared" ref="BF36:BF99" si="164">$BJ$136*AX36</f>
        <v>3108.2461613323112</v>
      </c>
      <c r="BG36" s="192">
        <f t="shared" ref="BG36:BG99" si="165">BF36/BA36</f>
        <v>27.292821028857254</v>
      </c>
      <c r="BH36" s="192">
        <f t="shared" ref="BH36:BH99" si="166">$BK$136*AX36</f>
        <v>1443.2827773161102</v>
      </c>
      <c r="BI36" s="192">
        <f t="shared" ref="BI36:BI99" si="167">BH36/BA36</f>
        <v>12.673146363168375</v>
      </c>
      <c r="BJ36" s="192">
        <f t="shared" ref="BJ36:BJ99" si="168">$BL$136*AX36</f>
        <v>1258.8164824893552</v>
      </c>
      <c r="BK36" s="192">
        <f t="shared" ref="BK36:BK99" si="169">BJ36/BA36</f>
        <v>11.053388689791236</v>
      </c>
      <c r="BL36" s="192">
        <f>BK36*'Injection Well'!Q36</f>
        <v>7706.2266034491904</v>
      </c>
      <c r="BM36" s="9"/>
      <c r="BN36" s="116">
        <f t="shared" ref="BN36:BN99" si="170">AW36*K36/(BA36*24*3600)</f>
        <v>7.0963228853839724E-2</v>
      </c>
      <c r="BO36" s="116">
        <f t="shared" ref="BO36:BO99" si="171">BN36*1000</f>
        <v>70.963228853839723</v>
      </c>
      <c r="BP36" s="116">
        <f t="shared" si="117"/>
        <v>1.6124708321897732</v>
      </c>
      <c r="BQ36" s="116">
        <f t="shared" ref="BQ36:BQ99" si="172">BO36/$AZ$133</f>
        <v>4.2244129540334088</v>
      </c>
      <c r="BR36" s="116">
        <f t="shared" ref="BR36:BR99" si="173">BP36/(BP36+BQ36)</f>
        <v>0.27625542862369368</v>
      </c>
      <c r="BS36" s="116">
        <f t="shared" ref="BS36:BS99" si="174">BQ36/(BP36+BQ36)</f>
        <v>0.72374457137630632</v>
      </c>
      <c r="BT36" s="23"/>
      <c r="BU36" s="23"/>
    </row>
    <row r="37" spans="2:73" s="101" customFormat="1" x14ac:dyDescent="0.25">
      <c r="B37" s="110">
        <v>23</v>
      </c>
      <c r="C37" s="95">
        <f t="shared" si="29"/>
        <v>0.3044</v>
      </c>
      <c r="D37" s="134">
        <f t="shared" si="121"/>
        <v>2680.8264017130664</v>
      </c>
      <c r="E37" s="95">
        <f t="shared" si="122"/>
        <v>184.83654641475181</v>
      </c>
      <c r="F37" s="95">
        <f t="shared" si="123"/>
        <v>18.48365464147518</v>
      </c>
      <c r="G37" s="95">
        <f t="shared" si="124"/>
        <v>119.0103821465279</v>
      </c>
      <c r="H37" s="5">
        <f t="shared" si="125"/>
        <v>48.3391011925155</v>
      </c>
      <c r="I37" s="95">
        <f t="shared" si="126"/>
        <v>321.48910119251548</v>
      </c>
      <c r="J37" s="89">
        <f t="shared" si="127"/>
        <v>214.90899258198954</v>
      </c>
      <c r="K37" s="90">
        <f t="shared" si="128"/>
        <v>136.61308867873481</v>
      </c>
      <c r="L37" s="208">
        <f t="shared" si="129"/>
        <v>2.3773882571025984E-5</v>
      </c>
      <c r="M37" s="89">
        <f t="shared" si="130"/>
        <v>1.8754125552107709E-5</v>
      </c>
      <c r="N37" s="89">
        <f t="shared" si="131"/>
        <v>1.4164135076100593E-3</v>
      </c>
      <c r="O37" s="95">
        <f t="shared" si="132"/>
        <v>1.2138652952971553E-5</v>
      </c>
      <c r="P37" s="95">
        <v>100</v>
      </c>
      <c r="Q37" s="95">
        <f t="shared" si="39"/>
        <v>86</v>
      </c>
      <c r="R37" s="89">
        <f t="shared" si="133"/>
        <v>8.4873399999999996E-10</v>
      </c>
      <c r="S37" s="89">
        <f t="shared" si="134"/>
        <v>8.4873400000000002E-14</v>
      </c>
      <c r="T37" s="89">
        <f t="shared" si="135"/>
        <v>8.4873400000000012E-15</v>
      </c>
      <c r="U37" s="95">
        <f t="shared" si="43"/>
        <v>12.192</v>
      </c>
      <c r="V37" s="95">
        <f t="shared" si="136"/>
        <v>116.68621824000002</v>
      </c>
      <c r="W37" s="95">
        <f t="shared" si="137"/>
        <v>3828.288</v>
      </c>
      <c r="X37" s="95">
        <f t="shared" si="44"/>
        <v>8.8999999999999996E-2</v>
      </c>
      <c r="Y37" s="95">
        <f t="shared" si="138"/>
        <v>1337.826899924795</v>
      </c>
      <c r="Z37" s="89">
        <f t="shared" si="139"/>
        <v>0.1503127336421492</v>
      </c>
      <c r="AA37" s="89">
        <f t="shared" si="140"/>
        <v>3145.4618410035487</v>
      </c>
      <c r="AB37" s="89">
        <f t="shared" si="141"/>
        <v>2486.347254925498</v>
      </c>
      <c r="AC37" s="95">
        <f t="shared" si="142"/>
        <v>5.868021091371195E-2</v>
      </c>
      <c r="AD37" s="89">
        <f t="shared" si="143"/>
        <v>5.6423252304537444E-2</v>
      </c>
      <c r="AE37" s="111">
        <f t="shared" si="50"/>
        <v>2.6359832600000001E-2</v>
      </c>
      <c r="AF37" s="95">
        <f t="shared" si="144"/>
        <v>1.0476200015970734</v>
      </c>
      <c r="AG37" s="89">
        <f t="shared" si="145"/>
        <v>83.084288128365984</v>
      </c>
      <c r="AH37" s="95">
        <f t="shared" si="146"/>
        <v>22.681573941514561</v>
      </c>
      <c r="AI37" s="95">
        <f t="shared" si="147"/>
        <v>9.6558022490023529E-2</v>
      </c>
      <c r="AJ37" s="95">
        <f t="shared" si="148"/>
        <v>8.8754845521792608E-2</v>
      </c>
      <c r="AK37" s="95">
        <f t="shared" si="149"/>
        <v>7.3741331581212304</v>
      </c>
      <c r="AL37" s="95">
        <f t="shared" si="150"/>
        <v>1.219526879012361E-3</v>
      </c>
      <c r="AM37" s="95">
        <f t="shared" si="151"/>
        <v>5.3683374141270653E-4</v>
      </c>
      <c r="AN37" s="95">
        <f t="shared" si="152"/>
        <v>9.8968128784039759</v>
      </c>
      <c r="AO37" s="102"/>
      <c r="AP37" s="95">
        <v>38.889000000000003</v>
      </c>
      <c r="AQ37" s="95">
        <v>1628</v>
      </c>
      <c r="AR37" s="192">
        <f t="shared" si="96"/>
        <v>1877.7393310265284</v>
      </c>
      <c r="AS37" s="192">
        <f t="shared" si="153"/>
        <v>5.9631864684213769E-2</v>
      </c>
      <c r="AT37" s="192">
        <f t="shared" si="154"/>
        <v>0.78885413419867656</v>
      </c>
      <c r="AU37" s="192">
        <f t="shared" si="155"/>
        <v>0.55901707181281912</v>
      </c>
      <c r="AV37" s="192">
        <f t="shared" si="156"/>
        <v>0.29347272612920661</v>
      </c>
      <c r="AW37" s="192">
        <f t="shared" si="157"/>
        <v>5110.9181722641206</v>
      </c>
      <c r="AX37" s="192">
        <f t="shared" si="102"/>
        <v>4551.5369115070471</v>
      </c>
      <c r="AY37" s="192">
        <f t="shared" si="158"/>
        <v>89.055170873352694</v>
      </c>
      <c r="AZ37" s="192">
        <f t="shared" si="159"/>
        <v>95.348916547125853</v>
      </c>
      <c r="BA37" s="192">
        <f t="shared" si="160"/>
        <v>113.88505986910448</v>
      </c>
      <c r="BB37" s="192">
        <f t="shared" si="161"/>
        <v>0.31201386265508074</v>
      </c>
      <c r="BC37" s="192">
        <f t="shared" si="162"/>
        <v>26300.159999999996</v>
      </c>
      <c r="BD37" s="192">
        <f>BC37/'Injection Well'!$Q$14</f>
        <v>44.877863506753492</v>
      </c>
      <c r="BE37" s="192">
        <f t="shared" si="163"/>
        <v>39.966058030249314</v>
      </c>
      <c r="BF37" s="192">
        <f t="shared" si="164"/>
        <v>3108.2445568681624</v>
      </c>
      <c r="BG37" s="192">
        <f t="shared" si="165"/>
        <v>27.292821028857254</v>
      </c>
      <c r="BH37" s="192">
        <f t="shared" si="166"/>
        <v>1443.2820322993539</v>
      </c>
      <c r="BI37" s="192">
        <f t="shared" si="167"/>
        <v>12.673146363168373</v>
      </c>
      <c r="BJ37" s="192">
        <f t="shared" si="168"/>
        <v>1258.8158326933572</v>
      </c>
      <c r="BK37" s="192">
        <f t="shared" si="169"/>
        <v>11.053388689791236</v>
      </c>
      <c r="BL37" s="192">
        <f>BK37*'Injection Well'!Q37</f>
        <v>7783.9191454852626</v>
      </c>
      <c r="BM37" s="9"/>
      <c r="BN37" s="116">
        <f t="shared" si="170"/>
        <v>7.0959531793521657E-2</v>
      </c>
      <c r="BO37" s="116">
        <f t="shared" si="171"/>
        <v>70.959531793521663</v>
      </c>
      <c r="BP37" s="116">
        <f t="shared" si="117"/>
        <v>1.6123868252748679</v>
      </c>
      <c r="BQ37" s="116">
        <f t="shared" si="172"/>
        <v>4.2241928694945328</v>
      </c>
      <c r="BR37" s="116">
        <f t="shared" si="173"/>
        <v>0.27625542862369368</v>
      </c>
      <c r="BS37" s="116">
        <f t="shared" si="174"/>
        <v>0.72374457137630632</v>
      </c>
      <c r="BT37" s="23"/>
      <c r="BU37" s="23"/>
    </row>
    <row r="38" spans="2:73" s="101" customFormat="1" x14ac:dyDescent="0.25">
      <c r="B38" s="110">
        <v>24</v>
      </c>
      <c r="C38" s="95">
        <f t="shared" si="29"/>
        <v>0.3044</v>
      </c>
      <c r="D38" s="134">
        <f t="shared" si="121"/>
        <v>2680.6760889794241</v>
      </c>
      <c r="E38" s="95">
        <f t="shared" si="122"/>
        <v>184.82618271251772</v>
      </c>
      <c r="F38" s="95">
        <f t="shared" si="123"/>
        <v>18.482618271251773</v>
      </c>
      <c r="G38" s="95">
        <f t="shared" si="124"/>
        <v>119.00941584579336</v>
      </c>
      <c r="H38" s="5">
        <f t="shared" si="125"/>
        <v>48.338564358774086</v>
      </c>
      <c r="I38" s="95">
        <f t="shared" si="126"/>
        <v>321.48856435877406</v>
      </c>
      <c r="J38" s="89">
        <f t="shared" si="127"/>
        <v>214.89669724968775</v>
      </c>
      <c r="K38" s="90">
        <f t="shared" si="128"/>
        <v>136.6059482200871</v>
      </c>
      <c r="L38" s="208">
        <f t="shared" si="129"/>
        <v>2.3772978993850351E-5</v>
      </c>
      <c r="M38" s="89">
        <f t="shared" si="130"/>
        <v>1.8753608713879573E-5</v>
      </c>
      <c r="N38" s="89">
        <f t="shared" si="131"/>
        <v>1.4164945478260128E-3</v>
      </c>
      <c r="O38" s="95">
        <f t="shared" si="132"/>
        <v>1.2139347467003937E-5</v>
      </c>
      <c r="P38" s="95">
        <v>100</v>
      </c>
      <c r="Q38" s="95">
        <f t="shared" si="39"/>
        <v>86</v>
      </c>
      <c r="R38" s="89">
        <f t="shared" si="133"/>
        <v>8.4873399999999996E-10</v>
      </c>
      <c r="S38" s="89">
        <f t="shared" si="134"/>
        <v>8.4873400000000002E-14</v>
      </c>
      <c r="T38" s="89">
        <f t="shared" si="135"/>
        <v>8.4873400000000012E-15</v>
      </c>
      <c r="U38" s="95">
        <f t="shared" si="43"/>
        <v>12.192</v>
      </c>
      <c r="V38" s="95">
        <f t="shared" si="136"/>
        <v>116.68621824000002</v>
      </c>
      <c r="W38" s="95">
        <f t="shared" si="137"/>
        <v>3828.288</v>
      </c>
      <c r="X38" s="95">
        <f t="shared" si="44"/>
        <v>8.8999999999999996E-2</v>
      </c>
      <c r="Y38" s="95">
        <f t="shared" si="138"/>
        <v>1337.877748825643</v>
      </c>
      <c r="Z38" s="89">
        <f t="shared" si="139"/>
        <v>0.1503156205143347</v>
      </c>
      <c r="AA38" s="89">
        <f t="shared" si="140"/>
        <v>3145.4357954795551</v>
      </c>
      <c r="AB38" s="89">
        <f t="shared" si="141"/>
        <v>2486.317060475546</v>
      </c>
      <c r="AC38" s="95">
        <f t="shared" si="142"/>
        <v>5.8678535720327912E-2</v>
      </c>
      <c r="AD38" s="89">
        <f t="shared" si="143"/>
        <v>5.642079958879926E-2</v>
      </c>
      <c r="AE38" s="111">
        <f t="shared" si="50"/>
        <v>2.6359832600000001E-2</v>
      </c>
      <c r="AF38" s="95">
        <f t="shared" si="144"/>
        <v>1.0476130023238974</v>
      </c>
      <c r="AG38" s="89">
        <f t="shared" si="145"/>
        <v>83.0866479171777</v>
      </c>
      <c r="AH38" s="95">
        <f t="shared" si="146"/>
        <v>22.681573941514561</v>
      </c>
      <c r="AI38" s="95">
        <f t="shared" si="147"/>
        <v>9.6560764964518861E-2</v>
      </c>
      <c r="AJ38" s="95">
        <f t="shared" si="148"/>
        <v>8.8752324747435982E-2</v>
      </c>
      <c r="AK38" s="95">
        <f t="shared" si="149"/>
        <v>7.3741331581212304</v>
      </c>
      <c r="AL38" s="95">
        <f t="shared" si="150"/>
        <v>1.1475934869625661E-3</v>
      </c>
      <c r="AM38" s="95">
        <f t="shared" si="151"/>
        <v>5.0516895028811855E-4</v>
      </c>
      <c r="AN38" s="95">
        <f t="shared" si="152"/>
        <v>9.8963609938762005</v>
      </c>
      <c r="AO38" s="102"/>
      <c r="AP38" s="95">
        <v>38.889000000000003</v>
      </c>
      <c r="AQ38" s="95">
        <v>1628</v>
      </c>
      <c r="AR38" s="192">
        <f t="shared" si="96"/>
        <v>1877.7393310265284</v>
      </c>
      <c r="AS38" s="192">
        <f t="shared" si="153"/>
        <v>5.9631864684213769E-2</v>
      </c>
      <c r="AT38" s="192">
        <f t="shared" si="154"/>
        <v>0.78886237684939697</v>
      </c>
      <c r="AU38" s="192">
        <f t="shared" si="155"/>
        <v>0.55901449599562414</v>
      </c>
      <c r="AV38" s="192">
        <f t="shared" si="156"/>
        <v>0.29347257382568293</v>
      </c>
      <c r="AW38" s="192">
        <f t="shared" si="157"/>
        <v>5110.9155198512126</v>
      </c>
      <c r="AX38" s="192">
        <f t="shared" si="102"/>
        <v>4551.5345493961995</v>
      </c>
      <c r="AY38" s="192">
        <f t="shared" si="158"/>
        <v>89.055170873352694</v>
      </c>
      <c r="AZ38" s="192">
        <f t="shared" si="159"/>
        <v>95.343461463094798</v>
      </c>
      <c r="BA38" s="192">
        <f t="shared" si="160"/>
        <v>113.88500076618155</v>
      </c>
      <c r="BB38" s="192">
        <f t="shared" si="161"/>
        <v>0.31201370072926454</v>
      </c>
      <c r="BC38" s="192">
        <f t="shared" si="162"/>
        <v>26300.159999999996</v>
      </c>
      <c r="BD38" s="192">
        <f>BC38/'Injection Well'!$Q$14</f>
        <v>44.877863506753492</v>
      </c>
      <c r="BE38" s="192">
        <f t="shared" si="163"/>
        <v>39.966058030249314</v>
      </c>
      <c r="BF38" s="192">
        <f t="shared" si="164"/>
        <v>3108.2429437826645</v>
      </c>
      <c r="BG38" s="192">
        <f t="shared" si="165"/>
        <v>27.292821028857258</v>
      </c>
      <c r="BH38" s="192">
        <f t="shared" si="166"/>
        <v>1443.2812832793611</v>
      </c>
      <c r="BI38" s="192">
        <f t="shared" si="167"/>
        <v>12.673146363168373</v>
      </c>
      <c r="BJ38" s="192">
        <f t="shared" si="168"/>
        <v>1258.8151794057774</v>
      </c>
      <c r="BK38" s="192">
        <f t="shared" si="169"/>
        <v>11.053388689791236</v>
      </c>
      <c r="BL38" s="192">
        <f>BK38*'Injection Well'!Q38</f>
        <v>7863.2528469200015</v>
      </c>
      <c r="BM38" s="9"/>
      <c r="BN38" s="116">
        <f t="shared" si="170"/>
        <v>7.0955822898515097E-2</v>
      </c>
      <c r="BO38" s="116">
        <f t="shared" si="171"/>
        <v>70.955822898515095</v>
      </c>
      <c r="BP38" s="116">
        <f t="shared" si="117"/>
        <v>1.6123025494447747</v>
      </c>
      <c r="BQ38" s="116">
        <f t="shared" si="172"/>
        <v>4.223972080441329</v>
      </c>
      <c r="BR38" s="116">
        <f t="shared" si="173"/>
        <v>0.27625542862369368</v>
      </c>
      <c r="BS38" s="116">
        <f t="shared" si="174"/>
        <v>0.72374457137630632</v>
      </c>
      <c r="BT38" s="23"/>
      <c r="BU38" s="23"/>
    </row>
    <row r="39" spans="2:73" s="101" customFormat="1" x14ac:dyDescent="0.25">
      <c r="B39" s="110">
        <v>25</v>
      </c>
      <c r="C39" s="95">
        <f t="shared" si="29"/>
        <v>0.3044</v>
      </c>
      <c r="D39" s="134">
        <f t="shared" si="121"/>
        <v>2680.5257733589096</v>
      </c>
      <c r="E39" s="95">
        <f t="shared" si="122"/>
        <v>184.81581881124075</v>
      </c>
      <c r="F39" s="95">
        <f t="shared" si="123"/>
        <v>18.481581881124075</v>
      </c>
      <c r="G39" s="95">
        <f t="shared" si="124"/>
        <v>119.00850654168283</v>
      </c>
      <c r="H39" s="5">
        <f t="shared" si="125"/>
        <v>48.338059189823795</v>
      </c>
      <c r="I39" s="95">
        <f t="shared" si="126"/>
        <v>321.48805918982379</v>
      </c>
      <c r="J39" s="89">
        <f t="shared" si="127"/>
        <v>214.8843598383404</v>
      </c>
      <c r="K39" s="90">
        <f t="shared" si="128"/>
        <v>136.59878631148837</v>
      </c>
      <c r="L39" s="208">
        <f t="shared" si="129"/>
        <v>2.377207363259467E-5</v>
      </c>
      <c r="M39" s="89">
        <f t="shared" si="130"/>
        <v>1.8753091441905156E-5</v>
      </c>
      <c r="N39" s="89">
        <f t="shared" si="131"/>
        <v>1.4165758747123481E-3</v>
      </c>
      <c r="O39" s="95">
        <f t="shared" si="132"/>
        <v>1.2140044437799305E-5</v>
      </c>
      <c r="P39" s="95">
        <v>100</v>
      </c>
      <c r="Q39" s="95">
        <f t="shared" si="39"/>
        <v>86</v>
      </c>
      <c r="R39" s="89">
        <f t="shared" si="133"/>
        <v>8.4873399999999996E-10</v>
      </c>
      <c r="S39" s="89">
        <f t="shared" si="134"/>
        <v>8.4873400000000002E-14</v>
      </c>
      <c r="T39" s="89">
        <f t="shared" si="135"/>
        <v>8.4873400000000012E-15</v>
      </c>
      <c r="U39" s="95">
        <f t="shared" si="43"/>
        <v>12.192</v>
      </c>
      <c r="V39" s="95">
        <f t="shared" si="136"/>
        <v>116.68621824000002</v>
      </c>
      <c r="W39" s="95">
        <f t="shared" si="137"/>
        <v>3828.288</v>
      </c>
      <c r="X39" s="95">
        <f t="shared" si="44"/>
        <v>8.8999999999999996E-2</v>
      </c>
      <c r="Y39" s="95">
        <f t="shared" si="138"/>
        <v>1337.9287020027762</v>
      </c>
      <c r="Z39" s="89">
        <f t="shared" si="139"/>
        <v>0.15031852587121119</v>
      </c>
      <c r="AA39" s="89">
        <f t="shared" si="140"/>
        <v>3145.4095525245166</v>
      </c>
      <c r="AB39" s="89">
        <f t="shared" si="141"/>
        <v>2486.2865179892601</v>
      </c>
      <c r="AC39" s="95">
        <f t="shared" si="142"/>
        <v>5.8676860379654312E-2</v>
      </c>
      <c r="AD39" s="89">
        <f t="shared" si="143"/>
        <v>5.6418342897685061E-2</v>
      </c>
      <c r="AE39" s="111">
        <f t="shared" si="50"/>
        <v>2.6359832600000001E-2</v>
      </c>
      <c r="AF39" s="95">
        <f t="shared" si="144"/>
        <v>1.0476058519576483</v>
      </c>
      <c r="AG39" s="89">
        <f t="shared" si="145"/>
        <v>83.08900926144868</v>
      </c>
      <c r="AH39" s="95">
        <f t="shared" si="146"/>
        <v>22.681573941514561</v>
      </c>
      <c r="AI39" s="95">
        <f t="shared" si="147"/>
        <v>9.6563509246721427E-2</v>
      </c>
      <c r="AJ39" s="95">
        <f t="shared" si="148"/>
        <v>8.8749802454831439E-2</v>
      </c>
      <c r="AK39" s="95">
        <f t="shared" si="149"/>
        <v>7.3741331581212304</v>
      </c>
      <c r="AL39" s="95">
        <f t="shared" si="150"/>
        <v>1.0799030168864997E-3</v>
      </c>
      <c r="AM39" s="95">
        <f t="shared" si="151"/>
        <v>4.7537186645762509E-4</v>
      </c>
      <c r="AN39" s="95">
        <f t="shared" si="152"/>
        <v>9.8959030118888425</v>
      </c>
      <c r="AO39" s="102"/>
      <c r="AP39" s="95">
        <v>38.889000000000003</v>
      </c>
      <c r="AQ39" s="95">
        <v>1628</v>
      </c>
      <c r="AR39" s="192">
        <f t="shared" si="96"/>
        <v>1877.7393310265284</v>
      </c>
      <c r="AS39" s="192">
        <f t="shared" si="153"/>
        <v>5.9631864684213769E-2</v>
      </c>
      <c r="AT39" s="192">
        <f t="shared" si="154"/>
        <v>0.78887066108495385</v>
      </c>
      <c r="AU39" s="192">
        <f t="shared" si="155"/>
        <v>0.55901190720714145</v>
      </c>
      <c r="AV39" s="192">
        <f t="shared" si="156"/>
        <v>0.29347242075526336</v>
      </c>
      <c r="AW39" s="192">
        <f t="shared" si="157"/>
        <v>5110.9128540825759</v>
      </c>
      <c r="AX39" s="192">
        <f t="shared" si="102"/>
        <v>4551.532175391385</v>
      </c>
      <c r="AY39" s="192">
        <f t="shared" si="158"/>
        <v>89.055170873352694</v>
      </c>
      <c r="AZ39" s="192">
        <f t="shared" si="159"/>
        <v>95.337987709805887</v>
      </c>
      <c r="BA39" s="192">
        <f t="shared" si="160"/>
        <v>113.88494136565691</v>
      </c>
      <c r="BB39" s="192">
        <f t="shared" si="161"/>
        <v>0.31201353798810111</v>
      </c>
      <c r="BC39" s="192">
        <f t="shared" si="162"/>
        <v>26300.159999999996</v>
      </c>
      <c r="BD39" s="192">
        <f>BC39/'Injection Well'!$Q$14</f>
        <v>44.877863506753492</v>
      </c>
      <c r="BE39" s="192">
        <f t="shared" si="163"/>
        <v>39.966058030249314</v>
      </c>
      <c r="BF39" s="192">
        <f t="shared" si="164"/>
        <v>3108.2413225747764</v>
      </c>
      <c r="BG39" s="192">
        <f t="shared" si="165"/>
        <v>27.292821028857254</v>
      </c>
      <c r="BH39" s="192">
        <f t="shared" si="166"/>
        <v>1443.2805304878184</v>
      </c>
      <c r="BI39" s="192">
        <f t="shared" si="167"/>
        <v>12.673146363168375</v>
      </c>
      <c r="BJ39" s="192">
        <f t="shared" si="168"/>
        <v>1258.8145228286901</v>
      </c>
      <c r="BK39" s="192">
        <f t="shared" si="169"/>
        <v>11.053388689791236</v>
      </c>
      <c r="BL39" s="192">
        <f>BK39*'Injection Well'!Q39</f>
        <v>7944.2631696237495</v>
      </c>
      <c r="BM39" s="9"/>
      <c r="BN39" s="116">
        <f t="shared" si="170"/>
        <v>7.0952102861981059E-2</v>
      </c>
      <c r="BO39" s="116">
        <f t="shared" si="171"/>
        <v>70.952102861981061</v>
      </c>
      <c r="BP39" s="116">
        <f t="shared" si="117"/>
        <v>1.6122180204499321</v>
      </c>
      <c r="BQ39" s="116">
        <f t="shared" si="172"/>
        <v>4.2237506281374015</v>
      </c>
      <c r="BR39" s="116">
        <f t="shared" si="173"/>
        <v>0.27625542862369368</v>
      </c>
      <c r="BS39" s="116">
        <f t="shared" si="174"/>
        <v>0.72374457137630632</v>
      </c>
      <c r="BT39" s="23"/>
      <c r="BU39" s="23"/>
    </row>
    <row r="40" spans="2:73" s="101" customFormat="1" x14ac:dyDescent="0.25">
      <c r="B40" s="110">
        <v>26</v>
      </c>
      <c r="C40" s="95">
        <f t="shared" si="29"/>
        <v>0.3044</v>
      </c>
      <c r="D40" s="134">
        <f t="shared" si="121"/>
        <v>2680.3754548330385</v>
      </c>
      <c r="E40" s="95">
        <f t="shared" si="122"/>
        <v>184.8054547096464</v>
      </c>
      <c r="F40" s="95">
        <f t="shared" si="123"/>
        <v>18.480545470964639</v>
      </c>
      <c r="G40" s="95">
        <f t="shared" si="124"/>
        <v>119.00765087232321</v>
      </c>
      <c r="H40" s="5">
        <f t="shared" si="125"/>
        <v>48.337583817957338</v>
      </c>
      <c r="I40" s="95">
        <f t="shared" si="126"/>
        <v>321.48758381795733</v>
      </c>
      <c r="J40" s="89">
        <f t="shared" si="127"/>
        <v>214.87198281359528</v>
      </c>
      <c r="K40" s="90">
        <f t="shared" si="128"/>
        <v>136.59160420871609</v>
      </c>
      <c r="L40" s="208">
        <f t="shared" si="129"/>
        <v>2.3771166591318295E-5</v>
      </c>
      <c r="M40" s="89">
        <f t="shared" si="130"/>
        <v>1.8752573761110352E-5</v>
      </c>
      <c r="N40" s="89">
        <f t="shared" si="131"/>
        <v>1.4166574721101337E-3</v>
      </c>
      <c r="O40" s="95">
        <f t="shared" si="132"/>
        <v>1.214074372687574E-5</v>
      </c>
      <c r="P40" s="95">
        <v>100</v>
      </c>
      <c r="Q40" s="95">
        <f t="shared" si="39"/>
        <v>86</v>
      </c>
      <c r="R40" s="89">
        <f t="shared" si="133"/>
        <v>8.4873399999999996E-10</v>
      </c>
      <c r="S40" s="89">
        <f t="shared" si="134"/>
        <v>8.4873400000000002E-14</v>
      </c>
      <c r="T40" s="89">
        <f t="shared" si="135"/>
        <v>8.4873400000000012E-15</v>
      </c>
      <c r="U40" s="95">
        <f t="shared" si="43"/>
        <v>12.192</v>
      </c>
      <c r="V40" s="95">
        <f t="shared" si="136"/>
        <v>116.68621824000002</v>
      </c>
      <c r="W40" s="95">
        <f t="shared" si="137"/>
        <v>3828.288</v>
      </c>
      <c r="X40" s="95">
        <f t="shared" si="44"/>
        <v>8.8999999999999996E-2</v>
      </c>
      <c r="Y40" s="95">
        <f t="shared" si="138"/>
        <v>1337.9797536225146</v>
      </c>
      <c r="Z40" s="89">
        <f t="shared" si="139"/>
        <v>0.15032144865077562</v>
      </c>
      <c r="AA40" s="89">
        <f t="shared" si="140"/>
        <v>3145.3831237467521</v>
      </c>
      <c r="AB40" s="89">
        <f t="shared" si="141"/>
        <v>2486.2556479498057</v>
      </c>
      <c r="AC40" s="95">
        <f t="shared" si="142"/>
        <v>5.867518489827267E-2</v>
      </c>
      <c r="AD40" s="89">
        <f t="shared" si="143"/>
        <v>5.6415882462513597E-2</v>
      </c>
      <c r="AE40" s="111">
        <f t="shared" si="50"/>
        <v>2.6359832600000001E-2</v>
      </c>
      <c r="AF40" s="95">
        <f t="shared" si="144"/>
        <v>1.047598559417936</v>
      </c>
      <c r="AG40" s="89">
        <f t="shared" si="145"/>
        <v>83.091372083062964</v>
      </c>
      <c r="AH40" s="95">
        <f t="shared" si="146"/>
        <v>22.681573941514561</v>
      </c>
      <c r="AI40" s="95">
        <f t="shared" si="147"/>
        <v>9.6566255245847277E-2</v>
      </c>
      <c r="AJ40" s="95">
        <f t="shared" si="148"/>
        <v>8.8747278727683288E-2</v>
      </c>
      <c r="AK40" s="95">
        <f t="shared" si="149"/>
        <v>7.3741331581212304</v>
      </c>
      <c r="AL40" s="95">
        <f t="shared" si="150"/>
        <v>1.0162052067581675E-3</v>
      </c>
      <c r="AM40" s="95">
        <f t="shared" si="151"/>
        <v>4.4733232674473673E-4</v>
      </c>
      <c r="AN40" s="95">
        <f t="shared" si="152"/>
        <v>9.8954392915679854</v>
      </c>
      <c r="AO40" s="102"/>
      <c r="AP40" s="95">
        <v>38.889000000000003</v>
      </c>
      <c r="AQ40" s="95">
        <v>1628</v>
      </c>
      <c r="AR40" s="192">
        <f t="shared" si="96"/>
        <v>1877.7393310265284</v>
      </c>
      <c r="AS40" s="192">
        <f t="shared" si="153"/>
        <v>5.9631864684213769E-2</v>
      </c>
      <c r="AT40" s="192">
        <f t="shared" si="154"/>
        <v>0.78887898450718719</v>
      </c>
      <c r="AU40" s="192">
        <f t="shared" si="155"/>
        <v>0.55900930619713607</v>
      </c>
      <c r="AV40" s="192">
        <f t="shared" si="156"/>
        <v>0.29347226696228129</v>
      </c>
      <c r="AW40" s="192">
        <f t="shared" si="157"/>
        <v>5110.9101757302906</v>
      </c>
      <c r="AX40" s="192">
        <f t="shared" si="102"/>
        <v>4551.5297901801805</v>
      </c>
      <c r="AY40" s="192">
        <f t="shared" si="158"/>
        <v>89.055170873352679</v>
      </c>
      <c r="AZ40" s="192">
        <f t="shared" si="159"/>
        <v>95.33249638119581</v>
      </c>
      <c r="BA40" s="192">
        <f t="shared" si="160"/>
        <v>113.88488168473461</v>
      </c>
      <c r="BB40" s="192">
        <f t="shared" si="161"/>
        <v>0.31201337447872496</v>
      </c>
      <c r="BC40" s="192">
        <f t="shared" si="162"/>
        <v>26300.159999999996</v>
      </c>
      <c r="BD40" s="192">
        <f>BC40/'Injection Well'!$Q$14</f>
        <v>44.877863506753492</v>
      </c>
      <c r="BE40" s="192">
        <f t="shared" si="163"/>
        <v>39.966058030249314</v>
      </c>
      <c r="BF40" s="192">
        <f t="shared" si="164"/>
        <v>3108.2396937140452</v>
      </c>
      <c r="BG40" s="192">
        <f t="shared" si="165"/>
        <v>27.292821028857254</v>
      </c>
      <c r="BH40" s="192">
        <f t="shared" si="166"/>
        <v>1443.2797741427548</v>
      </c>
      <c r="BI40" s="192">
        <f t="shared" si="167"/>
        <v>12.673146363168373</v>
      </c>
      <c r="BJ40" s="192">
        <f t="shared" si="168"/>
        <v>1258.8138631522586</v>
      </c>
      <c r="BK40" s="192">
        <f t="shared" si="169"/>
        <v>11.053388689791236</v>
      </c>
      <c r="BL40" s="192">
        <f>BK40*'Injection Well'!Q40</f>
        <v>8026.9863979789661</v>
      </c>
      <c r="BM40" s="9"/>
      <c r="BN40" s="116">
        <f t="shared" si="170"/>
        <v>7.0948372336195109E-2</v>
      </c>
      <c r="BO40" s="116">
        <f t="shared" si="171"/>
        <v>70.948372336195106</v>
      </c>
      <c r="BP40" s="116">
        <f t="shared" si="117"/>
        <v>1.6121332531117523</v>
      </c>
      <c r="BQ40" s="116">
        <f t="shared" si="172"/>
        <v>4.2235285514124543</v>
      </c>
      <c r="BR40" s="116">
        <f t="shared" si="173"/>
        <v>0.27625542862369368</v>
      </c>
      <c r="BS40" s="116">
        <f t="shared" si="174"/>
        <v>0.72374457137630632</v>
      </c>
      <c r="BT40" s="23"/>
      <c r="BU40" s="23"/>
    </row>
    <row r="41" spans="2:73" s="101" customFormat="1" x14ac:dyDescent="0.25">
      <c r="B41" s="110">
        <v>27</v>
      </c>
      <c r="C41" s="95">
        <f t="shared" si="29"/>
        <v>0.3044</v>
      </c>
      <c r="D41" s="134">
        <f t="shared" si="121"/>
        <v>2680.2251333843878</v>
      </c>
      <c r="E41" s="95">
        <f t="shared" si="122"/>
        <v>184.7950904065334</v>
      </c>
      <c r="F41" s="95">
        <f t="shared" si="123"/>
        <v>18.47950904065334</v>
      </c>
      <c r="G41" s="95">
        <f t="shared" si="124"/>
        <v>119.00684567413508</v>
      </c>
      <c r="H41" s="5">
        <f t="shared" si="125"/>
        <v>48.337136485630595</v>
      </c>
      <c r="I41" s="95">
        <f t="shared" si="126"/>
        <v>321.48713648563057</v>
      </c>
      <c r="J41" s="89">
        <f t="shared" si="127"/>
        <v>214.85956849566605</v>
      </c>
      <c r="K41" s="90">
        <f t="shared" si="128"/>
        <v>136.58440309347642</v>
      </c>
      <c r="L41" s="208">
        <f t="shared" si="129"/>
        <v>2.377025796794269E-5</v>
      </c>
      <c r="M41" s="89">
        <f t="shared" si="130"/>
        <v>1.8752055694950773E-5</v>
      </c>
      <c r="N41" s="89">
        <f t="shared" si="131"/>
        <v>1.4167393248122439E-3</v>
      </c>
      <c r="O41" s="95">
        <f t="shared" si="132"/>
        <v>1.2141445203908288E-5</v>
      </c>
      <c r="P41" s="95">
        <v>100</v>
      </c>
      <c r="Q41" s="95">
        <f t="shared" si="39"/>
        <v>86</v>
      </c>
      <c r="R41" s="89">
        <f t="shared" si="133"/>
        <v>8.4873399999999996E-10</v>
      </c>
      <c r="S41" s="89">
        <f t="shared" si="134"/>
        <v>8.4873400000000002E-14</v>
      </c>
      <c r="T41" s="89">
        <f t="shared" si="135"/>
        <v>8.4873400000000012E-15</v>
      </c>
      <c r="U41" s="95">
        <f t="shared" si="43"/>
        <v>12.192</v>
      </c>
      <c r="V41" s="95">
        <f t="shared" si="136"/>
        <v>116.68621824000002</v>
      </c>
      <c r="W41" s="95">
        <f t="shared" si="137"/>
        <v>3828.288</v>
      </c>
      <c r="X41" s="95">
        <f t="shared" si="44"/>
        <v>8.8999999999999996E-2</v>
      </c>
      <c r="Y41" s="95">
        <f t="shared" si="138"/>
        <v>1338.0308981949408</v>
      </c>
      <c r="Z41" s="89">
        <f t="shared" si="139"/>
        <v>0.15032438785360133</v>
      </c>
      <c r="AA41" s="89">
        <f t="shared" si="140"/>
        <v>3145.3565200698795</v>
      </c>
      <c r="AB41" s="89">
        <f t="shared" si="141"/>
        <v>2486.2244696321814</v>
      </c>
      <c r="AC41" s="95">
        <f t="shared" si="142"/>
        <v>5.8673509282375989E-2</v>
      </c>
      <c r="AD41" s="89">
        <f t="shared" si="143"/>
        <v>5.6413418500959239E-2</v>
      </c>
      <c r="AE41" s="111">
        <f t="shared" si="50"/>
        <v>2.6359832600000001E-2</v>
      </c>
      <c r="AF41" s="95">
        <f t="shared" si="144"/>
        <v>1.0475911330982992</v>
      </c>
      <c r="AG41" s="89">
        <f t="shared" si="145"/>
        <v>83.093736308503566</v>
      </c>
      <c r="AH41" s="95">
        <f t="shared" si="146"/>
        <v>22.681573941514561</v>
      </c>
      <c r="AI41" s="95">
        <f t="shared" si="147"/>
        <v>9.6569002876457186E-2</v>
      </c>
      <c r="AJ41" s="95">
        <f t="shared" si="148"/>
        <v>8.8744753644765209E-2</v>
      </c>
      <c r="AK41" s="95">
        <f t="shared" si="149"/>
        <v>7.3741331581212304</v>
      </c>
      <c r="AL41" s="95">
        <f t="shared" si="150"/>
        <v>9.5626455570776623E-4</v>
      </c>
      <c r="AM41" s="95">
        <f t="shared" si="151"/>
        <v>4.2094666567324196E-4</v>
      </c>
      <c r="AN41" s="95">
        <f t="shared" si="152"/>
        <v>9.8949701708552915</v>
      </c>
      <c r="AO41" s="102"/>
      <c r="AP41" s="95">
        <v>38.889000000000003</v>
      </c>
      <c r="AQ41" s="95">
        <v>1628</v>
      </c>
      <c r="AR41" s="192">
        <f t="shared" si="96"/>
        <v>1877.7393310265284</v>
      </c>
      <c r="AS41" s="192">
        <f t="shared" si="153"/>
        <v>5.9631864684213769E-2</v>
      </c>
      <c r="AT41" s="192">
        <f t="shared" si="154"/>
        <v>0.78888734485929346</v>
      </c>
      <c r="AU41" s="192">
        <f t="shared" si="155"/>
        <v>0.55900669367117461</v>
      </c>
      <c r="AV41" s="192">
        <f t="shared" si="156"/>
        <v>0.29347211248845662</v>
      </c>
      <c r="AW41" s="192">
        <f t="shared" si="157"/>
        <v>5110.9074855209201</v>
      </c>
      <c r="AX41" s="192">
        <f t="shared" si="102"/>
        <v>4551.5273944096289</v>
      </c>
      <c r="AY41" s="192">
        <f t="shared" si="158"/>
        <v>89.055170873352694</v>
      </c>
      <c r="AZ41" s="192">
        <f t="shared" si="159"/>
        <v>95.326988506676457</v>
      </c>
      <c r="BA41" s="192">
        <f t="shared" si="160"/>
        <v>113.88482173960442</v>
      </c>
      <c r="BB41" s="192">
        <f t="shared" si="161"/>
        <v>0.31201321024549156</v>
      </c>
      <c r="BC41" s="192">
        <f t="shared" si="162"/>
        <v>26300.159999999996</v>
      </c>
      <c r="BD41" s="192">
        <f>BC41/'Injection Well'!$Q$14</f>
        <v>44.877863506753492</v>
      </c>
      <c r="BE41" s="192">
        <f t="shared" si="163"/>
        <v>39.966058030249314</v>
      </c>
      <c r="BF41" s="192">
        <f t="shared" si="164"/>
        <v>3108.2380576423352</v>
      </c>
      <c r="BG41" s="192">
        <f t="shared" si="165"/>
        <v>27.292821028857254</v>
      </c>
      <c r="BH41" s="192">
        <f t="shared" si="166"/>
        <v>1443.2790144493463</v>
      </c>
      <c r="BI41" s="192">
        <f t="shared" si="167"/>
        <v>12.673146363168375</v>
      </c>
      <c r="BJ41" s="192">
        <f t="shared" si="168"/>
        <v>1258.8132005554346</v>
      </c>
      <c r="BK41" s="192">
        <f t="shared" si="169"/>
        <v>11.053388689791236</v>
      </c>
      <c r="BL41" s="192">
        <f>BK41*'Injection Well'!Q41</f>
        <v>8111.4596629566358</v>
      </c>
      <c r="BM41" s="9"/>
      <c r="BN41" s="116">
        <f t="shared" si="170"/>
        <v>7.094463193495873E-2</v>
      </c>
      <c r="BO41" s="116">
        <f t="shared" si="171"/>
        <v>70.944631934958736</v>
      </c>
      <c r="BP41" s="116">
        <f t="shared" si="117"/>
        <v>1.6120482613774167</v>
      </c>
      <c r="BQ41" s="116">
        <f t="shared" si="172"/>
        <v>4.2233058868058482</v>
      </c>
      <c r="BR41" s="116">
        <f t="shared" si="173"/>
        <v>0.27625542862369368</v>
      </c>
      <c r="BS41" s="116">
        <f t="shared" si="174"/>
        <v>0.72374457137630632</v>
      </c>
      <c r="BT41" s="23"/>
      <c r="BU41" s="23"/>
    </row>
    <row r="42" spans="2:73" s="101" customFormat="1" x14ac:dyDescent="0.25">
      <c r="B42" s="110">
        <v>28</v>
      </c>
      <c r="C42" s="95">
        <f t="shared" si="29"/>
        <v>0.3044</v>
      </c>
      <c r="D42" s="134">
        <f t="shared" si="121"/>
        <v>2680.0748089965341</v>
      </c>
      <c r="E42" s="95">
        <f t="shared" si="122"/>
        <v>184.78472590076942</v>
      </c>
      <c r="F42" s="95">
        <f t="shared" si="123"/>
        <v>18.478472590076944</v>
      </c>
      <c r="G42" s="95">
        <f t="shared" si="124"/>
        <v>119.00608797013686</v>
      </c>
      <c r="H42" s="5">
        <f t="shared" si="125"/>
        <v>48.336715538964924</v>
      </c>
      <c r="I42" s="95">
        <f t="shared" si="126"/>
        <v>321.48671553896492</v>
      </c>
      <c r="J42" s="89">
        <f t="shared" si="127"/>
        <v>214.84711906791046</v>
      </c>
      <c r="K42" s="90">
        <f t="shared" si="128"/>
        <v>136.57718407777358</v>
      </c>
      <c r="L42" s="208">
        <f t="shared" si="129"/>
        <v>2.3769347854613396E-5</v>
      </c>
      <c r="M42" s="89">
        <f t="shared" si="130"/>
        <v>1.8751537265498421E-5</v>
      </c>
      <c r="N42" s="89">
        <f t="shared" si="131"/>
        <v>1.4168214185072828E-3</v>
      </c>
      <c r="O42" s="95">
        <f t="shared" si="132"/>
        <v>1.2142148746248395E-5</v>
      </c>
      <c r="P42" s="95">
        <v>100</v>
      </c>
      <c r="Q42" s="95">
        <f t="shared" si="39"/>
        <v>86</v>
      </c>
      <c r="R42" s="89">
        <f t="shared" si="133"/>
        <v>8.4873399999999996E-10</v>
      </c>
      <c r="S42" s="89">
        <f t="shared" si="134"/>
        <v>8.4873400000000002E-14</v>
      </c>
      <c r="T42" s="89">
        <f t="shared" si="135"/>
        <v>8.4873400000000012E-15</v>
      </c>
      <c r="U42" s="95">
        <f t="shared" si="43"/>
        <v>12.192</v>
      </c>
      <c r="V42" s="95">
        <f t="shared" si="136"/>
        <v>116.68621824000002</v>
      </c>
      <c r="W42" s="95">
        <f t="shared" si="137"/>
        <v>3828.288</v>
      </c>
      <c r="X42" s="95">
        <f t="shared" si="44"/>
        <v>8.8999999999999996E-2</v>
      </c>
      <c r="Y42" s="95">
        <f t="shared" si="138"/>
        <v>1338.0821305536451</v>
      </c>
      <c r="Z42" s="89">
        <f t="shared" si="139"/>
        <v>0.15032734253914962</v>
      </c>
      <c r="AA42" s="89">
        <f t="shared" si="140"/>
        <v>3145.329751773203</v>
      </c>
      <c r="AB42" s="89">
        <f t="shared" si="141"/>
        <v>2486.1930011744776</v>
      </c>
      <c r="AC42" s="95">
        <f t="shared" si="142"/>
        <v>5.8671833537791679E-2</v>
      </c>
      <c r="AD42" s="89">
        <f t="shared" si="143"/>
        <v>5.6410951217856768E-2</v>
      </c>
      <c r="AE42" s="111">
        <f t="shared" si="50"/>
        <v>2.6359832600000001E-2</v>
      </c>
      <c r="AF42" s="95">
        <f t="shared" si="144"/>
        <v>1.0475835808972309</v>
      </c>
      <c r="AG42" s="89">
        <f t="shared" si="145"/>
        <v>83.096101868582366</v>
      </c>
      <c r="AH42" s="95">
        <f t="shared" si="146"/>
        <v>22.681573941514561</v>
      </c>
      <c r="AI42" s="95">
        <f t="shared" si="147"/>
        <v>9.6571752058142876E-2</v>
      </c>
      <c r="AJ42" s="95">
        <f t="shared" si="148"/>
        <v>8.874222728021014E-2</v>
      </c>
      <c r="AK42" s="95">
        <f t="shared" si="149"/>
        <v>7.3741331581212304</v>
      </c>
      <c r="AL42" s="95">
        <f t="shared" si="150"/>
        <v>8.9985945337670763E-4</v>
      </c>
      <c r="AM42" s="95">
        <f t="shared" si="151"/>
        <v>3.961173322205663E-4</v>
      </c>
      <c r="AN42" s="95">
        <f t="shared" si="152"/>
        <v>9.8944959677567166</v>
      </c>
      <c r="AO42" s="102"/>
      <c r="AP42" s="95">
        <v>38.889000000000003</v>
      </c>
      <c r="AQ42" s="95">
        <v>1628</v>
      </c>
      <c r="AR42" s="192">
        <f t="shared" si="96"/>
        <v>1877.7393310265284</v>
      </c>
      <c r="AS42" s="192">
        <f t="shared" si="153"/>
        <v>5.9631864684213769E-2</v>
      </c>
      <c r="AT42" s="192">
        <f t="shared" si="154"/>
        <v>0.78889574001749208</v>
      </c>
      <c r="AU42" s="192">
        <f t="shared" si="155"/>
        <v>0.55900407029323118</v>
      </c>
      <c r="AV42" s="192">
        <f t="shared" si="156"/>
        <v>0.29347195737304982</v>
      </c>
      <c r="AW42" s="192">
        <f t="shared" si="157"/>
        <v>5110.9047841381989</v>
      </c>
      <c r="AX42" s="192">
        <f t="shared" si="102"/>
        <v>4551.5249886886304</v>
      </c>
      <c r="AY42" s="192">
        <f t="shared" si="158"/>
        <v>89.055170873352679</v>
      </c>
      <c r="AZ42" s="192">
        <f t="shared" si="159"/>
        <v>95.321465054940603</v>
      </c>
      <c r="BA42" s="192">
        <f t="shared" si="160"/>
        <v>113.8847615455018</v>
      </c>
      <c r="BB42" s="192">
        <f t="shared" si="161"/>
        <v>0.3120130453301419</v>
      </c>
      <c r="BC42" s="192">
        <f t="shared" si="162"/>
        <v>26300.159999999996</v>
      </c>
      <c r="BD42" s="192">
        <f>BC42/'Injection Well'!$Q$14</f>
        <v>44.877863506753492</v>
      </c>
      <c r="BE42" s="192">
        <f t="shared" si="163"/>
        <v>39.966058030249314</v>
      </c>
      <c r="BF42" s="192">
        <f t="shared" si="164"/>
        <v>3108.2364147754656</v>
      </c>
      <c r="BG42" s="192">
        <f t="shared" si="165"/>
        <v>27.292821028857254</v>
      </c>
      <c r="BH42" s="192">
        <f t="shared" si="166"/>
        <v>1443.2782516006735</v>
      </c>
      <c r="BI42" s="192">
        <f t="shared" si="167"/>
        <v>12.673146363168373</v>
      </c>
      <c r="BJ42" s="192">
        <f t="shared" si="168"/>
        <v>1258.8125352066213</v>
      </c>
      <c r="BK42" s="192">
        <f t="shared" si="169"/>
        <v>11.053388689791234</v>
      </c>
      <c r="BL42" s="192">
        <f>BK42*'Injection Well'!Q42</f>
        <v>8197.7209674003298</v>
      </c>
      <c r="BM42" s="9"/>
      <c r="BN42" s="116">
        <f t="shared" si="170"/>
        <v>7.0940882235868863E-2</v>
      </c>
      <c r="BO42" s="116">
        <f t="shared" si="171"/>
        <v>70.94088223586887</v>
      </c>
      <c r="BP42" s="116">
        <f t="shared" si="117"/>
        <v>1.6119630583714437</v>
      </c>
      <c r="BQ42" s="116">
        <f t="shared" si="172"/>
        <v>4.2230826687017009</v>
      </c>
      <c r="BR42" s="116">
        <f t="shared" si="173"/>
        <v>0.27625542862369362</v>
      </c>
      <c r="BS42" s="116">
        <f t="shared" si="174"/>
        <v>0.72374457137630632</v>
      </c>
      <c r="BT42" s="23"/>
      <c r="BU42" s="23"/>
    </row>
    <row r="43" spans="2:73" s="101" customFormat="1" x14ac:dyDescent="0.25">
      <c r="B43" s="110">
        <v>29</v>
      </c>
      <c r="C43" s="95">
        <f t="shared" si="29"/>
        <v>0.3044</v>
      </c>
      <c r="D43" s="134">
        <f t="shared" si="121"/>
        <v>2679.9244816539949</v>
      </c>
      <c r="E43" s="95">
        <f t="shared" si="122"/>
        <v>184.77436119128697</v>
      </c>
      <c r="F43" s="95">
        <f t="shared" si="123"/>
        <v>18.477436119128701</v>
      </c>
      <c r="G43" s="95">
        <f t="shared" si="124"/>
        <v>119.00537495893886</v>
      </c>
      <c r="H43" s="5">
        <f t="shared" si="125"/>
        <v>48.336319421632702</v>
      </c>
      <c r="I43" s="95">
        <f t="shared" si="126"/>
        <v>321.48631942163269</v>
      </c>
      <c r="J43" s="89">
        <f t="shared" si="127"/>
        <v>214.83463658490251</v>
      </c>
      <c r="K43" s="90">
        <f t="shared" si="128"/>
        <v>136.56994820802078</v>
      </c>
      <c r="L43" s="208">
        <f t="shared" si="129"/>
        <v>2.3768436338040772E-5</v>
      </c>
      <c r="M43" s="89">
        <f t="shared" si="130"/>
        <v>1.875101849352334E-5</v>
      </c>
      <c r="N43" s="89">
        <f t="shared" si="131"/>
        <v>1.4169037397268169E-3</v>
      </c>
      <c r="O43" s="95">
        <f t="shared" si="132"/>
        <v>1.214285423847169E-5</v>
      </c>
      <c r="P43" s="95">
        <v>100</v>
      </c>
      <c r="Q43" s="95">
        <f t="shared" si="39"/>
        <v>86</v>
      </c>
      <c r="R43" s="89">
        <f t="shared" si="133"/>
        <v>8.4873399999999996E-10</v>
      </c>
      <c r="S43" s="89">
        <f t="shared" si="134"/>
        <v>8.4873400000000002E-14</v>
      </c>
      <c r="T43" s="89">
        <f t="shared" si="135"/>
        <v>8.4873400000000012E-15</v>
      </c>
      <c r="U43" s="95">
        <f t="shared" si="43"/>
        <v>12.192</v>
      </c>
      <c r="V43" s="95">
        <f t="shared" si="136"/>
        <v>116.68621824000002</v>
      </c>
      <c r="W43" s="95">
        <f t="shared" si="137"/>
        <v>3828.288</v>
      </c>
      <c r="X43" s="95">
        <f t="shared" si="44"/>
        <v>8.8999999999999996E-2</v>
      </c>
      <c r="Y43" s="95">
        <f t="shared" si="138"/>
        <v>1338.1334458366609</v>
      </c>
      <c r="Z43" s="89">
        <f t="shared" si="139"/>
        <v>0.15033031182229931</v>
      </c>
      <c r="AA43" s="89">
        <f t="shared" si="140"/>
        <v>3145.3028285297146</v>
      </c>
      <c r="AB43" s="89">
        <f t="shared" si="141"/>
        <v>2486.1612596449372</v>
      </c>
      <c r="AC43" s="95">
        <f t="shared" si="142"/>
        <v>5.8670157670003123E-2</v>
      </c>
      <c r="AD43" s="89">
        <f t="shared" si="143"/>
        <v>5.64084808059587E-2</v>
      </c>
      <c r="AE43" s="111">
        <f t="shared" si="50"/>
        <v>2.6359832600000001E-2</v>
      </c>
      <c r="AF43" s="95">
        <f t="shared" si="144"/>
        <v>1.0475759102473783</v>
      </c>
      <c r="AG43" s="89">
        <f t="shared" si="145"/>
        <v>83.098468698184831</v>
      </c>
      <c r="AH43" s="95">
        <f t="shared" si="146"/>
        <v>22.681573941514561</v>
      </c>
      <c r="AI43" s="95">
        <f t="shared" si="147"/>
        <v>9.6574502715230173E-2</v>
      </c>
      <c r="AJ43" s="95">
        <f t="shared" si="148"/>
        <v>8.8739699703784189E-2</v>
      </c>
      <c r="AK43" s="95">
        <f t="shared" si="149"/>
        <v>7.3741331581212304</v>
      </c>
      <c r="AL43" s="95">
        <f t="shared" si="150"/>
        <v>8.4678136062271312E-4</v>
      </c>
      <c r="AM43" s="95">
        <f t="shared" si="151"/>
        <v>3.7275252917467582E-4</v>
      </c>
      <c r="AN43" s="95">
        <f t="shared" si="152"/>
        <v>9.8940169815177246</v>
      </c>
      <c r="AO43" s="102"/>
      <c r="AP43" s="95">
        <v>38.889000000000003</v>
      </c>
      <c r="AQ43" s="95">
        <v>1628</v>
      </c>
      <c r="AR43" s="192">
        <f t="shared" si="96"/>
        <v>1877.7393310265284</v>
      </c>
      <c r="AS43" s="192">
        <f t="shared" si="153"/>
        <v>5.9631864684213769E-2</v>
      </c>
      <c r="AT43" s="192">
        <f t="shared" si="154"/>
        <v>0.7889041679831843</v>
      </c>
      <c r="AU43" s="192">
        <f t="shared" si="155"/>
        <v>0.55900143668813906</v>
      </c>
      <c r="AV43" s="192">
        <f t="shared" si="156"/>
        <v>0.29347180165300707</v>
      </c>
      <c r="AW43" s="192">
        <f t="shared" si="157"/>
        <v>5110.9020722255573</v>
      </c>
      <c r="AX43" s="192">
        <f t="shared" si="102"/>
        <v>4551.522573590194</v>
      </c>
      <c r="AY43" s="192">
        <f t="shared" si="158"/>
        <v>89.055170873352694</v>
      </c>
      <c r="AZ43" s="192">
        <f t="shared" si="159"/>
        <v>95.315926937543438</v>
      </c>
      <c r="BA43" s="192">
        <f t="shared" si="160"/>
        <v>113.88470111676412</v>
      </c>
      <c r="BB43" s="192">
        <f t="shared" si="161"/>
        <v>0.31201287977195652</v>
      </c>
      <c r="BC43" s="192">
        <f t="shared" si="162"/>
        <v>26300.159999999996</v>
      </c>
      <c r="BD43" s="192">
        <f>BC43/'Injection Well'!$Q$14</f>
        <v>44.877863506753492</v>
      </c>
      <c r="BE43" s="192">
        <f t="shared" si="163"/>
        <v>39.966058030249314</v>
      </c>
      <c r="BF43" s="192">
        <f t="shared" si="164"/>
        <v>3108.2347655047433</v>
      </c>
      <c r="BG43" s="192">
        <f t="shared" si="165"/>
        <v>27.292821028857258</v>
      </c>
      <c r="BH43" s="192">
        <f t="shared" si="166"/>
        <v>1443.2774857784366</v>
      </c>
      <c r="BI43" s="192">
        <f t="shared" si="167"/>
        <v>12.673146363168375</v>
      </c>
      <c r="BJ43" s="192">
        <f t="shared" si="168"/>
        <v>1258.8118672642959</v>
      </c>
      <c r="BK43" s="192">
        <f t="shared" si="169"/>
        <v>11.053388689791236</v>
      </c>
      <c r="BL43" s="192">
        <f>BK43*'Injection Well'!Q43</f>
        <v>8285.8092126297397</v>
      </c>
      <c r="BM43" s="9"/>
      <c r="BN43" s="116">
        <f t="shared" si="170"/>
        <v>7.0937123782453121E-2</v>
      </c>
      <c r="BO43" s="116">
        <f t="shared" si="171"/>
        <v>70.937123782453128</v>
      </c>
      <c r="BP43" s="116">
        <f t="shared" si="117"/>
        <v>1.6118776564442074</v>
      </c>
      <c r="BQ43" s="116">
        <f t="shared" si="172"/>
        <v>4.2228589294559953</v>
      </c>
      <c r="BR43" s="116">
        <f t="shared" si="173"/>
        <v>0.27625542862369368</v>
      </c>
      <c r="BS43" s="116">
        <f t="shared" si="174"/>
        <v>0.72374457137630632</v>
      </c>
      <c r="BT43" s="23"/>
      <c r="BU43" s="23"/>
    </row>
    <row r="44" spans="2:73" s="101" customFormat="1" x14ac:dyDescent="0.25">
      <c r="B44" s="110">
        <v>30</v>
      </c>
      <c r="C44" s="95">
        <f t="shared" si="29"/>
        <v>0.3044</v>
      </c>
      <c r="D44" s="134">
        <f t="shared" si="121"/>
        <v>2679.7741513421724</v>
      </c>
      <c r="E44" s="95">
        <f t="shared" si="122"/>
        <v>184.76399627707957</v>
      </c>
      <c r="F44" s="95">
        <f t="shared" si="123"/>
        <v>18.476399627707956</v>
      </c>
      <c r="G44" s="95">
        <f t="shared" si="124"/>
        <v>119.00470400438635</v>
      </c>
      <c r="H44" s="5">
        <f t="shared" si="125"/>
        <v>48.335946669103528</v>
      </c>
      <c r="I44" s="95">
        <f t="shared" si="126"/>
        <v>321.4859466691035</v>
      </c>
      <c r="J44" s="89">
        <f t="shared" si="127"/>
        <v>214.82212298002833</v>
      </c>
      <c r="K44" s="90">
        <f t="shared" si="128"/>
        <v>136.56269646890894</v>
      </c>
      <c r="L44" s="208">
        <f t="shared" si="129"/>
        <v>2.376752349982052E-5</v>
      </c>
      <c r="M44" s="89">
        <f t="shared" si="130"/>
        <v>1.8750499398570391E-5</v>
      </c>
      <c r="N44" s="89">
        <f t="shared" si="131"/>
        <v>1.4169862757957177E-3</v>
      </c>
      <c r="O44" s="95">
        <f t="shared" si="132"/>
        <v>1.214356157195242E-5</v>
      </c>
      <c r="P44" s="95">
        <v>100</v>
      </c>
      <c r="Q44" s="95">
        <f t="shared" si="39"/>
        <v>86</v>
      </c>
      <c r="R44" s="89">
        <f t="shared" si="133"/>
        <v>8.4873399999999996E-10</v>
      </c>
      <c r="S44" s="89">
        <f t="shared" si="134"/>
        <v>8.4873400000000002E-14</v>
      </c>
      <c r="T44" s="89">
        <f t="shared" si="135"/>
        <v>8.4873400000000012E-15</v>
      </c>
      <c r="U44" s="95">
        <f t="shared" si="43"/>
        <v>12.192</v>
      </c>
      <c r="V44" s="95">
        <f t="shared" si="136"/>
        <v>116.68621824000002</v>
      </c>
      <c r="W44" s="95">
        <f t="shared" si="137"/>
        <v>3828.288</v>
      </c>
      <c r="X44" s="95">
        <f t="shared" si="44"/>
        <v>8.8999999999999996E-2</v>
      </c>
      <c r="Y44" s="95">
        <f t="shared" si="138"/>
        <v>1338.1848394685287</v>
      </c>
      <c r="Z44" s="89">
        <f t="shared" si="139"/>
        <v>0.15033329487008062</v>
      </c>
      <c r="AA44" s="89">
        <f t="shared" si="140"/>
        <v>3145.2757594418567</v>
      </c>
      <c r="AB44" s="89">
        <f t="shared" si="141"/>
        <v>2486.1292611050553</v>
      </c>
      <c r="AC44" s="95">
        <f t="shared" si="142"/>
        <v>5.8668481684169965E-2</v>
      </c>
      <c r="AD44" s="89">
        <f t="shared" si="143"/>
        <v>5.6406007446647873E-2</v>
      </c>
      <c r="AE44" s="111">
        <f t="shared" si="50"/>
        <v>2.6359832600000001E-2</v>
      </c>
      <c r="AF44" s="95">
        <f t="shared" si="144"/>
        <v>1.047568128143014</v>
      </c>
      <c r="AG44" s="89">
        <f t="shared" si="145"/>
        <v>83.100836736030814</v>
      </c>
      <c r="AH44" s="95">
        <f t="shared" si="146"/>
        <v>22.681573941514561</v>
      </c>
      <c r="AI44" s="95">
        <f t="shared" si="147"/>
        <v>9.6577254776501212E-2</v>
      </c>
      <c r="AJ44" s="95">
        <f t="shared" si="148"/>
        <v>8.8737170981143185E-2</v>
      </c>
      <c r="AK44" s="95">
        <f t="shared" si="149"/>
        <v>7.3741331581212304</v>
      </c>
      <c r="AL44" s="95">
        <f t="shared" si="150"/>
        <v>7.9683403855215578E-4</v>
      </c>
      <c r="AM44" s="95">
        <f t="shared" si="151"/>
        <v>3.5076587376392884E-4</v>
      </c>
      <c r="AN44" s="95">
        <f t="shared" si="152"/>
        <v>9.8935334937292172</v>
      </c>
      <c r="AO44" s="102"/>
      <c r="AP44" s="95">
        <v>38.889000000000003</v>
      </c>
      <c r="AQ44" s="95">
        <v>1628</v>
      </c>
      <c r="AR44" s="192">
        <f t="shared" si="96"/>
        <v>1877.7393310265284</v>
      </c>
      <c r="AS44" s="192">
        <f t="shared" si="153"/>
        <v>5.9631864684213769E-2</v>
      </c>
      <c r="AT44" s="192">
        <f t="shared" si="154"/>
        <v>0.78891262687557606</v>
      </c>
      <c r="AU44" s="192">
        <f t="shared" si="155"/>
        <v>0.55899879344389736</v>
      </c>
      <c r="AV44" s="192">
        <f t="shared" si="156"/>
        <v>0.29347164536309645</v>
      </c>
      <c r="AW44" s="192">
        <f t="shared" si="157"/>
        <v>5110.8993503884894</v>
      </c>
      <c r="AX44" s="192">
        <f t="shared" si="102"/>
        <v>4551.5201496535419</v>
      </c>
      <c r="AY44" s="192">
        <f t="shared" si="158"/>
        <v>89.055170873352694</v>
      </c>
      <c r="AZ44" s="192">
        <f t="shared" si="159"/>
        <v>95.310375012272587</v>
      </c>
      <c r="BA44" s="192">
        <f t="shared" si="160"/>
        <v>113.88464046688343</v>
      </c>
      <c r="BB44" s="192">
        <f t="shared" si="161"/>
        <v>0.31201271360789978</v>
      </c>
      <c r="BC44" s="192">
        <f t="shared" si="162"/>
        <v>26300.159999999996</v>
      </c>
      <c r="BD44" s="192">
        <f>BC44/'Injection Well'!$Q$14</f>
        <v>44.877863506753492</v>
      </c>
      <c r="BE44" s="192">
        <f t="shared" si="163"/>
        <v>39.966058030249307</v>
      </c>
      <c r="BF44" s="192">
        <f t="shared" si="164"/>
        <v>3108.2331101984037</v>
      </c>
      <c r="BG44" s="192">
        <f t="shared" si="165"/>
        <v>27.292821028857254</v>
      </c>
      <c r="BH44" s="192">
        <f t="shared" si="166"/>
        <v>1443.2767171536213</v>
      </c>
      <c r="BI44" s="192">
        <f t="shared" si="167"/>
        <v>12.673146363168373</v>
      </c>
      <c r="BJ44" s="192">
        <f t="shared" si="168"/>
        <v>1258.8111968775904</v>
      </c>
      <c r="BK44" s="192">
        <f t="shared" si="169"/>
        <v>11.053388689791234</v>
      </c>
      <c r="BL44" s="192">
        <f>BK44*'Injection Well'!Q44</f>
        <v>8375.7642264901369</v>
      </c>
      <c r="BM44" s="9"/>
      <c r="BN44" s="116">
        <f t="shared" si="170"/>
        <v>7.0933357086179413E-2</v>
      </c>
      <c r="BO44" s="116">
        <f t="shared" si="171"/>
        <v>70.933357086179413</v>
      </c>
      <c r="BP44" s="116">
        <f t="shared" si="117"/>
        <v>1.6117920672176012</v>
      </c>
      <c r="BQ44" s="116">
        <f t="shared" si="172"/>
        <v>4.2226346995162141</v>
      </c>
      <c r="BR44" s="116">
        <f t="shared" si="173"/>
        <v>0.27625542862369368</v>
      </c>
      <c r="BS44" s="116">
        <f t="shared" si="174"/>
        <v>0.72374457137630643</v>
      </c>
      <c r="BT44" s="23"/>
      <c r="BU44" s="23"/>
    </row>
    <row r="45" spans="2:73" s="101" customFormat="1" x14ac:dyDescent="0.25">
      <c r="B45" s="110">
        <v>31</v>
      </c>
      <c r="C45" s="95">
        <f t="shared" si="29"/>
        <v>0.3044</v>
      </c>
      <c r="D45" s="134">
        <f t="shared" si="121"/>
        <v>2679.6238180473024</v>
      </c>
      <c r="E45" s="95">
        <f t="shared" si="122"/>
        <v>184.75363115719819</v>
      </c>
      <c r="F45" s="95">
        <f t="shared" si="123"/>
        <v>18.475363115719819</v>
      </c>
      <c r="G45" s="95">
        <f t="shared" si="124"/>
        <v>119.00407262581358</v>
      </c>
      <c r="H45" s="5">
        <f t="shared" si="125"/>
        <v>48.335595903229766</v>
      </c>
      <c r="I45" s="95">
        <f t="shared" si="126"/>
        <v>321.48559590322975</v>
      </c>
      <c r="J45" s="89">
        <f t="shared" si="127"/>
        <v>214.80958007263422</v>
      </c>
      <c r="K45" s="90">
        <f t="shared" si="128"/>
        <v>136.55542978704739</v>
      </c>
      <c r="L45" s="208">
        <f t="shared" si="129"/>
        <v>2.3766609416735414E-5</v>
      </c>
      <c r="M45" s="89">
        <f t="shared" si="130"/>
        <v>1.8749979999031503E-5</v>
      </c>
      <c r="N45" s="89">
        <f t="shared" si="131"/>
        <v>1.4170690147854313E-3</v>
      </c>
      <c r="O45" s="95">
        <f t="shared" si="132"/>
        <v>1.2144270644462966E-5</v>
      </c>
      <c r="P45" s="95">
        <v>100</v>
      </c>
      <c r="Q45" s="95">
        <f t="shared" si="39"/>
        <v>86</v>
      </c>
      <c r="R45" s="89">
        <f t="shared" si="133"/>
        <v>8.4873399999999996E-10</v>
      </c>
      <c r="S45" s="89">
        <f t="shared" si="134"/>
        <v>8.4873400000000002E-14</v>
      </c>
      <c r="T45" s="89">
        <f t="shared" si="135"/>
        <v>8.4873400000000012E-15</v>
      </c>
      <c r="U45" s="95">
        <f t="shared" si="43"/>
        <v>12.192</v>
      </c>
      <c r="V45" s="95">
        <f t="shared" si="136"/>
        <v>116.68621824000002</v>
      </c>
      <c r="W45" s="95">
        <f t="shared" si="137"/>
        <v>3828.288</v>
      </c>
      <c r="X45" s="95">
        <f t="shared" si="44"/>
        <v>8.8999999999999996E-2</v>
      </c>
      <c r="Y45" s="95">
        <f t="shared" si="138"/>
        <v>1338.2363071434104</v>
      </c>
      <c r="Z45" s="89">
        <f t="shared" si="139"/>
        <v>0.15033629089860231</v>
      </c>
      <c r="AA45" s="89">
        <f t="shared" si="140"/>
        <v>3145.2485530751756</v>
      </c>
      <c r="AB45" s="89">
        <f t="shared" si="141"/>
        <v>2486.0970206689626</v>
      </c>
      <c r="AC45" s="95">
        <f t="shared" si="142"/>
        <v>5.8666805585147197E-2</v>
      </c>
      <c r="AD45" s="89">
        <f t="shared" si="143"/>
        <v>5.6403531310608171E-2</v>
      </c>
      <c r="AE45" s="111">
        <f t="shared" si="50"/>
        <v>2.6359832600000001E-2</v>
      </c>
      <c r="AF45" s="95">
        <f t="shared" si="144"/>
        <v>1.0475602411658953</v>
      </c>
      <c r="AG45" s="89">
        <f t="shared" si="145"/>
        <v>83.103205924448602</v>
      </c>
      <c r="AH45" s="95">
        <f t="shared" si="146"/>
        <v>22.681573941514561</v>
      </c>
      <c r="AI45" s="95">
        <f t="shared" si="147"/>
        <v>9.6580008174931675E-2</v>
      </c>
      <c r="AJ45" s="95">
        <f t="shared" si="148"/>
        <v>8.8734641174075243E-2</v>
      </c>
      <c r="AK45" s="95">
        <f t="shared" si="149"/>
        <v>7.3741331581212304</v>
      </c>
      <c r="AL45" s="95">
        <f t="shared" si="150"/>
        <v>7.4983282301962898E-4</v>
      </c>
      <c r="AM45" s="95">
        <f t="shared" si="151"/>
        <v>3.3007607830093724E-4</v>
      </c>
      <c r="AN45" s="95">
        <f t="shared" si="152"/>
        <v>9.8930457693685003</v>
      </c>
      <c r="AO45" s="102"/>
      <c r="AP45" s="95">
        <v>38.889000000000003</v>
      </c>
      <c r="AQ45" s="95">
        <v>1628</v>
      </c>
      <c r="AR45" s="192">
        <f t="shared" si="96"/>
        <v>1877.7393310265284</v>
      </c>
      <c r="AS45" s="192">
        <f t="shared" si="153"/>
        <v>5.9631864684213769E-2</v>
      </c>
      <c r="AT45" s="192">
        <f t="shared" si="154"/>
        <v>0.78892111492473049</v>
      </c>
      <c r="AU45" s="192">
        <f t="shared" si="155"/>
        <v>0.5589961411138441</v>
      </c>
      <c r="AV45" s="192">
        <f t="shared" si="156"/>
        <v>0.29347148853603661</v>
      </c>
      <c r="AW45" s="192">
        <f t="shared" si="157"/>
        <v>5110.896619196802</v>
      </c>
      <c r="AX45" s="192">
        <f t="shared" si="102"/>
        <v>4551.5177173861184</v>
      </c>
      <c r="AY45" s="192">
        <f t="shared" si="158"/>
        <v>89.055170873352708</v>
      </c>
      <c r="AZ45" s="192">
        <f t="shared" si="159"/>
        <v>95.304810086319449</v>
      </c>
      <c r="BA45" s="192">
        <f t="shared" si="160"/>
        <v>113.88457960855654</v>
      </c>
      <c r="BB45" s="192">
        <f t="shared" si="161"/>
        <v>0.31201254687275765</v>
      </c>
      <c r="BC45" s="192">
        <f t="shared" si="162"/>
        <v>26300.159999999996</v>
      </c>
      <c r="BD45" s="192">
        <f>BC45/'Injection Well'!$Q$14</f>
        <v>44.877863506753492</v>
      </c>
      <c r="BE45" s="192">
        <f t="shared" si="163"/>
        <v>39.966058030249314</v>
      </c>
      <c r="BF45" s="192">
        <f t="shared" si="164"/>
        <v>3108.23144920298</v>
      </c>
      <c r="BG45" s="192">
        <f t="shared" si="165"/>
        <v>27.292821028857254</v>
      </c>
      <c r="BH45" s="192">
        <f t="shared" si="166"/>
        <v>1443.2759458871374</v>
      </c>
      <c r="BI45" s="192">
        <f t="shared" si="167"/>
        <v>12.673146363168373</v>
      </c>
      <c r="BJ45" s="192">
        <f t="shared" si="168"/>
        <v>1258.8105241868484</v>
      </c>
      <c r="BK45" s="192">
        <f t="shared" si="169"/>
        <v>11.053388689791236</v>
      </c>
      <c r="BL45" s="192">
        <f>BK45*'Injection Well'!Q45</f>
        <v>8467.6267929912719</v>
      </c>
      <c r="BM45" s="9"/>
      <c r="BN45" s="116">
        <f t="shared" si="170"/>
        <v>7.0929582628346907E-2</v>
      </c>
      <c r="BO45" s="116">
        <f t="shared" si="171"/>
        <v>70.929582628346907</v>
      </c>
      <c r="BP45" s="116">
        <f t="shared" si="117"/>
        <v>1.6117063016280058</v>
      </c>
      <c r="BQ45" s="116">
        <f t="shared" si="172"/>
        <v>4.2224100075339068</v>
      </c>
      <c r="BR45" s="116">
        <f t="shared" si="173"/>
        <v>0.27625542862369362</v>
      </c>
      <c r="BS45" s="116">
        <f t="shared" si="174"/>
        <v>0.72374457137630632</v>
      </c>
      <c r="BT45" s="23"/>
      <c r="BU45" s="23"/>
    </row>
    <row r="46" spans="2:73" s="101" customFormat="1" x14ac:dyDescent="0.25">
      <c r="B46" s="110">
        <v>32</v>
      </c>
      <c r="C46" s="95">
        <f t="shared" si="29"/>
        <v>0.3044</v>
      </c>
      <c r="D46" s="134">
        <f t="shared" si="121"/>
        <v>2679.473481756404</v>
      </c>
      <c r="E46" s="95">
        <f t="shared" si="122"/>
        <v>184.74326583074784</v>
      </c>
      <c r="F46" s="95">
        <f t="shared" si="123"/>
        <v>18.474326583074784</v>
      </c>
      <c r="G46" s="95">
        <f t="shared" si="124"/>
        <v>119.00347848887264</v>
      </c>
      <c r="H46" s="5">
        <f t="shared" si="125"/>
        <v>48.335265827151467</v>
      </c>
      <c r="I46" s="95">
        <f t="shared" si="126"/>
        <v>321.48526582715147</v>
      </c>
      <c r="J46" s="89">
        <f t="shared" si="127"/>
        <v>214.79700957475308</v>
      </c>
      <c r="K46" s="90">
        <f t="shared" si="128"/>
        <v>136.54814903438958</v>
      </c>
      <c r="L46" s="208">
        <f t="shared" si="129"/>
        <v>2.3765694161039129E-5</v>
      </c>
      <c r="M46" s="89">
        <f t="shared" si="130"/>
        <v>1.8749460312213716E-5</v>
      </c>
      <c r="N46" s="89">
        <f t="shared" si="131"/>
        <v>1.4171519454700022E-3</v>
      </c>
      <c r="O46" s="95">
        <f t="shared" si="132"/>
        <v>1.2144981359796976E-5</v>
      </c>
      <c r="P46" s="95">
        <v>100</v>
      </c>
      <c r="Q46" s="95">
        <f t="shared" si="39"/>
        <v>86</v>
      </c>
      <c r="R46" s="89">
        <f t="shared" si="133"/>
        <v>8.4873399999999996E-10</v>
      </c>
      <c r="S46" s="89">
        <f t="shared" si="134"/>
        <v>8.4873400000000002E-14</v>
      </c>
      <c r="T46" s="89">
        <f t="shared" si="135"/>
        <v>8.4873400000000012E-15</v>
      </c>
      <c r="U46" s="95">
        <f t="shared" si="43"/>
        <v>12.192</v>
      </c>
      <c r="V46" s="95">
        <f t="shared" si="136"/>
        <v>116.68621824000002</v>
      </c>
      <c r="W46" s="95">
        <f t="shared" si="137"/>
        <v>3828.288</v>
      </c>
      <c r="X46" s="95">
        <f t="shared" si="44"/>
        <v>8.8999999999999996E-2</v>
      </c>
      <c r="Y46" s="95">
        <f t="shared" si="138"/>
        <v>1338.2878448092067</v>
      </c>
      <c r="Z46" s="89">
        <f t="shared" si="139"/>
        <v>0.15033929917015895</v>
      </c>
      <c r="AA46" s="89">
        <f t="shared" si="140"/>
        <v>3145.2212174899855</v>
      </c>
      <c r="AB46" s="89">
        <f t="shared" si="141"/>
        <v>2486.0645525593004</v>
      </c>
      <c r="AC46" s="95">
        <f t="shared" si="142"/>
        <v>5.8665129377503129E-2</v>
      </c>
      <c r="AD46" s="89">
        <f t="shared" si="143"/>
        <v>5.6401052558455456E-2</v>
      </c>
      <c r="AE46" s="111">
        <f t="shared" si="50"/>
        <v>2.6359832600000001E-2</v>
      </c>
      <c r="AF46" s="95">
        <f t="shared" si="144"/>
        <v>1.0475522555095897</v>
      </c>
      <c r="AG46" s="89">
        <f t="shared" si="145"/>
        <v>83.105576209162805</v>
      </c>
      <c r="AH46" s="95">
        <f t="shared" si="146"/>
        <v>22.681573941514561</v>
      </c>
      <c r="AI46" s="95">
        <f t="shared" si="147"/>
        <v>9.6582762847444353E-2</v>
      </c>
      <c r="AJ46" s="95">
        <f t="shared" si="148"/>
        <v>8.8732110340728185E-2</v>
      </c>
      <c r="AK46" s="95">
        <f t="shared" si="149"/>
        <v>7.3741331581212304</v>
      </c>
      <c r="AL46" s="95">
        <f t="shared" si="150"/>
        <v>7.0560394192323067E-4</v>
      </c>
      <c r="AM46" s="95">
        <f t="shared" si="151"/>
        <v>3.1060664966448253E-4</v>
      </c>
      <c r="AN46" s="95">
        <f t="shared" si="152"/>
        <v>9.8925540577788329</v>
      </c>
      <c r="AO46" s="102"/>
      <c r="AP46" s="95">
        <v>38.889000000000003</v>
      </c>
      <c r="AQ46" s="95">
        <v>1628</v>
      </c>
      <c r="AR46" s="192">
        <f t="shared" si="96"/>
        <v>1877.7393310265284</v>
      </c>
      <c r="AS46" s="192">
        <f t="shared" si="153"/>
        <v>5.9631864684213769E-2</v>
      </c>
      <c r="AT46" s="192">
        <f t="shared" si="154"/>
        <v>0.78892963046503817</v>
      </c>
      <c r="AU46" s="192">
        <f t="shared" si="155"/>
        <v>0.55899348021869744</v>
      </c>
      <c r="AV46" s="192">
        <f t="shared" si="156"/>
        <v>0.29347133120261737</v>
      </c>
      <c r="AW46" s="192">
        <f t="shared" si="157"/>
        <v>5110.8938791867095</v>
      </c>
      <c r="AX46" s="192">
        <f t="shared" si="102"/>
        <v>4551.5152772654483</v>
      </c>
      <c r="AY46" s="192">
        <f t="shared" si="158"/>
        <v>89.055170873352694</v>
      </c>
      <c r="AZ46" s="192">
        <f t="shared" si="159"/>
        <v>95.299232919263645</v>
      </c>
      <c r="BA46" s="192">
        <f t="shared" si="160"/>
        <v>113.88451855373175</v>
      </c>
      <c r="BB46" s="192">
        <f t="shared" si="161"/>
        <v>0.31201237959926509</v>
      </c>
      <c r="BC46" s="192">
        <f t="shared" si="162"/>
        <v>26300.159999999996</v>
      </c>
      <c r="BD46" s="192">
        <f>BC46/'Injection Well'!$Q$14</f>
        <v>44.877863506753492</v>
      </c>
      <c r="BE46" s="192">
        <f t="shared" si="163"/>
        <v>39.966058030249314</v>
      </c>
      <c r="BF46" s="192">
        <f t="shared" si="164"/>
        <v>3108.2297828445744</v>
      </c>
      <c r="BG46" s="192">
        <f t="shared" si="165"/>
        <v>27.292821028857258</v>
      </c>
      <c r="BH46" s="192">
        <f t="shared" si="166"/>
        <v>1443.2751721304069</v>
      </c>
      <c r="BI46" s="192">
        <f t="shared" si="167"/>
        <v>12.673146363168375</v>
      </c>
      <c r="BJ46" s="192">
        <f t="shared" si="168"/>
        <v>1258.8098493241387</v>
      </c>
      <c r="BK46" s="192">
        <f t="shared" si="169"/>
        <v>11.053388689791236</v>
      </c>
      <c r="BL46" s="192">
        <f>BK46*'Injection Well'!Q46</f>
        <v>8561.4386836988706</v>
      </c>
      <c r="BM46" s="9"/>
      <c r="BN46" s="116">
        <f t="shared" si="170"/>
        <v>7.0925800861865396E-2</v>
      </c>
      <c r="BO46" s="116">
        <f t="shared" si="171"/>
        <v>70.925800861865397</v>
      </c>
      <c r="BP46" s="116">
        <f t="shared" si="117"/>
        <v>1.6116203699667204</v>
      </c>
      <c r="BQ46" s="116">
        <f t="shared" si="172"/>
        <v>4.2221848804706141</v>
      </c>
      <c r="BR46" s="116">
        <f t="shared" si="173"/>
        <v>0.27625542862369368</v>
      </c>
      <c r="BS46" s="116">
        <f t="shared" si="174"/>
        <v>0.72374457137630632</v>
      </c>
      <c r="BT46" s="23"/>
      <c r="BU46" s="23"/>
    </row>
    <row r="47" spans="2:73" s="101" customFormat="1" x14ac:dyDescent="0.25">
      <c r="B47" s="110">
        <v>33</v>
      </c>
      <c r="C47" s="95">
        <f t="shared" si="29"/>
        <v>0.3044</v>
      </c>
      <c r="D47" s="134">
        <f t="shared" si="121"/>
        <v>2679.3231424572336</v>
      </c>
      <c r="E47" s="95">
        <f t="shared" si="122"/>
        <v>184.73290029688437</v>
      </c>
      <c r="F47" s="95">
        <f t="shared" si="123"/>
        <v>18.473290029688435</v>
      </c>
      <c r="G47" s="95">
        <f t="shared" si="124"/>
        <v>119.00291939690325</v>
      </c>
      <c r="H47" s="5">
        <f t="shared" si="125"/>
        <v>48.334955220501804</v>
      </c>
      <c r="I47" s="95">
        <f t="shared" si="126"/>
        <v>321.48495522050177</v>
      </c>
      <c r="J47" s="89">
        <f t="shared" si="127"/>
        <v>214.7844130974338</v>
      </c>
      <c r="K47" s="90">
        <f t="shared" si="128"/>
        <v>136.5408550314568</v>
      </c>
      <c r="L47" s="208">
        <f t="shared" si="129"/>
        <v>2.376477780072342E-5</v>
      </c>
      <c r="M47" s="89">
        <f t="shared" si="130"/>
        <v>1.8748940354403121E-5</v>
      </c>
      <c r="N47" s="89">
        <f t="shared" si="131"/>
        <v>1.4172350572846896E-3</v>
      </c>
      <c r="O47" s="95">
        <f t="shared" si="132"/>
        <v>1.2145693627414704E-5</v>
      </c>
      <c r="P47" s="95">
        <v>100</v>
      </c>
      <c r="Q47" s="95">
        <f t="shared" si="39"/>
        <v>86</v>
      </c>
      <c r="R47" s="89">
        <f t="shared" si="133"/>
        <v>8.4873399999999996E-10</v>
      </c>
      <c r="S47" s="89">
        <f t="shared" si="134"/>
        <v>8.4873400000000002E-14</v>
      </c>
      <c r="T47" s="89">
        <f t="shared" si="135"/>
        <v>8.4873400000000012E-15</v>
      </c>
      <c r="U47" s="95">
        <f t="shared" si="43"/>
        <v>12.192</v>
      </c>
      <c r="V47" s="95">
        <f t="shared" si="136"/>
        <v>116.68621824000002</v>
      </c>
      <c r="W47" s="95">
        <f t="shared" si="137"/>
        <v>3828.288</v>
      </c>
      <c r="X47" s="95">
        <f t="shared" si="44"/>
        <v>8.8999999999999996E-2</v>
      </c>
      <c r="Y47" s="95">
        <f t="shared" si="138"/>
        <v>1338.3394486526031</v>
      </c>
      <c r="Z47" s="89">
        <f t="shared" si="139"/>
        <v>0.15034231899051001</v>
      </c>
      <c r="AA47" s="89">
        <f t="shared" si="140"/>
        <v>3145.1937602711732</v>
      </c>
      <c r="AB47" s="89">
        <f t="shared" si="141"/>
        <v>2486.0318701598044</v>
      </c>
      <c r="AC47" s="95">
        <f t="shared" si="142"/>
        <v>5.8663453065536317E-2</v>
      </c>
      <c r="AD47" s="89">
        <f t="shared" si="143"/>
        <v>5.6398571341331485E-2</v>
      </c>
      <c r="AE47" s="111">
        <f t="shared" si="50"/>
        <v>2.6359832600000001E-2</v>
      </c>
      <c r="AF47" s="95">
        <f t="shared" si="144"/>
        <v>1.0475441770023719</v>
      </c>
      <c r="AG47" s="89">
        <f t="shared" si="145"/>
        <v>83.107947539094226</v>
      </c>
      <c r="AH47" s="95">
        <f t="shared" si="146"/>
        <v>22.681573941514561</v>
      </c>
      <c r="AI47" s="95">
        <f t="shared" si="147"/>
        <v>9.6585518734676551E-2</v>
      </c>
      <c r="AJ47" s="95">
        <f t="shared" si="148"/>
        <v>8.8729578535824333E-2</v>
      </c>
      <c r="AK47" s="95">
        <f t="shared" si="149"/>
        <v>7.3741331581212304</v>
      </c>
      <c r="AL47" s="95">
        <f t="shared" si="150"/>
        <v>6.6398387276591253E-4</v>
      </c>
      <c r="AM47" s="95">
        <f t="shared" si="151"/>
        <v>2.9228560650597401E-4</v>
      </c>
      <c r="AN47" s="95">
        <f t="shared" si="152"/>
        <v>9.8920585935913401</v>
      </c>
      <c r="AO47" s="102"/>
      <c r="AP47" s="95">
        <v>38.889000000000003</v>
      </c>
      <c r="AQ47" s="95">
        <v>1628</v>
      </c>
      <c r="AR47" s="192">
        <f t="shared" si="96"/>
        <v>1877.7393310265284</v>
      </c>
      <c r="AS47" s="192">
        <f t="shared" si="153"/>
        <v>5.9631864684213769E-2</v>
      </c>
      <c r="AT47" s="192">
        <f t="shared" si="154"/>
        <v>0.78893817192906335</v>
      </c>
      <c r="AU47" s="192">
        <f t="shared" si="155"/>
        <v>0.55899081124848005</v>
      </c>
      <c r="AV47" s="192">
        <f t="shared" si="156"/>
        <v>0.2934711733918135</v>
      </c>
      <c r="AW47" s="192">
        <f t="shared" si="157"/>
        <v>5110.8911308628167</v>
      </c>
      <c r="AX47" s="192">
        <f t="shared" si="102"/>
        <v>4551.5128297409092</v>
      </c>
      <c r="AY47" s="192">
        <f t="shared" si="158"/>
        <v>89.055170873352694</v>
      </c>
      <c r="AZ47" s="192">
        <f t="shared" si="159"/>
        <v>95.293644225881053</v>
      </c>
      <c r="BA47" s="192">
        <f t="shared" si="160"/>
        <v>113.88445731365306</v>
      </c>
      <c r="BB47" s="192">
        <f t="shared" si="161"/>
        <v>0.31201221181822758</v>
      </c>
      <c r="BC47" s="192">
        <f t="shared" si="162"/>
        <v>26300.159999999996</v>
      </c>
      <c r="BD47" s="192">
        <f>BC47/'Injection Well'!$Q$14</f>
        <v>44.877863506753492</v>
      </c>
      <c r="BE47" s="192">
        <f t="shared" si="163"/>
        <v>39.966058030249314</v>
      </c>
      <c r="BF47" s="192">
        <f t="shared" si="164"/>
        <v>3108.2281114300667</v>
      </c>
      <c r="BG47" s="192">
        <f t="shared" si="165"/>
        <v>27.292821028857258</v>
      </c>
      <c r="BH47" s="192">
        <f t="shared" si="166"/>
        <v>1443.2743960259261</v>
      </c>
      <c r="BI47" s="192">
        <f t="shared" si="167"/>
        <v>12.673146363168373</v>
      </c>
      <c r="BJ47" s="192">
        <f t="shared" si="168"/>
        <v>1258.8091724137455</v>
      </c>
      <c r="BK47" s="192">
        <f t="shared" si="169"/>
        <v>11.053388689791236</v>
      </c>
      <c r="BL47" s="192">
        <f>BK47*'Injection Well'!Q47</f>
        <v>8657.2426910649956</v>
      </c>
      <c r="BM47" s="9"/>
      <c r="BN47" s="116">
        <f t="shared" si="170"/>
        <v>7.0922012212929805E-2</v>
      </c>
      <c r="BO47" s="116">
        <f t="shared" si="171"/>
        <v>70.922012212929801</v>
      </c>
      <c r="BP47" s="116">
        <f t="shared" si="117"/>
        <v>1.6115342819180123</v>
      </c>
      <c r="BQ47" s="116">
        <f t="shared" si="172"/>
        <v>4.2219593436975513</v>
      </c>
      <c r="BR47" s="116">
        <f t="shared" si="173"/>
        <v>0.27625542862369368</v>
      </c>
      <c r="BS47" s="116">
        <f t="shared" si="174"/>
        <v>0.72374457137630632</v>
      </c>
      <c r="BT47" s="23"/>
      <c r="BU47" s="23"/>
    </row>
    <row r="48" spans="2:73" s="101" customFormat="1" x14ac:dyDescent="0.25">
      <c r="B48" s="110">
        <v>34</v>
      </c>
      <c r="C48" s="95">
        <f t="shared" si="29"/>
        <v>0.3044</v>
      </c>
      <c r="D48" s="134">
        <f t="shared" si="121"/>
        <v>2679.172800138243</v>
      </c>
      <c r="E48" s="95">
        <f t="shared" si="122"/>
        <v>184.72253455481152</v>
      </c>
      <c r="F48" s="95">
        <f t="shared" si="123"/>
        <v>18.472253455481155</v>
      </c>
      <c r="G48" s="95">
        <f t="shared" si="124"/>
        <v>119.00239328281154</v>
      </c>
      <c r="H48" s="5">
        <f t="shared" si="125"/>
        <v>48.334662934895299</v>
      </c>
      <c r="I48" s="95">
        <f t="shared" si="126"/>
        <v>321.48466293489525</v>
      </c>
      <c r="J48" s="89">
        <f t="shared" si="127"/>
        <v>214.77179215669801</v>
      </c>
      <c r="K48" s="90">
        <f t="shared" si="128"/>
        <v>136.53354855037188</v>
      </c>
      <c r="L48" s="208">
        <f t="shared" si="129"/>
        <v>2.376386039976948E-5</v>
      </c>
      <c r="M48" s="89">
        <f t="shared" si="130"/>
        <v>1.8748420140925116E-5</v>
      </c>
      <c r="N48" s="89">
        <f t="shared" si="131"/>
        <v>1.4173183402870198E-3</v>
      </c>
      <c r="O48" s="95">
        <f t="shared" si="132"/>
        <v>1.2146407362109225E-5</v>
      </c>
      <c r="P48" s="95">
        <v>100</v>
      </c>
      <c r="Q48" s="95">
        <f t="shared" si="39"/>
        <v>86</v>
      </c>
      <c r="R48" s="89">
        <f t="shared" si="133"/>
        <v>8.4873399999999996E-10</v>
      </c>
      <c r="S48" s="89">
        <f t="shared" si="134"/>
        <v>8.4873400000000002E-14</v>
      </c>
      <c r="T48" s="89">
        <f t="shared" si="135"/>
        <v>8.4873400000000012E-15</v>
      </c>
      <c r="U48" s="95">
        <f t="shared" si="43"/>
        <v>12.192</v>
      </c>
      <c r="V48" s="95">
        <f t="shared" si="136"/>
        <v>116.68621824000002</v>
      </c>
      <c r="W48" s="95">
        <f t="shared" si="137"/>
        <v>3828.288</v>
      </c>
      <c r="X48" s="95">
        <f t="shared" si="44"/>
        <v>8.8999999999999996E-2</v>
      </c>
      <c r="Y48" s="95">
        <f t="shared" si="138"/>
        <v>1338.3911150850024</v>
      </c>
      <c r="Z48" s="89">
        <f t="shared" si="139"/>
        <v>0.1503453497063181</v>
      </c>
      <c r="AA48" s="89">
        <f t="shared" si="140"/>
        <v>3145.1661885562376</v>
      </c>
      <c r="AB48" s="89">
        <f t="shared" si="141"/>
        <v>2485.998986064787</v>
      </c>
      <c r="AC48" s="95">
        <f t="shared" si="142"/>
        <v>5.8661776653291448E-2</v>
      </c>
      <c r="AD48" s="89">
        <f t="shared" si="143"/>
        <v>5.6396087801462699E-2</v>
      </c>
      <c r="AE48" s="111">
        <f t="shared" si="50"/>
        <v>2.6359832600000001E-2</v>
      </c>
      <c r="AF48" s="95">
        <f t="shared" si="144"/>
        <v>1.047536011128769</v>
      </c>
      <c r="AG48" s="89">
        <f t="shared" si="145"/>
        <v>83.110319866172077</v>
      </c>
      <c r="AH48" s="95">
        <f t="shared" si="146"/>
        <v>22.681573941514561</v>
      </c>
      <c r="AI48" s="95">
        <f t="shared" si="147"/>
        <v>9.6588275780761859E-2</v>
      </c>
      <c r="AJ48" s="95">
        <f t="shared" si="148"/>
        <v>8.8727045810861854E-2</v>
      </c>
      <c r="AK48" s="95">
        <f t="shared" si="149"/>
        <v>7.3741331581212304</v>
      </c>
      <c r="AL48" s="95">
        <f t="shared" si="150"/>
        <v>6.2481873810842753E-4</v>
      </c>
      <c r="AM48" s="95">
        <f t="shared" si="151"/>
        <v>2.7504521313524661E-4</v>
      </c>
      <c r="AN48" s="95">
        <f t="shared" si="152"/>
        <v>9.8915595975926109</v>
      </c>
      <c r="AO48" s="102"/>
      <c r="AP48" s="95">
        <v>38.889000000000003</v>
      </c>
      <c r="AQ48" s="95">
        <v>1628</v>
      </c>
      <c r="AR48" s="192">
        <f t="shared" si="96"/>
        <v>1877.7393310265284</v>
      </c>
      <c r="AS48" s="192">
        <f t="shared" si="153"/>
        <v>5.9631864684213769E-2</v>
      </c>
      <c r="AT48" s="192">
        <f t="shared" si="154"/>
        <v>0.78894673784176006</v>
      </c>
      <c r="AU48" s="192">
        <f t="shared" si="155"/>
        <v>0.55898813466432795</v>
      </c>
      <c r="AV48" s="192">
        <f t="shared" si="156"/>
        <v>0.2934710151308918</v>
      </c>
      <c r="AW48" s="192">
        <f t="shared" si="157"/>
        <v>5110.8883746999818</v>
      </c>
      <c r="AX48" s="192">
        <f t="shared" si="102"/>
        <v>4551.5103752353871</v>
      </c>
      <c r="AY48" s="192">
        <f t="shared" si="158"/>
        <v>89.055170873352694</v>
      </c>
      <c r="AZ48" s="192">
        <f t="shared" si="159"/>
        <v>95.288044678786676</v>
      </c>
      <c r="BA48" s="192">
        <f t="shared" si="160"/>
        <v>113.88439589890157</v>
      </c>
      <c r="BB48" s="192">
        <f t="shared" si="161"/>
        <v>0.31201204355863443</v>
      </c>
      <c r="BC48" s="192">
        <f t="shared" si="162"/>
        <v>26300.159999999996</v>
      </c>
      <c r="BD48" s="192">
        <f>BC48/'Injection Well'!$Q$14</f>
        <v>44.877863506753492</v>
      </c>
      <c r="BE48" s="192">
        <f t="shared" si="163"/>
        <v>39.966058030249314</v>
      </c>
      <c r="BF48" s="192">
        <f t="shared" si="164"/>
        <v>3108.2264352482457</v>
      </c>
      <c r="BG48" s="192">
        <f t="shared" si="165"/>
        <v>27.292821028857254</v>
      </c>
      <c r="BH48" s="192">
        <f t="shared" si="166"/>
        <v>1443.2736177077916</v>
      </c>
      <c r="BI48" s="192">
        <f t="shared" si="167"/>
        <v>12.673146363168373</v>
      </c>
      <c r="BJ48" s="192">
        <f t="shared" si="168"/>
        <v>1258.808493572626</v>
      </c>
      <c r="BK48" s="192">
        <f t="shared" si="169"/>
        <v>11.053388689791236</v>
      </c>
      <c r="BL48" s="192">
        <f>BK48*'Injection Well'!Q48</f>
        <v>8755.0826639101761</v>
      </c>
      <c r="BM48" s="9"/>
      <c r="BN48" s="116">
        <f t="shared" si="170"/>
        <v>7.091821708259595E-2</v>
      </c>
      <c r="BO48" s="116">
        <f t="shared" si="171"/>
        <v>70.918217082595945</v>
      </c>
      <c r="BP48" s="116">
        <f t="shared" si="117"/>
        <v>1.6114480465949226</v>
      </c>
      <c r="BQ48" s="116">
        <f t="shared" si="172"/>
        <v>4.2217334210894126</v>
      </c>
      <c r="BR48" s="116">
        <f t="shared" si="173"/>
        <v>0.27625542862369368</v>
      </c>
      <c r="BS48" s="116">
        <f t="shared" si="174"/>
        <v>0.72374457137630632</v>
      </c>
      <c r="BT48" s="23"/>
      <c r="BU48" s="23"/>
    </row>
    <row r="49" spans="2:73" s="101" customFormat="1" x14ac:dyDescent="0.25">
      <c r="B49" s="110">
        <v>35</v>
      </c>
      <c r="C49" s="95">
        <f t="shared" si="29"/>
        <v>0.3044</v>
      </c>
      <c r="D49" s="134">
        <f t="shared" si="121"/>
        <v>2679.0224547885368</v>
      </c>
      <c r="E49" s="95">
        <f t="shared" si="122"/>
        <v>184.71216860377811</v>
      </c>
      <c r="F49" s="95">
        <f t="shared" si="123"/>
        <v>18.471216860377812</v>
      </c>
      <c r="G49" s="95">
        <f t="shared" si="124"/>
        <v>119.00189820142789</v>
      </c>
      <c r="H49" s="5">
        <f t="shared" si="125"/>
        <v>48.334387889682162</v>
      </c>
      <c r="I49" s="95">
        <f t="shared" si="126"/>
        <v>321.48438788968213</v>
      </c>
      <c r="J49" s="89">
        <f t="shared" si="127"/>
        <v>214.75914817914463</v>
      </c>
      <c r="K49" s="90">
        <f t="shared" si="128"/>
        <v>136.52623031771381</v>
      </c>
      <c r="L49" s="208">
        <f t="shared" si="129"/>
        <v>2.3762942018384502E-5</v>
      </c>
      <c r="M49" s="89">
        <f t="shared" si="130"/>
        <v>1.8747899686201056E-5</v>
      </c>
      <c r="N49" s="89">
        <f t="shared" si="131"/>
        <v>1.4174017851201388E-3</v>
      </c>
      <c r="O49" s="95">
        <f t="shared" si="132"/>
        <v>1.2147122483692369E-5</v>
      </c>
      <c r="P49" s="95">
        <v>100</v>
      </c>
      <c r="Q49" s="95">
        <f t="shared" si="39"/>
        <v>86</v>
      </c>
      <c r="R49" s="89">
        <f t="shared" si="133"/>
        <v>8.4873399999999996E-10</v>
      </c>
      <c r="S49" s="89">
        <f t="shared" si="134"/>
        <v>8.4873400000000002E-14</v>
      </c>
      <c r="T49" s="89">
        <f t="shared" si="135"/>
        <v>8.4873400000000012E-15</v>
      </c>
      <c r="U49" s="95">
        <f t="shared" si="43"/>
        <v>12.192</v>
      </c>
      <c r="V49" s="95">
        <f t="shared" si="136"/>
        <v>116.68621824000002</v>
      </c>
      <c r="W49" s="95">
        <f t="shared" si="137"/>
        <v>3828.288</v>
      </c>
      <c r="X49" s="95">
        <f t="shared" si="44"/>
        <v>8.8999999999999996E-2</v>
      </c>
      <c r="Y49" s="95">
        <f t="shared" si="138"/>
        <v>1338.4428407292835</v>
      </c>
      <c r="Z49" s="89">
        <f t="shared" si="139"/>
        <v>0.15034839070273934</v>
      </c>
      <c r="AA49" s="89">
        <f t="shared" si="140"/>
        <v>3145.1385090616764</v>
      </c>
      <c r="AB49" s="89">
        <f t="shared" si="141"/>
        <v>2485.9659121256973</v>
      </c>
      <c r="AC49" s="95">
        <f t="shared" si="142"/>
        <v>5.8660100144574345E-2</v>
      </c>
      <c r="AD49" s="89">
        <f t="shared" si="143"/>
        <v>5.639360207268606E-2</v>
      </c>
      <c r="AE49" s="111">
        <f t="shared" si="50"/>
        <v>2.6359832600000001E-2</v>
      </c>
      <c r="AF49" s="95">
        <f t="shared" si="144"/>
        <v>1.0475277630498336</v>
      </c>
      <c r="AG49" s="89">
        <f t="shared" si="145"/>
        <v>83.112693145156825</v>
      </c>
      <c r="AH49" s="95">
        <f t="shared" si="146"/>
        <v>22.681573941514561</v>
      </c>
      <c r="AI49" s="95">
        <f t="shared" si="147"/>
        <v>9.6591033933124334E-2</v>
      </c>
      <c r="AJ49" s="95">
        <f t="shared" si="148"/>
        <v>8.872451221430476E-2</v>
      </c>
      <c r="AK49" s="95">
        <f t="shared" si="149"/>
        <v>7.3741331581212304</v>
      </c>
      <c r="AL49" s="95">
        <f t="shared" si="150"/>
        <v>5.8796373668031868E-4</v>
      </c>
      <c r="AM49" s="95">
        <f t="shared" si="151"/>
        <v>2.5882172910252115E-4</v>
      </c>
      <c r="AN49" s="95">
        <f t="shared" si="152"/>
        <v>9.8910572775411794</v>
      </c>
      <c r="AO49" s="102"/>
      <c r="AP49" s="95">
        <v>38.889000000000003</v>
      </c>
      <c r="AQ49" s="95">
        <v>1628</v>
      </c>
      <c r="AR49" s="192">
        <f t="shared" si="96"/>
        <v>1877.7393310265284</v>
      </c>
      <c r="AS49" s="192">
        <f t="shared" si="153"/>
        <v>5.9631864684213769E-2</v>
      </c>
      <c r="AT49" s="192">
        <f t="shared" si="154"/>
        <v>0.78895532681502589</v>
      </c>
      <c r="AU49" s="192">
        <f t="shared" si="155"/>
        <v>0.55898545090019336</v>
      </c>
      <c r="AV49" s="192">
        <f t="shared" si="156"/>
        <v>0.29347085644551152</v>
      </c>
      <c r="AW49" s="192">
        <f t="shared" si="157"/>
        <v>5110.8856111450696</v>
      </c>
      <c r="AX49" s="192">
        <f t="shared" si="102"/>
        <v>4551.5079141468377</v>
      </c>
      <c r="AY49" s="192">
        <f t="shared" si="158"/>
        <v>89.055170873352694</v>
      </c>
      <c r="AZ49" s="192">
        <f t="shared" si="159"/>
        <v>95.282434910921339</v>
      </c>
      <c r="BA49" s="192">
        <f t="shared" si="160"/>
        <v>113.88433431943463</v>
      </c>
      <c r="BB49" s="192">
        <f t="shared" si="161"/>
        <v>0.3120118748477661</v>
      </c>
      <c r="BC49" s="192">
        <f t="shared" si="162"/>
        <v>26300.159999999996</v>
      </c>
      <c r="BD49" s="192">
        <f>BC49/'Injection Well'!$Q$14</f>
        <v>44.877863506753492</v>
      </c>
      <c r="BE49" s="192">
        <f t="shared" si="163"/>
        <v>39.966058030249314</v>
      </c>
      <c r="BF49" s="192">
        <f t="shared" si="164"/>
        <v>3108.2247545708751</v>
      </c>
      <c r="BG49" s="192">
        <f t="shared" si="165"/>
        <v>27.292821028857251</v>
      </c>
      <c r="BH49" s="192">
        <f t="shared" si="166"/>
        <v>1443.2728373021941</v>
      </c>
      <c r="BI49" s="192">
        <f t="shared" si="167"/>
        <v>12.673146363168373</v>
      </c>
      <c r="BJ49" s="192">
        <f t="shared" si="168"/>
        <v>1258.8078129108426</v>
      </c>
      <c r="BK49" s="192">
        <f t="shared" si="169"/>
        <v>11.053388689791236</v>
      </c>
      <c r="BL49" s="192">
        <f>BK49*'Injection Well'!Q49</f>
        <v>0</v>
      </c>
      <c r="BM49" s="9"/>
      <c r="BN49" s="116">
        <f t="shared" si="170"/>
        <v>7.0914415848263315E-2</v>
      </c>
      <c r="BO49" s="116">
        <f t="shared" si="171"/>
        <v>70.914415848263317</v>
      </c>
      <c r="BP49" s="116">
        <f t="shared" si="117"/>
        <v>1.6113616725729583</v>
      </c>
      <c r="BQ49" s="116">
        <f t="shared" si="172"/>
        <v>4.221507135112641</v>
      </c>
      <c r="BR49" s="116">
        <f t="shared" si="173"/>
        <v>0.27625542862369362</v>
      </c>
      <c r="BS49" s="116">
        <f t="shared" si="174"/>
        <v>0.72374457137630632</v>
      </c>
      <c r="BT49" s="23"/>
      <c r="BU49" s="23"/>
    </row>
    <row r="50" spans="2:73" s="101" customFormat="1" x14ac:dyDescent="0.25">
      <c r="B50" s="110">
        <v>36</v>
      </c>
      <c r="C50" s="95">
        <f t="shared" si="29"/>
        <v>0.3044</v>
      </c>
      <c r="D50" s="134">
        <f t="shared" si="121"/>
        <v>2678.8721063978342</v>
      </c>
      <c r="E50" s="95">
        <f t="shared" si="122"/>
        <v>184.70180244307531</v>
      </c>
      <c r="F50" s="95">
        <f t="shared" si="123"/>
        <v>18.470180244307532</v>
      </c>
      <c r="G50" s="95">
        <f t="shared" si="124"/>
        <v>119.00143232231551</v>
      </c>
      <c r="H50" s="5">
        <f t="shared" si="125"/>
        <v>48.334129067953057</v>
      </c>
      <c r="I50" s="95">
        <f t="shared" si="126"/>
        <v>321.48412906795306</v>
      </c>
      <c r="J50" s="89">
        <f t="shared" si="127"/>
        <v>214.74648250722458</v>
      </c>
      <c r="K50" s="90">
        <f t="shared" si="128"/>
        <v>136.51890101720403</v>
      </c>
      <c r="L50" s="208">
        <f t="shared" si="129"/>
        <v>2.3762022713224273E-5</v>
      </c>
      <c r="M50" s="89">
        <f t="shared" si="130"/>
        <v>1.8747379003801577E-5</v>
      </c>
      <c r="N50" s="89">
        <f t="shared" si="131"/>
        <v>1.4174853829783186E-3</v>
      </c>
      <c r="O50" s="95">
        <f t="shared" si="132"/>
        <v>1.2147838916699117E-5</v>
      </c>
      <c r="P50" s="95">
        <v>100</v>
      </c>
      <c r="Q50" s="95">
        <f t="shared" si="39"/>
        <v>86</v>
      </c>
      <c r="R50" s="89">
        <f t="shared" si="133"/>
        <v>8.4873399999999996E-10</v>
      </c>
      <c r="S50" s="89">
        <f t="shared" si="134"/>
        <v>8.4873400000000002E-14</v>
      </c>
      <c r="T50" s="89">
        <f t="shared" si="135"/>
        <v>8.4873400000000012E-15</v>
      </c>
      <c r="U50" s="95">
        <f t="shared" si="43"/>
        <v>12.192</v>
      </c>
      <c r="V50" s="95">
        <f t="shared" si="136"/>
        <v>116.68621824000002</v>
      </c>
      <c r="W50" s="95">
        <f t="shared" si="137"/>
        <v>3828.288</v>
      </c>
      <c r="X50" s="95">
        <f t="shared" si="44"/>
        <v>8.8999999999999996E-2</v>
      </c>
      <c r="Y50" s="95">
        <f t="shared" si="138"/>
        <v>1338.4946224073419</v>
      </c>
      <c r="Z50" s="89">
        <f t="shared" si="139"/>
        <v>0.15035144140115483</v>
      </c>
      <c r="AA50" s="89">
        <f t="shared" si="140"/>
        <v>3145.1107281078221</v>
      </c>
      <c r="AB50" s="89">
        <f t="shared" si="141"/>
        <v>2485.9326594949398</v>
      </c>
      <c r="AC50" s="95">
        <f t="shared" si="142"/>
        <v>5.8658423542966034E-2</v>
      </c>
      <c r="AD50" s="89">
        <f t="shared" si="143"/>
        <v>5.6391114280943913E-2</v>
      </c>
      <c r="AE50" s="111">
        <f t="shared" si="50"/>
        <v>2.6359832600000001E-2</v>
      </c>
      <c r="AF50" s="95">
        <f t="shared" si="144"/>
        <v>1.0475194376222212</v>
      </c>
      <c r="AG50" s="89">
        <f t="shared" si="145"/>
        <v>83.115067333473519</v>
      </c>
      <c r="AH50" s="95">
        <f t="shared" si="146"/>
        <v>22.681573941514561</v>
      </c>
      <c r="AI50" s="95">
        <f t="shared" si="147"/>
        <v>9.6593793142284598E-2</v>
      </c>
      <c r="AJ50" s="95">
        <f t="shared" si="148"/>
        <v>8.87219777917619E-2</v>
      </c>
      <c r="AK50" s="95">
        <f t="shared" si="149"/>
        <v>7.3741331581212304</v>
      </c>
      <c r="AL50" s="95">
        <f t="shared" si="150"/>
        <v>5.5328260804487182E-4</v>
      </c>
      <c r="AM50" s="95">
        <f t="shared" si="151"/>
        <v>2.4355517355034644E-4</v>
      </c>
      <c r="AN50" s="95">
        <f t="shared" si="152"/>
        <v>9.8905518289359016</v>
      </c>
      <c r="AO50" s="102"/>
      <c r="AP50" s="95">
        <v>38.889000000000003</v>
      </c>
      <c r="AQ50" s="95">
        <v>1628</v>
      </c>
      <c r="AR50" s="192">
        <f t="shared" si="96"/>
        <v>1877.7393310265284</v>
      </c>
      <c r="AS50" s="192">
        <f t="shared" si="153"/>
        <v>5.9631864684213769E-2</v>
      </c>
      <c r="AT50" s="192">
        <f t="shared" si="154"/>
        <v>0.78896393754257721</v>
      </c>
      <c r="AU50" s="192">
        <f t="shared" si="155"/>
        <v>0.55898276036444705</v>
      </c>
      <c r="AV50" s="192">
        <f t="shared" si="156"/>
        <v>0.2934706973598194</v>
      </c>
      <c r="AW50" s="192">
        <f t="shared" si="157"/>
        <v>5110.882840618603</v>
      </c>
      <c r="AX50" s="192">
        <f t="shared" si="102"/>
        <v>4551.5054468497592</v>
      </c>
      <c r="AY50" s="192">
        <f t="shared" si="158"/>
        <v>89.055170873352694</v>
      </c>
      <c r="AZ50" s="192">
        <f t="shared" si="159"/>
        <v>95.27681551789172</v>
      </c>
      <c r="BA50" s="192">
        <f t="shared" si="160"/>
        <v>113.88427258462262</v>
      </c>
      <c r="BB50" s="192">
        <f t="shared" si="161"/>
        <v>0.31201170571129483</v>
      </c>
      <c r="BC50" s="192">
        <f t="shared" si="162"/>
        <v>26300.159999999996</v>
      </c>
      <c r="BD50" s="192">
        <f>BC50/'Injection Well'!$Q$14</f>
        <v>44.877863506753492</v>
      </c>
      <c r="BE50" s="192">
        <f t="shared" si="163"/>
        <v>39.966058030249322</v>
      </c>
      <c r="BF50" s="192">
        <f t="shared" si="164"/>
        <v>3108.2230696537003</v>
      </c>
      <c r="BG50" s="192">
        <f t="shared" si="165"/>
        <v>27.292821028857258</v>
      </c>
      <c r="BH50" s="192">
        <f t="shared" si="166"/>
        <v>1443.2720549278861</v>
      </c>
      <c r="BI50" s="192">
        <f t="shared" si="167"/>
        <v>12.673146363168375</v>
      </c>
      <c r="BJ50" s="192">
        <f t="shared" si="168"/>
        <v>1258.80713053197</v>
      </c>
      <c r="BK50" s="192">
        <f t="shared" si="169"/>
        <v>11.053388689791237</v>
      </c>
      <c r="BL50" s="192">
        <f>BK50*'Injection Well'!Q50</f>
        <v>0</v>
      </c>
      <c r="BM50" s="9"/>
      <c r="BN50" s="116">
        <f t="shared" si="170"/>
        <v>7.0910608865070293E-2</v>
      </c>
      <c r="BO50" s="116">
        <f t="shared" si="171"/>
        <v>70.910608865070287</v>
      </c>
      <c r="BP50" s="116">
        <f t="shared" si="117"/>
        <v>1.6112751679217951</v>
      </c>
      <c r="BQ50" s="116">
        <f t="shared" si="172"/>
        <v>4.2212805069084824</v>
      </c>
      <c r="BR50" s="116">
        <f t="shared" si="173"/>
        <v>0.27625542862369362</v>
      </c>
      <c r="BS50" s="116">
        <f t="shared" si="174"/>
        <v>0.72374457137630632</v>
      </c>
      <c r="BT50" s="23"/>
      <c r="BU50" s="23"/>
    </row>
    <row r="51" spans="2:73" s="101" customFormat="1" x14ac:dyDescent="0.25">
      <c r="B51" s="110">
        <v>37</v>
      </c>
      <c r="C51" s="95">
        <f t="shared" si="29"/>
        <v>0.3044</v>
      </c>
      <c r="D51" s="134">
        <f t="shared" si="121"/>
        <v>2678.721754956433</v>
      </c>
      <c r="E51" s="95">
        <f t="shared" si="122"/>
        <v>184.69143607203415</v>
      </c>
      <c r="F51" s="95">
        <f t="shared" si="123"/>
        <v>18.469143607203417</v>
      </c>
      <c r="G51" s="95">
        <f t="shared" si="124"/>
        <v>119.00099392300312</v>
      </c>
      <c r="H51" s="5">
        <f t="shared" si="125"/>
        <v>48.33388551277951</v>
      </c>
      <c r="I51" s="95">
        <f t="shared" si="126"/>
        <v>321.48388551277947</v>
      </c>
      <c r="J51" s="89">
        <f t="shared" si="127"/>
        <v>214.73379640420382</v>
      </c>
      <c r="K51" s="90">
        <f t="shared" si="128"/>
        <v>136.51156129223438</v>
      </c>
      <c r="L51" s="208">
        <f t="shared" si="129"/>
        <v>2.3761102537602661E-5</v>
      </c>
      <c r="M51" s="89">
        <f t="shared" si="130"/>
        <v>1.8746858106496775E-5</v>
      </c>
      <c r="N51" s="89">
        <f t="shared" si="131"/>
        <v>1.4175691255745005E-3</v>
      </c>
      <c r="O51" s="95">
        <f t="shared" si="132"/>
        <v>1.2148556590109439E-5</v>
      </c>
      <c r="P51" s="95">
        <v>100</v>
      </c>
      <c r="Q51" s="95">
        <f t="shared" si="39"/>
        <v>86</v>
      </c>
      <c r="R51" s="89">
        <f t="shared" si="133"/>
        <v>8.4873399999999996E-10</v>
      </c>
      <c r="S51" s="89">
        <f t="shared" si="134"/>
        <v>8.4873400000000002E-14</v>
      </c>
      <c r="T51" s="89">
        <f t="shared" si="135"/>
        <v>8.4873400000000012E-15</v>
      </c>
      <c r="U51" s="95">
        <f t="shared" si="43"/>
        <v>12.192</v>
      </c>
      <c r="V51" s="95">
        <f t="shared" si="136"/>
        <v>116.68621824000002</v>
      </c>
      <c r="W51" s="95">
        <f t="shared" si="137"/>
        <v>3828.288</v>
      </c>
      <c r="X51" s="95">
        <f t="shared" si="44"/>
        <v>8.8999999999999996E-2</v>
      </c>
      <c r="Y51" s="95">
        <f t="shared" si="138"/>
        <v>1338.5464571283633</v>
      </c>
      <c r="Z51" s="89">
        <f t="shared" si="139"/>
        <v>0.15035450125703681</v>
      </c>
      <c r="AA51" s="89">
        <f t="shared" si="140"/>
        <v>3145.0828516422043</v>
      </c>
      <c r="AB51" s="89">
        <f t="shared" si="141"/>
        <v>2485.8992386671021</v>
      </c>
      <c r="AC51" s="95">
        <f t="shared" si="142"/>
        <v>5.8656746851836014E-2</v>
      </c>
      <c r="AD51" s="89">
        <f t="shared" si="143"/>
        <v>5.6388624544749605E-2</v>
      </c>
      <c r="AE51" s="111">
        <f t="shared" si="50"/>
        <v>2.6359832600000001E-2</v>
      </c>
      <c r="AF51" s="95">
        <f t="shared" si="144"/>
        <v>1.0475110394161449</v>
      </c>
      <c r="AG51" s="89">
        <f t="shared" si="145"/>
        <v>83.117442391055135</v>
      </c>
      <c r="AH51" s="95">
        <f t="shared" si="146"/>
        <v>22.681573941514561</v>
      </c>
      <c r="AI51" s="95">
        <f t="shared" si="147"/>
        <v>9.6596553361678036E-2</v>
      </c>
      <c r="AJ51" s="95">
        <f t="shared" si="148"/>
        <v>8.8719442586154634E-2</v>
      </c>
      <c r="AK51" s="95">
        <f t="shared" si="149"/>
        <v>7.3741331581212304</v>
      </c>
      <c r="AL51" s="95">
        <f t="shared" si="150"/>
        <v>5.2064712883962891E-4</v>
      </c>
      <c r="AM51" s="95">
        <f t="shared" si="151"/>
        <v>2.2918910346466054E-4</v>
      </c>
      <c r="AN51" s="95">
        <f t="shared" si="152"/>
        <v>9.8900434357391145</v>
      </c>
      <c r="AO51" s="102"/>
      <c r="AP51" s="95">
        <v>38.889000000000003</v>
      </c>
      <c r="AQ51" s="95">
        <v>1628</v>
      </c>
      <c r="AR51" s="192">
        <f t="shared" si="96"/>
        <v>1877.7393310265284</v>
      </c>
      <c r="AS51" s="192">
        <f t="shared" si="153"/>
        <v>5.9631864684213769E-2</v>
      </c>
      <c r="AT51" s="192">
        <f t="shared" si="154"/>
        <v>0.78897256879512667</v>
      </c>
      <c r="AU51" s="192">
        <f t="shared" si="155"/>
        <v>0.5589800634413864</v>
      </c>
      <c r="AV51" s="192">
        <f t="shared" si="156"/>
        <v>0.29347053789653882</v>
      </c>
      <c r="AW51" s="192">
        <f t="shared" si="157"/>
        <v>5110.8800635163179</v>
      </c>
      <c r="AX51" s="192">
        <f t="shared" si="102"/>
        <v>4551.5029736965735</v>
      </c>
      <c r="AY51" s="192">
        <f t="shared" si="158"/>
        <v>89.055170873352694</v>
      </c>
      <c r="AZ51" s="192">
        <f t="shared" si="159"/>
        <v>95.27118706017248</v>
      </c>
      <c r="BA51" s="192">
        <f t="shared" si="160"/>
        <v>113.88421070328363</v>
      </c>
      <c r="BB51" s="192">
        <f t="shared" si="161"/>
        <v>0.31201153617337979</v>
      </c>
      <c r="BC51" s="192">
        <f t="shared" si="162"/>
        <v>26300.159999999996</v>
      </c>
      <c r="BD51" s="192">
        <f>BC51/'Injection Well'!$Q$14</f>
        <v>44.877863506753492</v>
      </c>
      <c r="BE51" s="192">
        <f t="shared" si="163"/>
        <v>39.966058030249314</v>
      </c>
      <c r="BF51" s="192">
        <f t="shared" si="164"/>
        <v>3108.2213807373896</v>
      </c>
      <c r="BG51" s="192">
        <f t="shared" si="165"/>
        <v>27.292821028857251</v>
      </c>
      <c r="BH51" s="192">
        <f t="shared" si="166"/>
        <v>1443.2712706966197</v>
      </c>
      <c r="BI51" s="192">
        <f t="shared" si="167"/>
        <v>12.673146363168375</v>
      </c>
      <c r="BJ51" s="192">
        <f t="shared" si="168"/>
        <v>1258.8064465334771</v>
      </c>
      <c r="BK51" s="192">
        <f t="shared" si="169"/>
        <v>11.053388689791234</v>
      </c>
      <c r="BL51" s="192">
        <f>BK51*'Injection Well'!Q51</f>
        <v>0</v>
      </c>
      <c r="BM51" s="9"/>
      <c r="BN51" s="116">
        <f t="shared" si="170"/>
        <v>7.0906796467207267E-2</v>
      </c>
      <c r="BO51" s="116">
        <f t="shared" si="171"/>
        <v>70.906796467207272</v>
      </c>
      <c r="BP51" s="116">
        <f t="shared" si="117"/>
        <v>1.6111885402351172</v>
      </c>
      <c r="BQ51" s="116">
        <f t="shared" si="172"/>
        <v>4.2210535563711611</v>
      </c>
      <c r="BR51" s="116">
        <f t="shared" si="173"/>
        <v>0.27625542862369362</v>
      </c>
      <c r="BS51" s="116">
        <f t="shared" si="174"/>
        <v>0.72374457137630632</v>
      </c>
      <c r="BT51" s="23"/>
      <c r="BU51" s="23"/>
    </row>
    <row r="52" spans="2:73" s="101" customFormat="1" x14ac:dyDescent="0.25">
      <c r="B52" s="110">
        <v>38</v>
      </c>
      <c r="C52" s="95">
        <f t="shared" si="29"/>
        <v>0.3044</v>
      </c>
      <c r="D52" s="134">
        <f t="shared" si="121"/>
        <v>2678.571400455176</v>
      </c>
      <c r="E52" s="95">
        <f t="shared" si="122"/>
        <v>184.68106949002328</v>
      </c>
      <c r="F52" s="95">
        <f t="shared" si="123"/>
        <v>18.46810694900233</v>
      </c>
      <c r="G52" s="95">
        <f t="shared" si="124"/>
        <v>119.00058138261689</v>
      </c>
      <c r="H52" s="5">
        <f t="shared" si="125"/>
        <v>48.333656323676045</v>
      </c>
      <c r="I52" s="95">
        <f t="shared" si="126"/>
        <v>321.48365632367603</v>
      </c>
      <c r="J52" s="89">
        <f t="shared" si="127"/>
        <v>214.72109105883408</v>
      </c>
      <c r="K52" s="90">
        <f t="shared" si="128"/>
        <v>136.50421174824578</v>
      </c>
      <c r="L52" s="208">
        <f t="shared" si="129"/>
        <v>2.3760181541688715E-5</v>
      </c>
      <c r="M52" s="89">
        <f t="shared" si="130"/>
        <v>1.8746337006303428E-5</v>
      </c>
      <c r="N52" s="89">
        <f t="shared" si="131"/>
        <v>1.4176530051097482E-3</v>
      </c>
      <c r="O52" s="95">
        <f t="shared" si="132"/>
        <v>1.2149275437086511E-5</v>
      </c>
      <c r="P52" s="95">
        <v>100</v>
      </c>
      <c r="Q52" s="95">
        <f t="shared" si="39"/>
        <v>86</v>
      </c>
      <c r="R52" s="89">
        <f t="shared" si="133"/>
        <v>8.4873399999999996E-10</v>
      </c>
      <c r="S52" s="89">
        <f t="shared" si="134"/>
        <v>8.4873400000000002E-14</v>
      </c>
      <c r="T52" s="89">
        <f t="shared" si="135"/>
        <v>8.4873400000000012E-15</v>
      </c>
      <c r="U52" s="95">
        <f t="shared" si="43"/>
        <v>12.192</v>
      </c>
      <c r="V52" s="95">
        <f t="shared" si="136"/>
        <v>116.68621824000002</v>
      </c>
      <c r="W52" s="95">
        <f t="shared" si="137"/>
        <v>3828.288</v>
      </c>
      <c r="X52" s="95">
        <f t="shared" si="44"/>
        <v>8.8999999999999996E-2</v>
      </c>
      <c r="Y52" s="95">
        <f t="shared" si="138"/>
        <v>1338.5983420777893</v>
      </c>
      <c r="Z52" s="89">
        <f t="shared" si="139"/>
        <v>0.15035756975793965</v>
      </c>
      <c r="AA52" s="89">
        <f t="shared" si="140"/>
        <v>3145.0548852615434</v>
      </c>
      <c r="AB52" s="89">
        <f t="shared" si="141"/>
        <v>2485.8656595177599</v>
      </c>
      <c r="AC52" s="95">
        <f t="shared" si="142"/>
        <v>5.8655070074354707E-2</v>
      </c>
      <c r="AD52" s="89">
        <f t="shared" si="143"/>
        <v>5.6386132975625711E-2</v>
      </c>
      <c r="AE52" s="111">
        <f t="shared" si="50"/>
        <v>2.6359832600000001E-2</v>
      </c>
      <c r="AF52" s="95">
        <f t="shared" si="144"/>
        <v>1.0475025727322684</v>
      </c>
      <c r="AG52" s="89">
        <f t="shared" si="145"/>
        <v>83.119818280194735</v>
      </c>
      <c r="AH52" s="95">
        <f t="shared" si="146"/>
        <v>22.681573941514561</v>
      </c>
      <c r="AI52" s="95">
        <f t="shared" si="147"/>
        <v>9.6599314547482745E-2</v>
      </c>
      <c r="AJ52" s="95">
        <f t="shared" si="148"/>
        <v>8.8716906637875709E-2</v>
      </c>
      <c r="AK52" s="95">
        <f t="shared" si="149"/>
        <v>7.3741331581212304</v>
      </c>
      <c r="AL52" s="95">
        <f t="shared" si="150"/>
        <v>4.8993663872640093E-4</v>
      </c>
      <c r="AM52" s="95">
        <f t="shared" si="151"/>
        <v>2.1567040500356004E-4</v>
      </c>
      <c r="AN52" s="95">
        <f t="shared" si="152"/>
        <v>9.8895322710570071</v>
      </c>
      <c r="AO52" s="102"/>
      <c r="AP52" s="95">
        <v>38.889000000000003</v>
      </c>
      <c r="AQ52" s="95">
        <v>1628</v>
      </c>
      <c r="AR52" s="192">
        <f t="shared" si="96"/>
        <v>1877.7393310265284</v>
      </c>
      <c r="AS52" s="192">
        <f t="shared" si="153"/>
        <v>5.9631864684213769E-2</v>
      </c>
      <c r="AT52" s="192">
        <f t="shared" si="154"/>
        <v>0.78898121941584554</v>
      </c>
      <c r="AU52" s="192">
        <f t="shared" si="155"/>
        <v>0.55897736049265456</v>
      </c>
      <c r="AV52" s="192">
        <f t="shared" si="156"/>
        <v>0.29347037807705345</v>
      </c>
      <c r="AW52" s="192">
        <f t="shared" si="157"/>
        <v>5110.8772802106159</v>
      </c>
      <c r="AX52" s="192">
        <f t="shared" si="102"/>
        <v>4551.500495018925</v>
      </c>
      <c r="AY52" s="192">
        <f t="shared" si="158"/>
        <v>89.055170873352694</v>
      </c>
      <c r="AZ52" s="192">
        <f t="shared" si="159"/>
        <v>95.265550065178417</v>
      </c>
      <c r="BA52" s="192">
        <f t="shared" si="160"/>
        <v>113.88414868371575</v>
      </c>
      <c r="BB52" s="192">
        <f t="shared" si="161"/>
        <v>0.31201136625675546</v>
      </c>
      <c r="BC52" s="192">
        <f t="shared" si="162"/>
        <v>26300.159999999996</v>
      </c>
      <c r="BD52" s="192">
        <f>BC52/'Injection Well'!$Q$14</f>
        <v>44.877863506753492</v>
      </c>
      <c r="BE52" s="192">
        <f t="shared" si="163"/>
        <v>39.966058030249314</v>
      </c>
      <c r="BF52" s="192">
        <f t="shared" si="164"/>
        <v>3108.2196880484234</v>
      </c>
      <c r="BG52" s="192">
        <f t="shared" si="165"/>
        <v>27.292821028857254</v>
      </c>
      <c r="BH52" s="192">
        <f t="shared" si="166"/>
        <v>1443.2704847135585</v>
      </c>
      <c r="BI52" s="192">
        <f t="shared" si="167"/>
        <v>12.673146363168373</v>
      </c>
      <c r="BJ52" s="192">
        <f t="shared" si="168"/>
        <v>1258.8057610070871</v>
      </c>
      <c r="BK52" s="192">
        <f t="shared" si="169"/>
        <v>11.053388689791236</v>
      </c>
      <c r="BL52" s="192">
        <f>BK52*'Injection Well'!Q52</f>
        <v>0</v>
      </c>
      <c r="BM52" s="9"/>
      <c r="BN52" s="116">
        <f t="shared" si="170"/>
        <v>7.0902978969152222E-2</v>
      </c>
      <c r="BO52" s="116">
        <f t="shared" si="171"/>
        <v>70.902978969152215</v>
      </c>
      <c r="BP52" s="116">
        <f t="shared" si="117"/>
        <v>1.6111017966586882</v>
      </c>
      <c r="BQ52" s="116">
        <f t="shared" si="172"/>
        <v>4.2208263022214236</v>
      </c>
      <c r="BR52" s="116">
        <f t="shared" si="173"/>
        <v>0.27625542862369368</v>
      </c>
      <c r="BS52" s="116">
        <f t="shared" si="174"/>
        <v>0.72374457137630632</v>
      </c>
      <c r="BT52" s="23"/>
      <c r="BU52" s="23"/>
    </row>
    <row r="53" spans="2:73" s="101" customFormat="1" x14ac:dyDescent="0.25">
      <c r="B53" s="110">
        <v>39</v>
      </c>
      <c r="C53" s="95">
        <f t="shared" si="29"/>
        <v>0.3044</v>
      </c>
      <c r="D53" s="134">
        <f t="shared" si="121"/>
        <v>2678.421042885418</v>
      </c>
      <c r="E53" s="95">
        <f t="shared" si="122"/>
        <v>184.67070269644665</v>
      </c>
      <c r="F53" s="95">
        <f t="shared" si="123"/>
        <v>18.467070269644665</v>
      </c>
      <c r="G53" s="95">
        <f t="shared" si="124"/>
        <v>119.00019317588787</v>
      </c>
      <c r="H53" s="5">
        <f t="shared" si="125"/>
        <v>48.33344065327104</v>
      </c>
      <c r="I53" s="95">
        <f t="shared" si="126"/>
        <v>321.48344065327103</v>
      </c>
      <c r="J53" s="89">
        <f t="shared" si="127"/>
        <v>214.70836758974792</v>
      </c>
      <c r="K53" s="90">
        <f t="shared" si="128"/>
        <v>136.49685295496661</v>
      </c>
      <c r="L53" s="208">
        <f t="shared" si="129"/>
        <v>2.3759259772692158E-5</v>
      </c>
      <c r="M53" s="89">
        <f t="shared" si="130"/>
        <v>1.8745815714529415E-5</v>
      </c>
      <c r="N53" s="89">
        <f t="shared" si="131"/>
        <v>1.4177370142445011E-3</v>
      </c>
      <c r="O53" s="95">
        <f t="shared" si="132"/>
        <v>1.2149995394730352E-5</v>
      </c>
      <c r="P53" s="95">
        <v>100</v>
      </c>
      <c r="Q53" s="95">
        <f t="shared" si="39"/>
        <v>86</v>
      </c>
      <c r="R53" s="89">
        <f t="shared" si="133"/>
        <v>8.4873399999999996E-10</v>
      </c>
      <c r="S53" s="89">
        <f t="shared" si="134"/>
        <v>8.4873400000000002E-14</v>
      </c>
      <c r="T53" s="89">
        <f t="shared" si="135"/>
        <v>8.4873400000000012E-15</v>
      </c>
      <c r="U53" s="95">
        <f t="shared" si="43"/>
        <v>12.192</v>
      </c>
      <c r="V53" s="95">
        <f t="shared" si="136"/>
        <v>116.68621824000002</v>
      </c>
      <c r="W53" s="95">
        <f t="shared" si="137"/>
        <v>3828.288</v>
      </c>
      <c r="X53" s="95">
        <f t="shared" si="44"/>
        <v>8.8999999999999996E-2</v>
      </c>
      <c r="Y53" s="95">
        <f t="shared" si="138"/>
        <v>1338.6502746069327</v>
      </c>
      <c r="Z53" s="89">
        <f t="shared" si="139"/>
        <v>0.15036064642160979</v>
      </c>
      <c r="AA53" s="89">
        <f t="shared" si="140"/>
        <v>3145.0268342324366</v>
      </c>
      <c r="AB53" s="89">
        <f t="shared" si="141"/>
        <v>2485.8319313399857</v>
      </c>
      <c r="AC53" s="95">
        <f t="shared" si="142"/>
        <v>5.865339321350526E-2</v>
      </c>
      <c r="AD53" s="89">
        <f t="shared" si="143"/>
        <v>5.6383639678516291E-2</v>
      </c>
      <c r="AE53" s="111">
        <f t="shared" si="50"/>
        <v>2.6359832600000001E-2</v>
      </c>
      <c r="AF53" s="95">
        <f t="shared" si="144"/>
        <v>1.0474940416176048</v>
      </c>
      <c r="AG53" s="89">
        <f t="shared" si="145"/>
        <v>83.122194965407047</v>
      </c>
      <c r="AH53" s="95">
        <f t="shared" si="146"/>
        <v>22.681573941514561</v>
      </c>
      <c r="AI53" s="95">
        <f t="shared" si="147"/>
        <v>9.6602076658458866E-2</v>
      </c>
      <c r="AJ53" s="95">
        <f t="shared" si="148"/>
        <v>8.8714369984937522E-2</v>
      </c>
      <c r="AK53" s="95">
        <f t="shared" si="149"/>
        <v>7.3741331581212304</v>
      </c>
      <c r="AL53" s="95">
        <f t="shared" si="150"/>
        <v>4.6103759430753984E-4</v>
      </c>
      <c r="AM53" s="95">
        <f t="shared" si="151"/>
        <v>2.0294909713643085E-4</v>
      </c>
      <c r="AN53" s="95">
        <f t="shared" si="152"/>
        <v>9.8890184977801496</v>
      </c>
      <c r="AO53" s="102"/>
      <c r="AP53" s="95">
        <v>38.889000000000003</v>
      </c>
      <c r="AQ53" s="95">
        <v>1628</v>
      </c>
      <c r="AR53" s="192">
        <f t="shared" si="96"/>
        <v>1877.7393310265284</v>
      </c>
      <c r="AS53" s="192">
        <f t="shared" si="153"/>
        <v>5.9631864684213769E-2</v>
      </c>
      <c r="AT53" s="192">
        <f t="shared" si="154"/>
        <v>0.78898988831609251</v>
      </c>
      <c r="AU53" s="192">
        <f t="shared" si="155"/>
        <v>0.55897465185857564</v>
      </c>
      <c r="AV53" s="192">
        <f t="shared" si="156"/>
        <v>0.29347021792148642</v>
      </c>
      <c r="AW53" s="192">
        <f t="shared" si="157"/>
        <v>5110.8744910519472</v>
      </c>
      <c r="AX53" s="192">
        <f t="shared" si="102"/>
        <v>4551.4980111289069</v>
      </c>
      <c r="AY53" s="192">
        <f t="shared" si="158"/>
        <v>89.055170873352708</v>
      </c>
      <c r="AZ53" s="192">
        <f t="shared" si="159"/>
        <v>95.259905029214536</v>
      </c>
      <c r="BA53" s="192">
        <f t="shared" si="160"/>
        <v>113.88408653372797</v>
      </c>
      <c r="BB53" s="192">
        <f t="shared" si="161"/>
        <v>0.31201119598281635</v>
      </c>
      <c r="BC53" s="192">
        <f t="shared" si="162"/>
        <v>26300.159999999996</v>
      </c>
      <c r="BD53" s="192">
        <f>BC53/'Injection Well'!$Q$14</f>
        <v>44.877863506753492</v>
      </c>
      <c r="BE53" s="192">
        <f t="shared" si="163"/>
        <v>39.966058030249322</v>
      </c>
      <c r="BF53" s="192">
        <f t="shared" si="164"/>
        <v>3108.2179917999301</v>
      </c>
      <c r="BG53" s="192">
        <f t="shared" si="165"/>
        <v>27.292821028857258</v>
      </c>
      <c r="BH53" s="192">
        <f t="shared" si="166"/>
        <v>1443.2696970776669</v>
      </c>
      <c r="BI53" s="192">
        <f t="shared" si="167"/>
        <v>12.673146363168375</v>
      </c>
      <c r="BJ53" s="192">
        <f t="shared" si="168"/>
        <v>1258.8050740391152</v>
      </c>
      <c r="BK53" s="192">
        <f t="shared" si="169"/>
        <v>11.053388689791237</v>
      </c>
      <c r="BL53" s="192">
        <f>BK53*'Injection Well'!Q53</f>
        <v>0</v>
      </c>
      <c r="BM53" s="9"/>
      <c r="BN53" s="116">
        <f t="shared" si="170"/>
        <v>7.089915666683326E-2</v>
      </c>
      <c r="BO53" s="116">
        <f t="shared" si="171"/>
        <v>70.899156666833264</v>
      </c>
      <c r="BP53" s="116">
        <f t="shared" si="117"/>
        <v>1.6110149439167729</v>
      </c>
      <c r="BQ53" s="116">
        <f t="shared" si="172"/>
        <v>4.220598762075757</v>
      </c>
      <c r="BR53" s="116">
        <f t="shared" si="173"/>
        <v>0.27625542862369362</v>
      </c>
      <c r="BS53" s="116">
        <f t="shared" si="174"/>
        <v>0.72374457137630632</v>
      </c>
      <c r="BT53" s="23"/>
      <c r="BU53" s="23"/>
    </row>
    <row r="54" spans="2:73" s="101" customFormat="1" x14ac:dyDescent="0.25">
      <c r="B54" s="110">
        <v>40</v>
      </c>
      <c r="C54" s="95">
        <f t="shared" si="29"/>
        <v>0.3044</v>
      </c>
      <c r="D54" s="134">
        <f t="shared" si="121"/>
        <v>2678.2706822389964</v>
      </c>
      <c r="E54" s="95">
        <f t="shared" si="122"/>
        <v>184.66033569074142</v>
      </c>
      <c r="F54" s="95">
        <f t="shared" si="123"/>
        <v>18.466033569074142</v>
      </c>
      <c r="G54" s="95">
        <f t="shared" si="124"/>
        <v>118.99982786751303</v>
      </c>
      <c r="H54" s="5">
        <f t="shared" si="125"/>
        <v>48.333237704173904</v>
      </c>
      <c r="I54" s="95">
        <f t="shared" si="126"/>
        <v>321.48323770417386</v>
      </c>
      <c r="J54" s="89">
        <f t="shared" si="127"/>
        <v>214.69562704959449</v>
      </c>
      <c r="K54" s="90">
        <f t="shared" si="128"/>
        <v>136.48948544851939</v>
      </c>
      <c r="L54" s="208">
        <f t="shared" si="129"/>
        <v>2.3758337275037961E-5</v>
      </c>
      <c r="M54" s="89">
        <f t="shared" si="130"/>
        <v>1.8745294241815545E-5</v>
      </c>
      <c r="N54" s="89">
        <f t="shared" si="131"/>
        <v>1.4178211460715215E-3</v>
      </c>
      <c r="O54" s="95">
        <f t="shared" si="132"/>
        <v>1.2150716403845991E-5</v>
      </c>
      <c r="P54" s="95">
        <v>100</v>
      </c>
      <c r="Q54" s="95">
        <f t="shared" si="39"/>
        <v>86</v>
      </c>
      <c r="R54" s="89">
        <f t="shared" si="133"/>
        <v>8.4873399999999996E-10</v>
      </c>
      <c r="S54" s="89">
        <f t="shared" si="134"/>
        <v>8.4873400000000002E-14</v>
      </c>
      <c r="T54" s="89">
        <f t="shared" si="135"/>
        <v>8.4873400000000012E-15</v>
      </c>
      <c r="U54" s="95">
        <f t="shared" si="43"/>
        <v>12.192</v>
      </c>
      <c r="V54" s="95">
        <f t="shared" si="136"/>
        <v>116.68621824000002</v>
      </c>
      <c r="W54" s="95">
        <f t="shared" si="137"/>
        <v>3828.288</v>
      </c>
      <c r="X54" s="95">
        <f t="shared" si="44"/>
        <v>8.8999999999999996E-2</v>
      </c>
      <c r="Y54" s="95">
        <f t="shared" si="138"/>
        <v>1338.7022522232035</v>
      </c>
      <c r="Z54" s="89">
        <f t="shared" si="139"/>
        <v>0.15036373079420712</v>
      </c>
      <c r="AA54" s="89">
        <f t="shared" si="140"/>
        <v>3144.9987035108365</v>
      </c>
      <c r="AB54" s="89">
        <f t="shared" si="141"/>
        <v>2485.7980628787036</v>
      </c>
      <c r="AC54" s="95">
        <f t="shared" si="142"/>
        <v>5.8651716272094527E-2</v>
      </c>
      <c r="AD54" s="89">
        <f t="shared" si="143"/>
        <v>5.6381144752175018E-2</v>
      </c>
      <c r="AE54" s="111">
        <f t="shared" si="50"/>
        <v>2.6359832600000001E-2</v>
      </c>
      <c r="AF54" s="95">
        <f t="shared" si="144"/>
        <v>1.0474854498804755</v>
      </c>
      <c r="AG54" s="89">
        <f t="shared" si="145"/>
        <v>83.124572413297031</v>
      </c>
      <c r="AH54" s="95">
        <f t="shared" si="146"/>
        <v>22.681573941514561</v>
      </c>
      <c r="AI54" s="95">
        <f t="shared" si="147"/>
        <v>9.660483965579568E-2</v>
      </c>
      <c r="AJ54" s="95">
        <f t="shared" si="148"/>
        <v>8.8711832663113069E-2</v>
      </c>
      <c r="AK54" s="95">
        <f t="shared" si="149"/>
        <v>7.3741331581212304</v>
      </c>
      <c r="AL54" s="95">
        <f t="shared" si="150"/>
        <v>4.3384314934900728E-4</v>
      </c>
      <c r="AM54" s="95">
        <f t="shared" si="151"/>
        <v>1.9097814686297045E-4</v>
      </c>
      <c r="AN54" s="95">
        <f t="shared" si="152"/>
        <v>9.8885022691860236</v>
      </c>
      <c r="AO54" s="102"/>
      <c r="AP54" s="95">
        <v>38.889000000000003</v>
      </c>
      <c r="AQ54" s="95">
        <v>1628</v>
      </c>
      <c r="AR54" s="192">
        <f t="shared" si="96"/>
        <v>1877.7393310265284</v>
      </c>
      <c r="AS54" s="192">
        <f t="shared" si="153"/>
        <v>5.9631864684213769E-2</v>
      </c>
      <c r="AT54" s="192">
        <f t="shared" si="154"/>
        <v>0.78899857447139443</v>
      </c>
      <c r="AU54" s="192">
        <f t="shared" si="155"/>
        <v>0.55897193785941146</v>
      </c>
      <c r="AV54" s="192">
        <f t="shared" si="156"/>
        <v>0.29347005744877458</v>
      </c>
      <c r="AW54" s="192">
        <f t="shared" si="157"/>
        <v>5110.8716963701045</v>
      </c>
      <c r="AX54" s="192">
        <f t="shared" si="102"/>
        <v>4551.495522320216</v>
      </c>
      <c r="AY54" s="192">
        <f t="shared" si="158"/>
        <v>89.055170873352694</v>
      </c>
      <c r="AZ54" s="192">
        <f t="shared" si="159"/>
        <v>95.254252419310873</v>
      </c>
      <c r="BA54" s="192">
        <f t="shared" si="160"/>
        <v>113.88402426066895</v>
      </c>
      <c r="BB54" s="192">
        <f t="shared" si="161"/>
        <v>0.31201102537169578</v>
      </c>
      <c r="BC54" s="192">
        <f t="shared" si="162"/>
        <v>26300.159999999996</v>
      </c>
      <c r="BD54" s="192">
        <f>BC54/'Injection Well'!$Q$14</f>
        <v>44.877863506753492</v>
      </c>
      <c r="BE54" s="192">
        <f t="shared" si="163"/>
        <v>39.966058030249314</v>
      </c>
      <c r="BF54" s="192">
        <f t="shared" si="164"/>
        <v>3108.2162921924751</v>
      </c>
      <c r="BG54" s="192">
        <f t="shared" si="165"/>
        <v>27.292821028857251</v>
      </c>
      <c r="BH54" s="192">
        <f t="shared" si="166"/>
        <v>1443.2689078820754</v>
      </c>
      <c r="BI54" s="192">
        <f t="shared" si="167"/>
        <v>12.673146363168373</v>
      </c>
      <c r="BJ54" s="192">
        <f t="shared" si="168"/>
        <v>1258.8043857107889</v>
      </c>
      <c r="BK54" s="192">
        <f t="shared" si="169"/>
        <v>11.053388689791236</v>
      </c>
      <c r="BL54" s="192">
        <f>BK54*'Injection Well'!Q54</f>
        <v>0</v>
      </c>
      <c r="BM54" s="9"/>
      <c r="BN54" s="116">
        <f t="shared" si="170"/>
        <v>7.0895329838723029E-2</v>
      </c>
      <c r="BO54" s="116">
        <f t="shared" si="171"/>
        <v>70.895329838723029</v>
      </c>
      <c r="BP54" s="116">
        <f t="shared" si="117"/>
        <v>1.6109279883369998</v>
      </c>
      <c r="BQ54" s="116">
        <f t="shared" si="172"/>
        <v>4.2203709525115238</v>
      </c>
      <c r="BR54" s="116">
        <f t="shared" si="173"/>
        <v>0.27625542862369368</v>
      </c>
      <c r="BS54" s="116">
        <f t="shared" si="174"/>
        <v>0.72374457137630632</v>
      </c>
      <c r="BT54" s="23"/>
      <c r="BU54" s="23"/>
    </row>
    <row r="55" spans="2:73" s="101" customFormat="1" x14ac:dyDescent="0.25">
      <c r="B55" s="110">
        <v>41</v>
      </c>
      <c r="C55" s="95">
        <f t="shared" si="29"/>
        <v>0.3044</v>
      </c>
      <c r="D55" s="134">
        <f t="shared" si="121"/>
        <v>2678.1203185082022</v>
      </c>
      <c r="E55" s="95">
        <f t="shared" si="122"/>
        <v>184.64996847237612</v>
      </c>
      <c r="F55" s="95">
        <f t="shared" si="123"/>
        <v>18.464996847237614</v>
      </c>
      <c r="G55" s="95">
        <f t="shared" si="124"/>
        <v>118.99948410684868</v>
      </c>
      <c r="H55" s="5">
        <f t="shared" si="125"/>
        <v>48.333046726027042</v>
      </c>
      <c r="I55" s="95">
        <f t="shared" si="126"/>
        <v>321.483046726027</v>
      </c>
      <c r="J55" s="89">
        <f t="shared" si="127"/>
        <v>214.68287042893147</v>
      </c>
      <c r="K55" s="90">
        <f t="shared" si="128"/>
        <v>136.48210973340272</v>
      </c>
      <c r="L55" s="208">
        <f t="shared" si="129"/>
        <v>2.3757414090530555E-5</v>
      </c>
      <c r="M55" s="89">
        <f t="shared" si="130"/>
        <v>1.8744772598174902E-5</v>
      </c>
      <c r="N55" s="89">
        <f t="shared" si="131"/>
        <v>1.4179053940904358E-3</v>
      </c>
      <c r="O55" s="95">
        <f t="shared" si="132"/>
        <v>1.2151438408725273E-5</v>
      </c>
      <c r="P55" s="95">
        <v>100</v>
      </c>
      <c r="Q55" s="95">
        <f t="shared" si="39"/>
        <v>86</v>
      </c>
      <c r="R55" s="89">
        <f t="shared" si="133"/>
        <v>8.4873399999999996E-10</v>
      </c>
      <c r="S55" s="89">
        <f t="shared" si="134"/>
        <v>8.4873400000000002E-14</v>
      </c>
      <c r="T55" s="89">
        <f t="shared" si="135"/>
        <v>8.4873400000000012E-15</v>
      </c>
      <c r="U55" s="95">
        <f t="shared" si="43"/>
        <v>12.192</v>
      </c>
      <c r="V55" s="95">
        <f t="shared" si="136"/>
        <v>116.68621824000002</v>
      </c>
      <c r="W55" s="95">
        <f t="shared" si="137"/>
        <v>3828.288</v>
      </c>
      <c r="X55" s="95">
        <f t="shared" si="44"/>
        <v>8.8999999999999996E-2</v>
      </c>
      <c r="Y55" s="95">
        <f t="shared" si="138"/>
        <v>1338.7542725809146</v>
      </c>
      <c r="Z55" s="89">
        <f t="shared" si="139"/>
        <v>0.15036682244863078</v>
      </c>
      <c r="AA55" s="89">
        <f t="shared" si="140"/>
        <v>3144.9704977603674</v>
      </c>
      <c r="AB55" s="89">
        <f t="shared" si="141"/>
        <v>2485.7640623630264</v>
      </c>
      <c r="AC55" s="95">
        <f t="shared" si="142"/>
        <v>5.8650039252763506E-2</v>
      </c>
      <c r="AD55" s="89">
        <f t="shared" si="143"/>
        <v>5.6378648289530209E-2</v>
      </c>
      <c r="AE55" s="111">
        <f t="shared" si="50"/>
        <v>2.6359832600000001E-2</v>
      </c>
      <c r="AF55" s="95">
        <f t="shared" si="144"/>
        <v>1.0474768011045894</v>
      </c>
      <c r="AG55" s="89">
        <f t="shared" si="145"/>
        <v>83.126950592437694</v>
      </c>
      <c r="AH55" s="95">
        <f t="shared" si="146"/>
        <v>22.681573941514561</v>
      </c>
      <c r="AI55" s="95">
        <f t="shared" si="147"/>
        <v>9.6607603502969694E-2</v>
      </c>
      <c r="AJ55" s="95">
        <f t="shared" si="148"/>
        <v>8.8709294706067074E-2</v>
      </c>
      <c r="AK55" s="95">
        <f t="shared" si="149"/>
        <v>7.3741331581212304</v>
      </c>
      <c r="AL55" s="95">
        <f t="shared" si="150"/>
        <v>4.0825275976312379E-4</v>
      </c>
      <c r="AM55" s="95">
        <f t="shared" si="151"/>
        <v>1.797132953310848E-4</v>
      </c>
      <c r="AN55" s="95">
        <f t="shared" si="152"/>
        <v>9.8879837295061641</v>
      </c>
      <c r="AO55" s="102"/>
      <c r="AP55" s="95">
        <v>38.889000000000003</v>
      </c>
      <c r="AQ55" s="95">
        <v>1628</v>
      </c>
      <c r="AR55" s="192">
        <f t="shared" si="96"/>
        <v>1877.7393310265284</v>
      </c>
      <c r="AS55" s="192">
        <f t="shared" si="153"/>
        <v>5.9631864684213769E-2</v>
      </c>
      <c r="AT55" s="192">
        <f t="shared" si="154"/>
        <v>0.78900727691766603</v>
      </c>
      <c r="AU55" s="192">
        <f t="shared" si="155"/>
        <v>0.55896921879654393</v>
      </c>
      <c r="AV55" s="192">
        <f t="shared" si="156"/>
        <v>0.29346989667673851</v>
      </c>
      <c r="AW55" s="192">
        <f t="shared" si="157"/>
        <v>5110.8688964754383</v>
      </c>
      <c r="AX55" s="192">
        <f t="shared" si="102"/>
        <v>4551.4930288692367</v>
      </c>
      <c r="AY55" s="192">
        <f t="shared" si="158"/>
        <v>89.055170873352694</v>
      </c>
      <c r="AZ55" s="192">
        <f t="shared" si="159"/>
        <v>95.248592674949279</v>
      </c>
      <c r="BA55" s="192">
        <f t="shared" si="160"/>
        <v>113.88396187145415</v>
      </c>
      <c r="BB55" s="192">
        <f t="shared" si="161"/>
        <v>0.31201085444234011</v>
      </c>
      <c r="BC55" s="192">
        <f t="shared" si="162"/>
        <v>26300.159999999996</v>
      </c>
      <c r="BD55" s="192">
        <f>BC55/'Injection Well'!$Q$14</f>
        <v>44.877863506753492</v>
      </c>
      <c r="BE55" s="192">
        <f t="shared" si="163"/>
        <v>39.966058030249314</v>
      </c>
      <c r="BF55" s="192">
        <f t="shared" si="164"/>
        <v>3108.2145894148016</v>
      </c>
      <c r="BG55" s="192">
        <f t="shared" si="165"/>
        <v>27.292821028857254</v>
      </c>
      <c r="BH55" s="192">
        <f t="shared" si="166"/>
        <v>1443.2681172144248</v>
      </c>
      <c r="BI55" s="192">
        <f t="shared" si="167"/>
        <v>12.673146363168373</v>
      </c>
      <c r="BJ55" s="192">
        <f t="shared" si="168"/>
        <v>1258.8036960985476</v>
      </c>
      <c r="BK55" s="192">
        <f t="shared" si="169"/>
        <v>11.053388689791236</v>
      </c>
      <c r="BL55" s="192">
        <f>BK55*'Injection Well'!Q55</f>
        <v>0</v>
      </c>
      <c r="BM55" s="9"/>
      <c r="BN55" s="116">
        <f t="shared" si="170"/>
        <v>7.0891498746868065E-2</v>
      </c>
      <c r="BO55" s="116">
        <f t="shared" si="171"/>
        <v>70.891498746868066</v>
      </c>
      <c r="BP55" s="116">
        <f t="shared" si="117"/>
        <v>1.6108409358737545</v>
      </c>
      <c r="BQ55" s="116">
        <f t="shared" si="172"/>
        <v>4.2201428891282537</v>
      </c>
      <c r="BR55" s="116">
        <f t="shared" si="173"/>
        <v>0.27625542862369368</v>
      </c>
      <c r="BS55" s="116">
        <f t="shared" si="174"/>
        <v>0.72374457137630643</v>
      </c>
      <c r="BT55" s="23"/>
      <c r="BU55" s="23"/>
    </row>
    <row r="56" spans="2:73" s="101" customFormat="1" x14ac:dyDescent="0.25">
      <c r="B56" s="110">
        <v>42</v>
      </c>
      <c r="C56" s="95">
        <f t="shared" si="29"/>
        <v>0.3044</v>
      </c>
      <c r="D56" s="134">
        <f t="shared" si="121"/>
        <v>2677.9699516857536</v>
      </c>
      <c r="E56" s="95">
        <f t="shared" si="122"/>
        <v>184.63960104084865</v>
      </c>
      <c r="F56" s="95">
        <f t="shared" si="123"/>
        <v>18.463960104084865</v>
      </c>
      <c r="G56" s="95">
        <f t="shared" si="124"/>
        <v>118.99916062291709</v>
      </c>
      <c r="H56" s="5">
        <f t="shared" si="125"/>
        <v>48.332867012731711</v>
      </c>
      <c r="I56" s="95">
        <f t="shared" si="126"/>
        <v>321.48286701273167</v>
      </c>
      <c r="J56" s="89">
        <f t="shared" si="127"/>
        <v>214.6700986598874</v>
      </c>
      <c r="K56" s="90">
        <f t="shared" si="128"/>
        <v>136.47472628435662</v>
      </c>
      <c r="L56" s="208">
        <f t="shared" si="129"/>
        <v>2.3756490258508433E-5</v>
      </c>
      <c r="M56" s="89">
        <f t="shared" si="130"/>
        <v>1.8744250793029856E-5</v>
      </c>
      <c r="N56" s="89">
        <f t="shared" si="131"/>
        <v>1.4179897521837737E-3</v>
      </c>
      <c r="O56" s="95">
        <f t="shared" si="132"/>
        <v>1.2152161356941527E-5</v>
      </c>
      <c r="P56" s="95">
        <v>100</v>
      </c>
      <c r="Q56" s="95">
        <f t="shared" si="39"/>
        <v>86</v>
      </c>
      <c r="R56" s="89">
        <f t="shared" si="133"/>
        <v>8.4873399999999996E-10</v>
      </c>
      <c r="S56" s="89">
        <f t="shared" si="134"/>
        <v>8.4873400000000002E-14</v>
      </c>
      <c r="T56" s="89">
        <f t="shared" si="135"/>
        <v>8.4873400000000012E-15</v>
      </c>
      <c r="U56" s="95">
        <f t="shared" si="43"/>
        <v>12.192</v>
      </c>
      <c r="V56" s="95">
        <f t="shared" si="136"/>
        <v>116.68621824000002</v>
      </c>
      <c r="W56" s="95">
        <f t="shared" si="137"/>
        <v>3828.288</v>
      </c>
      <c r="X56" s="95">
        <f t="shared" si="44"/>
        <v>8.8999999999999996E-2</v>
      </c>
      <c r="Y56" s="95">
        <f t="shared" si="138"/>
        <v>1338.8063334726248</v>
      </c>
      <c r="Z56" s="89">
        <f t="shared" si="139"/>
        <v>0.15036992098294419</v>
      </c>
      <c r="AA56" s="89">
        <f t="shared" si="140"/>
        <v>3144.9422213695711</v>
      </c>
      <c r="AB56" s="89">
        <f t="shared" si="141"/>
        <v>2485.7299375366756</v>
      </c>
      <c r="AC56" s="95">
        <f t="shared" si="142"/>
        <v>5.8648362157997097E-2</v>
      </c>
      <c r="AD56" s="89">
        <f t="shared" si="143"/>
        <v>5.6376150378028504E-2</v>
      </c>
      <c r="AE56" s="111">
        <f t="shared" si="50"/>
        <v>2.6359832600000001E-2</v>
      </c>
      <c r="AF56" s="95">
        <f t="shared" si="144"/>
        <v>1.0474680986622891</v>
      </c>
      <c r="AG56" s="89">
        <f t="shared" si="145"/>
        <v>83.129329473253662</v>
      </c>
      <c r="AH56" s="95">
        <f t="shared" si="146"/>
        <v>22.681573941514561</v>
      </c>
      <c r="AI56" s="95">
        <f t="shared" si="147"/>
        <v>9.6610368165609348E-2</v>
      </c>
      <c r="AJ56" s="95">
        <f t="shared" si="148"/>
        <v>8.8706756145480653E-2</v>
      </c>
      <c r="AK56" s="95">
        <f t="shared" si="149"/>
        <v>7.3741331581212304</v>
      </c>
      <c r="AL56" s="95">
        <f t="shared" si="150"/>
        <v>3.8417181189052171E-4</v>
      </c>
      <c r="AM56" s="95">
        <f t="shared" si="151"/>
        <v>1.6911289421078131E-4</v>
      </c>
      <c r="AN56" s="95">
        <f t="shared" si="152"/>
        <v>9.8874630144598363</v>
      </c>
      <c r="AO56" s="102"/>
      <c r="AP56" s="95">
        <v>38.889000000000003</v>
      </c>
      <c r="AQ56" s="95">
        <v>1628</v>
      </c>
      <c r="AR56" s="192">
        <f t="shared" si="96"/>
        <v>1877.7393310265284</v>
      </c>
      <c r="AS56" s="192">
        <f t="shared" si="153"/>
        <v>5.9631864684213769E-2</v>
      </c>
      <c r="AT56" s="192">
        <f t="shared" si="154"/>
        <v>0.78901599474764861</v>
      </c>
      <c r="AU56" s="192">
        <f t="shared" si="155"/>
        <v>0.55896649495358808</v>
      </c>
      <c r="AV56" s="192">
        <f t="shared" si="156"/>
        <v>0.29346973562214812</v>
      </c>
      <c r="AW56" s="192">
        <f t="shared" si="157"/>
        <v>5110.8660916600002</v>
      </c>
      <c r="AX56" s="192">
        <f t="shared" si="102"/>
        <v>4551.4905310360555</v>
      </c>
      <c r="AY56" s="192">
        <f t="shared" si="158"/>
        <v>89.055170873352679</v>
      </c>
      <c r="AZ56" s="192">
        <f t="shared" si="159"/>
        <v>95.242926209688278</v>
      </c>
      <c r="BA56" s="192">
        <f t="shared" si="160"/>
        <v>113.88389937259126</v>
      </c>
      <c r="BB56" s="192">
        <f t="shared" si="161"/>
        <v>0.3120106832125788</v>
      </c>
      <c r="BC56" s="192">
        <f t="shared" si="162"/>
        <v>26300.159999999996</v>
      </c>
      <c r="BD56" s="192">
        <f>BC56/'Injection Well'!$Q$14</f>
        <v>44.877863506753492</v>
      </c>
      <c r="BE56" s="192">
        <f t="shared" si="163"/>
        <v>39.966058030249314</v>
      </c>
      <c r="BF56" s="192">
        <f t="shared" si="164"/>
        <v>3108.2128836445222</v>
      </c>
      <c r="BG56" s="192">
        <f t="shared" si="165"/>
        <v>27.292821028857254</v>
      </c>
      <c r="BH56" s="192">
        <f t="shared" si="166"/>
        <v>1443.2673251571878</v>
      </c>
      <c r="BI56" s="192">
        <f t="shared" si="167"/>
        <v>12.673146363168373</v>
      </c>
      <c r="BJ56" s="192">
        <f t="shared" si="168"/>
        <v>1258.8030052743234</v>
      </c>
      <c r="BK56" s="192">
        <f t="shared" si="169"/>
        <v>11.053388689791236</v>
      </c>
      <c r="BL56" s="192">
        <f>BK56*'Injection Well'!Q56</f>
        <v>0</v>
      </c>
      <c r="BM56" s="9"/>
      <c r="BN56" s="116">
        <f t="shared" si="170"/>
        <v>7.0887663637857631E-2</v>
      </c>
      <c r="BO56" s="116">
        <f t="shared" si="171"/>
        <v>70.887663637857628</v>
      </c>
      <c r="BP56" s="116">
        <f t="shared" si="117"/>
        <v>1.6107537921301922</v>
      </c>
      <c r="BQ56" s="116">
        <f t="shared" si="172"/>
        <v>4.2199145866053067</v>
      </c>
      <c r="BR56" s="116">
        <f t="shared" si="173"/>
        <v>0.27625542862369362</v>
      </c>
      <c r="BS56" s="116">
        <f t="shared" si="174"/>
        <v>0.72374457137630632</v>
      </c>
      <c r="BT56" s="23"/>
      <c r="BU56" s="23"/>
    </row>
    <row r="57" spans="2:73" s="101" customFormat="1" x14ac:dyDescent="0.25">
      <c r="B57" s="110">
        <v>43</v>
      </c>
      <c r="C57" s="95">
        <f t="shared" si="29"/>
        <v>0.3044</v>
      </c>
      <c r="D57" s="134">
        <f t="shared" si="121"/>
        <v>2677.8195817647706</v>
      </c>
      <c r="E57" s="95">
        <f t="shared" si="122"/>
        <v>184.62923339568471</v>
      </c>
      <c r="F57" s="95">
        <f t="shared" si="123"/>
        <v>18.462923339568469</v>
      </c>
      <c r="G57" s="95">
        <f t="shared" si="124"/>
        <v>118.99885621970751</v>
      </c>
      <c r="H57" s="5">
        <f t="shared" si="125"/>
        <v>48.332697899837498</v>
      </c>
      <c r="I57" s="95">
        <f t="shared" si="126"/>
        <v>321.48269789983749</v>
      </c>
      <c r="J57" s="89">
        <f t="shared" si="127"/>
        <v>214.65731261960815</v>
      </c>
      <c r="K57" s="90">
        <f t="shared" si="128"/>
        <v>136.46733554811786</v>
      </c>
      <c r="L57" s="208">
        <f t="shared" si="129"/>
        <v>2.375556581598958E-5</v>
      </c>
      <c r="M57" s="89">
        <f t="shared" si="130"/>
        <v>1.8743728835246922E-5</v>
      </c>
      <c r="N57" s="89">
        <f t="shared" si="131"/>
        <v>1.4180742145944213E-3</v>
      </c>
      <c r="O57" s="95">
        <f t="shared" si="132"/>
        <v>1.2152885199156327E-5</v>
      </c>
      <c r="P57" s="95">
        <v>100</v>
      </c>
      <c r="Q57" s="95">
        <f t="shared" si="39"/>
        <v>86</v>
      </c>
      <c r="R57" s="89">
        <f t="shared" si="133"/>
        <v>8.4873399999999996E-10</v>
      </c>
      <c r="S57" s="89">
        <f t="shared" si="134"/>
        <v>8.4873400000000002E-14</v>
      </c>
      <c r="T57" s="89">
        <f t="shared" si="135"/>
        <v>8.4873400000000012E-15</v>
      </c>
      <c r="U57" s="95">
        <f t="shared" si="43"/>
        <v>12.192</v>
      </c>
      <c r="V57" s="95">
        <f t="shared" si="136"/>
        <v>116.68621824000002</v>
      </c>
      <c r="W57" s="95">
        <f t="shared" si="137"/>
        <v>3828.288</v>
      </c>
      <c r="X57" s="95">
        <f t="shared" si="44"/>
        <v>8.8999999999999996E-2</v>
      </c>
      <c r="Y57" s="95">
        <f t="shared" si="138"/>
        <v>1338.8584328209947</v>
      </c>
      <c r="Z57" s="89">
        <f t="shared" si="139"/>
        <v>0.15037302601889216</v>
      </c>
      <c r="AA57" s="89">
        <f t="shared" si="140"/>
        <v>3144.9138784681327</v>
      </c>
      <c r="AB57" s="89">
        <f t="shared" si="141"/>
        <v>2485.6956956866138</v>
      </c>
      <c r="AC57" s="95">
        <f t="shared" si="142"/>
        <v>5.8646684990133362E-2</v>
      </c>
      <c r="AD57" s="89">
        <f t="shared" si="143"/>
        <v>5.6373651099958108E-2</v>
      </c>
      <c r="AE57" s="111">
        <f t="shared" si="50"/>
        <v>2.6359832600000001E-2</v>
      </c>
      <c r="AF57" s="95">
        <f t="shared" si="144"/>
        <v>1.0474593457270189</v>
      </c>
      <c r="AG57" s="89">
        <f t="shared" si="145"/>
        <v>83.131709027912379</v>
      </c>
      <c r="AH57" s="95">
        <f t="shared" si="146"/>
        <v>22.681573941514561</v>
      </c>
      <c r="AI57" s="95">
        <f t="shared" si="147"/>
        <v>9.6613133611368446E-2</v>
      </c>
      <c r="AJ57" s="95">
        <f t="shared" si="148"/>
        <v>8.8704217011168207E-2</v>
      </c>
      <c r="AK57" s="95">
        <f t="shared" si="149"/>
        <v>7.3741331581212304</v>
      </c>
      <c r="AL57" s="95">
        <f t="shared" si="150"/>
        <v>3.6151127270841191E-4</v>
      </c>
      <c r="AM57" s="95">
        <f t="shared" si="151"/>
        <v>1.5913775171973177E-4</v>
      </c>
      <c r="AN57" s="95">
        <f t="shared" si="152"/>
        <v>9.8869402517562843</v>
      </c>
      <c r="AO57" s="102"/>
      <c r="AP57" s="95">
        <v>38.889000000000003</v>
      </c>
      <c r="AQ57" s="95">
        <v>1628</v>
      </c>
      <c r="AR57" s="192">
        <f t="shared" si="96"/>
        <v>1877.7393310265284</v>
      </c>
      <c r="AS57" s="192">
        <f t="shared" si="153"/>
        <v>5.9631864684213769E-2</v>
      </c>
      <c r="AT57" s="192">
        <f t="shared" si="154"/>
        <v>0.78902472710756266</v>
      </c>
      <c r="AU57" s="192">
        <f t="shared" si="155"/>
        <v>0.55896376659743974</v>
      </c>
      <c r="AV57" s="192">
        <f t="shared" si="156"/>
        <v>0.2934695743007848</v>
      </c>
      <c r="AW57" s="192">
        <f t="shared" si="157"/>
        <v>5110.8632821986303</v>
      </c>
      <c r="AX57" s="192">
        <f t="shared" si="102"/>
        <v>4551.4880290654319</v>
      </c>
      <c r="AY57" s="192">
        <f t="shared" si="158"/>
        <v>89.055170873352679</v>
      </c>
      <c r="AZ57" s="192">
        <f t="shared" si="159"/>
        <v>95.237253412692198</v>
      </c>
      <c r="BA57" s="192">
        <f t="shared" si="160"/>
        <v>113.88383677020447</v>
      </c>
      <c r="BB57" s="192">
        <f t="shared" si="161"/>
        <v>0.31201051169919031</v>
      </c>
      <c r="BC57" s="192">
        <f t="shared" si="162"/>
        <v>26300.159999999996</v>
      </c>
      <c r="BD57" s="192">
        <f>BC57/'Injection Well'!$Q$14</f>
        <v>44.877863506753492</v>
      </c>
      <c r="BE57" s="192">
        <f t="shared" si="163"/>
        <v>39.966058030249307</v>
      </c>
      <c r="BF57" s="192">
        <f t="shared" si="164"/>
        <v>3108.2111750487834</v>
      </c>
      <c r="BG57" s="192">
        <f t="shared" si="165"/>
        <v>27.292821028857254</v>
      </c>
      <c r="BH57" s="192">
        <f t="shared" si="166"/>
        <v>1443.2665317879773</v>
      </c>
      <c r="BI57" s="192">
        <f t="shared" si="167"/>
        <v>12.673146363168373</v>
      </c>
      <c r="BJ57" s="192">
        <f t="shared" si="168"/>
        <v>1258.8023133058091</v>
      </c>
      <c r="BK57" s="192">
        <f t="shared" si="169"/>
        <v>11.053388689791234</v>
      </c>
      <c r="BL57" s="192">
        <f>BK57*'Injection Well'!Q57</f>
        <v>0</v>
      </c>
      <c r="BM57" s="9"/>
      <c r="BN57" s="116">
        <f t="shared" si="170"/>
        <v>7.0883824743735668E-2</v>
      </c>
      <c r="BO57" s="116">
        <f t="shared" si="171"/>
        <v>70.883824743735673</v>
      </c>
      <c r="BP57" s="116">
        <f t="shared" si="117"/>
        <v>1.6106665623789604</v>
      </c>
      <c r="BQ57" s="116">
        <f t="shared" si="172"/>
        <v>4.2196860587561673</v>
      </c>
      <c r="BR57" s="116">
        <f t="shared" si="173"/>
        <v>0.27625542862369362</v>
      </c>
      <c r="BS57" s="116">
        <f t="shared" si="174"/>
        <v>0.72374457137630632</v>
      </c>
      <c r="BT57" s="23"/>
      <c r="BU57" s="23"/>
    </row>
    <row r="58" spans="2:73" s="101" customFormat="1" x14ac:dyDescent="0.25">
      <c r="B58" s="110">
        <v>44</v>
      </c>
      <c r="C58" s="95">
        <f t="shared" si="29"/>
        <v>0.3044</v>
      </c>
      <c r="D58" s="134">
        <f t="shared" si="121"/>
        <v>2677.6692087387519</v>
      </c>
      <c r="E58" s="95">
        <f t="shared" si="122"/>
        <v>184.61886553643598</v>
      </c>
      <c r="F58" s="95">
        <f t="shared" si="123"/>
        <v>18.461886553643595</v>
      </c>
      <c r="G58" s="95">
        <f t="shared" si="124"/>
        <v>118.9985697717544</v>
      </c>
      <c r="H58" s="5">
        <f t="shared" si="125"/>
        <v>48.332538762085775</v>
      </c>
      <c r="I58" s="95">
        <f t="shared" si="126"/>
        <v>321.48253876208577</v>
      </c>
      <c r="J58" s="89">
        <f t="shared" si="127"/>
        <v>214.64451313349966</v>
      </c>
      <c r="K58" s="90">
        <f t="shared" si="128"/>
        <v>136.45993794507157</v>
      </c>
      <c r="L58" s="208">
        <f t="shared" si="129"/>
        <v>2.3754640797808357E-5</v>
      </c>
      <c r="M58" s="89">
        <f t="shared" si="130"/>
        <v>1.8743206733169534E-5</v>
      </c>
      <c r="N58" s="89">
        <f t="shared" si="131"/>
        <v>1.4181587759044009E-3</v>
      </c>
      <c r="O58" s="95">
        <f t="shared" si="132"/>
        <v>1.2153609888937649E-5</v>
      </c>
      <c r="P58" s="95">
        <v>100</v>
      </c>
      <c r="Q58" s="95">
        <f t="shared" si="39"/>
        <v>86</v>
      </c>
      <c r="R58" s="89">
        <f t="shared" si="133"/>
        <v>8.4873399999999996E-10</v>
      </c>
      <c r="S58" s="89">
        <f t="shared" si="134"/>
        <v>8.4873400000000002E-14</v>
      </c>
      <c r="T58" s="89">
        <f t="shared" si="135"/>
        <v>8.4873400000000012E-15</v>
      </c>
      <c r="U58" s="95">
        <f t="shared" si="43"/>
        <v>12.192</v>
      </c>
      <c r="V58" s="95">
        <f t="shared" si="136"/>
        <v>116.68621824000002</v>
      </c>
      <c r="W58" s="95">
        <f t="shared" si="137"/>
        <v>3828.288</v>
      </c>
      <c r="X58" s="95">
        <f t="shared" si="44"/>
        <v>8.8999999999999996E-2</v>
      </c>
      <c r="Y58" s="95">
        <f t="shared" si="138"/>
        <v>1338.9105686711209</v>
      </c>
      <c r="Z58" s="89">
        <f t="shared" si="139"/>
        <v>0.15037613720050624</v>
      </c>
      <c r="AA58" s="89">
        <f t="shared" si="140"/>
        <v>3144.8854729421464</v>
      </c>
      <c r="AB58" s="89">
        <f t="shared" si="141"/>
        <v>2485.6613436699831</v>
      </c>
      <c r="AC58" s="95">
        <f t="shared" si="142"/>
        <v>5.8645007751372102E-2</v>
      </c>
      <c r="AD58" s="89">
        <f t="shared" si="143"/>
        <v>5.6371150532753142E-2</v>
      </c>
      <c r="AE58" s="111">
        <f t="shared" si="50"/>
        <v>2.6359832600000001E-2</v>
      </c>
      <c r="AF58" s="95">
        <f t="shared" si="144"/>
        <v>1.0474505452850535</v>
      </c>
      <c r="AG58" s="89">
        <f t="shared" si="145"/>
        <v>83.134089230221704</v>
      </c>
      <c r="AH58" s="95">
        <f t="shared" si="146"/>
        <v>22.681573941514561</v>
      </c>
      <c r="AI58" s="95">
        <f t="shared" si="147"/>
        <v>9.661589980980731E-2</v>
      </c>
      <c r="AJ58" s="95">
        <f t="shared" si="148"/>
        <v>8.8701677331186973E-2</v>
      </c>
      <c r="AK58" s="95">
        <f t="shared" si="149"/>
        <v>7.3741331581212304</v>
      </c>
      <c r="AL58" s="95">
        <f t="shared" si="150"/>
        <v>3.4018736066844405E-4</v>
      </c>
      <c r="AM58" s="95">
        <f t="shared" si="151"/>
        <v>1.4975098772970912E-4</v>
      </c>
      <c r="AN58" s="95">
        <f t="shared" si="152"/>
        <v>9.88641556156729</v>
      </c>
      <c r="AO58" s="102"/>
      <c r="AP58" s="95">
        <v>38.889000000000003</v>
      </c>
      <c r="AQ58" s="95">
        <v>1628</v>
      </c>
      <c r="AR58" s="192">
        <f t="shared" si="96"/>
        <v>1877.7393310265284</v>
      </c>
      <c r="AS58" s="192">
        <f t="shared" si="153"/>
        <v>5.9631864684213769E-2</v>
      </c>
      <c r="AT58" s="192">
        <f t="shared" si="154"/>
        <v>0.78903347319395434</v>
      </c>
      <c r="AU58" s="192">
        <f t="shared" si="155"/>
        <v>0.55896103397926034</v>
      </c>
      <c r="AV58" s="192">
        <f t="shared" si="156"/>
        <v>0.29346941272749949</v>
      </c>
      <c r="AW58" s="192">
        <f t="shared" si="157"/>
        <v>5110.8604683499598</v>
      </c>
      <c r="AX58" s="192">
        <f t="shared" si="102"/>
        <v>4551.4855231876909</v>
      </c>
      <c r="AY58" s="192">
        <f t="shared" si="158"/>
        <v>89.055170873352708</v>
      </c>
      <c r="AZ58" s="192">
        <f t="shared" si="159"/>
        <v>95.231574650169776</v>
      </c>
      <c r="BA58" s="192">
        <f t="shared" si="160"/>
        <v>113.88377407005676</v>
      </c>
      <c r="BB58" s="192">
        <f t="shared" si="161"/>
        <v>0.31201033991796373</v>
      </c>
      <c r="BC58" s="192">
        <f t="shared" si="162"/>
        <v>26300.159999999996</v>
      </c>
      <c r="BD58" s="192">
        <f>BC58/'Injection Well'!$Q$14</f>
        <v>44.877863506753492</v>
      </c>
      <c r="BE58" s="192">
        <f t="shared" si="163"/>
        <v>39.966058030249314</v>
      </c>
      <c r="BF58" s="192">
        <f t="shared" si="164"/>
        <v>3108.2094637848741</v>
      </c>
      <c r="BG58" s="192">
        <f t="shared" si="165"/>
        <v>27.292821028857258</v>
      </c>
      <c r="BH58" s="192">
        <f t="shared" si="166"/>
        <v>1443.2657371798286</v>
      </c>
      <c r="BI58" s="192">
        <f t="shared" si="167"/>
        <v>12.673146363168375</v>
      </c>
      <c r="BJ58" s="192">
        <f t="shared" si="168"/>
        <v>1258.8016202567057</v>
      </c>
      <c r="BK58" s="192">
        <f t="shared" si="169"/>
        <v>11.053388689791236</v>
      </c>
      <c r="BL58" s="192">
        <f>BK58*'Injection Well'!Q58</f>
        <v>0</v>
      </c>
      <c r="BM58" s="9"/>
      <c r="BN58" s="116">
        <f t="shared" si="170"/>
        <v>7.0879982282858495E-2</v>
      </c>
      <c r="BO58" s="116">
        <f t="shared" si="171"/>
        <v>70.879982282858492</v>
      </c>
      <c r="BP58" s="116">
        <f t="shared" si="117"/>
        <v>1.6105792515816877</v>
      </c>
      <c r="BQ58" s="116">
        <f t="shared" si="172"/>
        <v>4.2194573185794999</v>
      </c>
      <c r="BR58" s="116">
        <f t="shared" si="173"/>
        <v>0.27625542862369368</v>
      </c>
      <c r="BS58" s="116">
        <f t="shared" si="174"/>
        <v>0.72374457137630643</v>
      </c>
      <c r="BT58" s="23"/>
      <c r="BU58" s="23"/>
    </row>
    <row r="59" spans="2:73" s="101" customFormat="1" x14ac:dyDescent="0.25">
      <c r="B59" s="110">
        <v>45</v>
      </c>
      <c r="C59" s="95">
        <f t="shared" si="29"/>
        <v>0.3044</v>
      </c>
      <c r="D59" s="134">
        <f t="shared" si="121"/>
        <v>2677.5188326015514</v>
      </c>
      <c r="E59" s="95">
        <f t="shared" si="122"/>
        <v>184.60849746267871</v>
      </c>
      <c r="F59" s="95">
        <f t="shared" si="123"/>
        <v>18.460849746267872</v>
      </c>
      <c r="G59" s="95">
        <f t="shared" si="124"/>
        <v>118.99830021997649</v>
      </c>
      <c r="H59" s="5">
        <f t="shared" si="125"/>
        <v>48.332389011098044</v>
      </c>
      <c r="I59" s="95">
        <f t="shared" si="126"/>
        <v>321.48238901109801</v>
      </c>
      <c r="J59" s="89">
        <f t="shared" si="127"/>
        <v>214.63170097827998</v>
      </c>
      <c r="K59" s="90">
        <f t="shared" si="128"/>
        <v>136.45253387080564</v>
      </c>
      <c r="L59" s="208">
        <f t="shared" si="129"/>
        <v>2.3753715236744283E-5</v>
      </c>
      <c r="M59" s="89">
        <f t="shared" si="130"/>
        <v>1.8742684494648903E-5</v>
      </c>
      <c r="N59" s="89">
        <f t="shared" si="131"/>
        <v>1.4182434310149007E-3</v>
      </c>
      <c r="O59" s="95">
        <f t="shared" si="132"/>
        <v>1.2154335382588713E-5</v>
      </c>
      <c r="P59" s="95">
        <v>100</v>
      </c>
      <c r="Q59" s="95">
        <f t="shared" si="39"/>
        <v>86</v>
      </c>
      <c r="R59" s="89">
        <f t="shared" si="133"/>
        <v>8.4873399999999996E-10</v>
      </c>
      <c r="S59" s="89">
        <f t="shared" si="134"/>
        <v>8.4873400000000002E-14</v>
      </c>
      <c r="T59" s="89">
        <f t="shared" si="135"/>
        <v>8.4873400000000012E-15</v>
      </c>
      <c r="U59" s="95">
        <f t="shared" si="43"/>
        <v>12.192</v>
      </c>
      <c r="V59" s="95">
        <f t="shared" si="136"/>
        <v>116.68621824000002</v>
      </c>
      <c r="W59" s="95">
        <f t="shared" si="137"/>
        <v>3828.288</v>
      </c>
      <c r="X59" s="95">
        <f t="shared" si="44"/>
        <v>8.8999999999999996E-2</v>
      </c>
      <c r="Y59" s="95">
        <f t="shared" si="138"/>
        <v>1338.9627391833249</v>
      </c>
      <c r="Z59" s="89">
        <f t="shared" si="139"/>
        <v>0.15037925419279147</v>
      </c>
      <c r="AA59" s="89">
        <f t="shared" si="140"/>
        <v>3144.8570084484841</v>
      </c>
      <c r="AB59" s="89">
        <f t="shared" si="141"/>
        <v>2485.6268879394588</v>
      </c>
      <c r="AC59" s="95">
        <f t="shared" si="142"/>
        <v>5.8643330443783073E-2</v>
      </c>
      <c r="AD59" s="89">
        <f t="shared" si="143"/>
        <v>5.6368648749279875E-2</v>
      </c>
      <c r="AE59" s="111">
        <f t="shared" si="50"/>
        <v>2.6359832600000001E-2</v>
      </c>
      <c r="AF59" s="95">
        <f t="shared" si="144"/>
        <v>1.047441700146539</v>
      </c>
      <c r="AG59" s="89">
        <f t="shared" si="145"/>
        <v>83.136470055533266</v>
      </c>
      <c r="AH59" s="95">
        <f t="shared" si="146"/>
        <v>22.681573941514561</v>
      </c>
      <c r="AI59" s="95">
        <f t="shared" si="147"/>
        <v>9.6618666732280339E-2</v>
      </c>
      <c r="AJ59" s="95">
        <f t="shared" si="148"/>
        <v>8.8699137131940747E-2</v>
      </c>
      <c r="AK59" s="95">
        <f t="shared" si="149"/>
        <v>7.3741331581212304</v>
      </c>
      <c r="AL59" s="95">
        <f t="shared" si="150"/>
        <v>3.201212359502669E-4</v>
      </c>
      <c r="AM59" s="95">
        <f t="shared" si="151"/>
        <v>1.409178974195613E-4</v>
      </c>
      <c r="AN59" s="95">
        <f t="shared" si="152"/>
        <v>9.8858890569719247</v>
      </c>
      <c r="AO59" s="102"/>
      <c r="AP59" s="95">
        <v>38.889000000000003</v>
      </c>
      <c r="AQ59" s="95">
        <v>1628</v>
      </c>
      <c r="AR59" s="192">
        <f t="shared" si="96"/>
        <v>1877.7393310265284</v>
      </c>
      <c r="AS59" s="192">
        <f t="shared" si="153"/>
        <v>5.9631864684213769E-2</v>
      </c>
      <c r="AT59" s="192">
        <f t="shared" si="154"/>
        <v>0.78904223225073078</v>
      </c>
      <c r="AU59" s="192">
        <f t="shared" si="155"/>
        <v>0.55895829733540459</v>
      </c>
      <c r="AV59" s="192">
        <f t="shared" si="156"/>
        <v>0.29346925091626769</v>
      </c>
      <c r="AW59" s="192">
        <f t="shared" si="157"/>
        <v>5110.8576503573795</v>
      </c>
      <c r="AX59" s="192">
        <f t="shared" si="102"/>
        <v>4551.4830136195833</v>
      </c>
      <c r="AY59" s="192">
        <f t="shared" si="158"/>
        <v>89.055170873352708</v>
      </c>
      <c r="AZ59" s="192">
        <f t="shared" si="159"/>
        <v>95.225890266728427</v>
      </c>
      <c r="BA59" s="192">
        <f t="shared" si="160"/>
        <v>113.88371127757155</v>
      </c>
      <c r="BB59" s="192">
        <f t="shared" si="161"/>
        <v>0.31201016788375768</v>
      </c>
      <c r="BC59" s="192">
        <f t="shared" si="162"/>
        <v>26300.159999999996</v>
      </c>
      <c r="BD59" s="192">
        <f>BC59/'Injection Well'!$Q$14</f>
        <v>44.877863506753492</v>
      </c>
      <c r="BE59" s="192">
        <f t="shared" si="163"/>
        <v>39.966058030249322</v>
      </c>
      <c r="BF59" s="192">
        <f t="shared" si="164"/>
        <v>3108.2077500008131</v>
      </c>
      <c r="BG59" s="192">
        <f t="shared" si="165"/>
        <v>27.292821028857258</v>
      </c>
      <c r="BH59" s="192">
        <f t="shared" si="166"/>
        <v>1443.2649414014732</v>
      </c>
      <c r="BI59" s="192">
        <f t="shared" si="167"/>
        <v>12.673146363168375</v>
      </c>
      <c r="BJ59" s="192">
        <f t="shared" si="168"/>
        <v>1258.8009261869602</v>
      </c>
      <c r="BK59" s="192">
        <f t="shared" si="169"/>
        <v>11.053388689791237</v>
      </c>
      <c r="BL59" s="192">
        <f>BK59*'Injection Well'!Q59</f>
        <v>0</v>
      </c>
      <c r="BM59" s="9"/>
      <c r="BN59" s="116">
        <f t="shared" si="170"/>
        <v>7.0876136460702246E-2</v>
      </c>
      <c r="BO59" s="116">
        <f t="shared" si="171"/>
        <v>70.876136460702241</v>
      </c>
      <c r="BP59" s="116">
        <f t="shared" si="117"/>
        <v>1.6104918644073312</v>
      </c>
      <c r="BQ59" s="116">
        <f t="shared" si="172"/>
        <v>4.2192283783072178</v>
      </c>
      <c r="BR59" s="116">
        <f t="shared" si="173"/>
        <v>0.27625542862369368</v>
      </c>
      <c r="BS59" s="116">
        <f t="shared" si="174"/>
        <v>0.72374457137630632</v>
      </c>
      <c r="BT59" s="23"/>
      <c r="BU59" s="23"/>
    </row>
    <row r="60" spans="2:73" s="101" customFormat="1" x14ac:dyDescent="0.25">
      <c r="B60" s="110">
        <v>46</v>
      </c>
      <c r="C60" s="95">
        <f t="shared" si="29"/>
        <v>0.3044</v>
      </c>
      <c r="D60" s="134">
        <f t="shared" si="121"/>
        <v>2677.3684533473584</v>
      </c>
      <c r="E60" s="95">
        <f t="shared" si="122"/>
        <v>184.59812917401231</v>
      </c>
      <c r="F60" s="95">
        <f t="shared" si="123"/>
        <v>18.459812917401234</v>
      </c>
      <c r="G60" s="95">
        <f t="shared" si="124"/>
        <v>118.99804656776112</v>
      </c>
      <c r="H60" s="5">
        <f t="shared" si="125"/>
        <v>48.332248093200626</v>
      </c>
      <c r="I60" s="95">
        <f t="shared" si="126"/>
        <v>321.48224809320061</v>
      </c>
      <c r="J60" s="89">
        <f t="shared" si="127"/>
        <v>214.61887688485103</v>
      </c>
      <c r="K60" s="90">
        <f t="shared" si="128"/>
        <v>136.44512369757322</v>
      </c>
      <c r="L60" s="208">
        <f t="shared" si="129"/>
        <v>2.3752789163643249E-5</v>
      </c>
      <c r="M60" s="89">
        <f t="shared" si="130"/>
        <v>1.8742162127073053E-5</v>
      </c>
      <c r="N60" s="89">
        <f t="shared" si="131"/>
        <v>1.4183281751274797E-3</v>
      </c>
      <c r="O60" s="95">
        <f t="shared" si="132"/>
        <v>1.2155061638986917E-5</v>
      </c>
      <c r="P60" s="95">
        <v>100</v>
      </c>
      <c r="Q60" s="95">
        <f t="shared" si="39"/>
        <v>86</v>
      </c>
      <c r="R60" s="89">
        <f t="shared" si="133"/>
        <v>8.4873399999999996E-10</v>
      </c>
      <c r="S60" s="89">
        <f t="shared" si="134"/>
        <v>8.4873400000000002E-14</v>
      </c>
      <c r="T60" s="89">
        <f t="shared" si="135"/>
        <v>8.4873400000000012E-15</v>
      </c>
      <c r="U60" s="95">
        <f t="shared" si="43"/>
        <v>12.192</v>
      </c>
      <c r="V60" s="95">
        <f t="shared" si="136"/>
        <v>116.68621824000002</v>
      </c>
      <c r="W60" s="95">
        <f t="shared" si="137"/>
        <v>3828.288</v>
      </c>
      <c r="X60" s="95">
        <f t="shared" si="44"/>
        <v>8.8999999999999996E-2</v>
      </c>
      <c r="Y60" s="95">
        <f t="shared" si="138"/>
        <v>1339.0149426263606</v>
      </c>
      <c r="Z60" s="89">
        <f t="shared" si="139"/>
        <v>0.15038237668049106</v>
      </c>
      <c r="AA60" s="89">
        <f t="shared" si="140"/>
        <v>3144.8284884283175</v>
      </c>
      <c r="AB60" s="89">
        <f t="shared" si="141"/>
        <v>2485.5923345671076</v>
      </c>
      <c r="AC60" s="95">
        <f t="shared" si="142"/>
        <v>5.8641653069313668E-2</v>
      </c>
      <c r="AD60" s="89">
        <f t="shared" si="143"/>
        <v>5.6366145818106186E-2</v>
      </c>
      <c r="AE60" s="111">
        <f t="shared" si="50"/>
        <v>2.6359832600000001E-2</v>
      </c>
      <c r="AF60" s="95">
        <f t="shared" si="144"/>
        <v>1.0474328129558808</v>
      </c>
      <c r="AG60" s="89">
        <f t="shared" si="145"/>
        <v>83.138851480651383</v>
      </c>
      <c r="AH60" s="95">
        <f t="shared" si="146"/>
        <v>22.681573941514561</v>
      </c>
      <c r="AI60" s="95">
        <f t="shared" si="147"/>
        <v>9.6621434351830252E-2</v>
      </c>
      <c r="AJ60" s="95">
        <f t="shared" si="148"/>
        <v>8.8696596438277556E-2</v>
      </c>
      <c r="AK60" s="95">
        <f t="shared" si="149"/>
        <v>7.3741331581212304</v>
      </c>
      <c r="AL60" s="95">
        <f t="shared" si="150"/>
        <v>3.0123870898354142E-4</v>
      </c>
      <c r="AM60" s="95">
        <f t="shared" si="151"/>
        <v>1.3260582296971941E-4</v>
      </c>
      <c r="AN60" s="95">
        <f t="shared" si="152"/>
        <v>9.8853608443750112</v>
      </c>
      <c r="AO60" s="102"/>
      <c r="AP60" s="95">
        <v>38.889000000000003</v>
      </c>
      <c r="AQ60" s="95">
        <v>1628</v>
      </c>
      <c r="AR60" s="192">
        <f t="shared" si="96"/>
        <v>1877.7393310265284</v>
      </c>
      <c r="AS60" s="192">
        <f t="shared" si="153"/>
        <v>5.9631864684213769E-2</v>
      </c>
      <c r="AT60" s="192">
        <f t="shared" si="154"/>
        <v>0.78905100356636781</v>
      </c>
      <c r="AU60" s="192">
        <f t="shared" si="155"/>
        <v>0.55895555688829379</v>
      </c>
      <c r="AV60" s="192">
        <f t="shared" si="156"/>
        <v>0.29346908888024104</v>
      </c>
      <c r="AW60" s="192">
        <f t="shared" si="157"/>
        <v>5110.8548284499257</v>
      </c>
      <c r="AX60" s="192">
        <f t="shared" si="102"/>
        <v>4551.4805005650778</v>
      </c>
      <c r="AY60" s="192">
        <f t="shared" si="158"/>
        <v>89.055170873352694</v>
      </c>
      <c r="AZ60" s="192">
        <f t="shared" si="159"/>
        <v>95.220200586648218</v>
      </c>
      <c r="BA60" s="192">
        <f t="shared" si="160"/>
        <v>113.8836483978524</v>
      </c>
      <c r="BB60" s="192">
        <f t="shared" si="161"/>
        <v>0.31200999561055454</v>
      </c>
      <c r="BC60" s="192">
        <f t="shared" si="162"/>
        <v>26300.159999999996</v>
      </c>
      <c r="BD60" s="192">
        <f>BC60/'Injection Well'!$Q$14</f>
        <v>44.877863506753492</v>
      </c>
      <c r="BE60" s="192">
        <f t="shared" si="163"/>
        <v>39.966058030249307</v>
      </c>
      <c r="BF60" s="192">
        <f t="shared" si="164"/>
        <v>3108.2060338358915</v>
      </c>
      <c r="BG60" s="192">
        <f t="shared" si="165"/>
        <v>27.292821028857254</v>
      </c>
      <c r="BH60" s="192">
        <f t="shared" si="166"/>
        <v>1443.2641445175886</v>
      </c>
      <c r="BI60" s="192">
        <f t="shared" si="167"/>
        <v>12.673146363168371</v>
      </c>
      <c r="BJ60" s="192">
        <f t="shared" si="168"/>
        <v>1258.8002311529833</v>
      </c>
      <c r="BK60" s="192">
        <f t="shared" si="169"/>
        <v>11.053388689791234</v>
      </c>
      <c r="BL60" s="192">
        <f>BK60*'Injection Well'!Q60</f>
        <v>0</v>
      </c>
      <c r="BM60" s="9"/>
      <c r="BN60" s="116">
        <f t="shared" si="170"/>
        <v>7.0872287470622547E-2</v>
      </c>
      <c r="BO60" s="116">
        <f t="shared" si="171"/>
        <v>70.872287470622553</v>
      </c>
      <c r="BP60" s="116">
        <f t="shared" si="117"/>
        <v>1.6104044052494388</v>
      </c>
      <c r="BQ60" s="116">
        <f t="shared" si="172"/>
        <v>4.2189992494497064</v>
      </c>
      <c r="BR60" s="116">
        <f t="shared" si="173"/>
        <v>0.27625542862369368</v>
      </c>
      <c r="BS60" s="116">
        <f t="shared" si="174"/>
        <v>0.72374457137630621</v>
      </c>
      <c r="BT60" s="23"/>
      <c r="BU60" s="23"/>
    </row>
    <row r="61" spans="2:73" s="101" customFormat="1" x14ac:dyDescent="0.25">
      <c r="B61" s="110">
        <v>47</v>
      </c>
      <c r="C61" s="95">
        <f t="shared" si="29"/>
        <v>0.3044</v>
      </c>
      <c r="D61" s="134">
        <f t="shared" si="121"/>
        <v>2677.2180709706777</v>
      </c>
      <c r="E61" s="95">
        <f t="shared" si="122"/>
        <v>184.58776067005789</v>
      </c>
      <c r="F61" s="95">
        <f t="shared" si="123"/>
        <v>18.45877606700579</v>
      </c>
      <c r="G61" s="95">
        <f t="shared" si="124"/>
        <v>118.99780787727978</v>
      </c>
      <c r="H61" s="5">
        <f t="shared" si="125"/>
        <v>48.332115487377656</v>
      </c>
      <c r="I61" s="95">
        <f t="shared" si="126"/>
        <v>321.48211548737765</v>
      </c>
      <c r="J61" s="89">
        <f t="shared" si="127"/>
        <v>214.60604154100091</v>
      </c>
      <c r="K61" s="90">
        <f t="shared" si="128"/>
        <v>136.43770777566928</v>
      </c>
      <c r="L61" s="208">
        <f t="shared" si="129"/>
        <v>2.3751862607531571E-5</v>
      </c>
      <c r="M61" s="89">
        <f t="shared" si="130"/>
        <v>1.8741639637394133E-5</v>
      </c>
      <c r="N61" s="89">
        <f t="shared" si="131"/>
        <v>1.418413003726383E-3</v>
      </c>
      <c r="O61" s="95">
        <f t="shared" si="132"/>
        <v>1.2155788619432276E-5</v>
      </c>
      <c r="P61" s="95">
        <v>100</v>
      </c>
      <c r="Q61" s="95">
        <f t="shared" si="39"/>
        <v>86</v>
      </c>
      <c r="R61" s="89">
        <f t="shared" si="133"/>
        <v>8.4873399999999996E-10</v>
      </c>
      <c r="S61" s="89">
        <f t="shared" si="134"/>
        <v>8.4873400000000002E-14</v>
      </c>
      <c r="T61" s="89">
        <f t="shared" si="135"/>
        <v>8.4873400000000012E-15</v>
      </c>
      <c r="U61" s="95">
        <f t="shared" si="43"/>
        <v>12.192</v>
      </c>
      <c r="V61" s="95">
        <f t="shared" si="136"/>
        <v>116.68621824000002</v>
      </c>
      <c r="W61" s="95">
        <f t="shared" si="137"/>
        <v>3828.288</v>
      </c>
      <c r="X61" s="95">
        <f t="shared" si="44"/>
        <v>8.8999999999999996E-2</v>
      </c>
      <c r="Y61" s="95">
        <f t="shared" si="138"/>
        <v>1339.0671773710296</v>
      </c>
      <c r="Z61" s="89">
        <f t="shared" si="139"/>
        <v>0.15038550436692349</v>
      </c>
      <c r="AA61" s="89">
        <f t="shared" si="140"/>
        <v>3144.7999161198377</v>
      </c>
      <c r="AB61" s="89">
        <f t="shared" si="141"/>
        <v>2485.5576892668337</v>
      </c>
      <c r="AC61" s="95">
        <f t="shared" si="142"/>
        <v>5.8639975629796059E-2</v>
      </c>
      <c r="AD61" s="89">
        <f t="shared" si="143"/>
        <v>5.6363641803755103E-2</v>
      </c>
      <c r="AE61" s="111">
        <f t="shared" si="50"/>
        <v>2.6359832600000001E-2</v>
      </c>
      <c r="AF61" s="95">
        <f t="shared" si="144"/>
        <v>1.0474238862015175</v>
      </c>
      <c r="AG61" s="89">
        <f t="shared" si="145"/>
        <v>83.141233483747953</v>
      </c>
      <c r="AH61" s="95">
        <f t="shared" si="146"/>
        <v>22.681573941514561</v>
      </c>
      <c r="AI61" s="95">
        <f t="shared" si="147"/>
        <v>9.662420264308906E-2</v>
      </c>
      <c r="AJ61" s="95">
        <f t="shared" si="148"/>
        <v>8.8694055273580819E-2</v>
      </c>
      <c r="AK61" s="95">
        <f t="shared" si="149"/>
        <v>7.3741331581212304</v>
      </c>
      <c r="AL61" s="95">
        <f t="shared" si="150"/>
        <v>2.8346996616256527E-4</v>
      </c>
      <c r="AM61" s="95">
        <f t="shared" si="151"/>
        <v>1.2478403282467301E-4</v>
      </c>
      <c r="AN61" s="95">
        <f t="shared" si="152"/>
        <v>9.8848310239010413</v>
      </c>
      <c r="AO61" s="102"/>
      <c r="AP61" s="95">
        <v>38.889000000000003</v>
      </c>
      <c r="AQ61" s="95">
        <v>1628</v>
      </c>
      <c r="AR61" s="192">
        <f t="shared" si="96"/>
        <v>1877.7393310265284</v>
      </c>
      <c r="AS61" s="192">
        <f t="shared" si="153"/>
        <v>5.9631864684213769E-2</v>
      </c>
      <c r="AT61" s="192">
        <f t="shared" si="154"/>
        <v>0.78905978647128383</v>
      </c>
      <c r="AU61" s="192">
        <f t="shared" si="155"/>
        <v>0.5589528128472363</v>
      </c>
      <c r="AV61" s="192">
        <f t="shared" si="156"/>
        <v>0.29346892663179569</v>
      </c>
      <c r="AW61" s="192">
        <f t="shared" si="157"/>
        <v>5110.8520028431358</v>
      </c>
      <c r="AX61" s="192">
        <f t="shared" si="102"/>
        <v>4551.4779842161233</v>
      </c>
      <c r="AY61" s="192">
        <f t="shared" si="158"/>
        <v>89.055170873352694</v>
      </c>
      <c r="AZ61" s="192">
        <f t="shared" si="159"/>
        <v>95.214505915080892</v>
      </c>
      <c r="BA61" s="192">
        <f t="shared" si="160"/>
        <v>113.88358543570203</v>
      </c>
      <c r="BB61" s="192">
        <f t="shared" si="161"/>
        <v>0.31200982311151243</v>
      </c>
      <c r="BC61" s="192">
        <f t="shared" si="162"/>
        <v>26300.159999999996</v>
      </c>
      <c r="BD61" s="192">
        <f>BC61/'Injection Well'!$Q$14</f>
        <v>44.877863506753492</v>
      </c>
      <c r="BE61" s="192">
        <f t="shared" si="163"/>
        <v>39.966058030249314</v>
      </c>
      <c r="BF61" s="192">
        <f t="shared" si="164"/>
        <v>3108.2043154211906</v>
      </c>
      <c r="BG61" s="192">
        <f t="shared" si="165"/>
        <v>27.292821028857258</v>
      </c>
      <c r="BH61" s="192">
        <f t="shared" si="166"/>
        <v>1443.2633465890419</v>
      </c>
      <c r="BI61" s="192">
        <f t="shared" si="167"/>
        <v>12.673146363168373</v>
      </c>
      <c r="BJ61" s="192">
        <f t="shared" si="168"/>
        <v>1258.7995352078628</v>
      </c>
      <c r="BK61" s="192">
        <f t="shared" si="169"/>
        <v>11.053388689791237</v>
      </c>
      <c r="BL61" s="192">
        <f>BK61*'Injection Well'!Q61</f>
        <v>0</v>
      </c>
      <c r="BM61" s="9"/>
      <c r="BN61" s="116">
        <f t="shared" si="170"/>
        <v>7.0868435494569518E-2</v>
      </c>
      <c r="BO61" s="116">
        <f t="shared" si="171"/>
        <v>70.868435494569525</v>
      </c>
      <c r="BP61" s="116">
        <f t="shared" si="117"/>
        <v>1.6103168782423942</v>
      </c>
      <c r="BQ61" s="116">
        <f t="shared" si="172"/>
        <v>4.2187699428383834</v>
      </c>
      <c r="BR61" s="116">
        <f t="shared" si="173"/>
        <v>0.27625542862369368</v>
      </c>
      <c r="BS61" s="116">
        <f t="shared" si="174"/>
        <v>0.72374457137630632</v>
      </c>
      <c r="BT61" s="23"/>
      <c r="BU61" s="23"/>
    </row>
    <row r="62" spans="2:73" s="101" customFormat="1" x14ac:dyDescent="0.25">
      <c r="B62" s="110">
        <v>48</v>
      </c>
      <c r="C62" s="95">
        <f t="shared" si="29"/>
        <v>0.3044</v>
      </c>
      <c r="D62" s="134">
        <f t="shared" si="121"/>
        <v>2677.0676854663106</v>
      </c>
      <c r="E62" s="95">
        <f t="shared" si="122"/>
        <v>184.57739195045698</v>
      </c>
      <c r="F62" s="95">
        <f t="shared" si="123"/>
        <v>18.457739195045697</v>
      </c>
      <c r="G62" s="95">
        <f t="shared" si="124"/>
        <v>118.9975832660207</v>
      </c>
      <c r="H62" s="5">
        <f t="shared" si="125"/>
        <v>48.331990703344829</v>
      </c>
      <c r="I62" s="95">
        <f t="shared" si="126"/>
        <v>321.48199070334482</v>
      </c>
      <c r="J62" s="89">
        <f t="shared" si="127"/>
        <v>214.59319559394686</v>
      </c>
      <c r="K62" s="90">
        <f t="shared" si="128"/>
        <v>136.43028643472553</v>
      </c>
      <c r="L62" s="208">
        <f t="shared" si="129"/>
        <v>2.3750935595723292E-5</v>
      </c>
      <c r="M62" s="89">
        <f t="shared" si="130"/>
        <v>1.8741117032154139E-5</v>
      </c>
      <c r="N62" s="89">
        <f t="shared" si="131"/>
        <v>1.4184979125618947E-3</v>
      </c>
      <c r="O62" s="95">
        <f t="shared" si="132"/>
        <v>1.2156516287504754E-5</v>
      </c>
      <c r="P62" s="95">
        <v>100</v>
      </c>
      <c r="Q62" s="95">
        <f t="shared" si="39"/>
        <v>86</v>
      </c>
      <c r="R62" s="89">
        <f t="shared" si="133"/>
        <v>8.4873399999999996E-10</v>
      </c>
      <c r="S62" s="89">
        <f t="shared" si="134"/>
        <v>8.4873400000000002E-14</v>
      </c>
      <c r="T62" s="89">
        <f t="shared" si="135"/>
        <v>8.4873400000000012E-15</v>
      </c>
      <c r="U62" s="95">
        <f t="shared" si="43"/>
        <v>12.192</v>
      </c>
      <c r="V62" s="95">
        <f t="shared" si="136"/>
        <v>116.68621824000002</v>
      </c>
      <c r="W62" s="95">
        <f t="shared" si="137"/>
        <v>3828.288</v>
      </c>
      <c r="X62" s="95">
        <f t="shared" si="44"/>
        <v>8.8999999999999996E-2</v>
      </c>
      <c r="Y62" s="95">
        <f t="shared" si="138"/>
        <v>1339.1194418841685</v>
      </c>
      <c r="Z62" s="89">
        <f t="shared" si="139"/>
        <v>0.15038863697288837</v>
      </c>
      <c r="AA62" s="89">
        <f t="shared" si="140"/>
        <v>3144.7712945702306</v>
      </c>
      <c r="AB62" s="89">
        <f t="shared" si="141"/>
        <v>2485.5229574155082</v>
      </c>
      <c r="AC62" s="95">
        <f t="shared" si="142"/>
        <v>5.8638298126954105E-2</v>
      </c>
      <c r="AD62" s="89">
        <f t="shared" si="143"/>
        <v>5.6361136766943376E-2</v>
      </c>
      <c r="AE62" s="111">
        <f t="shared" si="50"/>
        <v>2.6359832600000001E-2</v>
      </c>
      <c r="AF62" s="95">
        <f t="shared" si="144"/>
        <v>1.0474149222251212</v>
      </c>
      <c r="AG62" s="89">
        <f t="shared" si="145"/>
        <v>83.14361604428197</v>
      </c>
      <c r="AH62" s="95">
        <f t="shared" si="146"/>
        <v>22.681573941514561</v>
      </c>
      <c r="AI62" s="95">
        <f t="shared" si="147"/>
        <v>9.662697158218464E-2</v>
      </c>
      <c r="AJ62" s="95">
        <f t="shared" si="148"/>
        <v>8.8691513659855684E-2</v>
      </c>
      <c r="AK62" s="95">
        <f t="shared" si="149"/>
        <v>7.3741331581212304</v>
      </c>
      <c r="AL62" s="95">
        <f t="shared" si="150"/>
        <v>2.6674931173954969E-4</v>
      </c>
      <c r="AM62" s="95">
        <f t="shared" si="151"/>
        <v>1.1742360807708107E-4</v>
      </c>
      <c r="AN62" s="95">
        <f t="shared" si="152"/>
        <v>9.8842996897646973</v>
      </c>
      <c r="AO62" s="102"/>
      <c r="AP62" s="95">
        <v>38.889000000000003</v>
      </c>
      <c r="AQ62" s="95">
        <v>1628</v>
      </c>
      <c r="AR62" s="192">
        <f t="shared" si="96"/>
        <v>1877.7393310265284</v>
      </c>
      <c r="AS62" s="192">
        <f t="shared" si="153"/>
        <v>5.9631864684213769E-2</v>
      </c>
      <c r="AT62" s="192">
        <f t="shared" si="154"/>
        <v>0.78906858033536809</v>
      </c>
      <c r="AU62" s="192">
        <f t="shared" si="155"/>
        <v>0.55895006540920078</v>
      </c>
      <c r="AV62" s="192">
        <f t="shared" si="156"/>
        <v>0.29346876418257822</v>
      </c>
      <c r="AW62" s="192">
        <f t="shared" si="157"/>
        <v>5110.8491737398363</v>
      </c>
      <c r="AX62" s="192">
        <f t="shared" si="102"/>
        <v>4551.4754647533455</v>
      </c>
      <c r="AY62" s="192">
        <f t="shared" si="158"/>
        <v>89.055170873352694</v>
      </c>
      <c r="AZ62" s="192">
        <f t="shared" si="159"/>
        <v>95.208806539178084</v>
      </c>
      <c r="BA62" s="192">
        <f t="shared" si="160"/>
        <v>113.88352239564</v>
      </c>
      <c r="BB62" s="192">
        <f t="shared" si="161"/>
        <v>0.31200965039901368</v>
      </c>
      <c r="BC62" s="192">
        <f t="shared" si="162"/>
        <v>26300.159999999996</v>
      </c>
      <c r="BD62" s="192">
        <f>BC62/'Injection Well'!$Q$14</f>
        <v>44.877863506753492</v>
      </c>
      <c r="BE62" s="192">
        <f t="shared" si="163"/>
        <v>39.966058030249314</v>
      </c>
      <c r="BF62" s="192">
        <f t="shared" si="164"/>
        <v>3108.2025948800592</v>
      </c>
      <c r="BG62" s="192">
        <f t="shared" si="165"/>
        <v>27.292821028857251</v>
      </c>
      <c r="BH62" s="192">
        <f t="shared" si="166"/>
        <v>1443.2625476731089</v>
      </c>
      <c r="BI62" s="192">
        <f t="shared" si="167"/>
        <v>12.673146363168371</v>
      </c>
      <c r="BJ62" s="192">
        <f t="shared" si="168"/>
        <v>1258.7988384015539</v>
      </c>
      <c r="BK62" s="192">
        <f t="shared" si="169"/>
        <v>11.053388689791234</v>
      </c>
      <c r="BL62" s="192">
        <f>BK62*'Injection Well'!Q62</f>
        <v>0</v>
      </c>
      <c r="BM62" s="9"/>
      <c r="BN62" s="116">
        <f t="shared" si="170"/>
        <v>7.0864580703760352E-2</v>
      </c>
      <c r="BO62" s="116">
        <f t="shared" si="171"/>
        <v>70.864580703760353</v>
      </c>
      <c r="BP62" s="116">
        <f t="shared" si="117"/>
        <v>1.6102292872767014</v>
      </c>
      <c r="BQ62" s="116">
        <f t="shared" si="172"/>
        <v>4.21854046866574</v>
      </c>
      <c r="BR62" s="116">
        <f t="shared" si="173"/>
        <v>0.27625542862369368</v>
      </c>
      <c r="BS62" s="116">
        <f t="shared" si="174"/>
        <v>0.72374457137630632</v>
      </c>
      <c r="BT62" s="23"/>
      <c r="BU62" s="23"/>
    </row>
    <row r="63" spans="2:73" s="101" customFormat="1" x14ac:dyDescent="0.25">
      <c r="B63" s="110">
        <v>49</v>
      </c>
      <c r="C63" s="95">
        <f t="shared" si="29"/>
        <v>0.3044</v>
      </c>
      <c r="D63" s="134">
        <f t="shared" si="121"/>
        <v>2676.9172968293378</v>
      </c>
      <c r="E63" s="95">
        <f t="shared" si="122"/>
        <v>184.56702301487044</v>
      </c>
      <c r="F63" s="95">
        <f t="shared" si="123"/>
        <v>18.456702301487045</v>
      </c>
      <c r="G63" s="95">
        <f t="shared" si="124"/>
        <v>118.99737190352616</v>
      </c>
      <c r="H63" s="5">
        <f t="shared" si="125"/>
        <v>48.331873279736755</v>
      </c>
      <c r="I63" s="95">
        <f t="shared" si="126"/>
        <v>321.48187327973676</v>
      </c>
      <c r="J63" s="89">
        <f t="shared" si="127"/>
        <v>214.5803396527283</v>
      </c>
      <c r="K63" s="90">
        <f t="shared" si="128"/>
        <v>136.4228599849294</v>
      </c>
      <c r="L63" s="208">
        <f t="shared" si="129"/>
        <v>2.3750008153921211E-5</v>
      </c>
      <c r="M63" s="89">
        <f t="shared" si="130"/>
        <v>1.8740594317509086E-5</v>
      </c>
      <c r="N63" s="89">
        <f t="shared" si="131"/>
        <v>1.4185828976346748E-3</v>
      </c>
      <c r="O63" s="95">
        <f t="shared" si="132"/>
        <v>1.2157244608930044E-5</v>
      </c>
      <c r="P63" s="95">
        <v>100</v>
      </c>
      <c r="Q63" s="95">
        <f t="shared" si="39"/>
        <v>86</v>
      </c>
      <c r="R63" s="89">
        <f t="shared" si="133"/>
        <v>8.4873399999999996E-10</v>
      </c>
      <c r="S63" s="89">
        <f t="shared" si="134"/>
        <v>8.4873400000000002E-14</v>
      </c>
      <c r="T63" s="89">
        <f t="shared" si="135"/>
        <v>8.4873400000000012E-15</v>
      </c>
      <c r="U63" s="95">
        <f t="shared" si="43"/>
        <v>12.192</v>
      </c>
      <c r="V63" s="95">
        <f t="shared" si="136"/>
        <v>116.68621824000002</v>
      </c>
      <c r="W63" s="95">
        <f t="shared" si="137"/>
        <v>3828.288</v>
      </c>
      <c r="X63" s="95">
        <f t="shared" si="44"/>
        <v>8.8999999999999996E-2</v>
      </c>
      <c r="Y63" s="95">
        <f t="shared" si="138"/>
        <v>1339.1717347229892</v>
      </c>
      <c r="Z63" s="89">
        <f t="shared" si="139"/>
        <v>0.15039177423563693</v>
      </c>
      <c r="AA63" s="89">
        <f t="shared" si="140"/>
        <v>3144.7426266469402</v>
      </c>
      <c r="AB63" s="89">
        <f t="shared" si="141"/>
        <v>2485.4881440728445</v>
      </c>
      <c r="AC63" s="95">
        <f t="shared" si="142"/>
        <v>5.8636620562409619E-2</v>
      </c>
      <c r="AD63" s="89">
        <f t="shared" si="143"/>
        <v>5.6358630764805989E-2</v>
      </c>
      <c r="AE63" s="111">
        <f t="shared" si="50"/>
        <v>2.6359832600000001E-2</v>
      </c>
      <c r="AF63" s="95">
        <f t="shared" si="144"/>
        <v>1.0474059232302531</v>
      </c>
      <c r="AG63" s="89">
        <f t="shared" si="145"/>
        <v>83.145999142923287</v>
      </c>
      <c r="AH63" s="95">
        <f t="shared" si="146"/>
        <v>22.681573941514561</v>
      </c>
      <c r="AI63" s="95">
        <f t="shared" si="147"/>
        <v>9.6629741146652084E-2</v>
      </c>
      <c r="AJ63" s="95">
        <f t="shared" si="148"/>
        <v>8.8688971617810641E-2</v>
      </c>
      <c r="AK63" s="95">
        <f t="shared" si="149"/>
        <v>7.3741331581212304</v>
      </c>
      <c r="AL63" s="95">
        <f t="shared" si="150"/>
        <v>2.5101492494257287E-4</v>
      </c>
      <c r="AM63" s="95">
        <f t="shared" si="151"/>
        <v>1.1049733555359375E-4</v>
      </c>
      <c r="AN63" s="95">
        <f t="shared" si="152"/>
        <v>9.8837669306196094</v>
      </c>
      <c r="AO63" s="102"/>
      <c r="AP63" s="95">
        <v>38.889000000000003</v>
      </c>
      <c r="AQ63" s="95">
        <v>1628</v>
      </c>
      <c r="AR63" s="192">
        <f t="shared" si="96"/>
        <v>1877.7393310265284</v>
      </c>
      <c r="AS63" s="192">
        <f t="shared" si="153"/>
        <v>5.9631864684213769E-2</v>
      </c>
      <c r="AT63" s="192">
        <f t="shared" si="154"/>
        <v>0.78907738456565313</v>
      </c>
      <c r="AU63" s="192">
        <f t="shared" si="155"/>
        <v>0.55894731475954407</v>
      </c>
      <c r="AV63" s="192">
        <f t="shared" si="156"/>
        <v>0.2934686015435487</v>
      </c>
      <c r="AW63" s="192">
        <f t="shared" si="157"/>
        <v>5110.8463413309019</v>
      </c>
      <c r="AX63" s="192">
        <f t="shared" si="102"/>
        <v>4551.4729423467288</v>
      </c>
      <c r="AY63" s="192">
        <f t="shared" si="158"/>
        <v>89.055170873352679</v>
      </c>
      <c r="AZ63" s="192">
        <f t="shared" si="159"/>
        <v>95.203102729152917</v>
      </c>
      <c r="BA63" s="192">
        <f t="shared" si="160"/>
        <v>113.88345928191949</v>
      </c>
      <c r="BB63" s="192">
        <f t="shared" si="161"/>
        <v>0.31200947748471092</v>
      </c>
      <c r="BC63" s="192">
        <f t="shared" si="162"/>
        <v>26300.159999999996</v>
      </c>
      <c r="BD63" s="192">
        <f>BC63/'Injection Well'!$Q$14</f>
        <v>44.877863506753492</v>
      </c>
      <c r="BE63" s="192">
        <f t="shared" si="163"/>
        <v>39.966058030249314</v>
      </c>
      <c r="BF63" s="192">
        <f t="shared" si="164"/>
        <v>3108.2008723285808</v>
      </c>
      <c r="BG63" s="192">
        <f t="shared" si="165"/>
        <v>27.292821028857251</v>
      </c>
      <c r="BH63" s="192">
        <f t="shared" si="166"/>
        <v>1443.2617478236914</v>
      </c>
      <c r="BI63" s="192">
        <f t="shared" si="167"/>
        <v>12.673146363168373</v>
      </c>
      <c r="BJ63" s="192">
        <f t="shared" si="168"/>
        <v>1258.7981407810694</v>
      </c>
      <c r="BK63" s="192">
        <f t="shared" si="169"/>
        <v>11.053388689791234</v>
      </c>
      <c r="BL63" s="192">
        <f>BK63*'Injection Well'!Q63</f>
        <v>0</v>
      </c>
      <c r="BM63" s="9"/>
      <c r="BN63" s="116">
        <f t="shared" si="170"/>
        <v>7.0860723259312558E-2</v>
      </c>
      <c r="BO63" s="116">
        <f t="shared" si="171"/>
        <v>70.860723259312564</v>
      </c>
      <c r="BP63" s="116">
        <f t="shared" si="117"/>
        <v>1.6101416360133738</v>
      </c>
      <c r="BQ63" s="116">
        <f t="shared" si="172"/>
        <v>4.2183108365230391</v>
      </c>
      <c r="BR63" s="116">
        <f t="shared" si="173"/>
        <v>0.27625542862369362</v>
      </c>
      <c r="BS63" s="116">
        <f t="shared" si="174"/>
        <v>0.72374457137630632</v>
      </c>
      <c r="BT63" s="23"/>
      <c r="BU63" s="23"/>
    </row>
    <row r="64" spans="2:73" s="101" customFormat="1" x14ac:dyDescent="0.25">
      <c r="B64" s="110">
        <v>50</v>
      </c>
      <c r="C64" s="95">
        <f t="shared" si="29"/>
        <v>0.3044</v>
      </c>
      <c r="D64" s="134">
        <f t="shared" si="121"/>
        <v>2676.7669050551021</v>
      </c>
      <c r="E64" s="95">
        <f t="shared" si="122"/>
        <v>184.55665386297716</v>
      </c>
      <c r="F64" s="95">
        <f t="shared" si="123"/>
        <v>18.455665386297714</v>
      </c>
      <c r="G64" s="95">
        <f t="shared" si="124"/>
        <v>118.99717300832216</v>
      </c>
      <c r="H64" s="5">
        <f t="shared" si="125"/>
        <v>48.331762782401199</v>
      </c>
      <c r="I64" s="95">
        <f t="shared" si="126"/>
        <v>321.48176278240118</v>
      </c>
      <c r="J64" s="89">
        <f t="shared" si="127"/>
        <v>214.56747429045882</v>
      </c>
      <c r="K64" s="90">
        <f t="shared" si="128"/>
        <v>136.41542871817086</v>
      </c>
      <c r="L64" s="208">
        <f t="shared" si="129"/>
        <v>2.3749080306311892E-5</v>
      </c>
      <c r="M64" s="89">
        <f t="shared" si="130"/>
        <v>1.8740071499251801E-5</v>
      </c>
      <c r="N64" s="89">
        <f t="shared" si="131"/>
        <v>1.4186679551810139E-3</v>
      </c>
      <c r="O64" s="95">
        <f t="shared" si="132"/>
        <v>1.2157973551453181E-5</v>
      </c>
      <c r="P64" s="95">
        <v>100</v>
      </c>
      <c r="Q64" s="95">
        <f t="shared" si="39"/>
        <v>86</v>
      </c>
      <c r="R64" s="89">
        <f t="shared" si="133"/>
        <v>8.4873399999999996E-10</v>
      </c>
      <c r="S64" s="89">
        <f t="shared" si="134"/>
        <v>8.4873400000000002E-14</v>
      </c>
      <c r="T64" s="89">
        <f t="shared" si="135"/>
        <v>8.4873400000000012E-15</v>
      </c>
      <c r="U64" s="95">
        <f t="shared" si="43"/>
        <v>12.192</v>
      </c>
      <c r="V64" s="95">
        <f t="shared" si="136"/>
        <v>116.68621824000002</v>
      </c>
      <c r="W64" s="95">
        <f t="shared" si="137"/>
        <v>3828.288</v>
      </c>
      <c r="X64" s="95">
        <f t="shared" si="44"/>
        <v>8.8999999999999996E-2</v>
      </c>
      <c r="Y64" s="95">
        <f t="shared" si="138"/>
        <v>1339.2240545297566</v>
      </c>
      <c r="Z64" s="89">
        <f t="shared" si="139"/>
        <v>0.15039491590790227</v>
      </c>
      <c r="AA64" s="89">
        <f t="shared" si="140"/>
        <v>3144.7139150482731</v>
      </c>
      <c r="AB64" s="89">
        <f t="shared" si="141"/>
        <v>2485.4532540001087</v>
      </c>
      <c r="AC64" s="95">
        <f t="shared" si="142"/>
        <v>5.8634942937688492E-2</v>
      </c>
      <c r="AD64" s="89">
        <f t="shared" si="143"/>
        <v>5.6356123851107373E-2</v>
      </c>
      <c r="AE64" s="111">
        <f t="shared" si="50"/>
        <v>2.6359832600000001E-2</v>
      </c>
      <c r="AF64" s="95">
        <f t="shared" si="144"/>
        <v>1.0473968912905094</v>
      </c>
      <c r="AG64" s="89">
        <f t="shared" si="145"/>
        <v>83.14838276148204</v>
      </c>
      <c r="AH64" s="95">
        <f t="shared" si="146"/>
        <v>22.681573941514561</v>
      </c>
      <c r="AI64" s="95">
        <f t="shared" si="147"/>
        <v>9.6632511315351721E-2</v>
      </c>
      <c r="AJ64" s="95">
        <f t="shared" si="148"/>
        <v>8.8686429166933256E-2</v>
      </c>
      <c r="AK64" s="95">
        <f t="shared" si="149"/>
        <v>7.3741331581212304</v>
      </c>
      <c r="AL64" s="95">
        <f t="shared" si="150"/>
        <v>2.3620863141373874E-4</v>
      </c>
      <c r="AM64" s="95">
        <f t="shared" si="151"/>
        <v>1.0397960720424923E-4</v>
      </c>
      <c r="AN64" s="95">
        <f t="shared" si="152"/>
        <v>9.8832328298865253</v>
      </c>
      <c r="AO64" s="102"/>
      <c r="AP64" s="95">
        <v>38.889000000000003</v>
      </c>
      <c r="AQ64" s="95">
        <v>1628</v>
      </c>
      <c r="AR64" s="192">
        <f t="shared" si="96"/>
        <v>1877.7393310265284</v>
      </c>
      <c r="AS64" s="192">
        <f t="shared" si="153"/>
        <v>5.9631864684213769E-2</v>
      </c>
      <c r="AT64" s="192">
        <f t="shared" si="154"/>
        <v>0.78908619860412754</v>
      </c>
      <c r="AU64" s="192">
        <f t="shared" si="155"/>
        <v>0.55894456107269475</v>
      </c>
      <c r="AV64" s="192">
        <f t="shared" si="156"/>
        <v>0.29346843872502093</v>
      </c>
      <c r="AW64" s="192">
        <f t="shared" si="157"/>
        <v>5110.8435057959505</v>
      </c>
      <c r="AX64" s="192">
        <f t="shared" si="102"/>
        <v>4551.4704171562335</v>
      </c>
      <c r="AY64" s="192">
        <f t="shared" si="158"/>
        <v>89.055170873352708</v>
      </c>
      <c r="AZ64" s="192">
        <f t="shared" si="159"/>
        <v>95.197394739279417</v>
      </c>
      <c r="BA64" s="192">
        <f t="shared" si="160"/>
        <v>113.88339609854287</v>
      </c>
      <c r="BB64" s="192">
        <f t="shared" si="161"/>
        <v>0.31200930437956953</v>
      </c>
      <c r="BC64" s="192">
        <f t="shared" si="162"/>
        <v>26300.159999999996</v>
      </c>
      <c r="BD64" s="192">
        <f>BC64/'Injection Well'!$Q$14</f>
        <v>44.877863506753492</v>
      </c>
      <c r="BE64" s="192">
        <f t="shared" si="163"/>
        <v>39.966058030249322</v>
      </c>
      <c r="BF64" s="192">
        <f t="shared" si="164"/>
        <v>3108.1991478759915</v>
      </c>
      <c r="BG64" s="192">
        <f t="shared" si="165"/>
        <v>27.292821028857258</v>
      </c>
      <c r="BH64" s="192">
        <f t="shared" si="166"/>
        <v>1443.2609470915122</v>
      </c>
      <c r="BI64" s="192">
        <f t="shared" si="167"/>
        <v>12.673146363168376</v>
      </c>
      <c r="BJ64" s="192">
        <f t="shared" si="168"/>
        <v>1258.7974423906494</v>
      </c>
      <c r="BK64" s="192">
        <f t="shared" si="169"/>
        <v>11.053388689791237</v>
      </c>
      <c r="BL64" s="192">
        <f>BK64*'Injection Well'!Q64</f>
        <v>0</v>
      </c>
      <c r="BM64" s="9"/>
      <c r="BN64" s="116">
        <f t="shared" si="170"/>
        <v>7.085686331283951E-2</v>
      </c>
      <c r="BO64" s="116">
        <f t="shared" si="171"/>
        <v>70.856863312839508</v>
      </c>
      <c r="BP64" s="116">
        <f t="shared" si="117"/>
        <v>1.6100539278974644</v>
      </c>
      <c r="BQ64" s="116">
        <f t="shared" si="172"/>
        <v>4.2180810554357624</v>
      </c>
      <c r="BR64" s="116">
        <f t="shared" si="173"/>
        <v>0.27625542862369368</v>
      </c>
      <c r="BS64" s="116">
        <f t="shared" si="174"/>
        <v>0.72374457137630632</v>
      </c>
      <c r="BT64" s="23"/>
      <c r="BU64" s="23"/>
    </row>
    <row r="65" spans="2:73" s="101" customFormat="1" x14ac:dyDescent="0.25">
      <c r="B65" s="110">
        <v>51</v>
      </c>
      <c r="C65" s="95">
        <f t="shared" si="29"/>
        <v>0.3044</v>
      </c>
      <c r="D65" s="134">
        <f t="shared" si="121"/>
        <v>2676.6165101391944</v>
      </c>
      <c r="E65" s="95">
        <f t="shared" si="122"/>
        <v>184.5462844944731</v>
      </c>
      <c r="F65" s="95">
        <f t="shared" si="123"/>
        <v>18.454628449447313</v>
      </c>
      <c r="G65" s="95">
        <f t="shared" si="124"/>
        <v>118.9969858450292</v>
      </c>
      <c r="H65" s="5">
        <f t="shared" si="125"/>
        <v>48.331658802793996</v>
      </c>
      <c r="I65" s="95">
        <f t="shared" si="126"/>
        <v>321.48165880279396</v>
      </c>
      <c r="J65" s="89">
        <f t="shared" si="127"/>
        <v>214.55460004644493</v>
      </c>
      <c r="K65" s="90">
        <f t="shared" si="128"/>
        <v>136.40799290912162</v>
      </c>
      <c r="L65" s="208">
        <f t="shared" si="129"/>
        <v>2.3748152075655122E-5</v>
      </c>
      <c r="M65" s="89">
        <f t="shared" si="130"/>
        <v>1.8739548582833326E-5</v>
      </c>
      <c r="N65" s="89">
        <f t="shared" si="131"/>
        <v>1.4187530816589628E-3</v>
      </c>
      <c r="O65" s="95">
        <f t="shared" si="132"/>
        <v>1.2158703084719687E-5</v>
      </c>
      <c r="P65" s="95">
        <v>100</v>
      </c>
      <c r="Q65" s="95">
        <f t="shared" si="39"/>
        <v>86</v>
      </c>
      <c r="R65" s="89">
        <f t="shared" si="133"/>
        <v>8.4873399999999996E-10</v>
      </c>
      <c r="S65" s="89">
        <f t="shared" si="134"/>
        <v>8.4873400000000002E-14</v>
      </c>
      <c r="T65" s="89">
        <f t="shared" si="135"/>
        <v>8.4873400000000012E-15</v>
      </c>
      <c r="U65" s="95">
        <f t="shared" si="43"/>
        <v>12.192</v>
      </c>
      <c r="V65" s="95">
        <f t="shared" si="136"/>
        <v>116.68621824000002</v>
      </c>
      <c r="W65" s="95">
        <f t="shared" si="137"/>
        <v>3828.288</v>
      </c>
      <c r="X65" s="95">
        <f t="shared" si="44"/>
        <v>8.8999999999999996E-2</v>
      </c>
      <c r="Y65" s="95">
        <f t="shared" si="138"/>
        <v>1339.2764000267762</v>
      </c>
      <c r="Z65" s="89">
        <f t="shared" si="139"/>
        <v>0.15039806175698822</v>
      </c>
      <c r="AA65" s="89">
        <f t="shared" si="140"/>
        <v>3144.685162313373</v>
      </c>
      <c r="AB65" s="89">
        <f t="shared" si="141"/>
        <v>2485.4182916777208</v>
      </c>
      <c r="AC65" s="95">
        <f t="shared" si="142"/>
        <v>5.8633265254226269E-2</v>
      </c>
      <c r="AD65" s="89">
        <f t="shared" si="143"/>
        <v>5.6353616076440322E-2</v>
      </c>
      <c r="AE65" s="111">
        <f t="shared" si="50"/>
        <v>2.6359832600000001E-2</v>
      </c>
      <c r="AF65" s="95">
        <f t="shared" si="144"/>
        <v>1.0473878283571867</v>
      </c>
      <c r="AG65" s="89">
        <f t="shared" si="145"/>
        <v>83.150766882840927</v>
      </c>
      <c r="AH65" s="95">
        <f t="shared" si="146"/>
        <v>22.681573941514561</v>
      </c>
      <c r="AI65" s="95">
        <f t="shared" si="147"/>
        <v>9.6635282068390296E-2</v>
      </c>
      <c r="AJ65" s="95">
        <f t="shared" si="148"/>
        <v>8.8683886325562747E-2</v>
      </c>
      <c r="AK65" s="95">
        <f t="shared" si="149"/>
        <v>7.3741331581212304</v>
      </c>
      <c r="AL65" s="95">
        <f t="shared" si="150"/>
        <v>2.2227568813733427E-4</v>
      </c>
      <c r="AM65" s="95">
        <f t="shared" si="151"/>
        <v>9.7846325430001141E-5</v>
      </c>
      <c r="AN65" s="95">
        <f t="shared" si="152"/>
        <v>9.8826974660621172</v>
      </c>
      <c r="AO65" s="102"/>
      <c r="AP65" s="95">
        <v>38.889000000000003</v>
      </c>
      <c r="AQ65" s="95">
        <v>1628</v>
      </c>
      <c r="AR65" s="192">
        <f t="shared" si="96"/>
        <v>1877.7393310265284</v>
      </c>
      <c r="AS65" s="192">
        <f t="shared" si="153"/>
        <v>5.9631864684213769E-2</v>
      </c>
      <c r="AT65" s="192">
        <f t="shared" si="154"/>
        <v>0.78909502192567427</v>
      </c>
      <c r="AU65" s="192">
        <f t="shared" si="155"/>
        <v>0.55894180451279785</v>
      </c>
      <c r="AV65" s="192">
        <f t="shared" si="156"/>
        <v>0.29346827573670059</v>
      </c>
      <c r="AW65" s="192">
        <f t="shared" si="157"/>
        <v>5110.840667304009</v>
      </c>
      <c r="AX65" s="192">
        <f t="shared" si="102"/>
        <v>4551.4678893323844</v>
      </c>
      <c r="AY65" s="192">
        <f t="shared" si="158"/>
        <v>89.055170873352694</v>
      </c>
      <c r="AZ65" s="192">
        <f t="shared" si="159"/>
        <v>95.191682808832311</v>
      </c>
      <c r="BA65" s="192">
        <f t="shared" si="160"/>
        <v>113.88333284927654</v>
      </c>
      <c r="BB65" s="192">
        <f t="shared" si="161"/>
        <v>0.31200913109390832</v>
      </c>
      <c r="BC65" s="192">
        <f t="shared" si="162"/>
        <v>26300.159999999996</v>
      </c>
      <c r="BD65" s="192">
        <f>BC65/'Injection Well'!$Q$14</f>
        <v>44.877863506753492</v>
      </c>
      <c r="BE65" s="192">
        <f t="shared" si="163"/>
        <v>39.966058030249314</v>
      </c>
      <c r="BF65" s="192">
        <f t="shared" si="164"/>
        <v>3108.1974216250851</v>
      </c>
      <c r="BG65" s="192">
        <f t="shared" si="165"/>
        <v>27.292821028857254</v>
      </c>
      <c r="BH65" s="192">
        <f t="shared" si="166"/>
        <v>1443.2601455243023</v>
      </c>
      <c r="BI65" s="192">
        <f t="shared" si="167"/>
        <v>12.673146363168373</v>
      </c>
      <c r="BJ65" s="192">
        <f t="shared" si="168"/>
        <v>1258.796743271924</v>
      </c>
      <c r="BK65" s="192">
        <f t="shared" si="169"/>
        <v>11.053388689791236</v>
      </c>
      <c r="BL65" s="192" t="e">
        <f>BK65*'Injection Well'!Q65</f>
        <v>#VALUE!</v>
      </c>
      <c r="BM65" s="9"/>
      <c r="BN65" s="116">
        <f t="shared" si="170"/>
        <v>7.0853001007011085E-2</v>
      </c>
      <c r="BO65" s="116">
        <f t="shared" si="171"/>
        <v>70.853001007011088</v>
      </c>
      <c r="BP65" s="116">
        <f t="shared" si="117"/>
        <v>1.609966166170808</v>
      </c>
      <c r="BQ65" s="116">
        <f t="shared" si="172"/>
        <v>4.2178511338969944</v>
      </c>
      <c r="BR65" s="116">
        <f t="shared" si="173"/>
        <v>0.27625542862369368</v>
      </c>
      <c r="BS65" s="116">
        <f t="shared" si="174"/>
        <v>0.72374457137630632</v>
      </c>
      <c r="BT65" s="23"/>
      <c r="BU65" s="23"/>
    </row>
    <row r="66" spans="2:73" s="101" customFormat="1" x14ac:dyDescent="0.25">
      <c r="B66" s="110">
        <v>52</v>
      </c>
      <c r="C66" s="95">
        <f t="shared" si="29"/>
        <v>0.3044</v>
      </c>
      <c r="D66" s="134">
        <f t="shared" si="121"/>
        <v>2676.4661120774372</v>
      </c>
      <c r="E66" s="95">
        <f t="shared" si="122"/>
        <v>184.5359149090703</v>
      </c>
      <c r="F66" s="95">
        <f t="shared" si="123"/>
        <v>18.45359149090703</v>
      </c>
      <c r="G66" s="95">
        <f t="shared" si="124"/>
        <v>118.99680972164342</v>
      </c>
      <c r="H66" s="5">
        <f t="shared" si="125"/>
        <v>48.331560956468564</v>
      </c>
      <c r="I66" s="95">
        <f t="shared" si="126"/>
        <v>321.48156095646857</v>
      </c>
      <c r="J66" s="89">
        <f t="shared" si="127"/>
        <v>214.54171742818039</v>
      </c>
      <c r="K66" s="90">
        <f t="shared" si="128"/>
        <v>136.40055281625075</v>
      </c>
      <c r="L66" s="208">
        <f t="shared" si="129"/>
        <v>2.3747223483368033E-5</v>
      </c>
      <c r="M66" s="89">
        <f t="shared" si="130"/>
        <v>1.873902557338307E-5</v>
      </c>
      <c r="N66" s="89">
        <f t="shared" si="131"/>
        <v>1.418838273735272E-3</v>
      </c>
      <c r="O66" s="95">
        <f t="shared" si="132"/>
        <v>1.2159433180163641E-5</v>
      </c>
      <c r="P66" s="95">
        <v>100</v>
      </c>
      <c r="Q66" s="95">
        <f t="shared" si="39"/>
        <v>86</v>
      </c>
      <c r="R66" s="89">
        <f t="shared" si="133"/>
        <v>8.4873399999999996E-10</v>
      </c>
      <c r="S66" s="89">
        <f t="shared" si="134"/>
        <v>8.4873400000000002E-14</v>
      </c>
      <c r="T66" s="89">
        <f t="shared" si="135"/>
        <v>8.4873400000000012E-15</v>
      </c>
      <c r="U66" s="95">
        <f t="shared" si="43"/>
        <v>12.192</v>
      </c>
      <c r="V66" s="95">
        <f t="shared" si="136"/>
        <v>116.68621824000002</v>
      </c>
      <c r="W66" s="95">
        <f t="shared" si="137"/>
        <v>3828.288</v>
      </c>
      <c r="X66" s="95">
        <f t="shared" si="44"/>
        <v>8.8999999999999996E-2</v>
      </c>
      <c r="Y66" s="95">
        <f t="shared" si="138"/>
        <v>1339.3287700116807</v>
      </c>
      <c r="Z66" s="89">
        <f t="shared" si="139"/>
        <v>0.1504012115639104</v>
      </c>
      <c r="AA66" s="89">
        <f t="shared" si="140"/>
        <v>3144.6563708316094</v>
      </c>
      <c r="AB66" s="89">
        <f t="shared" si="141"/>
        <v>2485.383261321821</v>
      </c>
      <c r="AC66" s="95">
        <f t="shared" si="142"/>
        <v>5.8631587513373551E-2</v>
      </c>
      <c r="AD66" s="89">
        <f t="shared" si="143"/>
        <v>5.6351107488412946E-2</v>
      </c>
      <c r="AE66" s="111">
        <f t="shared" si="50"/>
        <v>2.6359832600000001E-2</v>
      </c>
      <c r="AF66" s="95">
        <f t="shared" si="144"/>
        <v>1.047378736266495</v>
      </c>
      <c r="AG66" s="89">
        <f t="shared" si="145"/>
        <v>83.153151490892427</v>
      </c>
      <c r="AH66" s="95">
        <f t="shared" si="146"/>
        <v>22.681573941514561</v>
      </c>
      <c r="AI66" s="95">
        <f t="shared" si="147"/>
        <v>9.6638053387048187E-2</v>
      </c>
      <c r="AJ66" s="95">
        <f t="shared" si="148"/>
        <v>8.8681343110957156E-2</v>
      </c>
      <c r="AK66" s="95">
        <f t="shared" si="149"/>
        <v>7.3741331581212304</v>
      </c>
      <c r="AL66" s="95">
        <f t="shared" si="150"/>
        <v>2.091645810449131E-4</v>
      </c>
      <c r="AM66" s="95">
        <f t="shared" si="151"/>
        <v>9.2074813990473725E-5</v>
      </c>
      <c r="AN66" s="95">
        <f t="shared" si="152"/>
        <v>9.8821609130095762</v>
      </c>
      <c r="AO66" s="102"/>
      <c r="AP66" s="95">
        <v>38.889000000000003</v>
      </c>
      <c r="AQ66" s="95">
        <v>1628</v>
      </c>
      <c r="AR66" s="192">
        <f t="shared" si="96"/>
        <v>1877.7393310265284</v>
      </c>
      <c r="AS66" s="192">
        <f t="shared" si="153"/>
        <v>5.9631864684213769E-2</v>
      </c>
      <c r="AT66" s="192">
        <f t="shared" si="154"/>
        <v>0.78910385403613259</v>
      </c>
      <c r="AU66" s="192">
        <f t="shared" si="155"/>
        <v>0.55893904523432103</v>
      </c>
      <c r="AV66" s="192">
        <f t="shared" si="156"/>
        <v>0.29346811258772132</v>
      </c>
      <c r="AW66" s="192">
        <f t="shared" si="157"/>
        <v>5110.8378260141417</v>
      </c>
      <c r="AX66" s="192">
        <f t="shared" si="102"/>
        <v>4551.4653590168382</v>
      </c>
      <c r="AY66" s="192">
        <f t="shared" si="158"/>
        <v>89.055170873352694</v>
      </c>
      <c r="AZ66" s="192">
        <f t="shared" si="159"/>
        <v>95.185967162971906</v>
      </c>
      <c r="BA66" s="192">
        <f t="shared" si="160"/>
        <v>113.88326953766486</v>
      </c>
      <c r="BB66" s="192">
        <f t="shared" si="161"/>
        <v>0.31200895763743797</v>
      </c>
      <c r="BC66" s="192">
        <f t="shared" si="162"/>
        <v>26300.159999999996</v>
      </c>
      <c r="BD66" s="192">
        <f>BC66/'Injection Well'!$Q$14</f>
        <v>44.877863506753492</v>
      </c>
      <c r="BE66" s="192">
        <f t="shared" si="163"/>
        <v>39.966058030249322</v>
      </c>
      <c r="BF66" s="192">
        <f t="shared" si="164"/>
        <v>3108.1956936725987</v>
      </c>
      <c r="BG66" s="192">
        <f t="shared" si="165"/>
        <v>27.292821028857258</v>
      </c>
      <c r="BH66" s="192">
        <f t="shared" si="166"/>
        <v>1443.2593431669811</v>
      </c>
      <c r="BI66" s="192">
        <f t="shared" si="167"/>
        <v>12.673146363168375</v>
      </c>
      <c r="BJ66" s="192">
        <f t="shared" si="168"/>
        <v>1258.7960434640715</v>
      </c>
      <c r="BK66" s="192">
        <f t="shared" si="169"/>
        <v>11.053388689791236</v>
      </c>
      <c r="BL66" s="192" t="e">
        <f>BK66*'Injection Well'!Q66</f>
        <v>#VALUE!</v>
      </c>
      <c r="BM66" s="9"/>
      <c r="BN66" s="116">
        <f t="shared" si="170"/>
        <v>7.0849136476081279E-2</v>
      </c>
      <c r="BO66" s="116">
        <f t="shared" si="171"/>
        <v>70.849136476081284</v>
      </c>
      <c r="BP66" s="116">
        <f t="shared" si="117"/>
        <v>1.6098783538840074</v>
      </c>
      <c r="BQ66" s="116">
        <f t="shared" si="172"/>
        <v>4.2176210798988212</v>
      </c>
      <c r="BR66" s="116">
        <f t="shared" si="173"/>
        <v>0.27625542862369362</v>
      </c>
      <c r="BS66" s="116">
        <f t="shared" si="174"/>
        <v>0.72374457137630632</v>
      </c>
      <c r="BT66" s="23"/>
      <c r="BU66" s="23"/>
    </row>
    <row r="67" spans="2:73" s="101" customFormat="1" x14ac:dyDescent="0.25">
      <c r="B67" s="110">
        <v>53</v>
      </c>
      <c r="C67" s="95">
        <f t="shared" si="29"/>
        <v>0.3044</v>
      </c>
      <c r="D67" s="134">
        <f t="shared" si="121"/>
        <v>2676.3157108658734</v>
      </c>
      <c r="E67" s="95">
        <f t="shared" si="122"/>
        <v>184.52554510649588</v>
      </c>
      <c r="F67" s="95">
        <f t="shared" si="123"/>
        <v>18.452554510649588</v>
      </c>
      <c r="G67" s="95">
        <f t="shared" si="124"/>
        <v>118.99664398697823</v>
      </c>
      <c r="H67" s="5">
        <f t="shared" si="125"/>
        <v>48.331468881654573</v>
      </c>
      <c r="I67" s="95">
        <f t="shared" si="126"/>
        <v>321.48146888165456</v>
      </c>
      <c r="J67" s="89">
        <f t="shared" si="127"/>
        <v>214.52882691322245</v>
      </c>
      <c r="K67" s="90">
        <f t="shared" si="128"/>
        <v>136.39310868278045</v>
      </c>
      <c r="L67" s="208">
        <f t="shared" si="129"/>
        <v>2.3746294549604331E-5</v>
      </c>
      <c r="M67" s="89">
        <f t="shared" si="130"/>
        <v>1.8738502475727817E-5</v>
      </c>
      <c r="N67" s="89">
        <f t="shared" si="131"/>
        <v>1.4189235282731057E-3</v>
      </c>
      <c r="O67" s="95">
        <f t="shared" si="132"/>
        <v>1.2160163810902382E-5</v>
      </c>
      <c r="P67" s="95">
        <v>100</v>
      </c>
      <c r="Q67" s="95">
        <f t="shared" si="39"/>
        <v>86</v>
      </c>
      <c r="R67" s="89">
        <f t="shared" si="133"/>
        <v>8.4873399999999996E-10</v>
      </c>
      <c r="S67" s="89">
        <f t="shared" si="134"/>
        <v>8.4873400000000002E-14</v>
      </c>
      <c r="T67" s="89">
        <f t="shared" si="135"/>
        <v>8.4873400000000012E-15</v>
      </c>
      <c r="U67" s="95">
        <f t="shared" si="43"/>
        <v>12.192</v>
      </c>
      <c r="V67" s="95">
        <f t="shared" si="136"/>
        <v>116.68621824000002</v>
      </c>
      <c r="W67" s="95">
        <f t="shared" si="137"/>
        <v>3828.288</v>
      </c>
      <c r="X67" s="95">
        <f t="shared" si="44"/>
        <v>8.8999999999999996E-2</v>
      </c>
      <c r="Y67" s="95">
        <f t="shared" si="138"/>
        <v>1339.3811633529897</v>
      </c>
      <c r="Z67" s="89">
        <f t="shared" si="139"/>
        <v>0.15040436512258887</v>
      </c>
      <c r="AA67" s="89">
        <f t="shared" si="140"/>
        <v>3144.6275428514114</v>
      </c>
      <c r="AB67" s="89">
        <f t="shared" si="141"/>
        <v>2485.3481668998584</v>
      </c>
      <c r="AC67" s="95">
        <f t="shared" si="142"/>
        <v>5.8629909716400933E-2</v>
      </c>
      <c r="AD67" s="89">
        <f t="shared" si="143"/>
        <v>5.6348598131824794E-2</v>
      </c>
      <c r="AE67" s="111">
        <f t="shared" si="50"/>
        <v>2.6359832600000001E-2</v>
      </c>
      <c r="AF67" s="95">
        <f t="shared" si="144"/>
        <v>1.0473696167463464</v>
      </c>
      <c r="AG67" s="89">
        <f t="shared" si="145"/>
        <v>83.155536570479342</v>
      </c>
      <c r="AH67" s="95">
        <f t="shared" si="146"/>
        <v>22.681573941514561</v>
      </c>
      <c r="AI67" s="95">
        <f t="shared" si="147"/>
        <v>9.6640825253710108E-2</v>
      </c>
      <c r="AJ67" s="95">
        <f t="shared" si="148"/>
        <v>8.8678799539357284E-2</v>
      </c>
      <c r="AK67" s="95">
        <f t="shared" si="149"/>
        <v>7.3741331581212304</v>
      </c>
      <c r="AL67" s="95">
        <f t="shared" si="150"/>
        <v>1.9682683456420899E-4</v>
      </c>
      <c r="AM67" s="95">
        <f t="shared" si="151"/>
        <v>8.6643734169246166E-5</v>
      </c>
      <c r="AN67" s="95">
        <f t="shared" si="152"/>
        <v>9.8816232402321038</v>
      </c>
      <c r="AO67" s="102"/>
      <c r="AP67" s="95">
        <v>38.889000000000003</v>
      </c>
      <c r="AQ67" s="95">
        <v>1628</v>
      </c>
      <c r="AR67" s="192">
        <f t="shared" si="96"/>
        <v>1877.7393310265284</v>
      </c>
      <c r="AS67" s="192">
        <f t="shared" si="153"/>
        <v>5.9631864684213769E-2</v>
      </c>
      <c r="AT67" s="192">
        <f t="shared" si="154"/>
        <v>0.7891126944704745</v>
      </c>
      <c r="AU67" s="192">
        <f t="shared" si="155"/>
        <v>0.55893628338262447</v>
      </c>
      <c r="AV67" s="192">
        <f t="shared" si="156"/>
        <v>0.29346794928667802</v>
      </c>
      <c r="AW67" s="192">
        <f t="shared" si="157"/>
        <v>5110.8349820760332</v>
      </c>
      <c r="AX67" s="192">
        <f t="shared" si="102"/>
        <v>4551.4628263428958</v>
      </c>
      <c r="AY67" s="192">
        <f t="shared" si="158"/>
        <v>89.055170873352694</v>
      </c>
      <c r="AZ67" s="192">
        <f t="shared" si="159"/>
        <v>95.180248013576602</v>
      </c>
      <c r="BA67" s="192">
        <f t="shared" si="160"/>
        <v>113.88320616704323</v>
      </c>
      <c r="BB67" s="192">
        <f t="shared" si="161"/>
        <v>0.31200878401929649</v>
      </c>
      <c r="BC67" s="192">
        <f t="shared" si="162"/>
        <v>26300.159999999996</v>
      </c>
      <c r="BD67" s="192">
        <f>BC67/'Injection Well'!$Q$14</f>
        <v>44.877863506753492</v>
      </c>
      <c r="BE67" s="192">
        <f t="shared" si="163"/>
        <v>39.966058030249314</v>
      </c>
      <c r="BF67" s="192">
        <f t="shared" si="164"/>
        <v>3108.1939641095632</v>
      </c>
      <c r="BG67" s="192">
        <f t="shared" si="165"/>
        <v>27.292821028857251</v>
      </c>
      <c r="BH67" s="192">
        <f t="shared" si="166"/>
        <v>1443.2585400618177</v>
      </c>
      <c r="BI67" s="192">
        <f t="shared" si="167"/>
        <v>12.673146363168371</v>
      </c>
      <c r="BJ67" s="192">
        <f t="shared" si="168"/>
        <v>1258.795343003959</v>
      </c>
      <c r="BK67" s="192">
        <f t="shared" si="169"/>
        <v>11.053388689791236</v>
      </c>
      <c r="BL67" s="192">
        <f>BK67*'Injection Well'!Q67</f>
        <v>2.5422793986519845</v>
      </c>
      <c r="BM67" s="9"/>
      <c r="BN67" s="116">
        <f t="shared" si="170"/>
        <v>7.0845269846384437E-2</v>
      </c>
      <c r="BO67" s="116">
        <f t="shared" si="171"/>
        <v>70.84526984638444</v>
      </c>
      <c r="BP67" s="116">
        <f t="shared" si="117"/>
        <v>1.6097904939077108</v>
      </c>
      <c r="BQ67" s="116">
        <f t="shared" si="172"/>
        <v>4.2173909009618757</v>
      </c>
      <c r="BR67" s="116">
        <f t="shared" si="173"/>
        <v>0.27625542862369368</v>
      </c>
      <c r="BS67" s="116">
        <f t="shared" si="174"/>
        <v>0.72374457137630632</v>
      </c>
      <c r="BT67" s="23"/>
      <c r="BU67" s="23"/>
    </row>
    <row r="68" spans="2:73" s="101" customFormat="1" x14ac:dyDescent="0.25">
      <c r="B68" s="110">
        <v>54</v>
      </c>
      <c r="C68" s="95">
        <f t="shared" si="29"/>
        <v>0.3044</v>
      </c>
      <c r="D68" s="134">
        <f t="shared" si="121"/>
        <v>2676.1653065007508</v>
      </c>
      <c r="E68" s="95">
        <f t="shared" si="122"/>
        <v>184.51517508649115</v>
      </c>
      <c r="F68" s="95">
        <f t="shared" si="123"/>
        <v>18.451517508649115</v>
      </c>
      <c r="G68" s="95">
        <f t="shared" si="124"/>
        <v>118.99648802825672</v>
      </c>
      <c r="H68" s="5">
        <f t="shared" si="125"/>
        <v>48.331382237920401</v>
      </c>
      <c r="I68" s="95">
        <f t="shared" si="126"/>
        <v>321.4813822379204</v>
      </c>
      <c r="J68" s="89">
        <f t="shared" si="127"/>
        <v>214.51592895095774</v>
      </c>
      <c r="K68" s="90">
        <f t="shared" si="128"/>
        <v>136.38566073758528</v>
      </c>
      <c r="L68" s="208">
        <f t="shared" si="129"/>
        <v>2.3745365293328796E-5</v>
      </c>
      <c r="M68" s="89">
        <f t="shared" si="130"/>
        <v>1.8737979294409532E-5</v>
      </c>
      <c r="N68" s="89">
        <f t="shared" si="131"/>
        <v>1.419008842320476E-3</v>
      </c>
      <c r="O68" s="95">
        <f t="shared" si="132"/>
        <v>1.2160894951637399E-5</v>
      </c>
      <c r="P68" s="95">
        <v>100</v>
      </c>
      <c r="Q68" s="95">
        <f t="shared" si="39"/>
        <v>86</v>
      </c>
      <c r="R68" s="89">
        <f t="shared" si="133"/>
        <v>8.4873399999999996E-10</v>
      </c>
      <c r="S68" s="89">
        <f t="shared" si="134"/>
        <v>8.4873400000000002E-14</v>
      </c>
      <c r="T68" s="89">
        <f t="shared" si="135"/>
        <v>8.4873400000000012E-15</v>
      </c>
      <c r="U68" s="95">
        <f t="shared" si="43"/>
        <v>12.192</v>
      </c>
      <c r="V68" s="95">
        <f t="shared" si="136"/>
        <v>116.68621824000002</v>
      </c>
      <c r="W68" s="95">
        <f t="shared" si="137"/>
        <v>3828.288</v>
      </c>
      <c r="X68" s="95">
        <f t="shared" si="44"/>
        <v>8.8999999999999996E-2</v>
      </c>
      <c r="Y68" s="95">
        <f t="shared" si="138"/>
        <v>1339.4335789859354</v>
      </c>
      <c r="Z68" s="89">
        <f t="shared" si="139"/>
        <v>0.15040752223908788</v>
      </c>
      <c r="AA68" s="89">
        <f t="shared" si="140"/>
        <v>3144.5986804885811</v>
      </c>
      <c r="AB68" s="89">
        <f t="shared" si="141"/>
        <v>2485.3130121452587</v>
      </c>
      <c r="AC68" s="95">
        <f t="shared" si="142"/>
        <v>5.8628231864503805E-2</v>
      </c>
      <c r="AD68" s="89">
        <f t="shared" si="143"/>
        <v>5.634608804883251E-2</v>
      </c>
      <c r="AE68" s="111">
        <f t="shared" si="50"/>
        <v>2.6359832600000001E-2</v>
      </c>
      <c r="AF68" s="95">
        <f t="shared" si="144"/>
        <v>1.0473604714227407</v>
      </c>
      <c r="AG68" s="89">
        <f t="shared" si="145"/>
        <v>83.157922107338933</v>
      </c>
      <c r="AH68" s="95">
        <f t="shared" si="146"/>
        <v>22.681573941514561</v>
      </c>
      <c r="AI68" s="95">
        <f t="shared" si="147"/>
        <v>9.6643597651800389E-2</v>
      </c>
      <c r="AJ68" s="95">
        <f t="shared" si="148"/>
        <v>8.8676255626046266E-2</v>
      </c>
      <c r="AK68" s="95">
        <f t="shared" si="149"/>
        <v>7.3741331581212304</v>
      </c>
      <c r="AL68" s="95">
        <f t="shared" si="150"/>
        <v>1.8521683239782353E-4</v>
      </c>
      <c r="AM68" s="95">
        <f t="shared" si="151"/>
        <v>8.1533005882349045E-5</v>
      </c>
      <c r="AN68" s="95">
        <f t="shared" si="152"/>
        <v>9.8810845131301317</v>
      </c>
      <c r="AO68" s="102"/>
      <c r="AP68" s="95">
        <v>38.889000000000003</v>
      </c>
      <c r="AQ68" s="95">
        <v>1628</v>
      </c>
      <c r="AR68" s="192">
        <f t="shared" si="96"/>
        <v>1877.7393310265284</v>
      </c>
      <c r="AS68" s="192">
        <f t="shared" si="153"/>
        <v>5.9631864684213769E-2</v>
      </c>
      <c r="AT68" s="192">
        <f t="shared" si="154"/>
        <v>0.78912154279108615</v>
      </c>
      <c r="AU68" s="192">
        <f t="shared" si="155"/>
        <v>0.5589335190944984</v>
      </c>
      <c r="AV68" s="192">
        <f t="shared" si="156"/>
        <v>0.293467785841659</v>
      </c>
      <c r="AW68" s="192">
        <f t="shared" si="157"/>
        <v>5110.8321356305423</v>
      </c>
      <c r="AX68" s="192">
        <f t="shared" si="102"/>
        <v>4551.4602914360003</v>
      </c>
      <c r="AY68" s="192">
        <f t="shared" si="158"/>
        <v>89.055170873352694</v>
      </c>
      <c r="AZ68" s="192">
        <f t="shared" si="159"/>
        <v>95.174525560026211</v>
      </c>
      <c r="BA68" s="192">
        <f t="shared" si="160"/>
        <v>113.88314274055033</v>
      </c>
      <c r="BB68" s="192">
        <f t="shared" si="161"/>
        <v>0.31200861024808307</v>
      </c>
      <c r="BC68" s="192">
        <f t="shared" si="162"/>
        <v>26300.159999999996</v>
      </c>
      <c r="BD68" s="192">
        <f>BC68/'Injection Well'!$Q$14</f>
        <v>44.877863506753492</v>
      </c>
      <c r="BE68" s="192">
        <f t="shared" si="163"/>
        <v>39.966058030249314</v>
      </c>
      <c r="BF68" s="192">
        <f t="shared" si="164"/>
        <v>3108.1922330216444</v>
      </c>
      <c r="BG68" s="192">
        <f t="shared" si="165"/>
        <v>27.292821028857254</v>
      </c>
      <c r="BH68" s="192">
        <f t="shared" si="166"/>
        <v>1443.2577362485902</v>
      </c>
      <c r="BI68" s="192">
        <f t="shared" si="167"/>
        <v>12.673146363168375</v>
      </c>
      <c r="BJ68" s="192">
        <f t="shared" si="168"/>
        <v>1258.7946419262798</v>
      </c>
      <c r="BK68" s="192">
        <f t="shared" si="169"/>
        <v>11.053388689791236</v>
      </c>
      <c r="BL68" s="192">
        <f>BK68*'Injection Well'!Q68</f>
        <v>0</v>
      </c>
      <c r="BM68" s="9"/>
      <c r="BN68" s="116">
        <f t="shared" si="170"/>
        <v>7.0841401236802562E-2</v>
      </c>
      <c r="BO68" s="116">
        <f t="shared" si="171"/>
        <v>70.841401236802568</v>
      </c>
      <c r="BP68" s="116">
        <f t="shared" si="117"/>
        <v>1.609702588943229</v>
      </c>
      <c r="BQ68" s="116">
        <f t="shared" si="172"/>
        <v>4.2171606041631575</v>
      </c>
      <c r="BR68" s="116">
        <f t="shared" si="173"/>
        <v>0.27625542862369368</v>
      </c>
      <c r="BS68" s="116">
        <f t="shared" si="174"/>
        <v>0.72374457137630632</v>
      </c>
      <c r="BT68" s="23"/>
      <c r="BU68" s="23"/>
    </row>
    <row r="69" spans="2:73" s="101" customFormat="1" x14ac:dyDescent="0.25">
      <c r="B69" s="110">
        <v>55</v>
      </c>
      <c r="C69" s="95">
        <f t="shared" si="29"/>
        <v>0.3044</v>
      </c>
      <c r="D69" s="134">
        <f t="shared" si="121"/>
        <v>2676.0148989785116</v>
      </c>
      <c r="E69" s="95">
        <f t="shared" si="122"/>
        <v>184.50480484881083</v>
      </c>
      <c r="F69" s="95">
        <f t="shared" si="123"/>
        <v>18.450480484881083</v>
      </c>
      <c r="G69" s="95">
        <f t="shared" si="124"/>
        <v>118.99634126884614</v>
      </c>
      <c r="H69" s="5">
        <f t="shared" si="125"/>
        <v>48.331300704914518</v>
      </c>
      <c r="I69" s="95">
        <f t="shared" si="126"/>
        <v>321.48130070491447</v>
      </c>
      <c r="J69" s="89">
        <f t="shared" si="127"/>
        <v>214.50302396426375</v>
      </c>
      <c r="K69" s="90">
        <f t="shared" si="128"/>
        <v>136.37820919603843</v>
      </c>
      <c r="L69" s="208">
        <f t="shared" si="129"/>
        <v>2.3744435732387419E-5</v>
      </c>
      <c r="M69" s="89">
        <f t="shared" si="130"/>
        <v>1.8737456033702188E-5</v>
      </c>
      <c r="N69" s="89">
        <f t="shared" si="131"/>
        <v>1.4190942130993599E-3</v>
      </c>
      <c r="O69" s="95">
        <f t="shared" si="132"/>
        <v>1.2161626578561054E-5</v>
      </c>
      <c r="P69" s="95">
        <v>100</v>
      </c>
      <c r="Q69" s="95">
        <f t="shared" si="39"/>
        <v>86</v>
      </c>
      <c r="R69" s="89">
        <f t="shared" si="133"/>
        <v>8.4873399999999996E-10</v>
      </c>
      <c r="S69" s="89">
        <f t="shared" si="134"/>
        <v>8.4873400000000002E-14</v>
      </c>
      <c r="T69" s="89">
        <f t="shared" si="135"/>
        <v>8.4873400000000012E-15</v>
      </c>
      <c r="U69" s="95">
        <f t="shared" si="43"/>
        <v>12.192</v>
      </c>
      <c r="V69" s="95">
        <f t="shared" si="136"/>
        <v>116.68621824000002</v>
      </c>
      <c r="W69" s="95">
        <f t="shared" si="137"/>
        <v>3828.288</v>
      </c>
      <c r="X69" s="95">
        <f t="shared" si="44"/>
        <v>8.8999999999999996E-2</v>
      </c>
      <c r="Y69" s="95">
        <f t="shared" si="138"/>
        <v>1339.4860159085317</v>
      </c>
      <c r="Z69" s="89">
        <f t="shared" si="139"/>
        <v>0.15041068273090066</v>
      </c>
      <c r="AA69" s="89">
        <f t="shared" si="140"/>
        <v>3144.5697857341161</v>
      </c>
      <c r="AB69" s="89">
        <f t="shared" si="141"/>
        <v>2485.2778005712262</v>
      </c>
      <c r="AC69" s="95">
        <f t="shared" si="142"/>
        <v>5.8626553958806685E-2</v>
      </c>
      <c r="AD69" s="89">
        <f t="shared" si="143"/>
        <v>5.6343577279105661E-2</v>
      </c>
      <c r="AE69" s="111">
        <f t="shared" si="50"/>
        <v>2.6359832600000001E-2</v>
      </c>
      <c r="AF69" s="95">
        <f t="shared" si="144"/>
        <v>1.0473513018257778</v>
      </c>
      <c r="AG69" s="89">
        <f t="shared" si="145"/>
        <v>83.160308088050058</v>
      </c>
      <c r="AH69" s="95">
        <f t="shared" si="146"/>
        <v>22.681573941514561</v>
      </c>
      <c r="AI69" s="95">
        <f t="shared" si="147"/>
        <v>9.6646370565721368E-2</v>
      </c>
      <c r="AJ69" s="95">
        <f t="shared" si="148"/>
        <v>8.8673711385406431E-2</v>
      </c>
      <c r="AK69" s="95">
        <f t="shared" si="149"/>
        <v>7.3741331581212304</v>
      </c>
      <c r="AL69" s="95">
        <f t="shared" si="150"/>
        <v>1.7429164887475598E-4</v>
      </c>
      <c r="AM69" s="95">
        <f t="shared" si="151"/>
        <v>7.6723733440800529E-5</v>
      </c>
      <c r="AN69" s="95">
        <f t="shared" si="152"/>
        <v>9.8805447932435619</v>
      </c>
      <c r="AO69" s="102"/>
      <c r="AP69" s="95">
        <v>38.889000000000003</v>
      </c>
      <c r="AQ69" s="95">
        <v>1628</v>
      </c>
      <c r="AR69" s="192">
        <f t="shared" si="96"/>
        <v>1877.7393310265284</v>
      </c>
      <c r="AS69" s="192">
        <f t="shared" si="153"/>
        <v>5.9631864684213769E-2</v>
      </c>
      <c r="AT69" s="192">
        <f t="shared" si="154"/>
        <v>0.78913039858615341</v>
      </c>
      <c r="AU69" s="192">
        <f t="shared" si="155"/>
        <v>0.55893075249866764</v>
      </c>
      <c r="AV69" s="192">
        <f t="shared" si="156"/>
        <v>0.29346762226027567</v>
      </c>
      <c r="AW69" s="192">
        <f t="shared" si="157"/>
        <v>5110.8292868102244</v>
      </c>
      <c r="AX69" s="192">
        <f t="shared" si="102"/>
        <v>4551.4577544141985</v>
      </c>
      <c r="AY69" s="192">
        <f t="shared" si="158"/>
        <v>89.055170873352694</v>
      </c>
      <c r="AZ69" s="192">
        <f t="shared" si="159"/>
        <v>95.168799989939345</v>
      </c>
      <c r="BA69" s="192">
        <f t="shared" si="160"/>
        <v>113.88307926113987</v>
      </c>
      <c r="BB69" s="192">
        <f t="shared" si="161"/>
        <v>0.31200843633189007</v>
      </c>
      <c r="BC69" s="192">
        <f t="shared" si="162"/>
        <v>26300.159999999996</v>
      </c>
      <c r="BD69" s="192">
        <f>BC69/'Injection Well'!$Q$14</f>
        <v>44.877863506753492</v>
      </c>
      <c r="BE69" s="192">
        <f t="shared" si="163"/>
        <v>39.966058030249314</v>
      </c>
      <c r="BF69" s="192">
        <f t="shared" si="164"/>
        <v>3108.1905004894561</v>
      </c>
      <c r="BG69" s="192">
        <f t="shared" si="165"/>
        <v>27.292821028857258</v>
      </c>
      <c r="BH69" s="192">
        <f t="shared" si="166"/>
        <v>1443.2569317647303</v>
      </c>
      <c r="BI69" s="192">
        <f t="shared" si="167"/>
        <v>12.673146363168373</v>
      </c>
      <c r="BJ69" s="192">
        <f t="shared" si="168"/>
        <v>1258.7939402636823</v>
      </c>
      <c r="BK69" s="192">
        <f t="shared" si="169"/>
        <v>11.053388689791236</v>
      </c>
      <c r="BL69" s="192">
        <f>BK69*'Injection Well'!Q69</f>
        <v>0</v>
      </c>
      <c r="BM69" s="9"/>
      <c r="BN69" s="116">
        <f t="shared" si="170"/>
        <v>7.0837530759204709E-2</v>
      </c>
      <c r="BO69" s="116">
        <f t="shared" si="171"/>
        <v>70.837530759204711</v>
      </c>
      <c r="BP69" s="116">
        <f t="shared" si="117"/>
        <v>1.6096146415325208</v>
      </c>
      <c r="BQ69" s="116">
        <f t="shared" si="172"/>
        <v>4.2169301961621857</v>
      </c>
      <c r="BR69" s="116">
        <f t="shared" si="173"/>
        <v>0.27625542862369368</v>
      </c>
      <c r="BS69" s="116">
        <f t="shared" si="174"/>
        <v>0.72374457137630632</v>
      </c>
      <c r="BT69" s="23"/>
      <c r="BU69" s="23"/>
    </row>
    <row r="70" spans="2:73" s="101" customFormat="1" x14ac:dyDescent="0.25">
      <c r="B70" s="110">
        <v>56</v>
      </c>
      <c r="C70" s="95">
        <f t="shared" si="29"/>
        <v>0.3044</v>
      </c>
      <c r="D70" s="134">
        <f t="shared" si="121"/>
        <v>2675.8644882957806</v>
      </c>
      <c r="E70" s="95">
        <f t="shared" si="122"/>
        <v>184.49443439322215</v>
      </c>
      <c r="F70" s="95">
        <f t="shared" si="123"/>
        <v>18.449443439322213</v>
      </c>
      <c r="G70" s="95">
        <f t="shared" si="124"/>
        <v>118.99620316612594</v>
      </c>
      <c r="H70" s="5">
        <f t="shared" si="125"/>
        <v>48.331223981181076</v>
      </c>
      <c r="I70" s="95">
        <f t="shared" si="126"/>
        <v>321.48122398118107</v>
      </c>
      <c r="J70" s="89">
        <f t="shared" si="127"/>
        <v>214.49011235107258</v>
      </c>
      <c r="K70" s="90">
        <f t="shared" si="128"/>
        <v>136.3707542608081</v>
      </c>
      <c r="L70" s="208">
        <f t="shared" si="129"/>
        <v>2.3743505883573394E-5</v>
      </c>
      <c r="M70" s="89">
        <f t="shared" si="130"/>
        <v>1.8736932697627571E-5</v>
      </c>
      <c r="N70" s="89">
        <f t="shared" si="131"/>
        <v>1.4191796379954566E-3</v>
      </c>
      <c r="O70" s="95">
        <f t="shared" si="132"/>
        <v>1.216235866926881E-5</v>
      </c>
      <c r="P70" s="95">
        <v>100</v>
      </c>
      <c r="Q70" s="95">
        <f t="shared" si="39"/>
        <v>86</v>
      </c>
      <c r="R70" s="89">
        <f t="shared" si="133"/>
        <v>8.4873399999999996E-10</v>
      </c>
      <c r="S70" s="89">
        <f t="shared" si="134"/>
        <v>8.4873400000000002E-14</v>
      </c>
      <c r="T70" s="89">
        <f t="shared" si="135"/>
        <v>8.4873400000000012E-15</v>
      </c>
      <c r="U70" s="95">
        <f t="shared" si="43"/>
        <v>12.192</v>
      </c>
      <c r="V70" s="95">
        <f t="shared" si="136"/>
        <v>116.68621824000002</v>
      </c>
      <c r="W70" s="95">
        <f t="shared" si="137"/>
        <v>3828.288</v>
      </c>
      <c r="X70" s="95">
        <f t="shared" si="44"/>
        <v>8.8999999999999996E-2</v>
      </c>
      <c r="Y70" s="95">
        <f t="shared" si="138"/>
        <v>1339.5384731778754</v>
      </c>
      <c r="Z70" s="89">
        <f t="shared" si="139"/>
        <v>0.15041384642627623</v>
      </c>
      <c r="AA70" s="89">
        <f t="shared" si="140"/>
        <v>3144.5408604615723</v>
      </c>
      <c r="AB70" s="89">
        <f t="shared" si="141"/>
        <v>2485.2425354837374</v>
      </c>
      <c r="AC70" s="95">
        <f t="shared" si="142"/>
        <v>5.8624876000367504E-2</v>
      </c>
      <c r="AD70" s="89">
        <f t="shared" si="143"/>
        <v>5.6341065859973533E-2</v>
      </c>
      <c r="AE70" s="111">
        <f t="shared" si="50"/>
        <v>2.6359832600000001E-2</v>
      </c>
      <c r="AF70" s="95">
        <f t="shared" si="144"/>
        <v>1.0473421093953139</v>
      </c>
      <c r="AG70" s="89">
        <f t="shared" si="145"/>
        <v>83.162694499983687</v>
      </c>
      <c r="AH70" s="95">
        <f t="shared" si="146"/>
        <v>22.681573941514561</v>
      </c>
      <c r="AI70" s="95">
        <f t="shared" si="147"/>
        <v>9.6649143980795965E-2</v>
      </c>
      <c r="AJ70" s="95">
        <f t="shared" si="148"/>
        <v>8.8671166830972245E-2</v>
      </c>
      <c r="AK70" s="95">
        <f t="shared" si="149"/>
        <v>7.3741331581212304</v>
      </c>
      <c r="AL70" s="95">
        <f t="shared" si="150"/>
        <v>1.6401089024735868E-4</v>
      </c>
      <c r="AM70" s="95">
        <f t="shared" si="151"/>
        <v>7.2198135691002653E-5</v>
      </c>
      <c r="AN70" s="95">
        <f t="shared" si="152"/>
        <v>9.8800041384795083</v>
      </c>
      <c r="AO70" s="102"/>
      <c r="AP70" s="95">
        <v>38.889000000000003</v>
      </c>
      <c r="AQ70" s="95">
        <v>1628</v>
      </c>
      <c r="AR70" s="192">
        <f t="shared" si="96"/>
        <v>1877.7393310265284</v>
      </c>
      <c r="AS70" s="192">
        <f t="shared" si="153"/>
        <v>5.9631864684213769E-2</v>
      </c>
      <c r="AT70" s="192">
        <f t="shared" si="154"/>
        <v>0.78913926146814106</v>
      </c>
      <c r="AU70" s="192">
        <f t="shared" si="155"/>
        <v>0.55892798371626751</v>
      </c>
      <c r="AV70" s="192">
        <f t="shared" si="156"/>
        <v>0.29346745854969064</v>
      </c>
      <c r="AW70" s="192">
        <f t="shared" si="157"/>
        <v>5110.8264357398211</v>
      </c>
      <c r="AX70" s="192">
        <f t="shared" si="102"/>
        <v>4551.4552153885788</v>
      </c>
      <c r="AY70" s="192">
        <f t="shared" si="158"/>
        <v>89.055170873352694</v>
      </c>
      <c r="AZ70" s="192">
        <f t="shared" si="159"/>
        <v>95.163071479866986</v>
      </c>
      <c r="BA70" s="192">
        <f t="shared" si="160"/>
        <v>113.88301573159144</v>
      </c>
      <c r="BB70" s="192">
        <f t="shared" si="161"/>
        <v>0.31200826227833273</v>
      </c>
      <c r="BC70" s="192">
        <f t="shared" si="162"/>
        <v>26300.159999999996</v>
      </c>
      <c r="BD70" s="192">
        <f>BC70/'Injection Well'!$Q$14</f>
        <v>44.877863506753492</v>
      </c>
      <c r="BE70" s="192">
        <f t="shared" si="163"/>
        <v>39.966058030249314</v>
      </c>
      <c r="BF70" s="192">
        <f t="shared" si="164"/>
        <v>3108.1887665888603</v>
      </c>
      <c r="BG70" s="192">
        <f t="shared" si="165"/>
        <v>27.292821028857254</v>
      </c>
      <c r="BH70" s="192">
        <f t="shared" si="166"/>
        <v>1443.2561266454645</v>
      </c>
      <c r="BI70" s="192">
        <f t="shared" si="167"/>
        <v>12.673146363168371</v>
      </c>
      <c r="BJ70" s="192">
        <f t="shared" si="168"/>
        <v>1258.7932380468901</v>
      </c>
      <c r="BK70" s="192">
        <f t="shared" si="169"/>
        <v>11.053388689791236</v>
      </c>
      <c r="BL70" s="192">
        <f>BK70*'Injection Well'!Q70</f>
        <v>0</v>
      </c>
      <c r="BM70" s="9"/>
      <c r="BN70" s="116">
        <f t="shared" si="170"/>
        <v>7.0833658518860754E-2</v>
      </c>
      <c r="BO70" s="116">
        <f t="shared" si="171"/>
        <v>70.833658518860759</v>
      </c>
      <c r="BP70" s="116">
        <f t="shared" si="117"/>
        <v>1.6095266540675943</v>
      </c>
      <c r="BQ70" s="116">
        <f t="shared" si="172"/>
        <v>4.2166996832256363</v>
      </c>
      <c r="BR70" s="116">
        <f t="shared" si="173"/>
        <v>0.27625542862369368</v>
      </c>
      <c r="BS70" s="116">
        <f t="shared" si="174"/>
        <v>0.72374457137630632</v>
      </c>
      <c r="BT70" s="23"/>
      <c r="BU70" s="23"/>
    </row>
    <row r="71" spans="2:73" s="101" customFormat="1" x14ac:dyDescent="0.25">
      <c r="B71" s="110">
        <v>57</v>
      </c>
      <c r="C71" s="95">
        <f t="shared" si="29"/>
        <v>0.3044</v>
      </c>
      <c r="D71" s="134">
        <f t="shared" si="121"/>
        <v>2675.7140744493545</v>
      </c>
      <c r="E71" s="95">
        <f t="shared" si="122"/>
        <v>184.48406371950432</v>
      </c>
      <c r="F71" s="95">
        <f t="shared" si="123"/>
        <v>18.44840637195043</v>
      </c>
      <c r="G71" s="95">
        <f t="shared" si="124"/>
        <v>118.99607320948169</v>
      </c>
      <c r="H71" s="5">
        <f t="shared" si="125"/>
        <v>48.331151783045385</v>
      </c>
      <c r="I71" s="95">
        <f t="shared" si="126"/>
        <v>321.48115178304533</v>
      </c>
      <c r="J71" s="89">
        <f t="shared" si="127"/>
        <v>214.47719448584223</v>
      </c>
      <c r="K71" s="90">
        <f t="shared" si="128"/>
        <v>136.36329612260695</v>
      </c>
      <c r="L71" s="208">
        <f t="shared" si="129"/>
        <v>2.3742575762689195E-5</v>
      </c>
      <c r="M71" s="89">
        <f t="shared" si="130"/>
        <v>1.8736409289970139E-5</v>
      </c>
      <c r="N71" s="89">
        <f t="shared" si="131"/>
        <v>1.4192651145485476E-3</v>
      </c>
      <c r="O71" s="95">
        <f t="shared" si="132"/>
        <v>1.2163091202676613E-5</v>
      </c>
      <c r="P71" s="95">
        <v>100</v>
      </c>
      <c r="Q71" s="95">
        <f t="shared" si="39"/>
        <v>86</v>
      </c>
      <c r="R71" s="89">
        <f t="shared" si="133"/>
        <v>8.4873399999999996E-10</v>
      </c>
      <c r="S71" s="89">
        <f t="shared" si="134"/>
        <v>8.4873400000000002E-14</v>
      </c>
      <c r="T71" s="89">
        <f t="shared" si="135"/>
        <v>8.4873400000000012E-15</v>
      </c>
      <c r="U71" s="95">
        <f t="shared" si="43"/>
        <v>12.192</v>
      </c>
      <c r="V71" s="95">
        <f t="shared" si="136"/>
        <v>116.68621824000002</v>
      </c>
      <c r="W71" s="95">
        <f t="shared" si="137"/>
        <v>3828.288</v>
      </c>
      <c r="X71" s="95">
        <f t="shared" si="44"/>
        <v>8.8999999999999996E-2</v>
      </c>
      <c r="Y71" s="95">
        <f t="shared" si="138"/>
        <v>1339.5909499066661</v>
      </c>
      <c r="Z71" s="89">
        <f t="shared" si="139"/>
        <v>0.15041701316358547</v>
      </c>
      <c r="AA71" s="89">
        <f t="shared" si="140"/>
        <v>3144.5119064339883</v>
      </c>
      <c r="AB71" s="89">
        <f t="shared" si="141"/>
        <v>2485.2072199937602</v>
      </c>
      <c r="AC71" s="95">
        <f t="shared" si="142"/>
        <v>5.862319799018148E-2</v>
      </c>
      <c r="AD71" s="89">
        <f t="shared" si="143"/>
        <v>5.6338553826563074E-2</v>
      </c>
      <c r="AE71" s="111">
        <f t="shared" si="50"/>
        <v>2.6359832600000001E-2</v>
      </c>
      <c r="AF71" s="95">
        <f t="shared" si="144"/>
        <v>1.0473328954862817</v>
      </c>
      <c r="AG71" s="89">
        <f t="shared" si="145"/>
        <v>83.16508133125653</v>
      </c>
      <c r="AH71" s="95">
        <f t="shared" si="146"/>
        <v>22.681573941514561</v>
      </c>
      <c r="AI71" s="95">
        <f t="shared" si="147"/>
        <v>9.6651917883213798E-2</v>
      </c>
      <c r="AJ71" s="95">
        <f t="shared" si="148"/>
        <v>8.8668621975479964E-2</v>
      </c>
      <c r="AK71" s="95">
        <f t="shared" si="149"/>
        <v>7.3741331581212304</v>
      </c>
      <c r="AL71" s="95">
        <f t="shared" si="150"/>
        <v>1.5433654535199946E-4</v>
      </c>
      <c r="AM71" s="95">
        <f t="shared" si="151"/>
        <v>6.7939480276932646E-5</v>
      </c>
      <c r="AN71" s="95">
        <f t="shared" si="152"/>
        <v>9.8794626033268447</v>
      </c>
      <c r="AO71" s="102"/>
      <c r="AP71" s="95">
        <v>38.889000000000003</v>
      </c>
      <c r="AQ71" s="95">
        <v>1628</v>
      </c>
      <c r="AR71" s="192">
        <f t="shared" si="96"/>
        <v>1877.7393310265284</v>
      </c>
      <c r="AS71" s="192">
        <f t="shared" si="153"/>
        <v>5.9631864684213769E-2</v>
      </c>
      <c r="AT71" s="192">
        <f t="shared" si="154"/>
        <v>0.78914813107236204</v>
      </c>
      <c r="AU71" s="192">
        <f t="shared" si="155"/>
        <v>0.55892521286129049</v>
      </c>
      <c r="AV71" s="192">
        <f t="shared" si="156"/>
        <v>0.29346729471664412</v>
      </c>
      <c r="AW71" s="192">
        <f t="shared" si="157"/>
        <v>5110.823582536711</v>
      </c>
      <c r="AX71" s="192">
        <f t="shared" si="102"/>
        <v>4551.4526744636742</v>
      </c>
      <c r="AY71" s="192">
        <f t="shared" si="158"/>
        <v>89.055170873352708</v>
      </c>
      <c r="AZ71" s="192">
        <f t="shared" si="159"/>
        <v>95.157340195945253</v>
      </c>
      <c r="BA71" s="192">
        <f t="shared" si="160"/>
        <v>113.88295215452054</v>
      </c>
      <c r="BB71" s="192">
        <f t="shared" si="161"/>
        <v>0.31200808809457681</v>
      </c>
      <c r="BC71" s="192">
        <f t="shared" si="162"/>
        <v>26300.159999999996</v>
      </c>
      <c r="BD71" s="192">
        <f>BC71/'Injection Well'!$Q$14</f>
        <v>44.877863506753492</v>
      </c>
      <c r="BE71" s="192">
        <f t="shared" si="163"/>
        <v>39.966058030249314</v>
      </c>
      <c r="BF71" s="192">
        <f t="shared" si="164"/>
        <v>3108.1870313912427</v>
      </c>
      <c r="BG71" s="192">
        <f t="shared" si="165"/>
        <v>27.292821028857254</v>
      </c>
      <c r="BH71" s="192">
        <f t="shared" si="166"/>
        <v>1443.25532092394</v>
      </c>
      <c r="BI71" s="192">
        <f t="shared" si="167"/>
        <v>12.673146363168375</v>
      </c>
      <c r="BJ71" s="192">
        <f t="shared" si="168"/>
        <v>1258.7925353048138</v>
      </c>
      <c r="BK71" s="192">
        <f t="shared" si="169"/>
        <v>11.053388689791236</v>
      </c>
      <c r="BL71" s="192">
        <f>BK71*'Injection Well'!Q71</f>
        <v>0</v>
      </c>
      <c r="BM71" s="9"/>
      <c r="BN71" s="116">
        <f t="shared" si="170"/>
        <v>7.0829784614830582E-2</v>
      </c>
      <c r="BO71" s="116">
        <f t="shared" si="171"/>
        <v>70.829784614830587</v>
      </c>
      <c r="BP71" s="116">
        <f t="shared" si="117"/>
        <v>1.6094386287993498</v>
      </c>
      <c r="BQ71" s="116">
        <f t="shared" si="172"/>
        <v>4.2164690712505042</v>
      </c>
      <c r="BR71" s="116">
        <f t="shared" si="173"/>
        <v>0.27625542862369368</v>
      </c>
      <c r="BS71" s="116">
        <f t="shared" si="174"/>
        <v>0.72374457137630632</v>
      </c>
      <c r="BT71" s="23"/>
      <c r="BU71" s="23"/>
    </row>
    <row r="72" spans="2:73" s="101" customFormat="1" x14ac:dyDescent="0.25">
      <c r="B72" s="110">
        <v>58</v>
      </c>
      <c r="C72" s="95">
        <f t="shared" si="29"/>
        <v>0.3044</v>
      </c>
      <c r="D72" s="134">
        <f t="shared" si="121"/>
        <v>2675.5636574361911</v>
      </c>
      <c r="E72" s="95">
        <f t="shared" si="122"/>
        <v>184.47369282744754</v>
      </c>
      <c r="F72" s="95">
        <f t="shared" si="123"/>
        <v>18.447369282744752</v>
      </c>
      <c r="G72" s="95">
        <f t="shared" si="124"/>
        <v>118.99595091841721</v>
      </c>
      <c r="H72" s="5">
        <f t="shared" si="125"/>
        <v>48.331083843565111</v>
      </c>
      <c r="I72" s="95">
        <f t="shared" si="126"/>
        <v>321.4810838435651</v>
      </c>
      <c r="J72" s="89">
        <f t="shared" si="127"/>
        <v>214.46427072094107</v>
      </c>
      <c r="K72" s="90">
        <f t="shared" si="128"/>
        <v>136.35583496089717</v>
      </c>
      <c r="L72" s="208">
        <f t="shared" si="129"/>
        <v>2.3741645384605043E-5</v>
      </c>
      <c r="M72" s="89">
        <f t="shared" si="130"/>
        <v>1.8735885814291035E-5</v>
      </c>
      <c r="N72" s="89">
        <f t="shared" si="131"/>
        <v>1.4193506404434259E-3</v>
      </c>
      <c r="O72" s="95">
        <f t="shared" si="132"/>
        <v>1.2163824158943157E-5</v>
      </c>
      <c r="P72" s="95">
        <v>100</v>
      </c>
      <c r="Q72" s="95">
        <f t="shared" si="39"/>
        <v>86</v>
      </c>
      <c r="R72" s="89">
        <f t="shared" si="133"/>
        <v>8.4873399999999996E-10</v>
      </c>
      <c r="S72" s="89">
        <f t="shared" si="134"/>
        <v>8.4873400000000002E-14</v>
      </c>
      <c r="T72" s="89">
        <f t="shared" si="135"/>
        <v>8.4873400000000012E-15</v>
      </c>
      <c r="U72" s="95">
        <f t="shared" si="43"/>
        <v>12.192</v>
      </c>
      <c r="V72" s="95">
        <f t="shared" si="136"/>
        <v>116.68621824000002</v>
      </c>
      <c r="W72" s="95">
        <f t="shared" si="137"/>
        <v>3828.288</v>
      </c>
      <c r="X72" s="95">
        <f t="shared" si="44"/>
        <v>8.8999999999999996E-2</v>
      </c>
      <c r="Y72" s="95">
        <f t="shared" si="138"/>
        <v>1339.6434452599296</v>
      </c>
      <c r="Z72" s="89">
        <f t="shared" si="139"/>
        <v>0.15042018279072564</v>
      </c>
      <c r="AA72" s="89">
        <f t="shared" si="140"/>
        <v>3144.4829253104072</v>
      </c>
      <c r="AB72" s="89">
        <f t="shared" si="141"/>
        <v>2485.171857028758</v>
      </c>
      <c r="AC72" s="95">
        <f t="shared" si="142"/>
        <v>5.8621519929184795E-2</v>
      </c>
      <c r="AD72" s="89">
        <f t="shared" si="143"/>
        <v>5.6336041211928846E-2</v>
      </c>
      <c r="AE72" s="111">
        <f t="shared" si="50"/>
        <v>2.6359832600000001E-2</v>
      </c>
      <c r="AF72" s="95">
        <f t="shared" si="144"/>
        <v>1.0473236613737034</v>
      </c>
      <c r="AG72" s="89">
        <f t="shared" si="145"/>
        <v>83.167468570686992</v>
      </c>
      <c r="AH72" s="95">
        <f t="shared" si="146"/>
        <v>22.681573941514561</v>
      </c>
      <c r="AI72" s="95">
        <f t="shared" si="147"/>
        <v>9.6654692259979955E-2</v>
      </c>
      <c r="AJ72" s="95">
        <f t="shared" si="148"/>
        <v>8.8666076830914875E-2</v>
      </c>
      <c r="AK72" s="95">
        <f t="shared" si="149"/>
        <v>7.3741331581212304</v>
      </c>
      <c r="AL72" s="95">
        <f t="shared" si="150"/>
        <v>1.4523284507456333E-4</v>
      </c>
      <c r="AM72" s="95">
        <f t="shared" si="151"/>
        <v>6.3932021778124087E-5</v>
      </c>
      <c r="AN72" s="95">
        <f t="shared" si="152"/>
        <v>9.8789202390578019</v>
      </c>
      <c r="AO72" s="102"/>
      <c r="AP72" s="95">
        <v>38.889000000000003</v>
      </c>
      <c r="AQ72" s="95">
        <v>1628</v>
      </c>
      <c r="AR72" s="192">
        <f t="shared" si="96"/>
        <v>1877.7393310265284</v>
      </c>
      <c r="AS72" s="192">
        <f t="shared" si="153"/>
        <v>5.9631864684213769E-2</v>
      </c>
      <c r="AT72" s="192">
        <f t="shared" si="154"/>
        <v>0.7891570070556303</v>
      </c>
      <c r="AU72" s="192">
        <f t="shared" si="155"/>
        <v>0.55892244004100811</v>
      </c>
      <c r="AV72" s="192">
        <f t="shared" si="156"/>
        <v>0.29346713076747899</v>
      </c>
      <c r="AW72" s="192">
        <f t="shared" si="157"/>
        <v>5110.8207273113603</v>
      </c>
      <c r="AX72" s="192">
        <f t="shared" si="102"/>
        <v>4551.450131737859</v>
      </c>
      <c r="AY72" s="192">
        <f t="shared" si="158"/>
        <v>89.055170873352694</v>
      </c>
      <c r="AZ72" s="192">
        <f t="shared" si="159"/>
        <v>95.151606294509904</v>
      </c>
      <c r="BA72" s="192">
        <f t="shared" si="160"/>
        <v>113.88288853238865</v>
      </c>
      <c r="BB72" s="192">
        <f t="shared" si="161"/>
        <v>0.31200791378736614</v>
      </c>
      <c r="BC72" s="192">
        <f t="shared" si="162"/>
        <v>26300.159999999996</v>
      </c>
      <c r="BD72" s="192">
        <f>BC72/'Injection Well'!$Q$14</f>
        <v>44.877863506753492</v>
      </c>
      <c r="BE72" s="192">
        <f t="shared" si="163"/>
        <v>39.966058030249314</v>
      </c>
      <c r="BF72" s="192">
        <f t="shared" si="164"/>
        <v>3108.1852949637837</v>
      </c>
      <c r="BG72" s="192">
        <f t="shared" si="165"/>
        <v>27.292821028857254</v>
      </c>
      <c r="BH72" s="192">
        <f t="shared" si="166"/>
        <v>1443.2545146313505</v>
      </c>
      <c r="BI72" s="192">
        <f t="shared" si="167"/>
        <v>12.673146363168375</v>
      </c>
      <c r="BJ72" s="192">
        <f t="shared" si="168"/>
        <v>1258.7918320646606</v>
      </c>
      <c r="BK72" s="192">
        <f t="shared" si="169"/>
        <v>11.053388689791236</v>
      </c>
      <c r="BL72" s="192">
        <f>BK72*'Injection Well'!Q72</f>
        <v>0</v>
      </c>
      <c r="BM72" s="9"/>
      <c r="BN72" s="116">
        <f t="shared" si="170"/>
        <v>7.0825909140330434E-2</v>
      </c>
      <c r="BO72" s="116">
        <f t="shared" si="171"/>
        <v>70.825909140330438</v>
      </c>
      <c r="BP72" s="116">
        <f t="shared" si="117"/>
        <v>1.609350567845905</v>
      </c>
      <c r="BQ72" s="116">
        <f t="shared" si="172"/>
        <v>4.2162383657859159</v>
      </c>
      <c r="BR72" s="116">
        <f t="shared" si="173"/>
        <v>0.27625542862369368</v>
      </c>
      <c r="BS72" s="116">
        <f t="shared" si="174"/>
        <v>0.72374457137630643</v>
      </c>
      <c r="BT72" s="23"/>
      <c r="BU72" s="23"/>
    </row>
    <row r="73" spans="2:73" s="101" customFormat="1" x14ac:dyDescent="0.25">
      <c r="B73" s="110">
        <v>59</v>
      </c>
      <c r="C73" s="95">
        <f t="shared" si="29"/>
        <v>0.3044</v>
      </c>
      <c r="D73" s="134">
        <f t="shared" si="121"/>
        <v>2675.4132372534004</v>
      </c>
      <c r="E73" s="95">
        <f t="shared" si="122"/>
        <v>184.46332171685253</v>
      </c>
      <c r="F73" s="95">
        <f t="shared" si="123"/>
        <v>18.446332171685256</v>
      </c>
      <c r="G73" s="95">
        <f t="shared" si="124"/>
        <v>118.995835840778</v>
      </c>
      <c r="H73" s="5">
        <f t="shared" si="125"/>
        <v>48.331019911543329</v>
      </c>
      <c r="I73" s="95">
        <f t="shared" si="126"/>
        <v>321.48101991154329</v>
      </c>
      <c r="J73" s="89">
        <f t="shared" si="127"/>
        <v>214.45134138795103</v>
      </c>
      <c r="K73" s="90">
        <f t="shared" si="128"/>
        <v>136.34837094455412</v>
      </c>
      <c r="L73" s="208">
        <f t="shared" si="129"/>
        <v>2.3740714763313874E-5</v>
      </c>
      <c r="M73" s="89">
        <f t="shared" si="130"/>
        <v>1.8735362273941263E-5</v>
      </c>
      <c r="N73" s="89">
        <f t="shared" si="131"/>
        <v>1.4194362135013568E-3</v>
      </c>
      <c r="O73" s="95">
        <f t="shared" si="132"/>
        <v>1.2164557519396703E-5</v>
      </c>
      <c r="P73" s="95">
        <v>100</v>
      </c>
      <c r="Q73" s="95">
        <f t="shared" si="39"/>
        <v>86</v>
      </c>
      <c r="R73" s="89">
        <f t="shared" si="133"/>
        <v>8.4873399999999996E-10</v>
      </c>
      <c r="S73" s="89">
        <f t="shared" si="134"/>
        <v>8.4873400000000002E-14</v>
      </c>
      <c r="T73" s="89">
        <f t="shared" si="135"/>
        <v>8.4873400000000012E-15</v>
      </c>
      <c r="U73" s="95">
        <f t="shared" si="43"/>
        <v>12.192</v>
      </c>
      <c r="V73" s="95">
        <f t="shared" si="136"/>
        <v>116.68621824000002</v>
      </c>
      <c r="W73" s="95">
        <f t="shared" si="137"/>
        <v>3828.288</v>
      </c>
      <c r="X73" s="95">
        <f t="shared" si="44"/>
        <v>8.8999999999999996E-2</v>
      </c>
      <c r="Y73" s="95">
        <f t="shared" si="138"/>
        <v>1339.6959584519359</v>
      </c>
      <c r="Z73" s="89">
        <f t="shared" si="139"/>
        <v>0.15042335516455865</v>
      </c>
      <c r="AA73" s="89">
        <f t="shared" si="140"/>
        <v>3144.4539186520087</v>
      </c>
      <c r="AB73" s="89">
        <f t="shared" si="141"/>
        <v>2485.1364493435135</v>
      </c>
      <c r="AC73" s="95">
        <f t="shared" si="142"/>
        <v>5.8619841818258148E-2</v>
      </c>
      <c r="AD73" s="89">
        <f t="shared" si="143"/>
        <v>5.6333528047175244E-2</v>
      </c>
      <c r="AE73" s="111">
        <f t="shared" si="50"/>
        <v>2.6359832600000001E-2</v>
      </c>
      <c r="AF73" s="95">
        <f t="shared" si="144"/>
        <v>1.0473144082573997</v>
      </c>
      <c r="AG73" s="89">
        <f t="shared" si="145"/>
        <v>83.169856207753682</v>
      </c>
      <c r="AH73" s="95">
        <f t="shared" si="146"/>
        <v>22.681573941514561</v>
      </c>
      <c r="AI73" s="95">
        <f t="shared" si="147"/>
        <v>9.6657467098866787E-2</v>
      </c>
      <c r="AJ73" s="95">
        <f t="shared" si="148"/>
        <v>8.8663531408555707E-2</v>
      </c>
      <c r="AK73" s="95">
        <f t="shared" si="149"/>
        <v>7.3741331581212304</v>
      </c>
      <c r="AL73" s="95">
        <f t="shared" si="150"/>
        <v>1.366661301066722E-4</v>
      </c>
      <c r="AM73" s="95">
        <f t="shared" si="151"/>
        <v>6.0160943497128197E-5</v>
      </c>
      <c r="AN73" s="95">
        <f t="shared" si="152"/>
        <v>9.8783770939179441</v>
      </c>
      <c r="AO73" s="102"/>
      <c r="AP73" s="95">
        <v>38.889000000000003</v>
      </c>
      <c r="AQ73" s="95">
        <v>1628</v>
      </c>
      <c r="AR73" s="192">
        <f t="shared" si="96"/>
        <v>1877.7393310265284</v>
      </c>
      <c r="AS73" s="192">
        <f t="shared" si="153"/>
        <v>5.9631864684213769E-2</v>
      </c>
      <c r="AT73" s="192">
        <f t="shared" si="154"/>
        <v>0.78916588909499485</v>
      </c>
      <c r="AU73" s="192">
        <f t="shared" si="155"/>
        <v>0.55891966535636628</v>
      </c>
      <c r="AV73" s="192">
        <f t="shared" si="156"/>
        <v>0.29346696670816408</v>
      </c>
      <c r="AW73" s="192">
        <f t="shared" si="157"/>
        <v>5110.817870167717</v>
      </c>
      <c r="AX73" s="192">
        <f t="shared" si="102"/>
        <v>4551.4475873037054</v>
      </c>
      <c r="AY73" s="192">
        <f t="shared" si="158"/>
        <v>89.055170873352694</v>
      </c>
      <c r="AZ73" s="192">
        <f t="shared" si="159"/>
        <v>95.145869922674237</v>
      </c>
      <c r="BA73" s="192">
        <f t="shared" si="160"/>
        <v>113.88282486751203</v>
      </c>
      <c r="BB73" s="192">
        <f t="shared" si="161"/>
        <v>0.31200773936304665</v>
      </c>
      <c r="BC73" s="192">
        <f t="shared" si="162"/>
        <v>26300.159999999996</v>
      </c>
      <c r="BD73" s="192">
        <f>BC73/'Injection Well'!$Q$14</f>
        <v>44.877863506753492</v>
      </c>
      <c r="BE73" s="192">
        <f t="shared" si="163"/>
        <v>39.966058030249314</v>
      </c>
      <c r="BF73" s="192">
        <f t="shared" si="164"/>
        <v>3108.1835573697003</v>
      </c>
      <c r="BG73" s="192">
        <f t="shared" si="165"/>
        <v>27.292821028857258</v>
      </c>
      <c r="BH73" s="192">
        <f t="shared" si="166"/>
        <v>1443.2537077970508</v>
      </c>
      <c r="BI73" s="192">
        <f t="shared" si="167"/>
        <v>12.673146363168373</v>
      </c>
      <c r="BJ73" s="192">
        <f t="shared" si="168"/>
        <v>1258.7911283520334</v>
      </c>
      <c r="BK73" s="192">
        <f t="shared" si="169"/>
        <v>11.053388689791234</v>
      </c>
      <c r="BL73" s="192">
        <f>BK73*'Injection Well'!Q73</f>
        <v>0</v>
      </c>
      <c r="BM73" s="9"/>
      <c r="BN73" s="116">
        <f t="shared" si="170"/>
        <v>7.0822032183077477E-2</v>
      </c>
      <c r="BO73" s="116">
        <f t="shared" si="171"/>
        <v>70.822032183077482</v>
      </c>
      <c r="BP73" s="116">
        <f t="shared" si="117"/>
        <v>1.6092624732004246</v>
      </c>
      <c r="BQ73" s="116">
        <f t="shared" si="172"/>
        <v>4.2160075720536385</v>
      </c>
      <c r="BR73" s="116">
        <f t="shared" si="173"/>
        <v>0.27625542862369368</v>
      </c>
      <c r="BS73" s="116">
        <f t="shared" si="174"/>
        <v>0.72374457137630632</v>
      </c>
      <c r="BT73" s="23"/>
      <c r="BU73" s="23"/>
    </row>
    <row r="74" spans="2:73" s="101" customFormat="1" x14ac:dyDescent="0.25">
      <c r="B74" s="110">
        <v>60</v>
      </c>
      <c r="C74" s="95">
        <f t="shared" si="29"/>
        <v>0.3044</v>
      </c>
      <c r="D74" s="134">
        <f t="shared" si="121"/>
        <v>2675.2628138982359</v>
      </c>
      <c r="E74" s="95">
        <f t="shared" si="122"/>
        <v>184.45295038753</v>
      </c>
      <c r="F74" s="95">
        <f t="shared" si="123"/>
        <v>18.445295038752999</v>
      </c>
      <c r="G74" s="95">
        <f t="shared" si="124"/>
        <v>118.9957275510797</v>
      </c>
      <c r="H74" s="5">
        <f t="shared" si="125"/>
        <v>48.330959750599831</v>
      </c>
      <c r="I74" s="95">
        <f t="shared" si="126"/>
        <v>321.48095975059982</v>
      </c>
      <c r="J74" s="89">
        <f t="shared" si="127"/>
        <v>214.43840679889337</v>
      </c>
      <c r="K74" s="90">
        <f t="shared" si="128"/>
        <v>136.34090423249077</v>
      </c>
      <c r="L74" s="208">
        <f t="shared" si="129"/>
        <v>2.3739783911983094E-5</v>
      </c>
      <c r="M74" s="89">
        <f t="shared" si="130"/>
        <v>1.873483867207406E-5</v>
      </c>
      <c r="N74" s="89">
        <f t="shared" si="131"/>
        <v>1.4195218316720439E-3</v>
      </c>
      <c r="O74" s="95">
        <f t="shared" si="132"/>
        <v>1.2165291266466224E-5</v>
      </c>
      <c r="P74" s="95">
        <v>100</v>
      </c>
      <c r="Q74" s="95">
        <f t="shared" si="39"/>
        <v>86</v>
      </c>
      <c r="R74" s="89">
        <f t="shared" si="133"/>
        <v>8.4873399999999996E-10</v>
      </c>
      <c r="S74" s="89">
        <f t="shared" si="134"/>
        <v>8.4873400000000002E-14</v>
      </c>
      <c r="T74" s="89">
        <f t="shared" si="135"/>
        <v>8.4873400000000012E-15</v>
      </c>
      <c r="U74" s="95">
        <f t="shared" si="43"/>
        <v>12.192</v>
      </c>
      <c r="V74" s="95">
        <f t="shared" si="136"/>
        <v>116.68621824000002</v>
      </c>
      <c r="W74" s="95">
        <f t="shared" si="137"/>
        <v>3828.288</v>
      </c>
      <c r="X74" s="95">
        <f t="shared" si="44"/>
        <v>8.8999999999999996E-2</v>
      </c>
      <c r="Y74" s="95">
        <f t="shared" si="138"/>
        <v>1339.7484887432979</v>
      </c>
      <c r="Z74" s="89">
        <f t="shared" si="139"/>
        <v>0.15042653015038332</v>
      </c>
      <c r="AA74" s="89">
        <f t="shared" si="140"/>
        <v>3144.4248879278803</v>
      </c>
      <c r="AB74" s="89">
        <f t="shared" si="141"/>
        <v>2485.1009995303125</v>
      </c>
      <c r="AC74" s="95">
        <f t="shared" si="142"/>
        <v>5.8618163658229937E-2</v>
      </c>
      <c r="AD74" s="89">
        <f t="shared" si="143"/>
        <v>5.6331014361571535E-2</v>
      </c>
      <c r="AE74" s="111">
        <f t="shared" si="50"/>
        <v>2.6359832600000001E-2</v>
      </c>
      <c r="AF74" s="95">
        <f t="shared" si="144"/>
        <v>1.0473051372664284</v>
      </c>
      <c r="AG74" s="89">
        <f t="shared" si="145"/>
        <v>83.172244232557063</v>
      </c>
      <c r="AH74" s="95">
        <f t="shared" si="146"/>
        <v>22.681573941514561</v>
      </c>
      <c r="AI74" s="95">
        <f t="shared" si="147"/>
        <v>9.6660242388369372E-2</v>
      </c>
      <c r="AJ74" s="95">
        <f t="shared" si="148"/>
        <v>8.8660985719015734E-2</v>
      </c>
      <c r="AK74" s="95">
        <f t="shared" si="149"/>
        <v>7.3741331581212304</v>
      </c>
      <c r="AL74" s="95">
        <f t="shared" si="150"/>
        <v>1.2860472650516033E-4</v>
      </c>
      <c r="AM74" s="95">
        <f t="shared" si="151"/>
        <v>5.6612302681881152E-5</v>
      </c>
      <c r="AN74" s="95">
        <f t="shared" si="152"/>
        <v>9.8778332133047293</v>
      </c>
      <c r="AO74" s="102"/>
      <c r="AP74" s="95">
        <v>38.889000000000003</v>
      </c>
      <c r="AQ74" s="95">
        <v>1628</v>
      </c>
      <c r="AR74" s="192">
        <f t="shared" si="96"/>
        <v>1877.7393310265284</v>
      </c>
      <c r="AS74" s="192">
        <f t="shared" si="153"/>
        <v>5.9631864684213769E-2</v>
      </c>
      <c r="AT74" s="192">
        <f t="shared" si="154"/>
        <v>0.78917477688654547</v>
      </c>
      <c r="AU74" s="192">
        <f t="shared" si="155"/>
        <v>0.55891688890235891</v>
      </c>
      <c r="AV74" s="192">
        <f t="shared" si="156"/>
        <v>0.29346680254431629</v>
      </c>
      <c r="AW74" s="192">
        <f t="shared" si="157"/>
        <v>5110.815011203601</v>
      </c>
      <c r="AX74" s="192">
        <f t="shared" si="102"/>
        <v>4551.4450412483266</v>
      </c>
      <c r="AY74" s="192">
        <f t="shared" si="158"/>
        <v>89.055170873352694</v>
      </c>
      <c r="AZ74" s="192">
        <f t="shared" si="159"/>
        <v>95.140131218873094</v>
      </c>
      <c r="BA74" s="192">
        <f t="shared" si="160"/>
        <v>113.88276116207035</v>
      </c>
      <c r="BB74" s="192">
        <f t="shared" si="161"/>
        <v>0.31200756482759001</v>
      </c>
      <c r="BC74" s="192">
        <f t="shared" si="162"/>
        <v>26300.159999999996</v>
      </c>
      <c r="BD74" s="192">
        <f>BC74/'Injection Well'!$Q$14</f>
        <v>44.877863506753492</v>
      </c>
      <c r="BE74" s="192">
        <f t="shared" si="163"/>
        <v>39.966058030249314</v>
      </c>
      <c r="BF74" s="192">
        <f t="shared" si="164"/>
        <v>3108.1818186684818</v>
      </c>
      <c r="BG74" s="192">
        <f t="shared" si="165"/>
        <v>27.292821028857254</v>
      </c>
      <c r="BH74" s="192">
        <f t="shared" si="166"/>
        <v>1443.2529004486644</v>
      </c>
      <c r="BI74" s="192">
        <f t="shared" si="167"/>
        <v>12.673146363168373</v>
      </c>
      <c r="BJ74" s="192">
        <f t="shared" si="168"/>
        <v>1258.7904241910251</v>
      </c>
      <c r="BK74" s="192">
        <f t="shared" si="169"/>
        <v>11.053388689791236</v>
      </c>
      <c r="BL74" s="192">
        <f>BK74*'Injection Well'!Q74</f>
        <v>0</v>
      </c>
      <c r="BM74" s="9"/>
      <c r="BN74" s="116">
        <f t="shared" si="170"/>
        <v>7.0818153825614238E-2</v>
      </c>
      <c r="BO74" s="116">
        <f t="shared" si="171"/>
        <v>70.818153825614232</v>
      </c>
      <c r="BP74" s="116">
        <f t="shared" si="117"/>
        <v>1.6091743467384905</v>
      </c>
      <c r="BQ74" s="116">
        <f t="shared" si="172"/>
        <v>4.2157766949673956</v>
      </c>
      <c r="BR74" s="116">
        <f t="shared" si="173"/>
        <v>0.27625542862369368</v>
      </c>
      <c r="BS74" s="116">
        <f t="shared" si="174"/>
        <v>0.72374457137630632</v>
      </c>
      <c r="BT74" s="23"/>
      <c r="BU74" s="23"/>
    </row>
    <row r="75" spans="2:73" s="101" customFormat="1" x14ac:dyDescent="0.25">
      <c r="B75" s="110">
        <v>61</v>
      </c>
      <c r="C75" s="95">
        <f t="shared" si="29"/>
        <v>0.3044</v>
      </c>
      <c r="D75" s="134">
        <f t="shared" si="121"/>
        <v>2675.1123873680854</v>
      </c>
      <c r="E75" s="95">
        <f t="shared" si="122"/>
        <v>184.44257883929978</v>
      </c>
      <c r="F75" s="95">
        <f t="shared" si="123"/>
        <v>18.444257883929978</v>
      </c>
      <c r="G75" s="95">
        <f t="shared" si="124"/>
        <v>118.99562564893488</v>
      </c>
      <c r="H75" s="5">
        <f t="shared" si="125"/>
        <v>48.330903138297153</v>
      </c>
      <c r="I75" s="95">
        <f t="shared" si="126"/>
        <v>321.48090313829715</v>
      </c>
      <c r="J75" s="89">
        <f t="shared" si="127"/>
        <v>214.4254672473827</v>
      </c>
      <c r="K75" s="90">
        <f t="shared" si="128"/>
        <v>136.33343497424539</v>
      </c>
      <c r="L75" s="208">
        <f t="shared" si="129"/>
        <v>2.3738852843003252E-5</v>
      </c>
      <c r="M75" s="89">
        <f t="shared" si="130"/>
        <v>1.8734315011656585E-5</v>
      </c>
      <c r="N75" s="89">
        <f t="shared" si="131"/>
        <v>1.4196074930260671E-3</v>
      </c>
      <c r="O75" s="95">
        <f t="shared" si="132"/>
        <v>1.2166025383616604E-5</v>
      </c>
      <c r="P75" s="95">
        <v>100</v>
      </c>
      <c r="Q75" s="95">
        <f t="shared" si="39"/>
        <v>86</v>
      </c>
      <c r="R75" s="89">
        <f t="shared" si="133"/>
        <v>8.4873399999999996E-10</v>
      </c>
      <c r="S75" s="89">
        <f t="shared" si="134"/>
        <v>8.4873400000000002E-14</v>
      </c>
      <c r="T75" s="89">
        <f t="shared" si="135"/>
        <v>8.4873400000000012E-15</v>
      </c>
      <c r="U75" s="95">
        <f t="shared" si="43"/>
        <v>12.192</v>
      </c>
      <c r="V75" s="95">
        <f t="shared" si="136"/>
        <v>116.68621824000002</v>
      </c>
      <c r="W75" s="95">
        <f t="shared" si="137"/>
        <v>3828.288</v>
      </c>
      <c r="X75" s="95">
        <f t="shared" si="44"/>
        <v>8.8999999999999996E-2</v>
      </c>
      <c r="Y75" s="95">
        <f t="shared" si="138"/>
        <v>1339.8010354382418</v>
      </c>
      <c r="Z75" s="89">
        <f t="shared" si="139"/>
        <v>0.15042970762143834</v>
      </c>
      <c r="AA75" s="89">
        <f t="shared" si="140"/>
        <v>3144.3958345204542</v>
      </c>
      <c r="AB75" s="89">
        <f t="shared" si="141"/>
        <v>2485.0655100285312</v>
      </c>
      <c r="AC75" s="95">
        <f t="shared" si="142"/>
        <v>5.8616485449879435E-2</v>
      </c>
      <c r="AD75" s="89">
        <f t="shared" si="143"/>
        <v>5.6328500182660099E-2</v>
      </c>
      <c r="AE75" s="111">
        <f t="shared" si="50"/>
        <v>2.6359832600000001E-2</v>
      </c>
      <c r="AF75" s="95">
        <f t="shared" si="144"/>
        <v>1.0472958494632549</v>
      </c>
      <c r="AG75" s="89">
        <f t="shared" si="145"/>
        <v>83.174632635782146</v>
      </c>
      <c r="AH75" s="95">
        <f t="shared" si="146"/>
        <v>22.681573941514561</v>
      </c>
      <c r="AI75" s="95">
        <f t="shared" si="147"/>
        <v>9.6663018117662078E-2</v>
      </c>
      <c r="AJ75" s="95">
        <f t="shared" si="148"/>
        <v>8.8658439772282702E-2</v>
      </c>
      <c r="AK75" s="95">
        <f t="shared" si="149"/>
        <v>7.3741331581212304</v>
      </c>
      <c r="AL75" s="95">
        <f t="shared" si="150"/>
        <v>1.210188285854312E-4</v>
      </c>
      <c r="AM75" s="95">
        <f t="shared" si="151"/>
        <v>5.327297897636532E-5</v>
      </c>
      <c r="AN75" s="95">
        <f t="shared" si="152"/>
        <v>9.8772886399356601</v>
      </c>
      <c r="AO75" s="102"/>
      <c r="AP75" s="95">
        <v>38.889000000000003</v>
      </c>
      <c r="AQ75" s="95">
        <v>1628</v>
      </c>
      <c r="AR75" s="192">
        <f t="shared" si="96"/>
        <v>1877.7393310265284</v>
      </c>
      <c r="AS75" s="192">
        <f t="shared" si="153"/>
        <v>5.9631864684213769E-2</v>
      </c>
      <c r="AT75" s="192">
        <f t="shared" si="154"/>
        <v>0.7891836701442928</v>
      </c>
      <c r="AU75" s="192">
        <f t="shared" si="155"/>
        <v>0.55891411076837771</v>
      </c>
      <c r="AV75" s="192">
        <f t="shared" si="156"/>
        <v>0.29346663828122121</v>
      </c>
      <c r="AW75" s="192">
        <f t="shared" si="157"/>
        <v>5110.8121505110639</v>
      </c>
      <c r="AX75" s="192">
        <f t="shared" si="102"/>
        <v>4551.4424936536998</v>
      </c>
      <c r="AY75" s="192">
        <f t="shared" si="158"/>
        <v>89.055170873352694</v>
      </c>
      <c r="AZ75" s="192">
        <f t="shared" si="159"/>
        <v>95.134390313374809</v>
      </c>
      <c r="BA75" s="192">
        <f t="shared" si="160"/>
        <v>113.88269741811479</v>
      </c>
      <c r="BB75" s="192">
        <f t="shared" si="161"/>
        <v>0.31200739018661583</v>
      </c>
      <c r="BC75" s="192">
        <f t="shared" si="162"/>
        <v>26300.159999999996</v>
      </c>
      <c r="BD75" s="192">
        <f>BC75/'Injection Well'!$Q$14</f>
        <v>44.877863506753492</v>
      </c>
      <c r="BE75" s="192">
        <f t="shared" si="163"/>
        <v>39.966058030249322</v>
      </c>
      <c r="BF75" s="192">
        <f t="shared" si="164"/>
        <v>3108.1800789161111</v>
      </c>
      <c r="BG75" s="192">
        <f t="shared" si="165"/>
        <v>27.292821028857254</v>
      </c>
      <c r="BH75" s="192">
        <f t="shared" si="166"/>
        <v>1443.2520926121858</v>
      </c>
      <c r="BI75" s="192">
        <f t="shared" si="167"/>
        <v>12.673146363168375</v>
      </c>
      <c r="BJ75" s="192">
        <f t="shared" si="168"/>
        <v>1258.7897196043077</v>
      </c>
      <c r="BK75" s="192">
        <f t="shared" si="169"/>
        <v>11.053388689791237</v>
      </c>
      <c r="BL75" s="192">
        <f>BK75*'Injection Well'!Q75</f>
        <v>0</v>
      </c>
      <c r="BM75" s="9"/>
      <c r="BN75" s="116">
        <f t="shared" si="170"/>
        <v>7.0814274145613865E-2</v>
      </c>
      <c r="BO75" s="116">
        <f t="shared" si="171"/>
        <v>70.814274145613865</v>
      </c>
      <c r="BP75" s="116">
        <f t="shared" si="117"/>
        <v>1.6090861902250417</v>
      </c>
      <c r="BQ75" s="116">
        <f t="shared" si="172"/>
        <v>4.2155457391510422</v>
      </c>
      <c r="BR75" s="116">
        <f t="shared" si="173"/>
        <v>0.27625542862369362</v>
      </c>
      <c r="BS75" s="116">
        <f t="shared" si="174"/>
        <v>0.72374457137630643</v>
      </c>
      <c r="BT75" s="23"/>
      <c r="BU75" s="23"/>
    </row>
    <row r="76" spans="2:73" s="101" customFormat="1" x14ac:dyDescent="0.25">
      <c r="B76" s="110">
        <v>62</v>
      </c>
      <c r="C76" s="95">
        <f t="shared" si="29"/>
        <v>0.3044</v>
      </c>
      <c r="D76" s="134">
        <f t="shared" si="121"/>
        <v>2674.9619576604641</v>
      </c>
      <c r="E76" s="95">
        <f t="shared" si="122"/>
        <v>184.4322070719906</v>
      </c>
      <c r="F76" s="95">
        <f t="shared" si="123"/>
        <v>18.44322070719906</v>
      </c>
      <c r="G76" s="95">
        <f t="shared" si="124"/>
        <v>118.99552975757273</v>
      </c>
      <c r="H76" s="5">
        <f t="shared" si="125"/>
        <v>48.330849865318179</v>
      </c>
      <c r="I76" s="95">
        <f t="shared" si="126"/>
        <v>321.48084986531813</v>
      </c>
      <c r="J76" s="89">
        <f t="shared" si="127"/>
        <v>214.4125230097126</v>
      </c>
      <c r="K76" s="90">
        <f t="shared" si="128"/>
        <v>136.32596331053443</v>
      </c>
      <c r="L76" s="208">
        <f t="shared" si="129"/>
        <v>2.3737921568033904E-5</v>
      </c>
      <c r="M76" s="89">
        <f t="shared" si="130"/>
        <v>1.8733791295480886E-5</v>
      </c>
      <c r="N76" s="89">
        <f t="shared" si="131"/>
        <v>1.4196931957477647E-3</v>
      </c>
      <c r="O76" s="95">
        <f t="shared" si="132"/>
        <v>1.216675985528764E-5</v>
      </c>
      <c r="P76" s="95">
        <v>100</v>
      </c>
      <c r="Q76" s="95">
        <f t="shared" si="39"/>
        <v>86</v>
      </c>
      <c r="R76" s="89">
        <f t="shared" si="133"/>
        <v>8.4873399999999996E-10</v>
      </c>
      <c r="S76" s="89">
        <f t="shared" si="134"/>
        <v>8.4873400000000002E-14</v>
      </c>
      <c r="T76" s="89">
        <f t="shared" si="135"/>
        <v>8.4873400000000012E-15</v>
      </c>
      <c r="U76" s="95">
        <f t="shared" si="43"/>
        <v>12.192</v>
      </c>
      <c r="V76" s="95">
        <f t="shared" si="136"/>
        <v>116.68621824000002</v>
      </c>
      <c r="W76" s="95">
        <f t="shared" si="137"/>
        <v>3828.288</v>
      </c>
      <c r="X76" s="95">
        <f t="shared" si="44"/>
        <v>8.8999999999999996E-2</v>
      </c>
      <c r="Y76" s="95">
        <f t="shared" si="138"/>
        <v>1339.853597882036</v>
      </c>
      <c r="Z76" s="89">
        <f t="shared" si="139"/>
        <v>0.15043288745843469</v>
      </c>
      <c r="AA76" s="89">
        <f t="shared" si="140"/>
        <v>3144.366759730613</v>
      </c>
      <c r="AB76" s="89">
        <f t="shared" si="141"/>
        <v>2485.0299831336524</v>
      </c>
      <c r="AC76" s="95">
        <f t="shared" si="142"/>
        <v>5.8614807193939633E-2</v>
      </c>
      <c r="AD76" s="89">
        <f t="shared" si="143"/>
        <v>5.6325985536358307E-2</v>
      </c>
      <c r="AE76" s="111">
        <f t="shared" si="50"/>
        <v>2.6359832600000001E-2</v>
      </c>
      <c r="AF76" s="95">
        <f t="shared" si="144"/>
        <v>1.0472865458476832</v>
      </c>
      <c r="AG76" s="89">
        <f t="shared" si="145"/>
        <v>83.177021408664871</v>
      </c>
      <c r="AH76" s="95">
        <f t="shared" si="146"/>
        <v>22.681573941514561</v>
      </c>
      <c r="AI76" s="95">
        <f t="shared" si="147"/>
        <v>9.6665794276559622E-2</v>
      </c>
      <c r="AJ76" s="95">
        <f t="shared" si="148"/>
        <v>8.8655893577754871E-2</v>
      </c>
      <c r="AK76" s="95">
        <f t="shared" si="149"/>
        <v>7.3741331581212304</v>
      </c>
      <c r="AL76" s="95">
        <f t="shared" si="150"/>
        <v>1.1388038872502225E-4</v>
      </c>
      <c r="AM76" s="95">
        <f t="shared" si="151"/>
        <v>5.013062591306838E-5</v>
      </c>
      <c r="AN76" s="95">
        <f t="shared" si="152"/>
        <v>9.8767434140064854</v>
      </c>
      <c r="AO76" s="102"/>
      <c r="AP76" s="95">
        <v>38.889000000000003</v>
      </c>
      <c r="AQ76" s="95">
        <v>1628</v>
      </c>
      <c r="AR76" s="192">
        <f t="shared" si="96"/>
        <v>1877.7393310265284</v>
      </c>
      <c r="AS76" s="192">
        <f t="shared" si="153"/>
        <v>5.9631864684213769E-2</v>
      </c>
      <c r="AT76" s="192">
        <f t="shared" si="154"/>
        <v>0.78919256859910991</v>
      </c>
      <c r="AU76" s="192">
        <f t="shared" si="155"/>
        <v>0.55891133103854407</v>
      </c>
      <c r="AV76" s="192">
        <f t="shared" si="156"/>
        <v>0.29346647392385294</v>
      </c>
      <c r="AW76" s="192">
        <f t="shared" si="157"/>
        <v>5110.8092881767288</v>
      </c>
      <c r="AX76" s="192">
        <f t="shared" si="102"/>
        <v>4551.4399445969666</v>
      </c>
      <c r="AY76" s="192">
        <f t="shared" si="158"/>
        <v>89.055170873352694</v>
      </c>
      <c r="AZ76" s="192">
        <f t="shared" si="159"/>
        <v>95.12864732876281</v>
      </c>
      <c r="BA76" s="192">
        <f t="shared" si="160"/>
        <v>113.88263363757554</v>
      </c>
      <c r="BB76" s="192">
        <f t="shared" si="161"/>
        <v>0.31200721544541243</v>
      </c>
      <c r="BC76" s="192">
        <f t="shared" si="162"/>
        <v>26300.159999999996</v>
      </c>
      <c r="BD76" s="192">
        <f>BC76/'Injection Well'!$Q$14</f>
        <v>44.877863506753492</v>
      </c>
      <c r="BE76" s="192">
        <f t="shared" si="163"/>
        <v>39.966058030249314</v>
      </c>
      <c r="BF76" s="192">
        <f t="shared" si="164"/>
        <v>3108.1783381652681</v>
      </c>
      <c r="BG76" s="192">
        <f t="shared" si="165"/>
        <v>27.292821028857254</v>
      </c>
      <c r="BH76" s="192">
        <f t="shared" si="166"/>
        <v>1443.2512843120767</v>
      </c>
      <c r="BI76" s="192">
        <f t="shared" si="167"/>
        <v>12.673146363168373</v>
      </c>
      <c r="BJ76" s="192">
        <f t="shared" si="168"/>
        <v>1258.7890146132163</v>
      </c>
      <c r="BK76" s="192">
        <f t="shared" si="169"/>
        <v>11.053388689791236</v>
      </c>
      <c r="BL76" s="192">
        <f>BK76*'Injection Well'!Q76</f>
        <v>0</v>
      </c>
      <c r="BM76" s="9"/>
      <c r="BN76" s="116">
        <f t="shared" si="170"/>
        <v>7.0810393216167222E-2</v>
      </c>
      <c r="BO76" s="116">
        <f t="shared" si="171"/>
        <v>70.810393216167228</v>
      </c>
      <c r="BP76" s="116">
        <f t="shared" si="117"/>
        <v>1.6089980053208941</v>
      </c>
      <c r="BQ76" s="116">
        <f t="shared" si="172"/>
        <v>4.2153147089556455</v>
      </c>
      <c r="BR76" s="116">
        <f t="shared" si="173"/>
        <v>0.27625542862369368</v>
      </c>
      <c r="BS76" s="116">
        <f t="shared" si="174"/>
        <v>0.72374457137630643</v>
      </c>
      <c r="BT76" s="23"/>
      <c r="BU76" s="23"/>
    </row>
    <row r="77" spans="2:73" s="101" customFormat="1" x14ac:dyDescent="0.25">
      <c r="B77" s="110">
        <v>63</v>
      </c>
      <c r="C77" s="95">
        <f t="shared" si="29"/>
        <v>0.3044</v>
      </c>
      <c r="D77" s="134">
        <f t="shared" si="121"/>
        <v>2674.8115247730057</v>
      </c>
      <c r="E77" s="95">
        <f t="shared" si="122"/>
        <v>184.42183508543928</v>
      </c>
      <c r="F77" s="95">
        <f t="shared" si="123"/>
        <v>18.442183508543927</v>
      </c>
      <c r="G77" s="95">
        <f t="shared" si="124"/>
        <v>118.99543952244608</v>
      </c>
      <c r="H77" s="5">
        <f t="shared" si="125"/>
        <v>48.330799734692263</v>
      </c>
      <c r="I77" s="95">
        <f t="shared" si="126"/>
        <v>321.48079973469225</v>
      </c>
      <c r="J77" s="89">
        <f t="shared" si="127"/>
        <v>214.39957434587714</v>
      </c>
      <c r="K77" s="90">
        <f t="shared" si="128"/>
        <v>136.31848937377288</v>
      </c>
      <c r="L77" s="208">
        <f t="shared" si="129"/>
        <v>2.3736990098046675E-5</v>
      </c>
      <c r="M77" s="89">
        <f t="shared" si="130"/>
        <v>1.873326752617423E-5</v>
      </c>
      <c r="N77" s="89">
        <f t="shared" si="131"/>
        <v>1.4197789381285382E-3</v>
      </c>
      <c r="O77" s="95">
        <f t="shared" si="132"/>
        <v>1.2167494666836654E-5</v>
      </c>
      <c r="P77" s="95">
        <v>100</v>
      </c>
      <c r="Q77" s="95">
        <f t="shared" si="39"/>
        <v>86</v>
      </c>
      <c r="R77" s="89">
        <f t="shared" si="133"/>
        <v>8.4873399999999996E-10</v>
      </c>
      <c r="S77" s="89">
        <f t="shared" si="134"/>
        <v>8.4873400000000002E-14</v>
      </c>
      <c r="T77" s="89">
        <f t="shared" si="135"/>
        <v>8.4873400000000012E-15</v>
      </c>
      <c r="U77" s="95">
        <f t="shared" si="43"/>
        <v>12.192</v>
      </c>
      <c r="V77" s="95">
        <f t="shared" si="136"/>
        <v>116.68621824000002</v>
      </c>
      <c r="W77" s="95">
        <f t="shared" si="137"/>
        <v>3828.288</v>
      </c>
      <c r="X77" s="95">
        <f t="shared" si="44"/>
        <v>8.8999999999999996E-2</v>
      </c>
      <c r="Y77" s="95">
        <f t="shared" si="138"/>
        <v>1339.9061754585759</v>
      </c>
      <c r="Z77" s="89">
        <f t="shared" si="139"/>
        <v>0.15043606954911543</v>
      </c>
      <c r="AA77" s="89">
        <f t="shared" si="140"/>
        <v>3144.3376647825012</v>
      </c>
      <c r="AB77" s="89">
        <f t="shared" si="141"/>
        <v>2484.9944210057561</v>
      </c>
      <c r="AC77" s="95">
        <f t="shared" si="142"/>
        <v>5.8613128891099972E-2</v>
      </c>
      <c r="AD77" s="89">
        <f t="shared" si="143"/>
        <v>5.6323470447054311E-2</v>
      </c>
      <c r="AE77" s="111">
        <f t="shared" si="50"/>
        <v>2.6359832600000001E-2</v>
      </c>
      <c r="AF77" s="95">
        <f t="shared" si="144"/>
        <v>1.0472772273605491</v>
      </c>
      <c r="AG77" s="89">
        <f t="shared" si="145"/>
        <v>83.179410542959161</v>
      </c>
      <c r="AH77" s="95">
        <f t="shared" si="146"/>
        <v>22.681573941514561</v>
      </c>
      <c r="AI77" s="95">
        <f t="shared" si="147"/>
        <v>9.6668570855478669E-2</v>
      </c>
      <c r="AJ77" s="95">
        <f t="shared" si="148"/>
        <v>8.8653347144276251E-2</v>
      </c>
      <c r="AK77" s="95">
        <f t="shared" si="149"/>
        <v>7.3741331581212304</v>
      </c>
      <c r="AL77" s="95">
        <f t="shared" si="150"/>
        <v>1.0716301366798473E-4</v>
      </c>
      <c r="AM77" s="95">
        <f t="shared" si="151"/>
        <v>4.7173625267031684E-5</v>
      </c>
      <c r="AN77" s="95">
        <f t="shared" si="152"/>
        <v>9.8761975733399652</v>
      </c>
      <c r="AO77" s="102"/>
      <c r="AP77" s="95">
        <v>38.889000000000003</v>
      </c>
      <c r="AQ77" s="95">
        <v>1628</v>
      </c>
      <c r="AR77" s="192">
        <f t="shared" si="96"/>
        <v>1877.7393310265284</v>
      </c>
      <c r="AS77" s="192">
        <f t="shared" si="153"/>
        <v>5.9631864684213769E-2</v>
      </c>
      <c r="AT77" s="192">
        <f t="shared" si="154"/>
        <v>0.7892014719977406</v>
      </c>
      <c r="AU77" s="192">
        <f t="shared" si="155"/>
        <v>0.55890854979201732</v>
      </c>
      <c r="AV77" s="192">
        <f t="shared" si="156"/>
        <v>0.29346630947689201</v>
      </c>
      <c r="AW77" s="192">
        <f t="shared" si="157"/>
        <v>5110.806424282111</v>
      </c>
      <c r="AX77" s="192">
        <f t="shared" si="102"/>
        <v>4551.437394150721</v>
      </c>
      <c r="AY77" s="192">
        <f t="shared" si="158"/>
        <v>89.055170873352694</v>
      </c>
      <c r="AZ77" s="192">
        <f t="shared" si="159"/>
        <v>95.12290238038905</v>
      </c>
      <c r="BA77" s="192">
        <f t="shared" si="160"/>
        <v>113.88256982226896</v>
      </c>
      <c r="BB77" s="192">
        <f t="shared" si="161"/>
        <v>0.31200704060895607</v>
      </c>
      <c r="BC77" s="192">
        <f t="shared" si="162"/>
        <v>26300.159999999996</v>
      </c>
      <c r="BD77" s="192">
        <f>BC77/'Injection Well'!$Q$14</f>
        <v>44.877863506753492</v>
      </c>
      <c r="BE77" s="192">
        <f t="shared" si="163"/>
        <v>39.966058030249314</v>
      </c>
      <c r="BF77" s="192">
        <f t="shared" si="164"/>
        <v>3108.1765964655274</v>
      </c>
      <c r="BG77" s="192">
        <f t="shared" si="165"/>
        <v>27.292821028857258</v>
      </c>
      <c r="BH77" s="192">
        <f t="shared" si="166"/>
        <v>1443.2504755713564</v>
      </c>
      <c r="BI77" s="192">
        <f t="shared" si="167"/>
        <v>12.673146363168375</v>
      </c>
      <c r="BJ77" s="192">
        <f t="shared" si="168"/>
        <v>1258.7883092378286</v>
      </c>
      <c r="BK77" s="192">
        <f t="shared" si="169"/>
        <v>11.053388689791237</v>
      </c>
      <c r="BL77" s="192">
        <f>BK77*'Injection Well'!Q77</f>
        <v>0</v>
      </c>
      <c r="BM77" s="9"/>
      <c r="BN77" s="116">
        <f t="shared" si="170"/>
        <v>7.0806511106053321E-2</v>
      </c>
      <c r="BO77" s="116">
        <f t="shared" si="171"/>
        <v>70.806511106053321</v>
      </c>
      <c r="BP77" s="116">
        <f t="shared" si="117"/>
        <v>1.6089097935888867</v>
      </c>
      <c r="BQ77" s="116">
        <f t="shared" si="172"/>
        <v>4.2150836084755934</v>
      </c>
      <c r="BR77" s="116">
        <f t="shared" si="173"/>
        <v>0.27625542862369368</v>
      </c>
      <c r="BS77" s="116">
        <f t="shared" si="174"/>
        <v>0.72374457137630632</v>
      </c>
      <c r="BT77" s="23"/>
      <c r="BU77" s="23"/>
    </row>
    <row r="78" spans="2:73" s="101" customFormat="1" x14ac:dyDescent="0.25">
      <c r="B78" s="110">
        <v>64</v>
      </c>
      <c r="C78" s="95">
        <f t="shared" si="29"/>
        <v>0.3044</v>
      </c>
      <c r="D78" s="134">
        <f t="shared" si="121"/>
        <v>2674.6610887034567</v>
      </c>
      <c r="E78" s="95">
        <f t="shared" si="122"/>
        <v>184.41146287949044</v>
      </c>
      <c r="F78" s="95">
        <f t="shared" si="123"/>
        <v>18.441146287949042</v>
      </c>
      <c r="G78" s="95">
        <f t="shared" si="124"/>
        <v>118.9953546099206</v>
      </c>
      <c r="H78" s="5">
        <f t="shared" si="125"/>
        <v>48.330752561066994</v>
      </c>
      <c r="I78" s="95">
        <f t="shared" si="126"/>
        <v>321.48075256106699</v>
      </c>
      <c r="J78" s="89">
        <f t="shared" si="127"/>
        <v>214.38662150053244</v>
      </c>
      <c r="K78" s="90">
        <f t="shared" si="128"/>
        <v>136.31101328856397</v>
      </c>
      <c r="L78" s="208">
        <f t="shared" si="129"/>
        <v>2.3736058443365884E-5</v>
      </c>
      <c r="M78" s="89">
        <f t="shared" si="130"/>
        <v>1.8732743706208809E-5</v>
      </c>
      <c r="N78" s="89">
        <f t="shared" si="131"/>
        <v>1.4198647185605471E-3</v>
      </c>
      <c r="O78" s="95">
        <f t="shared" si="132"/>
        <v>1.2168229804484466E-5</v>
      </c>
      <c r="P78" s="95">
        <v>100</v>
      </c>
      <c r="Q78" s="95">
        <f t="shared" si="39"/>
        <v>86</v>
      </c>
      <c r="R78" s="89">
        <f t="shared" si="133"/>
        <v>8.4873399999999996E-10</v>
      </c>
      <c r="S78" s="89">
        <f t="shared" si="134"/>
        <v>8.4873400000000002E-14</v>
      </c>
      <c r="T78" s="89">
        <f t="shared" si="135"/>
        <v>8.4873400000000012E-15</v>
      </c>
      <c r="U78" s="95">
        <f t="shared" si="43"/>
        <v>12.192</v>
      </c>
      <c r="V78" s="95">
        <f t="shared" si="136"/>
        <v>116.68621824000002</v>
      </c>
      <c r="W78" s="95">
        <f t="shared" si="137"/>
        <v>3828.288</v>
      </c>
      <c r="X78" s="95">
        <f t="shared" si="44"/>
        <v>8.8999999999999996E-2</v>
      </c>
      <c r="Y78" s="95">
        <f t="shared" si="138"/>
        <v>1339.958767588106</v>
      </c>
      <c r="Z78" s="89">
        <f t="shared" si="139"/>
        <v>0.15043925378784165</v>
      </c>
      <c r="AA78" s="89">
        <f t="shared" si="140"/>
        <v>3144.3085508280551</v>
      </c>
      <c r="AB78" s="89">
        <f t="shared" si="141"/>
        <v>2484.9588256775032</v>
      </c>
      <c r="AC78" s="95">
        <f t="shared" si="142"/>
        <v>5.8611450542008926E-2</v>
      </c>
      <c r="AD78" s="89">
        <f t="shared" si="143"/>
        <v>5.6320954937697301E-2</v>
      </c>
      <c r="AE78" s="111">
        <f t="shared" si="50"/>
        <v>2.6359832600000001E-2</v>
      </c>
      <c r="AF78" s="95">
        <f t="shared" si="144"/>
        <v>1.0472678948871994</v>
      </c>
      <c r="AG78" s="89">
        <f t="shared" si="145"/>
        <v>83.181800030906416</v>
      </c>
      <c r="AH78" s="95">
        <f t="shared" si="146"/>
        <v>22.681573941514561</v>
      </c>
      <c r="AI78" s="95">
        <f t="shared" si="147"/>
        <v>9.6671347845402364E-2</v>
      </c>
      <c r="AJ78" s="95">
        <f t="shared" si="148"/>
        <v>8.8650800480169364E-2</v>
      </c>
      <c r="AK78" s="95">
        <f t="shared" si="149"/>
        <v>7.3741331581212304</v>
      </c>
      <c r="AL78" s="95">
        <f t="shared" si="150"/>
        <v>1.0084186694543891E-4</v>
      </c>
      <c r="AM78" s="95">
        <f t="shared" si="151"/>
        <v>4.4391044102173955E-5</v>
      </c>
      <c r="AN78" s="95">
        <f t="shared" si="152"/>
        <v>9.8756511535260483</v>
      </c>
      <c r="AO78" s="102"/>
      <c r="AP78" s="95">
        <v>38.889000000000003</v>
      </c>
      <c r="AQ78" s="95">
        <v>1628</v>
      </c>
      <c r="AR78" s="192">
        <f t="shared" si="96"/>
        <v>1877.7393310265284</v>
      </c>
      <c r="AS78" s="192">
        <f t="shared" si="153"/>
        <v>5.9631864684213769E-2</v>
      </c>
      <c r="AT78" s="192">
        <f t="shared" si="154"/>
        <v>0.7892103801018624</v>
      </c>
      <c r="AU78" s="192">
        <f t="shared" si="155"/>
        <v>0.55890576710328976</v>
      </c>
      <c r="AV78" s="192">
        <f t="shared" si="156"/>
        <v>0.29346614494474305</v>
      </c>
      <c r="AW78" s="192">
        <f t="shared" si="157"/>
        <v>5110.8035589039164</v>
      </c>
      <c r="AX78" s="192">
        <f t="shared" si="102"/>
        <v>4551.4348423832735</v>
      </c>
      <c r="AY78" s="192">
        <f t="shared" si="158"/>
        <v>89.055170873352694</v>
      </c>
      <c r="AZ78" s="192">
        <f t="shared" si="159"/>
        <v>95.117155576800315</v>
      </c>
      <c r="BA78" s="192">
        <f t="shared" si="160"/>
        <v>113.8825059739043</v>
      </c>
      <c r="BB78" s="192">
        <f t="shared" si="161"/>
        <v>0.31200686568192959</v>
      </c>
      <c r="BC78" s="192">
        <f t="shared" si="162"/>
        <v>26300.159999999996</v>
      </c>
      <c r="BD78" s="192">
        <f>BC78/'Injection Well'!$Q$14</f>
        <v>44.877863506753492</v>
      </c>
      <c r="BE78" s="192">
        <f t="shared" si="163"/>
        <v>39.966058030249314</v>
      </c>
      <c r="BF78" s="192">
        <f t="shared" si="164"/>
        <v>3108.174853863537</v>
      </c>
      <c r="BG78" s="192">
        <f t="shared" si="165"/>
        <v>27.292821028857254</v>
      </c>
      <c r="BH78" s="192">
        <f t="shared" si="166"/>
        <v>1443.2496664116859</v>
      </c>
      <c r="BI78" s="192">
        <f t="shared" si="167"/>
        <v>12.673146363168375</v>
      </c>
      <c r="BJ78" s="192">
        <f t="shared" si="168"/>
        <v>1258.7876034970366</v>
      </c>
      <c r="BK78" s="192">
        <f t="shared" si="169"/>
        <v>11.053388689791236</v>
      </c>
      <c r="BL78" s="192">
        <f>BK78*'Injection Well'!Q78</f>
        <v>0</v>
      </c>
      <c r="BM78" s="9"/>
      <c r="BN78" s="116">
        <f t="shared" si="170"/>
        <v>7.080262787999346E-2</v>
      </c>
      <c r="BO78" s="116">
        <f t="shared" si="171"/>
        <v>70.802627879993466</v>
      </c>
      <c r="BP78" s="116">
        <f t="shared" si="117"/>
        <v>1.6088215564996584</v>
      </c>
      <c r="BQ78" s="116">
        <f t="shared" si="172"/>
        <v>4.2148524415637203</v>
      </c>
      <c r="BR78" s="116">
        <f t="shared" si="173"/>
        <v>0.27625542862369368</v>
      </c>
      <c r="BS78" s="116">
        <f t="shared" si="174"/>
        <v>0.72374457137630632</v>
      </c>
      <c r="BT78" s="23"/>
      <c r="BU78" s="23"/>
    </row>
    <row r="79" spans="2:73" s="101" customFormat="1" x14ac:dyDescent="0.25">
      <c r="B79" s="110">
        <v>65</v>
      </c>
      <c r="C79" s="95">
        <f t="shared" ref="C79:C114" si="175">$C$14</f>
        <v>0.3044</v>
      </c>
      <c r="D79" s="134">
        <f t="shared" si="121"/>
        <v>2674.510649449669</v>
      </c>
      <c r="E79" s="95">
        <f t="shared" si="122"/>
        <v>184.40109045399601</v>
      </c>
      <c r="F79" s="95">
        <f t="shared" si="123"/>
        <v>18.440109045399602</v>
      </c>
      <c r="G79" s="95">
        <f t="shared" si="124"/>
        <v>118.99527470604122</v>
      </c>
      <c r="H79" s="5">
        <f t="shared" si="125"/>
        <v>48.330708170022895</v>
      </c>
      <c r="I79" s="95">
        <f t="shared" si="126"/>
        <v>321.48070817002287</v>
      </c>
      <c r="J79" s="89">
        <f t="shared" si="127"/>
        <v>214.37366470390134</v>
      </c>
      <c r="K79" s="90">
        <f t="shared" si="128"/>
        <v>136.3035351721598</v>
      </c>
      <c r="L79" s="208">
        <f t="shared" si="129"/>
        <v>2.3735126613706697E-5</v>
      </c>
      <c r="M79" s="89">
        <f t="shared" si="130"/>
        <v>1.8732219837910913E-5</v>
      </c>
      <c r="N79" s="89">
        <f t="shared" si="131"/>
        <v>1.4199505355307774E-3</v>
      </c>
      <c r="O79" s="95">
        <f t="shared" si="132"/>
        <v>1.2168965255264555E-5</v>
      </c>
      <c r="P79" s="95">
        <v>100</v>
      </c>
      <c r="Q79" s="95">
        <f t="shared" ref="Q79:Q114" si="176">$Q$14</f>
        <v>86</v>
      </c>
      <c r="R79" s="89">
        <f t="shared" si="133"/>
        <v>8.4873399999999996E-10</v>
      </c>
      <c r="S79" s="89">
        <f t="shared" si="134"/>
        <v>8.4873400000000002E-14</v>
      </c>
      <c r="T79" s="89">
        <f t="shared" si="135"/>
        <v>8.4873400000000012E-15</v>
      </c>
      <c r="U79" s="95">
        <f t="shared" ref="U79:U114" si="177">$U$14</f>
        <v>12.192</v>
      </c>
      <c r="V79" s="95">
        <f t="shared" si="136"/>
        <v>116.68621824000002</v>
      </c>
      <c r="W79" s="95">
        <f t="shared" si="137"/>
        <v>3828.288</v>
      </c>
      <c r="X79" s="95">
        <f t="shared" ref="X79:X114" si="178">$X$14</f>
        <v>8.8999999999999996E-2</v>
      </c>
      <c r="Y79" s="95">
        <f t="shared" si="138"/>
        <v>1340.0113737250795</v>
      </c>
      <c r="Z79" s="89">
        <f t="shared" si="139"/>
        <v>0.15044244007520247</v>
      </c>
      <c r="AA79" s="89">
        <f t="shared" si="140"/>
        <v>3144.279418951257</v>
      </c>
      <c r="AB79" s="89">
        <f t="shared" si="141"/>
        <v>2484.9231990616531</v>
      </c>
      <c r="AC79" s="95">
        <f t="shared" si="142"/>
        <v>5.8609772147276418E-2</v>
      </c>
      <c r="AD79" s="89">
        <f t="shared" si="143"/>
        <v>5.6318439029882358E-2</v>
      </c>
      <c r="AE79" s="111">
        <f t="shared" ref="AE79:AE114" si="179">$AE$14</f>
        <v>2.6359832600000001E-2</v>
      </c>
      <c r="AF79" s="95">
        <f t="shared" si="144"/>
        <v>1.0472585492607647</v>
      </c>
      <c r="AG79" s="89">
        <f t="shared" si="145"/>
        <v>83.184189865207173</v>
      </c>
      <c r="AH79" s="95">
        <f t="shared" si="146"/>
        <v>22.681573941514561</v>
      </c>
      <c r="AI79" s="95">
        <f t="shared" si="147"/>
        <v>9.6674125237847533E-2</v>
      </c>
      <c r="AJ79" s="95">
        <f t="shared" si="148"/>
        <v>8.8648253593265489E-2</v>
      </c>
      <c r="AK79" s="95">
        <f t="shared" si="149"/>
        <v>7.3741331581212304</v>
      </c>
      <c r="AL79" s="95">
        <f t="shared" si="150"/>
        <v>9.4893577049563732E-5</v>
      </c>
      <c r="AM79" s="95">
        <f t="shared" si="151"/>
        <v>4.1772594350216557E-5</v>
      </c>
      <c r="AN79" s="95">
        <f t="shared" si="152"/>
        <v>9.8751041880535873</v>
      </c>
      <c r="AO79" s="102"/>
      <c r="AP79" s="95">
        <v>38.889000000000003</v>
      </c>
      <c r="AQ79" s="95">
        <v>1628</v>
      </c>
      <c r="AR79" s="192">
        <f t="shared" si="96"/>
        <v>1877.7393310265284</v>
      </c>
      <c r="AS79" s="192">
        <f t="shared" si="153"/>
        <v>5.9631864684213769E-2</v>
      </c>
      <c r="AT79" s="192">
        <f t="shared" si="154"/>
        <v>0.78921929268720747</v>
      </c>
      <c r="AU79" s="192">
        <f t="shared" si="155"/>
        <v>0.55890298304245967</v>
      </c>
      <c r="AV79" s="192">
        <f t="shared" si="156"/>
        <v>0.29346598033155097</v>
      </c>
      <c r="AW79" s="192">
        <f t="shared" si="157"/>
        <v>5110.8006921143315</v>
      </c>
      <c r="AX79" s="192">
        <f t="shared" si="102"/>
        <v>4551.4322893589097</v>
      </c>
      <c r="AY79" s="192">
        <f t="shared" si="158"/>
        <v>89.055170873352679</v>
      </c>
      <c r="AZ79" s="192">
        <f t="shared" si="159"/>
        <v>95.111407020139865</v>
      </c>
      <c r="BA79" s="192">
        <f t="shared" si="160"/>
        <v>113.88244209409005</v>
      </c>
      <c r="BB79" s="192">
        <f t="shared" si="161"/>
        <v>0.31200669066873987</v>
      </c>
      <c r="BC79" s="192">
        <f t="shared" si="162"/>
        <v>26300.159999999996</v>
      </c>
      <c r="BD79" s="192">
        <f>BC79/'Injection Well'!$Q$14</f>
        <v>44.877863506753492</v>
      </c>
      <c r="BE79" s="192">
        <f t="shared" si="163"/>
        <v>39.966058030249307</v>
      </c>
      <c r="BF79" s="192">
        <f t="shared" si="164"/>
        <v>3108.1731104031992</v>
      </c>
      <c r="BG79" s="192">
        <f t="shared" si="165"/>
        <v>27.292821028857251</v>
      </c>
      <c r="BH79" s="192">
        <f t="shared" si="166"/>
        <v>1443.24885685345</v>
      </c>
      <c r="BI79" s="192">
        <f t="shared" si="167"/>
        <v>12.673146363168371</v>
      </c>
      <c r="BJ79" s="192">
        <f t="shared" si="168"/>
        <v>1258.7868974086202</v>
      </c>
      <c r="BK79" s="192">
        <f t="shared" si="169"/>
        <v>11.053388689791236</v>
      </c>
      <c r="BL79" s="192">
        <f>BK79*'Injection Well'!Q79</f>
        <v>0</v>
      </c>
      <c r="BM79" s="9"/>
      <c r="BN79" s="116">
        <f t="shared" si="170"/>
        <v>7.079874359889074E-2</v>
      </c>
      <c r="BO79" s="116">
        <f t="shared" si="171"/>
        <v>70.798743598890738</v>
      </c>
      <c r="BP79" s="116">
        <f t="shared" si="117"/>
        <v>1.6087332954370865</v>
      </c>
      <c r="BQ79" s="116">
        <f t="shared" si="172"/>
        <v>4.2146212118455617</v>
      </c>
      <c r="BR79" s="116">
        <f t="shared" si="173"/>
        <v>0.27625542862369368</v>
      </c>
      <c r="BS79" s="116">
        <f t="shared" si="174"/>
        <v>0.72374457137630632</v>
      </c>
      <c r="BT79" s="23"/>
      <c r="BU79" s="23"/>
    </row>
    <row r="80" spans="2:73" s="101" customFormat="1" x14ac:dyDescent="0.25">
      <c r="B80" s="110">
        <v>66</v>
      </c>
      <c r="C80" s="95">
        <f t="shared" si="175"/>
        <v>0.3044</v>
      </c>
      <c r="D80" s="134">
        <f t="shared" si="121"/>
        <v>2674.360207009594</v>
      </c>
      <c r="E80" s="95">
        <f t="shared" si="122"/>
        <v>184.39071780881468</v>
      </c>
      <c r="F80" s="95">
        <f t="shared" si="123"/>
        <v>18.439071780881466</v>
      </c>
      <c r="G80" s="95">
        <f t="shared" si="124"/>
        <v>118.99519951537138</v>
      </c>
      <c r="H80" s="5">
        <f t="shared" si="125"/>
        <v>48.330666397428544</v>
      </c>
      <c r="I80" s="95">
        <f t="shared" si="126"/>
        <v>321.48066639742854</v>
      </c>
      <c r="J80" s="89">
        <f t="shared" si="127"/>
        <v>214.36070417262465</v>
      </c>
      <c r="K80" s="90">
        <f t="shared" si="128"/>
        <v>136.29605513489514</v>
      </c>
      <c r="L80" s="208">
        <f t="shared" si="129"/>
        <v>2.3734194618211067E-5</v>
      </c>
      <c r="M80" s="89">
        <f t="shared" si="130"/>
        <v>1.8731695923469514E-5</v>
      </c>
      <c r="N80" s="89">
        <f t="shared" si="131"/>
        <v>1.4200363876154592E-3</v>
      </c>
      <c r="O80" s="95">
        <f t="shared" si="132"/>
        <v>1.2169701006975226E-5</v>
      </c>
      <c r="P80" s="95">
        <v>100</v>
      </c>
      <c r="Q80" s="95">
        <f t="shared" si="176"/>
        <v>86</v>
      </c>
      <c r="R80" s="89">
        <f t="shared" si="133"/>
        <v>8.4873399999999996E-10</v>
      </c>
      <c r="S80" s="89">
        <f t="shared" si="134"/>
        <v>8.4873400000000002E-14</v>
      </c>
      <c r="T80" s="89">
        <f t="shared" si="135"/>
        <v>8.4873400000000012E-15</v>
      </c>
      <c r="U80" s="95">
        <f t="shared" si="177"/>
        <v>12.192</v>
      </c>
      <c r="V80" s="95">
        <f t="shared" si="136"/>
        <v>116.68621824000002</v>
      </c>
      <c r="W80" s="95">
        <f t="shared" si="137"/>
        <v>3828.288</v>
      </c>
      <c r="X80" s="95">
        <f t="shared" si="178"/>
        <v>8.8999999999999996E-2</v>
      </c>
      <c r="Y80" s="95">
        <f t="shared" si="138"/>
        <v>1340.0639933561433</v>
      </c>
      <c r="Z80" s="89">
        <f t="shared" si="139"/>
        <v>0.15044562831764852</v>
      </c>
      <c r="AA80" s="89">
        <f t="shared" si="140"/>
        <v>3144.2502701721455</v>
      </c>
      <c r="AB80" s="89">
        <f t="shared" si="141"/>
        <v>2484.8875429581344</v>
      </c>
      <c r="AC80" s="95">
        <f t="shared" si="142"/>
        <v>5.8608093707476105E-2</v>
      </c>
      <c r="AD80" s="89">
        <f t="shared" si="143"/>
        <v>5.6315922743930331E-2</v>
      </c>
      <c r="AE80" s="111">
        <f t="shared" si="179"/>
        <v>2.6359832600000001E-2</v>
      </c>
      <c r="AF80" s="95">
        <f t="shared" si="144"/>
        <v>1.0472491912652382</v>
      </c>
      <c r="AG80" s="89">
        <f t="shared" si="145"/>
        <v>83.186580038993768</v>
      </c>
      <c r="AH80" s="95">
        <f t="shared" si="146"/>
        <v>22.681573941514561</v>
      </c>
      <c r="AI80" s="95">
        <f t="shared" si="147"/>
        <v>9.6676903024832769E-2</v>
      </c>
      <c r="AJ80" s="95">
        <f t="shared" si="148"/>
        <v>8.8645706490934006E-2</v>
      </c>
      <c r="AK80" s="95">
        <f t="shared" si="149"/>
        <v>7.3741331581212304</v>
      </c>
      <c r="AL80" s="95">
        <f t="shared" si="150"/>
        <v>8.9296151023032954E-5</v>
      </c>
      <c r="AM80" s="95">
        <f t="shared" si="151"/>
        <v>3.930859477343244E-5</v>
      </c>
      <c r="AN80" s="95">
        <f t="shared" si="152"/>
        <v>9.8745567084343691</v>
      </c>
      <c r="AO80" s="102"/>
      <c r="AP80" s="95">
        <v>38.889000000000003</v>
      </c>
      <c r="AQ80" s="95">
        <v>1628</v>
      </c>
      <c r="AR80" s="192">
        <f t="shared" si="96"/>
        <v>1877.7393310265284</v>
      </c>
      <c r="AS80" s="192">
        <f t="shared" si="153"/>
        <v>5.9631864684213769E-2</v>
      </c>
      <c r="AT80" s="192">
        <f t="shared" si="154"/>
        <v>0.78922820954273398</v>
      </c>
      <c r="AU80" s="192">
        <f t="shared" si="155"/>
        <v>0.55890019767549171</v>
      </c>
      <c r="AV80" s="192">
        <f t="shared" si="156"/>
        <v>0.2934658156412161</v>
      </c>
      <c r="AW80" s="192">
        <f t="shared" si="157"/>
        <v>5110.797823981281</v>
      </c>
      <c r="AX80" s="192">
        <f t="shared" si="102"/>
        <v>4551.429735138121</v>
      </c>
      <c r="AY80" s="192">
        <f t="shared" si="158"/>
        <v>89.055170873352694</v>
      </c>
      <c r="AZ80" s="192">
        <f t="shared" si="159"/>
        <v>95.105656806524976</v>
      </c>
      <c r="BA80" s="192">
        <f t="shared" si="160"/>
        <v>113.88237818433976</v>
      </c>
      <c r="BB80" s="192">
        <f t="shared" si="161"/>
        <v>0.31200651557353359</v>
      </c>
      <c r="BC80" s="192">
        <f t="shared" si="162"/>
        <v>26300.159999999996</v>
      </c>
      <c r="BD80" s="192">
        <f>BC80/'Injection Well'!$Q$14</f>
        <v>44.877863506753492</v>
      </c>
      <c r="BE80" s="192">
        <f t="shared" si="163"/>
        <v>39.966058030249314</v>
      </c>
      <c r="BF80" s="192">
        <f t="shared" si="164"/>
        <v>3108.1713661258227</v>
      </c>
      <c r="BG80" s="192">
        <f t="shared" si="165"/>
        <v>27.292821028857254</v>
      </c>
      <c r="BH80" s="192">
        <f t="shared" si="166"/>
        <v>1443.2480469158306</v>
      </c>
      <c r="BI80" s="192">
        <f t="shared" si="167"/>
        <v>12.673146363168373</v>
      </c>
      <c r="BJ80" s="192">
        <f t="shared" si="168"/>
        <v>1258.786190989309</v>
      </c>
      <c r="BK80" s="192">
        <f t="shared" si="169"/>
        <v>11.053388689791234</v>
      </c>
      <c r="BL80" s="192">
        <f>BK80*'Injection Well'!Q80</f>
        <v>0</v>
      </c>
      <c r="BM80" s="9"/>
      <c r="BN80" s="116">
        <f t="shared" si="170"/>
        <v>7.0794858320055234E-2</v>
      </c>
      <c r="BO80" s="116">
        <f t="shared" si="171"/>
        <v>70.794858320055241</v>
      </c>
      <c r="BP80" s="116">
        <f t="shared" si="117"/>
        <v>1.608645011703407</v>
      </c>
      <c r="BQ80" s="116">
        <f t="shared" si="172"/>
        <v>4.2143899227327664</v>
      </c>
      <c r="BR80" s="116">
        <f t="shared" si="173"/>
        <v>0.27625542862369368</v>
      </c>
      <c r="BS80" s="116">
        <f t="shared" si="174"/>
        <v>0.72374457137630632</v>
      </c>
      <c r="BT80" s="23"/>
      <c r="BU80" s="23"/>
    </row>
    <row r="81" spans="2:73" s="101" customFormat="1" x14ac:dyDescent="0.25">
      <c r="B81" s="110">
        <v>67</v>
      </c>
      <c r="C81" s="95">
        <f t="shared" si="175"/>
        <v>0.3044</v>
      </c>
      <c r="D81" s="134">
        <f t="shared" si="121"/>
        <v>2674.2097613812762</v>
      </c>
      <c r="E81" s="95">
        <f t="shared" si="122"/>
        <v>184.38034494381168</v>
      </c>
      <c r="F81" s="95">
        <f t="shared" si="123"/>
        <v>18.438034494381167</v>
      </c>
      <c r="G81" s="95">
        <f t="shared" si="124"/>
        <v>118.99512875990079</v>
      </c>
      <c r="H81" s="5">
        <f t="shared" si="125"/>
        <v>48.330627088833772</v>
      </c>
      <c r="I81" s="95">
        <f t="shared" si="126"/>
        <v>321.48062708883373</v>
      </c>
      <c r="J81" s="89">
        <f t="shared" si="127"/>
        <v>214.34774011056237</v>
      </c>
      <c r="K81" s="90">
        <f t="shared" si="128"/>
        <v>136.28857328059522</v>
      </c>
      <c r="L81" s="208">
        <f t="shared" si="129"/>
        <v>2.3733262465481533E-5</v>
      </c>
      <c r="M81" s="89">
        <f t="shared" si="130"/>
        <v>1.8731171964944374E-5</v>
      </c>
      <c r="N81" s="89">
        <f t="shared" si="131"/>
        <v>1.420122273474812E-3</v>
      </c>
      <c r="O81" s="95">
        <f t="shared" si="132"/>
        <v>1.2170437048134571E-5</v>
      </c>
      <c r="P81" s="95">
        <v>100</v>
      </c>
      <c r="Q81" s="95">
        <f t="shared" si="176"/>
        <v>86</v>
      </c>
      <c r="R81" s="89">
        <f t="shared" si="133"/>
        <v>8.4873399999999996E-10</v>
      </c>
      <c r="S81" s="89">
        <f t="shared" si="134"/>
        <v>8.4873400000000002E-14</v>
      </c>
      <c r="T81" s="89">
        <f t="shared" si="135"/>
        <v>8.4873400000000012E-15</v>
      </c>
      <c r="U81" s="95">
        <f t="shared" si="177"/>
        <v>12.192</v>
      </c>
      <c r="V81" s="95">
        <f t="shared" si="136"/>
        <v>116.68621824000002</v>
      </c>
      <c r="W81" s="95">
        <f t="shared" si="137"/>
        <v>3828.288</v>
      </c>
      <c r="X81" s="95">
        <f t="shared" si="178"/>
        <v>8.8999999999999996E-2</v>
      </c>
      <c r="Y81" s="95">
        <f t="shared" si="138"/>
        <v>1340.116625998241</v>
      </c>
      <c r="Z81" s="89">
        <f t="shared" si="139"/>
        <v>0.15044881842714627</v>
      </c>
      <c r="AA81" s="89">
        <f t="shared" si="140"/>
        <v>3144.2211054505897</v>
      </c>
      <c r="AB81" s="89">
        <f t="shared" si="141"/>
        <v>2484.8518590607018</v>
      </c>
      <c r="AC81" s="95">
        <f t="shared" si="142"/>
        <v>5.8606415223147461E-2</v>
      </c>
      <c r="AD81" s="89">
        <f t="shared" si="143"/>
        <v>5.631340609896298E-2</v>
      </c>
      <c r="AE81" s="111">
        <f t="shared" si="179"/>
        <v>2.6359832600000001E-2</v>
      </c>
      <c r="AF81" s="95">
        <f t="shared" si="144"/>
        <v>1.0472398216383749</v>
      </c>
      <c r="AG81" s="89">
        <f t="shared" si="145"/>
        <v>83.188970545805333</v>
      </c>
      <c r="AH81" s="95">
        <f t="shared" si="146"/>
        <v>22.681573941514561</v>
      </c>
      <c r="AI81" s="95">
        <f t="shared" si="147"/>
        <v>9.6679681198849468E-2</v>
      </c>
      <c r="AJ81" s="95">
        <f t="shared" si="148"/>
        <v>8.8643159180109121E-2</v>
      </c>
      <c r="AK81" s="95">
        <f t="shared" si="149"/>
        <v>7.3741331581212304</v>
      </c>
      <c r="AL81" s="95">
        <f t="shared" si="150"/>
        <v>8.4028893150664744E-5</v>
      </c>
      <c r="AM81" s="95">
        <f t="shared" si="151"/>
        <v>3.6989935173337438E-5</v>
      </c>
      <c r="AN81" s="95">
        <f t="shared" si="152"/>
        <v>9.8740087443198821</v>
      </c>
      <c r="AO81" s="102"/>
      <c r="AP81" s="95">
        <v>38.889000000000003</v>
      </c>
      <c r="AQ81" s="95">
        <v>1628</v>
      </c>
      <c r="AR81" s="192">
        <f t="shared" si="96"/>
        <v>1877.7393310265284</v>
      </c>
      <c r="AS81" s="192">
        <f t="shared" si="153"/>
        <v>5.9631864684213769E-2</v>
      </c>
      <c r="AT81" s="192">
        <f t="shared" si="154"/>
        <v>0.78923713046984711</v>
      </c>
      <c r="AU81" s="192">
        <f t="shared" si="155"/>
        <v>0.55889741106445945</v>
      </c>
      <c r="AV81" s="192">
        <f t="shared" si="156"/>
        <v>0.29346565087740889</v>
      </c>
      <c r="AW81" s="192">
        <f t="shared" si="157"/>
        <v>5110.794954568687</v>
      </c>
      <c r="AX81" s="192">
        <f t="shared" si="102"/>
        <v>4551.4271797778329</v>
      </c>
      <c r="AY81" s="192">
        <f t="shared" si="158"/>
        <v>89.055170873352708</v>
      </c>
      <c r="AZ81" s="192">
        <f t="shared" si="159"/>
        <v>95.099905026402453</v>
      </c>
      <c r="BA81" s="192">
        <f t="shared" si="160"/>
        <v>113.88231424607777</v>
      </c>
      <c r="BB81" s="192">
        <f t="shared" si="161"/>
        <v>0.31200634040021308</v>
      </c>
      <c r="BC81" s="192">
        <f t="shared" si="162"/>
        <v>26300.159999999996</v>
      </c>
      <c r="BD81" s="192">
        <f>BC81/'Injection Well'!$Q$14</f>
        <v>44.877863506753492</v>
      </c>
      <c r="BE81" s="192">
        <f t="shared" si="163"/>
        <v>39.966058030249322</v>
      </c>
      <c r="BF81" s="192">
        <f t="shared" si="164"/>
        <v>3108.1696210702817</v>
      </c>
      <c r="BG81" s="192">
        <f t="shared" si="165"/>
        <v>27.292821028857258</v>
      </c>
      <c r="BH81" s="192">
        <f t="shared" si="166"/>
        <v>1443.2472366168784</v>
      </c>
      <c r="BI81" s="192">
        <f t="shared" si="167"/>
        <v>12.673146363168375</v>
      </c>
      <c r="BJ81" s="192">
        <f t="shared" si="168"/>
        <v>1258.7854842548475</v>
      </c>
      <c r="BK81" s="192">
        <f t="shared" si="169"/>
        <v>11.053388689791237</v>
      </c>
      <c r="BL81" s="192">
        <f>BK81*'Injection Well'!Q81</f>
        <v>0</v>
      </c>
      <c r="BM81" s="9"/>
      <c r="BN81" s="116">
        <f t="shared" si="170"/>
        <v>7.0790972097415777E-2</v>
      </c>
      <c r="BO81" s="116">
        <f t="shared" si="171"/>
        <v>70.790972097415775</v>
      </c>
      <c r="BP81" s="116">
        <f t="shared" si="117"/>
        <v>1.608556706524024</v>
      </c>
      <c r="BQ81" s="116">
        <f t="shared" si="172"/>
        <v>4.2141585774356942</v>
      </c>
      <c r="BR81" s="116">
        <f t="shared" si="173"/>
        <v>0.27625542862369362</v>
      </c>
      <c r="BS81" s="116">
        <f t="shared" si="174"/>
        <v>0.72374457137630632</v>
      </c>
      <c r="BT81" s="23"/>
      <c r="BU81" s="23"/>
    </row>
    <row r="82" spans="2:73" s="101" customFormat="1" x14ac:dyDescent="0.25">
      <c r="B82" s="110">
        <v>68</v>
      </c>
      <c r="C82" s="95">
        <f t="shared" si="175"/>
        <v>0.3044</v>
      </c>
      <c r="D82" s="134">
        <f t="shared" si="121"/>
        <v>2674.0593125628488</v>
      </c>
      <c r="E82" s="95">
        <f t="shared" si="122"/>
        <v>184.36997185885826</v>
      </c>
      <c r="F82" s="95">
        <f t="shared" si="123"/>
        <v>18.436997185885826</v>
      </c>
      <c r="G82" s="95">
        <f t="shared" si="124"/>
        <v>118.99506217801748</v>
      </c>
      <c r="H82" s="5">
        <f t="shared" si="125"/>
        <v>48.330590098898597</v>
      </c>
      <c r="I82" s="95">
        <f t="shared" si="126"/>
        <v>321.48059009889857</v>
      </c>
      <c r="J82" s="89">
        <f t="shared" si="127"/>
        <v>214.33477270954756</v>
      </c>
      <c r="K82" s="90">
        <f t="shared" si="128"/>
        <v>136.28108970695996</v>
      </c>
      <c r="L82" s="208">
        <f t="shared" si="129"/>
        <v>2.3732330163613066E-5</v>
      </c>
      <c r="M82" s="89">
        <f t="shared" si="130"/>
        <v>1.8730647964273666E-5</v>
      </c>
      <c r="N82" s="89">
        <f t="shared" si="131"/>
        <v>1.4202081918480998E-3</v>
      </c>
      <c r="O82" s="95">
        <f t="shared" si="132"/>
        <v>1.2171173367938087E-5</v>
      </c>
      <c r="P82" s="95">
        <v>100</v>
      </c>
      <c r="Q82" s="95">
        <f t="shared" si="176"/>
        <v>86</v>
      </c>
      <c r="R82" s="89">
        <f t="shared" si="133"/>
        <v>8.4873399999999996E-10</v>
      </c>
      <c r="S82" s="89">
        <f t="shared" si="134"/>
        <v>8.4873400000000002E-14</v>
      </c>
      <c r="T82" s="89">
        <f t="shared" si="135"/>
        <v>8.4873400000000012E-15</v>
      </c>
      <c r="U82" s="95">
        <f t="shared" si="177"/>
        <v>12.192</v>
      </c>
      <c r="V82" s="95">
        <f t="shared" si="136"/>
        <v>116.68621824000002</v>
      </c>
      <c r="W82" s="95">
        <f t="shared" si="137"/>
        <v>3828.288</v>
      </c>
      <c r="X82" s="95">
        <f t="shared" si="178"/>
        <v>8.8999999999999996E-2</v>
      </c>
      <c r="Y82" s="95">
        <f t="shared" si="138"/>
        <v>1340.1692711968274</v>
      </c>
      <c r="Z82" s="89">
        <f t="shared" si="139"/>
        <v>0.15045201032085356</v>
      </c>
      <c r="AA82" s="89">
        <f t="shared" si="140"/>
        <v>3144.1919256898318</v>
      </c>
      <c r="AB82" s="89">
        <f t="shared" si="141"/>
        <v>2484.8161489631966</v>
      </c>
      <c r="AC82" s="95">
        <f t="shared" si="142"/>
        <v>5.8604736694797877E-2</v>
      </c>
      <c r="AD82" s="89">
        <f t="shared" si="143"/>
        <v>5.6310889112973744E-2</v>
      </c>
      <c r="AE82" s="111">
        <f t="shared" si="179"/>
        <v>2.6359832600000001E-2</v>
      </c>
      <c r="AF82" s="95">
        <f t="shared" si="144"/>
        <v>1.0472304410744178</v>
      </c>
      <c r="AG82" s="89">
        <f t="shared" si="145"/>
        <v>83.191361379563133</v>
      </c>
      <c r="AH82" s="95">
        <f t="shared" si="146"/>
        <v>22.681573941514561</v>
      </c>
      <c r="AI82" s="95">
        <f t="shared" si="147"/>
        <v>9.66824597528331E-2</v>
      </c>
      <c r="AJ82" s="95">
        <f t="shared" si="148"/>
        <v>8.8640611667316294E-2</v>
      </c>
      <c r="AK82" s="95">
        <f t="shared" si="149"/>
        <v>7.3741331581212304</v>
      </c>
      <c r="AL82" s="95">
        <f t="shared" si="150"/>
        <v>7.9072328440050294E-5</v>
      </c>
      <c r="AM82" s="95">
        <f t="shared" si="151"/>
        <v>3.4808042707441983E-5</v>
      </c>
      <c r="AN82" s="95">
        <f t="shared" si="152"/>
        <v>9.8734603236110434</v>
      </c>
      <c r="AO82" s="102"/>
      <c r="AP82" s="95">
        <v>38.889000000000003</v>
      </c>
      <c r="AQ82" s="95">
        <v>1628</v>
      </c>
      <c r="AR82" s="192">
        <f t="shared" si="96"/>
        <v>1877.7393310265284</v>
      </c>
      <c r="AS82" s="192">
        <f t="shared" si="153"/>
        <v>5.9631864684213769E-2</v>
      </c>
      <c r="AT82" s="192">
        <f t="shared" si="154"/>
        <v>0.78924605528166425</v>
      </c>
      <c r="AU82" s="192">
        <f t="shared" si="155"/>
        <v>0.55889462326777595</v>
      </c>
      <c r="AV82" s="192">
        <f t="shared" si="156"/>
        <v>0.29346548604358313</v>
      </c>
      <c r="AW82" s="192">
        <f t="shared" si="157"/>
        <v>5110.792083936698</v>
      </c>
      <c r="AX82" s="192">
        <f t="shared" si="102"/>
        <v>4551.4246233316098</v>
      </c>
      <c r="AY82" s="192">
        <f t="shared" si="158"/>
        <v>89.055170873352708</v>
      </c>
      <c r="AZ82" s="192">
        <f t="shared" si="159"/>
        <v>95.094151764883065</v>
      </c>
      <c r="BA82" s="192">
        <f t="shared" si="160"/>
        <v>113.88225028064437</v>
      </c>
      <c r="BB82" s="192">
        <f t="shared" si="161"/>
        <v>0.31200616515245033</v>
      </c>
      <c r="BC82" s="192">
        <f t="shared" si="162"/>
        <v>26300.159999999996</v>
      </c>
      <c r="BD82" s="192">
        <f>BC82/'Injection Well'!$Q$14</f>
        <v>44.877863506753492</v>
      </c>
      <c r="BE82" s="192">
        <f t="shared" si="163"/>
        <v>39.966058030249322</v>
      </c>
      <c r="BF82" s="192">
        <f t="shared" si="164"/>
        <v>3108.1678752731559</v>
      </c>
      <c r="BG82" s="192">
        <f t="shared" si="165"/>
        <v>27.292821028857258</v>
      </c>
      <c r="BH82" s="192">
        <f t="shared" si="166"/>
        <v>1443.2464259735789</v>
      </c>
      <c r="BI82" s="192">
        <f t="shared" si="167"/>
        <v>12.673146363168375</v>
      </c>
      <c r="BJ82" s="192">
        <f t="shared" si="168"/>
        <v>1258.7847772200494</v>
      </c>
      <c r="BK82" s="192">
        <f t="shared" si="169"/>
        <v>11.053388689791236</v>
      </c>
      <c r="BL82" s="192">
        <f>BK82*'Injection Well'!Q82</f>
        <v>0</v>
      </c>
      <c r="BM82" s="9"/>
      <c r="BN82" s="116">
        <f t="shared" si="170"/>
        <v>7.078708498171965E-2</v>
      </c>
      <c r="BO82" s="116">
        <f t="shared" si="171"/>
        <v>70.787084981719644</v>
      </c>
      <c r="BP82" s="116">
        <f t="shared" si="117"/>
        <v>1.6084683810520495</v>
      </c>
      <c r="BQ82" s="116">
        <f t="shared" si="172"/>
        <v>4.213927178975311</v>
      </c>
      <c r="BR82" s="116">
        <f t="shared" si="173"/>
        <v>0.27625542862369368</v>
      </c>
      <c r="BS82" s="116">
        <f t="shared" si="174"/>
        <v>0.72374457137630632</v>
      </c>
      <c r="BT82" s="23"/>
      <c r="BU82" s="23"/>
    </row>
    <row r="83" spans="2:73" s="101" customFormat="1" x14ac:dyDescent="0.25">
      <c r="B83" s="110">
        <v>69</v>
      </c>
      <c r="C83" s="95">
        <f t="shared" si="175"/>
        <v>0.3044</v>
      </c>
      <c r="D83" s="134">
        <f t="shared" si="121"/>
        <v>2673.908860552528</v>
      </c>
      <c r="E83" s="95">
        <f t="shared" si="122"/>
        <v>184.35959855383149</v>
      </c>
      <c r="F83" s="95">
        <f t="shared" si="123"/>
        <v>18.43595985538315</v>
      </c>
      <c r="G83" s="95">
        <f t="shared" si="124"/>
        <v>118.9949995235406</v>
      </c>
      <c r="H83" s="5">
        <f t="shared" si="125"/>
        <v>48.330555290855891</v>
      </c>
      <c r="I83" s="95">
        <f t="shared" si="126"/>
        <v>321.48055529085588</v>
      </c>
      <c r="J83" s="89">
        <f t="shared" si="127"/>
        <v>214.32180215009566</v>
      </c>
      <c r="K83" s="90">
        <f t="shared" si="128"/>
        <v>136.27360450592502</v>
      </c>
      <c r="L83" s="208">
        <f t="shared" si="129"/>
        <v>2.3731397720222967E-5</v>
      </c>
      <c r="M83" s="89">
        <f t="shared" si="130"/>
        <v>1.8730123923281144E-5</v>
      </c>
      <c r="N83" s="89">
        <f t="shared" si="131"/>
        <v>1.4202941415489779E-3</v>
      </c>
      <c r="O83" s="95">
        <f t="shared" si="132"/>
        <v>1.2171909956218817E-5</v>
      </c>
      <c r="P83" s="95">
        <v>100</v>
      </c>
      <c r="Q83" s="95">
        <f t="shared" si="176"/>
        <v>86</v>
      </c>
      <c r="R83" s="89">
        <f t="shared" si="133"/>
        <v>8.4873399999999996E-10</v>
      </c>
      <c r="S83" s="89">
        <f t="shared" si="134"/>
        <v>8.4873400000000002E-14</v>
      </c>
      <c r="T83" s="89">
        <f t="shared" si="135"/>
        <v>8.4873400000000012E-15</v>
      </c>
      <c r="U83" s="95">
        <f t="shared" si="177"/>
        <v>12.192</v>
      </c>
      <c r="V83" s="95">
        <f t="shared" si="136"/>
        <v>116.68621824000002</v>
      </c>
      <c r="W83" s="95">
        <f t="shared" si="137"/>
        <v>3828.288</v>
      </c>
      <c r="X83" s="95">
        <f t="shared" si="178"/>
        <v>8.8999999999999996E-2</v>
      </c>
      <c r="Y83" s="95">
        <f t="shared" si="138"/>
        <v>1340.2219285241906</v>
      </c>
      <c r="Z83" s="89">
        <f t="shared" si="139"/>
        <v>0.15045520392081368</v>
      </c>
      <c r="AA83" s="89">
        <f t="shared" si="140"/>
        <v>3144.1627317398352</v>
      </c>
      <c r="AB83" s="89">
        <f t="shared" si="141"/>
        <v>2484.7804141654437</v>
      </c>
      <c r="AC83" s="95">
        <f t="shared" si="142"/>
        <v>5.8603058122904492E-2</v>
      </c>
      <c r="AD83" s="89">
        <f t="shared" si="143"/>
        <v>5.6308371802894233E-2</v>
      </c>
      <c r="AE83" s="111">
        <f t="shared" si="179"/>
        <v>2.6359832600000001E-2</v>
      </c>
      <c r="AF83" s="95">
        <f t="shared" si="144"/>
        <v>1.0472210502266661</v>
      </c>
      <c r="AG83" s="89">
        <f t="shared" si="145"/>
        <v>83.193752534549034</v>
      </c>
      <c r="AH83" s="95">
        <f t="shared" si="146"/>
        <v>22.681573941514561</v>
      </c>
      <c r="AI83" s="95">
        <f t="shared" si="147"/>
        <v>9.6685238680138216E-2</v>
      </c>
      <c r="AJ83" s="95">
        <f t="shared" si="148"/>
        <v>8.8638063958695334E-2</v>
      </c>
      <c r="AK83" s="95">
        <f t="shared" si="149"/>
        <v>7.3741331581212304</v>
      </c>
      <c r="AL83" s="95">
        <f t="shared" si="150"/>
        <v>7.4408130621723883E-5</v>
      </c>
      <c r="AM83" s="95">
        <f t="shared" si="151"/>
        <v>3.275485019546033E-5</v>
      </c>
      <c r="AN83" s="95">
        <f t="shared" si="152"/>
        <v>9.8729114725615936</v>
      </c>
      <c r="AO83" s="102"/>
      <c r="AP83" s="95">
        <v>38.889000000000003</v>
      </c>
      <c r="AQ83" s="95">
        <v>1628</v>
      </c>
      <c r="AR83" s="192">
        <f t="shared" si="96"/>
        <v>1877.7393310265284</v>
      </c>
      <c r="AS83" s="192">
        <f t="shared" si="153"/>
        <v>5.9631864684213769E-2</v>
      </c>
      <c r="AT83" s="192">
        <f t="shared" si="154"/>
        <v>0.78925498380232639</v>
      </c>
      <c r="AU83" s="192">
        <f t="shared" si="155"/>
        <v>0.55889183434040846</v>
      </c>
      <c r="AV83" s="192">
        <f t="shared" si="156"/>
        <v>0.29346532114298901</v>
      </c>
      <c r="AW83" s="192">
        <f t="shared" si="157"/>
        <v>5110.7892121419181</v>
      </c>
      <c r="AX83" s="192">
        <f t="shared" si="102"/>
        <v>4551.4220658498616</v>
      </c>
      <c r="AY83" s="192">
        <f t="shared" si="158"/>
        <v>89.055170873352708</v>
      </c>
      <c r="AZ83" s="192">
        <f t="shared" si="159"/>
        <v>95.088397102056291</v>
      </c>
      <c r="BA83" s="192">
        <f t="shared" si="160"/>
        <v>113.88218628930086</v>
      </c>
      <c r="BB83" s="192">
        <f t="shared" si="161"/>
        <v>0.31200598983370098</v>
      </c>
      <c r="BC83" s="192">
        <f t="shared" si="162"/>
        <v>26300.159999999996</v>
      </c>
      <c r="BD83" s="192">
        <f>BC83/'Injection Well'!$Q$14</f>
        <v>44.877863506753492</v>
      </c>
      <c r="BE83" s="192">
        <f t="shared" si="163"/>
        <v>39.966058030249322</v>
      </c>
      <c r="BF83" s="192">
        <f t="shared" si="164"/>
        <v>3108.1661287688703</v>
      </c>
      <c r="BG83" s="192">
        <f t="shared" si="165"/>
        <v>27.292821028857258</v>
      </c>
      <c r="BH83" s="192">
        <f t="shared" si="166"/>
        <v>1443.2456150019166</v>
      </c>
      <c r="BI83" s="192">
        <f t="shared" si="167"/>
        <v>12.673146363168375</v>
      </c>
      <c r="BJ83" s="192">
        <f t="shared" si="168"/>
        <v>1258.7840698988568</v>
      </c>
      <c r="BK83" s="192">
        <f t="shared" si="169"/>
        <v>11.053388689791237</v>
      </c>
      <c r="BL83" s="192">
        <f>BK83*'Injection Well'!Q83</f>
        <v>0</v>
      </c>
      <c r="BM83" s="9"/>
      <c r="BN83" s="116">
        <f t="shared" si="170"/>
        <v>7.0783197020720043E-2</v>
      </c>
      <c r="BO83" s="116">
        <f t="shared" si="171"/>
        <v>70.783197020720038</v>
      </c>
      <c r="BP83" s="116">
        <f t="shared" si="117"/>
        <v>1.6083800363725611</v>
      </c>
      <c r="BQ83" s="116">
        <f t="shared" si="172"/>
        <v>4.2136957301943472</v>
      </c>
      <c r="BR83" s="116">
        <f t="shared" si="173"/>
        <v>0.27625542862369368</v>
      </c>
      <c r="BS83" s="116">
        <f t="shared" si="174"/>
        <v>0.72374457137630632</v>
      </c>
      <c r="BT83" s="23"/>
      <c r="BU83" s="23"/>
    </row>
    <row r="84" spans="2:73" s="101" customFormat="1" x14ac:dyDescent="0.25">
      <c r="B84" s="110">
        <v>70</v>
      </c>
      <c r="C84" s="95">
        <f t="shared" si="175"/>
        <v>0.3044</v>
      </c>
      <c r="D84" s="134">
        <f t="shared" si="121"/>
        <v>2673.7584053486071</v>
      </c>
      <c r="E84" s="95">
        <f t="shared" si="122"/>
        <v>184.3492250286136</v>
      </c>
      <c r="F84" s="95">
        <f t="shared" si="123"/>
        <v>18.434922502861362</v>
      </c>
      <c r="G84" s="95">
        <f t="shared" si="124"/>
        <v>118.99494056481025</v>
      </c>
      <c r="H84" s="5">
        <f t="shared" si="125"/>
        <v>48.330522536005695</v>
      </c>
      <c r="I84" s="95">
        <f t="shared" si="126"/>
        <v>321.48052253600565</v>
      </c>
      <c r="J84" s="89">
        <f t="shared" si="127"/>
        <v>214.308828602072</v>
      </c>
      <c r="K84" s="90">
        <f t="shared" si="128"/>
        <v>136.26611776400188</v>
      </c>
      <c r="L84" s="208">
        <f t="shared" si="129"/>
        <v>2.3730465142479077E-5</v>
      </c>
      <c r="M84" s="89">
        <f t="shared" si="130"/>
        <v>1.8729599843682893E-5</v>
      </c>
      <c r="N84" s="89">
        <f t="shared" si="131"/>
        <v>1.4203801214611137E-3</v>
      </c>
      <c r="O84" s="95">
        <f t="shared" si="132"/>
        <v>1.2172646803409793E-5</v>
      </c>
      <c r="P84" s="95">
        <v>100</v>
      </c>
      <c r="Q84" s="95">
        <f t="shared" si="176"/>
        <v>86</v>
      </c>
      <c r="R84" s="89">
        <f t="shared" si="133"/>
        <v>8.4873399999999996E-10</v>
      </c>
      <c r="S84" s="89">
        <f t="shared" si="134"/>
        <v>8.4873400000000002E-14</v>
      </c>
      <c r="T84" s="89">
        <f t="shared" si="135"/>
        <v>8.4873400000000012E-15</v>
      </c>
      <c r="U84" s="95">
        <f t="shared" si="177"/>
        <v>12.192</v>
      </c>
      <c r="V84" s="95">
        <f t="shared" si="136"/>
        <v>116.68621824000002</v>
      </c>
      <c r="W84" s="95">
        <f t="shared" si="137"/>
        <v>3828.288</v>
      </c>
      <c r="X84" s="95">
        <f t="shared" si="178"/>
        <v>8.8999999999999996E-2</v>
      </c>
      <c r="Y84" s="95">
        <f t="shared" si="138"/>
        <v>1340.2745975778696</v>
      </c>
      <c r="Z84" s="89">
        <f t="shared" si="139"/>
        <v>0.15045839915366765</v>
      </c>
      <c r="AA84" s="89">
        <f t="shared" si="140"/>
        <v>3144.1335244004199</v>
      </c>
      <c r="AB84" s="89">
        <f t="shared" si="141"/>
        <v>2484.7446560787916</v>
      </c>
      <c r="AC84" s="95">
        <f t="shared" si="142"/>
        <v>5.8601379507915996E-2</v>
      </c>
      <c r="AD84" s="89">
        <f t="shared" si="143"/>
        <v>5.630585418465691E-2</v>
      </c>
      <c r="AE84" s="111">
        <f t="shared" si="179"/>
        <v>2.6359832600000001E-2</v>
      </c>
      <c r="AF84" s="95">
        <f t="shared" si="144"/>
        <v>1.0472116497098873</v>
      </c>
      <c r="AG84" s="89">
        <f t="shared" si="145"/>
        <v>83.196144005383303</v>
      </c>
      <c r="AH84" s="95">
        <f t="shared" si="146"/>
        <v>22.681573941514561</v>
      </c>
      <c r="AI84" s="95">
        <f t="shared" si="147"/>
        <v>9.6688017974512638E-2</v>
      </c>
      <c r="AJ84" s="95">
        <f t="shared" si="148"/>
        <v>8.8635516060024122E-2</v>
      </c>
      <c r="AK84" s="95">
        <f t="shared" si="149"/>
        <v>7.3741331581212304</v>
      </c>
      <c r="AL84" s="95">
        <f t="shared" si="150"/>
        <v>7.0019054389914822E-5</v>
      </c>
      <c r="AM84" s="95">
        <f t="shared" si="151"/>
        <v>3.0822766292182314E-5</v>
      </c>
      <c r="AN84" s="95">
        <f t="shared" si="152"/>
        <v>9.8723622158753042</v>
      </c>
      <c r="AO84" s="102"/>
      <c r="AP84" s="95">
        <v>38.889000000000003</v>
      </c>
      <c r="AQ84" s="95">
        <v>1628</v>
      </c>
      <c r="AR84" s="192">
        <f t="shared" si="96"/>
        <v>1877.7393310265284</v>
      </c>
      <c r="AS84" s="192">
        <f t="shared" si="153"/>
        <v>5.9631864684213769E-2</v>
      </c>
      <c r="AT84" s="192">
        <f t="shared" si="154"/>
        <v>0.78926391586634725</v>
      </c>
      <c r="AU84" s="192">
        <f t="shared" si="155"/>
        <v>0.55888904433408193</v>
      </c>
      <c r="AV84" s="192">
        <f t="shared" si="156"/>
        <v>0.29346515617868496</v>
      </c>
      <c r="AW84" s="192">
        <f t="shared" si="157"/>
        <v>5110.7863392376094</v>
      </c>
      <c r="AX84" s="192">
        <f t="shared" si="102"/>
        <v>4551.4195073800201</v>
      </c>
      <c r="AY84" s="192">
        <f t="shared" si="158"/>
        <v>89.055170873352694</v>
      </c>
      <c r="AZ84" s="192">
        <f t="shared" si="159"/>
        <v>95.082641113286485</v>
      </c>
      <c r="BA84" s="192">
        <f t="shared" si="160"/>
        <v>113.88212227323405</v>
      </c>
      <c r="BB84" s="192">
        <f t="shared" si="161"/>
        <v>0.31200581444721659</v>
      </c>
      <c r="BC84" s="192">
        <f t="shared" si="162"/>
        <v>26300.159999999996</v>
      </c>
      <c r="BD84" s="192">
        <f>BC84/'Injection Well'!$Q$14</f>
        <v>44.877863506753492</v>
      </c>
      <c r="BE84" s="192">
        <f t="shared" si="163"/>
        <v>39.966058030249314</v>
      </c>
      <c r="BF84" s="192">
        <f t="shared" si="164"/>
        <v>3108.1643815898155</v>
      </c>
      <c r="BG84" s="192">
        <f t="shared" si="165"/>
        <v>27.292821028857258</v>
      </c>
      <c r="BH84" s="192">
        <f t="shared" si="166"/>
        <v>1443.2448037169322</v>
      </c>
      <c r="BI84" s="192">
        <f t="shared" si="167"/>
        <v>12.673146363168375</v>
      </c>
      <c r="BJ84" s="192">
        <f t="shared" si="168"/>
        <v>1258.7833623043878</v>
      </c>
      <c r="BK84" s="192">
        <f t="shared" si="169"/>
        <v>11.053388689791236</v>
      </c>
      <c r="BL84" s="192">
        <f>BK84*'Injection Well'!Q84</f>
        <v>0</v>
      </c>
      <c r="BM84" s="9"/>
      <c r="BN84" s="116">
        <f t="shared" si="170"/>
        <v>7.0779308259352705E-2</v>
      </c>
      <c r="BO84" s="116">
        <f t="shared" si="171"/>
        <v>70.779308259352703</v>
      </c>
      <c r="BP84" s="116">
        <f t="shared" si="117"/>
        <v>1.6082916735066168</v>
      </c>
      <c r="BQ84" s="116">
        <f t="shared" si="172"/>
        <v>4.2134642337678079</v>
      </c>
      <c r="BR84" s="116">
        <f t="shared" si="173"/>
        <v>0.27625542862369368</v>
      </c>
      <c r="BS84" s="116">
        <f t="shared" si="174"/>
        <v>0.72374457137630632</v>
      </c>
      <c r="BT84" s="23"/>
      <c r="BU84" s="23"/>
    </row>
    <row r="85" spans="2:73" s="101" customFormat="1" x14ac:dyDescent="0.25">
      <c r="B85" s="110">
        <v>71</v>
      </c>
      <c r="C85" s="95">
        <f t="shared" si="175"/>
        <v>0.3044</v>
      </c>
      <c r="D85" s="134">
        <f t="shared" si="121"/>
        <v>2673.6079469494534</v>
      </c>
      <c r="E85" s="95">
        <f t="shared" si="122"/>
        <v>184.33885128309214</v>
      </c>
      <c r="F85" s="95">
        <f t="shared" si="123"/>
        <v>18.43388512830921</v>
      </c>
      <c r="G85" s="95">
        <f t="shared" si="124"/>
        <v>118.99488508383092</v>
      </c>
      <c r="H85" s="5">
        <f t="shared" si="125"/>
        <v>48.330491713239404</v>
      </c>
      <c r="I85" s="95">
        <f t="shared" si="126"/>
        <v>321.48049171323936</v>
      </c>
      <c r="J85" s="89">
        <f t="shared" si="127"/>
        <v>214.29585222532017</v>
      </c>
      <c r="K85" s="90">
        <f t="shared" si="128"/>
        <v>136.25862956259786</v>
      </c>
      <c r="L85" s="208">
        <f t="shared" si="129"/>
        <v>2.3729532437126272E-5</v>
      </c>
      <c r="M85" s="89">
        <f t="shared" si="130"/>
        <v>1.8729075727093687E-5</v>
      </c>
      <c r="N85" s="89">
        <f t="shared" si="131"/>
        <v>1.4204661305340634E-3</v>
      </c>
      <c r="O85" s="95">
        <f t="shared" si="132"/>
        <v>1.2173383900508722E-5</v>
      </c>
      <c r="P85" s="95">
        <v>100</v>
      </c>
      <c r="Q85" s="95">
        <f t="shared" si="176"/>
        <v>86</v>
      </c>
      <c r="R85" s="89">
        <f t="shared" si="133"/>
        <v>8.4873399999999996E-10</v>
      </c>
      <c r="S85" s="89">
        <f t="shared" si="134"/>
        <v>8.4873400000000002E-14</v>
      </c>
      <c r="T85" s="89">
        <f t="shared" si="135"/>
        <v>8.4873400000000012E-15</v>
      </c>
      <c r="U85" s="95">
        <f t="shared" si="177"/>
        <v>12.192</v>
      </c>
      <c r="V85" s="95">
        <f t="shared" si="136"/>
        <v>116.68621824000002</v>
      </c>
      <c r="W85" s="95">
        <f t="shared" si="137"/>
        <v>3828.288</v>
      </c>
      <c r="X85" s="95">
        <f t="shared" si="178"/>
        <v>8.8999999999999996E-2</v>
      </c>
      <c r="Y85" s="95">
        <f t="shared" si="138"/>
        <v>1340.3272779791671</v>
      </c>
      <c r="Z85" s="89">
        <f t="shared" si="139"/>
        <v>0.15046159595038336</v>
      </c>
      <c r="AA85" s="89">
        <f t="shared" si="140"/>
        <v>3144.1043044242269</v>
      </c>
      <c r="AB85" s="89">
        <f t="shared" si="141"/>
        <v>2484.7088760313368</v>
      </c>
      <c r="AC85" s="95">
        <f t="shared" si="142"/>
        <v>5.859970085025433E-2</v>
      </c>
      <c r="AD85" s="89">
        <f t="shared" si="143"/>
        <v>5.6303336273254026E-2</v>
      </c>
      <c r="AE85" s="111">
        <f t="shared" si="179"/>
        <v>2.6359832600000001E-2</v>
      </c>
      <c r="AF85" s="95">
        <f t="shared" si="144"/>
        <v>1.0472022401025924</v>
      </c>
      <c r="AG85" s="89">
        <f t="shared" si="145"/>
        <v>83.198535787005383</v>
      </c>
      <c r="AH85" s="95">
        <f t="shared" si="146"/>
        <v>22.681573941514561</v>
      </c>
      <c r="AI85" s="95">
        <f t="shared" si="147"/>
        <v>9.6690797630075181E-2</v>
      </c>
      <c r="AJ85" s="95">
        <f t="shared" si="148"/>
        <v>8.8632967976739113E-2</v>
      </c>
      <c r="AK85" s="95">
        <f t="shared" si="149"/>
        <v>7.3741331581212304</v>
      </c>
      <c r="AL85" s="95">
        <f t="shared" si="150"/>
        <v>6.5888871645861964E-5</v>
      </c>
      <c r="AM85" s="95">
        <f t="shared" si="151"/>
        <v>2.9004647422234915E-5</v>
      </c>
      <c r="AN85" s="95">
        <f t="shared" si="152"/>
        <v>9.8718125767974545</v>
      </c>
      <c r="AO85" s="102"/>
      <c r="AP85" s="95">
        <v>38.889000000000003</v>
      </c>
      <c r="AQ85" s="95">
        <v>1628</v>
      </c>
      <c r="AR85" s="192">
        <f t="shared" si="96"/>
        <v>1877.7393310265284</v>
      </c>
      <c r="AS85" s="192">
        <f t="shared" si="153"/>
        <v>5.9631864684213769E-2</v>
      </c>
      <c r="AT85" s="192">
        <f t="shared" si="154"/>
        <v>0.78927285131800273</v>
      </c>
      <c r="AU85" s="192">
        <f t="shared" si="155"/>
        <v>0.55888625329747021</v>
      </c>
      <c r="AV85" s="192">
        <f t="shared" si="156"/>
        <v>0.29346499115354902</v>
      </c>
      <c r="AW85" s="192">
        <f t="shared" si="157"/>
        <v>5110.7834652738939</v>
      </c>
      <c r="AX85" s="192">
        <f t="shared" si="102"/>
        <v>4551.4169479667225</v>
      </c>
      <c r="AY85" s="192">
        <f t="shared" si="158"/>
        <v>89.055170873352694</v>
      </c>
      <c r="AZ85" s="192">
        <f t="shared" si="159"/>
        <v>95.076883869491681</v>
      </c>
      <c r="BA85" s="192">
        <f t="shared" si="160"/>
        <v>113.88205823356078</v>
      </c>
      <c r="BB85" s="192">
        <f t="shared" si="161"/>
        <v>0.31200563899605693</v>
      </c>
      <c r="BC85" s="192">
        <f t="shared" si="162"/>
        <v>26300.159999999996</v>
      </c>
      <c r="BD85" s="192">
        <f>BC85/'Injection Well'!$Q$14</f>
        <v>44.877863506753492</v>
      </c>
      <c r="BE85" s="192">
        <f t="shared" si="163"/>
        <v>39.966058030249322</v>
      </c>
      <c r="BF85" s="192">
        <f t="shared" si="164"/>
        <v>3108.1626337664748</v>
      </c>
      <c r="BG85" s="192">
        <f t="shared" si="165"/>
        <v>27.292821028857258</v>
      </c>
      <c r="BH85" s="192">
        <f t="shared" si="166"/>
        <v>1443.2439921327798</v>
      </c>
      <c r="BI85" s="192">
        <f t="shared" si="167"/>
        <v>12.673146363168375</v>
      </c>
      <c r="BJ85" s="192">
        <f t="shared" si="168"/>
        <v>1258.7826544489878</v>
      </c>
      <c r="BK85" s="192">
        <f t="shared" si="169"/>
        <v>11.053388689791237</v>
      </c>
      <c r="BL85" s="192">
        <f>BK85*'Injection Well'!Q85</f>
        <v>0</v>
      </c>
      <c r="BM85" s="9"/>
      <c r="BN85" s="116">
        <f t="shared" si="170"/>
        <v>7.0775418739902243E-2</v>
      </c>
      <c r="BO85" s="116">
        <f t="shared" si="171"/>
        <v>70.77541873990225</v>
      </c>
      <c r="BP85" s="116">
        <f t="shared" si="117"/>
        <v>1.6082032934150343</v>
      </c>
      <c r="BQ85" s="116">
        <f t="shared" si="172"/>
        <v>4.2132326922128813</v>
      </c>
      <c r="BR85" s="116">
        <f t="shared" si="173"/>
        <v>0.27625542862369368</v>
      </c>
      <c r="BS85" s="116">
        <f t="shared" si="174"/>
        <v>0.72374457137630643</v>
      </c>
      <c r="BT85" s="23"/>
      <c r="BU85" s="23"/>
    </row>
    <row r="86" spans="2:73" s="101" customFormat="1" x14ac:dyDescent="0.25">
      <c r="B86" s="110">
        <v>72</v>
      </c>
      <c r="C86" s="95">
        <f t="shared" si="175"/>
        <v>0.3044</v>
      </c>
      <c r="D86" s="134">
        <f t="shared" si="121"/>
        <v>2673.4574853535032</v>
      </c>
      <c r="E86" s="95">
        <f t="shared" si="122"/>
        <v>184.32847731715918</v>
      </c>
      <c r="F86" s="95">
        <f t="shared" si="123"/>
        <v>18.432847731715921</v>
      </c>
      <c r="G86" s="95">
        <f t="shared" si="124"/>
        <v>118.99483287546556</v>
      </c>
      <c r="H86" s="5">
        <f t="shared" si="125"/>
        <v>48.33046270859198</v>
      </c>
      <c r="I86" s="95">
        <f t="shared" si="126"/>
        <v>321.48046270859197</v>
      </c>
      <c r="J86" s="89">
        <f t="shared" si="127"/>
        <v>214.28287317025311</v>
      </c>
      <c r="K86" s="90">
        <f t="shared" si="128"/>
        <v>136.25113997831704</v>
      </c>
      <c r="L86" s="208">
        <f t="shared" si="129"/>
        <v>2.3728599610511403E-5</v>
      </c>
      <c r="M86" s="89">
        <f t="shared" si="130"/>
        <v>1.8728551575032943E-5</v>
      </c>
      <c r="N86" s="89">
        <f t="shared" si="131"/>
        <v>1.4205521677793939E-3</v>
      </c>
      <c r="O86" s="95">
        <f t="shared" si="132"/>
        <v>1.2174121239044741E-5</v>
      </c>
      <c r="P86" s="95">
        <v>100</v>
      </c>
      <c r="Q86" s="95">
        <f t="shared" si="176"/>
        <v>86</v>
      </c>
      <c r="R86" s="89">
        <f t="shared" si="133"/>
        <v>8.4873399999999996E-10</v>
      </c>
      <c r="S86" s="89">
        <f t="shared" si="134"/>
        <v>8.4873400000000002E-14</v>
      </c>
      <c r="T86" s="89">
        <f t="shared" si="135"/>
        <v>8.4873400000000012E-15</v>
      </c>
      <c r="U86" s="95">
        <f t="shared" si="177"/>
        <v>12.192</v>
      </c>
      <c r="V86" s="95">
        <f t="shared" si="136"/>
        <v>116.68621824000002</v>
      </c>
      <c r="W86" s="95">
        <f t="shared" si="137"/>
        <v>3828.288</v>
      </c>
      <c r="X86" s="95">
        <f t="shared" si="178"/>
        <v>8.8999999999999996E-2</v>
      </c>
      <c r="Y86" s="95">
        <f t="shared" si="138"/>
        <v>1340.3799693717506</v>
      </c>
      <c r="Z86" s="89">
        <f t="shared" si="139"/>
        <v>0.15046479424600065</v>
      </c>
      <c r="AA86" s="89">
        <f t="shared" si="140"/>
        <v>3144.0750725194921</v>
      </c>
      <c r="AB86" s="89">
        <f t="shared" si="141"/>
        <v>2484.6730752728281</v>
      </c>
      <c r="AC86" s="95">
        <f t="shared" si="142"/>
        <v>5.8598022150316204E-2</v>
      </c>
      <c r="AD86" s="89">
        <f t="shared" si="143"/>
        <v>5.6300818082793011E-2</v>
      </c>
      <c r="AE86" s="111">
        <f t="shared" si="179"/>
        <v>2.6359832600000001E-2</v>
      </c>
      <c r="AF86" s="95">
        <f t="shared" si="144"/>
        <v>1.0471928219491722</v>
      </c>
      <c r="AG86" s="89">
        <f t="shared" si="145"/>
        <v>83.200927874654866</v>
      </c>
      <c r="AH86" s="95">
        <f t="shared" si="146"/>
        <v>22.681573941514561</v>
      </c>
      <c r="AI86" s="95">
        <f t="shared" si="147"/>
        <v>9.6693577641293424E-2</v>
      </c>
      <c r="AJ86" s="95">
        <f t="shared" si="148"/>
        <v>8.8630419713955882E-2</v>
      </c>
      <c r="AK86" s="95">
        <f t="shared" si="149"/>
        <v>7.3741331581212304</v>
      </c>
      <c r="AL86" s="95">
        <f t="shared" si="150"/>
        <v>6.2002311497101896E-5</v>
      </c>
      <c r="AM86" s="95">
        <f t="shared" si="151"/>
        <v>2.7293771368187655E-5</v>
      </c>
      <c r="AN86" s="95">
        <f t="shared" si="152"/>
        <v>9.8712625772009659</v>
      </c>
      <c r="AO86" s="102"/>
      <c r="AP86" s="95">
        <v>38.889000000000003</v>
      </c>
      <c r="AQ86" s="95">
        <v>1628</v>
      </c>
      <c r="AR86" s="192">
        <f t="shared" si="96"/>
        <v>1877.7393310265284</v>
      </c>
      <c r="AS86" s="192">
        <f t="shared" si="153"/>
        <v>5.9631864684213769E-2</v>
      </c>
      <c r="AT86" s="192">
        <f t="shared" si="154"/>
        <v>0.78928179001075494</v>
      </c>
      <c r="AU86" s="192">
        <f t="shared" si="155"/>
        <v>0.55888346127637578</v>
      </c>
      <c r="AV86" s="192">
        <f t="shared" si="156"/>
        <v>0.29346482607028945</v>
      </c>
      <c r="AW86" s="192">
        <f t="shared" si="157"/>
        <v>5110.780590297938</v>
      </c>
      <c r="AX86" s="192">
        <f t="shared" si="102"/>
        <v>4551.414387651972</v>
      </c>
      <c r="AY86" s="192">
        <f t="shared" si="158"/>
        <v>89.055170873352679</v>
      </c>
      <c r="AZ86" s="192">
        <f t="shared" si="159"/>
        <v>95.071125437405684</v>
      </c>
      <c r="BA86" s="192">
        <f t="shared" si="160"/>
        <v>113.88199417133208</v>
      </c>
      <c r="BB86" s="192">
        <f t="shared" si="161"/>
        <v>0.3120054634831016</v>
      </c>
      <c r="BC86" s="192">
        <f t="shared" si="162"/>
        <v>26300.159999999996</v>
      </c>
      <c r="BD86" s="192">
        <f>BC86/'Injection Well'!$Q$14</f>
        <v>44.877863506753492</v>
      </c>
      <c r="BE86" s="192">
        <f t="shared" si="163"/>
        <v>39.966058030249314</v>
      </c>
      <c r="BF86" s="192">
        <f t="shared" si="164"/>
        <v>3108.1608853275316</v>
      </c>
      <c r="BG86" s="192">
        <f t="shared" si="165"/>
        <v>27.292821028857254</v>
      </c>
      <c r="BH86" s="192">
        <f t="shared" si="166"/>
        <v>1443.2431802627789</v>
      </c>
      <c r="BI86" s="192">
        <f t="shared" si="167"/>
        <v>12.673146363168371</v>
      </c>
      <c r="BJ86" s="192">
        <f t="shared" si="168"/>
        <v>1258.7819463442734</v>
      </c>
      <c r="BK86" s="192">
        <f t="shared" si="169"/>
        <v>11.053388689791236</v>
      </c>
      <c r="BL86" s="192">
        <f>BK86*'Injection Well'!Q86</f>
        <v>0</v>
      </c>
      <c r="BM86" s="9"/>
      <c r="BN86" s="116">
        <f t="shared" si="170"/>
        <v>7.0771528502158274E-2</v>
      </c>
      <c r="BO86" s="116">
        <f t="shared" si="171"/>
        <v>70.771528502158276</v>
      </c>
      <c r="BP86" s="116">
        <f t="shared" si="117"/>
        <v>1.6081148970019377</v>
      </c>
      <c r="BQ86" s="116">
        <f t="shared" si="172"/>
        <v>4.2130011078982248</v>
      </c>
      <c r="BR86" s="116">
        <f t="shared" si="173"/>
        <v>0.27625542862369368</v>
      </c>
      <c r="BS86" s="116">
        <f t="shared" si="174"/>
        <v>0.72374457137630643</v>
      </c>
      <c r="BT86" s="23"/>
      <c r="BU86" s="23"/>
    </row>
    <row r="87" spans="2:73" s="101" customFormat="1" x14ac:dyDescent="0.25">
      <c r="B87" s="110">
        <v>73</v>
      </c>
      <c r="C87" s="95">
        <f t="shared" si="175"/>
        <v>0.3044</v>
      </c>
      <c r="D87" s="134">
        <f t="shared" si="121"/>
        <v>2673.3070205592571</v>
      </c>
      <c r="E87" s="95">
        <f t="shared" si="122"/>
        <v>184.31810313071142</v>
      </c>
      <c r="F87" s="95">
        <f t="shared" si="123"/>
        <v>18.431810313071143</v>
      </c>
      <c r="G87" s="95">
        <f t="shared" si="124"/>
        <v>118.9947837466771</v>
      </c>
      <c r="H87" s="5">
        <f t="shared" si="125"/>
        <v>48.330435414820613</v>
      </c>
      <c r="I87" s="95">
        <f t="shared" si="126"/>
        <v>321.48043541482059</v>
      </c>
      <c r="J87" s="89">
        <f t="shared" si="127"/>
        <v>214.2698915784091</v>
      </c>
      <c r="K87" s="90">
        <f t="shared" si="128"/>
        <v>136.24364908324372</v>
      </c>
      <c r="L87" s="208">
        <f t="shared" si="129"/>
        <v>2.3727666668606785E-5</v>
      </c>
      <c r="M87" s="89">
        <f t="shared" si="130"/>
        <v>1.8728027388930372E-5</v>
      </c>
      <c r="N87" s="89">
        <f t="shared" si="131"/>
        <v>1.4206382322670334E-3</v>
      </c>
      <c r="O87" s="95">
        <f t="shared" si="132"/>
        <v>1.2174858811047138E-5</v>
      </c>
      <c r="P87" s="95">
        <v>100</v>
      </c>
      <c r="Q87" s="95">
        <f t="shared" si="176"/>
        <v>86</v>
      </c>
      <c r="R87" s="89">
        <f t="shared" si="133"/>
        <v>8.4873399999999996E-10</v>
      </c>
      <c r="S87" s="89">
        <f t="shared" si="134"/>
        <v>8.4873400000000002E-14</v>
      </c>
      <c r="T87" s="89">
        <f t="shared" si="135"/>
        <v>8.4873400000000012E-15</v>
      </c>
      <c r="U87" s="95">
        <f t="shared" si="177"/>
        <v>12.192</v>
      </c>
      <c r="V87" s="95">
        <f t="shared" si="136"/>
        <v>116.68621824000002</v>
      </c>
      <c r="W87" s="95">
        <f t="shared" si="137"/>
        <v>3828.288</v>
      </c>
      <c r="X87" s="95">
        <f t="shared" si="178"/>
        <v>8.8999999999999996E-2</v>
      </c>
      <c r="Y87" s="95">
        <f t="shared" si="138"/>
        <v>1340.4326714203339</v>
      </c>
      <c r="Z87" s="89">
        <f t="shared" si="139"/>
        <v>0.15046799397939173</v>
      </c>
      <c r="AA87" s="89">
        <f t="shared" si="140"/>
        <v>3144.0458293526758</v>
      </c>
      <c r="AB87" s="89">
        <f t="shared" si="141"/>
        <v>2484.6372549792954</v>
      </c>
      <c r="AC87" s="95">
        <f t="shared" si="142"/>
        <v>5.8596343408474652E-2</v>
      </c>
      <c r="AD87" s="89">
        <f t="shared" si="143"/>
        <v>5.6298299626548753E-2</v>
      </c>
      <c r="AE87" s="111">
        <f t="shared" si="179"/>
        <v>2.6359832600000001E-2</v>
      </c>
      <c r="AF87" s="95">
        <f t="shared" si="144"/>
        <v>1.0471833957619117</v>
      </c>
      <c r="AG87" s="89">
        <f t="shared" si="145"/>
        <v>83.203320263853954</v>
      </c>
      <c r="AH87" s="95">
        <f t="shared" si="146"/>
        <v>22.681573941514561</v>
      </c>
      <c r="AI87" s="95">
        <f t="shared" si="147"/>
        <v>9.6696358002963417E-2</v>
      </c>
      <c r="AJ87" s="95">
        <f t="shared" si="148"/>
        <v>8.8627871276487732E-2</v>
      </c>
      <c r="AK87" s="95">
        <f t="shared" si="149"/>
        <v>7.3741331581212304</v>
      </c>
      <c r="AL87" s="95">
        <f t="shared" si="150"/>
        <v>5.8345003799465128E-5</v>
      </c>
      <c r="AM87" s="95">
        <f t="shared" si="151"/>
        <v>2.5683812418125125E-5</v>
      </c>
      <c r="AN87" s="95">
        <f t="shared" si="152"/>
        <v>9.870712237667405</v>
      </c>
      <c r="AO87" s="102"/>
      <c r="AP87" s="95">
        <v>38.889000000000003</v>
      </c>
      <c r="AQ87" s="95">
        <v>1628</v>
      </c>
      <c r="AR87" s="192">
        <f t="shared" si="96"/>
        <v>1877.7393310265284</v>
      </c>
      <c r="AS87" s="192">
        <f t="shared" si="153"/>
        <v>5.9631864684213769E-2</v>
      </c>
      <c r="AT87" s="192">
        <f t="shared" si="154"/>
        <v>0.78929073180671172</v>
      </c>
      <c r="AU87" s="192">
        <f t="shared" si="155"/>
        <v>0.55888066831389871</v>
      </c>
      <c r="AV87" s="192">
        <f t="shared" si="156"/>
        <v>0.29346466093145468</v>
      </c>
      <c r="AW87" s="192">
        <f t="shared" si="157"/>
        <v>5110.7777143541243</v>
      </c>
      <c r="AX87" s="192">
        <f t="shared" si="102"/>
        <v>4551.4118264752951</v>
      </c>
      <c r="AY87" s="192">
        <f t="shared" si="158"/>
        <v>89.055170873352708</v>
      </c>
      <c r="AZ87" s="192">
        <f t="shared" si="159"/>
        <v>95.065365879824981</v>
      </c>
      <c r="BA87" s="192">
        <f t="shared" si="160"/>
        <v>113.88193008753689</v>
      </c>
      <c r="BB87" s="192">
        <f t="shared" si="161"/>
        <v>0.31200528791105997</v>
      </c>
      <c r="BC87" s="192">
        <f t="shared" si="162"/>
        <v>26300.159999999996</v>
      </c>
      <c r="BD87" s="192">
        <f>BC87/'Injection Well'!$Q$14</f>
        <v>44.877863506753492</v>
      </c>
      <c r="BE87" s="192">
        <f t="shared" si="163"/>
        <v>39.966058030249322</v>
      </c>
      <c r="BF87" s="192">
        <f t="shared" si="164"/>
        <v>3108.1591362999789</v>
      </c>
      <c r="BG87" s="192">
        <f t="shared" si="165"/>
        <v>27.292821028857258</v>
      </c>
      <c r="BH87" s="192">
        <f t="shared" si="166"/>
        <v>1443.2423681194632</v>
      </c>
      <c r="BI87" s="192">
        <f t="shared" si="167"/>
        <v>12.673146363168375</v>
      </c>
      <c r="BJ87" s="192">
        <f t="shared" si="168"/>
        <v>1258.7812380011767</v>
      </c>
      <c r="BK87" s="192">
        <f t="shared" si="169"/>
        <v>11.053388689791237</v>
      </c>
      <c r="BL87" s="192">
        <f>BK87*'Injection Well'!Q87</f>
        <v>0</v>
      </c>
      <c r="BM87" s="9"/>
      <c r="BN87" s="116">
        <f t="shared" si="170"/>
        <v>7.0767637583562873E-2</v>
      </c>
      <c r="BO87" s="116">
        <f t="shared" si="171"/>
        <v>70.767637583562873</v>
      </c>
      <c r="BP87" s="116">
        <f t="shared" si="117"/>
        <v>1.6080264851181094</v>
      </c>
      <c r="BQ87" s="116">
        <f t="shared" si="172"/>
        <v>4.2127694830527522</v>
      </c>
      <c r="BR87" s="116">
        <f t="shared" si="173"/>
        <v>0.27625542862369368</v>
      </c>
      <c r="BS87" s="116">
        <f t="shared" si="174"/>
        <v>0.72374457137630632</v>
      </c>
      <c r="BT87" s="23"/>
      <c r="BU87" s="23"/>
    </row>
    <row r="88" spans="2:73" s="101" customFormat="1" x14ac:dyDescent="0.25">
      <c r="B88" s="110">
        <v>74</v>
      </c>
      <c r="C88" s="95">
        <f t="shared" si="175"/>
        <v>0.3044</v>
      </c>
      <c r="D88" s="134">
        <f t="shared" si="121"/>
        <v>2673.1565525652777</v>
      </c>
      <c r="E88" s="95">
        <f t="shared" si="122"/>
        <v>184.30772872364975</v>
      </c>
      <c r="F88" s="95">
        <f t="shared" si="123"/>
        <v>18.430772872364976</v>
      </c>
      <c r="G88" s="95">
        <f t="shared" si="124"/>
        <v>118.99473751581475</v>
      </c>
      <c r="H88" s="5">
        <f t="shared" si="125"/>
        <v>48.330409731008196</v>
      </c>
      <c r="I88" s="95">
        <f t="shared" si="126"/>
        <v>321.48040973100819</v>
      </c>
      <c r="J88" s="89">
        <f t="shared" si="127"/>
        <v>214.25690758297566</v>
      </c>
      <c r="K88" s="90">
        <f t="shared" si="128"/>
        <v>136.2361569452089</v>
      </c>
      <c r="L88" s="208">
        <f t="shared" si="129"/>
        <v>2.3726733617032309E-5</v>
      </c>
      <c r="M88" s="89">
        <f t="shared" si="130"/>
        <v>1.8727503170131265E-5</v>
      </c>
      <c r="N88" s="89">
        <f t="shared" si="131"/>
        <v>1.420724323121832E-3</v>
      </c>
      <c r="O88" s="95">
        <f t="shared" si="132"/>
        <v>1.2175596609015888E-5</v>
      </c>
      <c r="P88" s="95">
        <v>100</v>
      </c>
      <c r="Q88" s="95">
        <f t="shared" si="176"/>
        <v>86</v>
      </c>
      <c r="R88" s="89">
        <f t="shared" si="133"/>
        <v>8.4873399999999996E-10</v>
      </c>
      <c r="S88" s="89">
        <f t="shared" si="134"/>
        <v>8.4873400000000002E-14</v>
      </c>
      <c r="T88" s="89">
        <f t="shared" si="135"/>
        <v>8.4873400000000012E-15</v>
      </c>
      <c r="U88" s="95">
        <f t="shared" si="177"/>
        <v>12.192</v>
      </c>
      <c r="V88" s="95">
        <f t="shared" si="136"/>
        <v>116.68621824000002</v>
      </c>
      <c r="W88" s="95">
        <f t="shared" si="137"/>
        <v>3828.288</v>
      </c>
      <c r="X88" s="95">
        <f t="shared" si="178"/>
        <v>8.8999999999999996E-2</v>
      </c>
      <c r="Y88" s="95">
        <f t="shared" si="138"/>
        <v>1340.4853838094361</v>
      </c>
      <c r="Z88" s="89">
        <f t="shared" si="139"/>
        <v>0.15047119509303541</v>
      </c>
      <c r="AA88" s="89">
        <f t="shared" si="140"/>
        <v>3144.0165755509197</v>
      </c>
      <c r="AB88" s="89">
        <f t="shared" si="141"/>
        <v>2484.601416257392</v>
      </c>
      <c r="AC88" s="95">
        <f t="shared" si="142"/>
        <v>5.8594664625080395E-2</v>
      </c>
      <c r="AD88" s="89">
        <f t="shared" si="143"/>
        <v>5.629578091701265E-2</v>
      </c>
      <c r="AE88" s="111">
        <f t="shared" si="179"/>
        <v>2.6359832600000001E-2</v>
      </c>
      <c r="AF88" s="95">
        <f t="shared" si="144"/>
        <v>1.047173962022883</v>
      </c>
      <c r="AG88" s="89">
        <f t="shared" si="145"/>
        <v>83.205712950390421</v>
      </c>
      <c r="AH88" s="95">
        <f t="shared" si="146"/>
        <v>22.681573941514561</v>
      </c>
      <c r="AI88" s="95">
        <f t="shared" si="147"/>
        <v>9.6699138710189828E-2</v>
      </c>
      <c r="AJ88" s="95">
        <f t="shared" si="148"/>
        <v>8.8625322668864054E-2</v>
      </c>
      <c r="AK88" s="95">
        <f t="shared" si="149"/>
        <v>7.3741331581212304</v>
      </c>
      <c r="AL88" s="95">
        <f t="shared" si="150"/>
        <v>5.4903426025658083E-5</v>
      </c>
      <c r="AM88" s="95">
        <f t="shared" si="151"/>
        <v>2.4168817977551974E-5</v>
      </c>
      <c r="AN88" s="95">
        <f t="shared" si="152"/>
        <v>9.8701615775631879</v>
      </c>
      <c r="AO88" s="102"/>
      <c r="AP88" s="95">
        <v>38.889000000000003</v>
      </c>
      <c r="AQ88" s="95">
        <v>1628</v>
      </c>
      <c r="AR88" s="192">
        <f t="shared" si="96"/>
        <v>1877.7393310265284</v>
      </c>
      <c r="AS88" s="192">
        <f t="shared" si="153"/>
        <v>5.9631864684213769E-2</v>
      </c>
      <c r="AT88" s="192">
        <f t="shared" si="154"/>
        <v>0.78929967657611622</v>
      </c>
      <c r="AU88" s="192">
        <f t="shared" si="155"/>
        <v>0.55887787445059667</v>
      </c>
      <c r="AV88" s="192">
        <f t="shared" si="156"/>
        <v>0.29346449573944289</v>
      </c>
      <c r="AW88" s="192">
        <f t="shared" si="157"/>
        <v>5110.774837484214</v>
      </c>
      <c r="AX88" s="192">
        <f t="shared" si="102"/>
        <v>4551.4092644738803</v>
      </c>
      <c r="AY88" s="192">
        <f t="shared" si="158"/>
        <v>89.055170873352694</v>
      </c>
      <c r="AZ88" s="192">
        <f t="shared" si="159"/>
        <v>95.059605255841092</v>
      </c>
      <c r="BA88" s="192">
        <f t="shared" si="160"/>
        <v>113.88186598310577</v>
      </c>
      <c r="BB88" s="192">
        <f t="shared" si="161"/>
        <v>0.31200511228248157</v>
      </c>
      <c r="BC88" s="192">
        <f t="shared" si="162"/>
        <v>26300.159999999996</v>
      </c>
      <c r="BD88" s="192">
        <f>BC88/'Injection Well'!$Q$14</f>
        <v>44.877863506753492</v>
      </c>
      <c r="BE88" s="192">
        <f t="shared" si="163"/>
        <v>39.966058030249314</v>
      </c>
      <c r="BF88" s="192">
        <f t="shared" si="164"/>
        <v>3108.1573867092125</v>
      </c>
      <c r="BG88" s="192">
        <f t="shared" si="165"/>
        <v>27.292821028857251</v>
      </c>
      <c r="BH88" s="192">
        <f t="shared" si="166"/>
        <v>1443.2415557146248</v>
      </c>
      <c r="BI88" s="192">
        <f t="shared" si="167"/>
        <v>12.673146363168373</v>
      </c>
      <c r="BJ88" s="192">
        <f t="shared" si="168"/>
        <v>1258.7805294299824</v>
      </c>
      <c r="BK88" s="192">
        <f t="shared" si="169"/>
        <v>11.053388689791234</v>
      </c>
      <c r="BL88" s="192">
        <f>BK88*'Injection Well'!Q88</f>
        <v>0</v>
      </c>
      <c r="BM88" s="9"/>
      <c r="BN88" s="116">
        <f t="shared" si="170"/>
        <v>7.0763746019348747E-2</v>
      </c>
      <c r="BO88" s="116">
        <f t="shared" si="171"/>
        <v>70.763746019348744</v>
      </c>
      <c r="BP88" s="116">
        <f t="shared" si="117"/>
        <v>1.6079380585641287</v>
      </c>
      <c r="BQ88" s="116">
        <f t="shared" si="172"/>
        <v>4.2125378197738526</v>
      </c>
      <c r="BR88" s="116">
        <f t="shared" si="173"/>
        <v>0.27625542862369368</v>
      </c>
      <c r="BS88" s="116">
        <f t="shared" si="174"/>
        <v>0.72374457137630643</v>
      </c>
      <c r="BT88" s="23"/>
      <c r="BU88" s="23"/>
    </row>
    <row r="89" spans="2:73" s="101" customFormat="1" x14ac:dyDescent="0.25">
      <c r="B89" s="110">
        <v>75</v>
      </c>
      <c r="C89" s="95">
        <f t="shared" si="175"/>
        <v>0.3044</v>
      </c>
      <c r="D89" s="134">
        <f t="shared" si="121"/>
        <v>2673.0060813701848</v>
      </c>
      <c r="E89" s="95">
        <f t="shared" si="122"/>
        <v>184.29735409587894</v>
      </c>
      <c r="F89" s="95">
        <f t="shared" si="123"/>
        <v>18.429735409587895</v>
      </c>
      <c r="G89" s="95">
        <f t="shared" si="124"/>
        <v>118.99469401194239</v>
      </c>
      <c r="H89" s="5">
        <f t="shared" si="125"/>
        <v>48.330385562190216</v>
      </c>
      <c r="I89" s="95">
        <f t="shared" si="126"/>
        <v>321.48038556219018</v>
      </c>
      <c r="J89" s="89">
        <f t="shared" si="127"/>
        <v>214.24392130928169</v>
      </c>
      <c r="K89" s="90">
        <f t="shared" si="128"/>
        <v>136.22866362804123</v>
      </c>
      <c r="L89" s="208">
        <f t="shared" si="129"/>
        <v>2.3725800461076173E-5</v>
      </c>
      <c r="M89" s="89">
        <f t="shared" si="130"/>
        <v>1.8726978919901442E-5</v>
      </c>
      <c r="N89" s="89">
        <f t="shared" si="131"/>
        <v>1.4208104395203322E-3</v>
      </c>
      <c r="O89" s="95">
        <f t="shared" si="132"/>
        <v>1.2176334625893967E-5</v>
      </c>
      <c r="P89" s="95">
        <v>100</v>
      </c>
      <c r="Q89" s="95">
        <f t="shared" si="176"/>
        <v>86</v>
      </c>
      <c r="R89" s="89">
        <f t="shared" si="133"/>
        <v>8.4873399999999996E-10</v>
      </c>
      <c r="S89" s="89">
        <f t="shared" si="134"/>
        <v>8.4873400000000002E-14</v>
      </c>
      <c r="T89" s="89">
        <f t="shared" si="135"/>
        <v>8.4873400000000012E-15</v>
      </c>
      <c r="U89" s="95">
        <f t="shared" si="177"/>
        <v>12.192</v>
      </c>
      <c r="V89" s="95">
        <f t="shared" si="136"/>
        <v>116.68621824000002</v>
      </c>
      <c r="W89" s="95">
        <f t="shared" si="137"/>
        <v>3828.288</v>
      </c>
      <c r="X89" s="95">
        <f t="shared" si="178"/>
        <v>8.8999999999999996E-2</v>
      </c>
      <c r="Y89" s="95">
        <f t="shared" si="138"/>
        <v>1340.5381062422184</v>
      </c>
      <c r="Z89" s="89">
        <f t="shared" si="139"/>
        <v>0.15047439753280448</v>
      </c>
      <c r="AA89" s="89">
        <f t="shared" si="140"/>
        <v>3143.9873117043676</v>
      </c>
      <c r="AB89" s="89">
        <f t="shared" si="141"/>
        <v>2484.5655601484891</v>
      </c>
      <c r="AC89" s="95">
        <f t="shared" si="142"/>
        <v>5.8592985800463154E-2</v>
      </c>
      <c r="AD89" s="89">
        <f t="shared" si="143"/>
        <v>5.6293261965938826E-2</v>
      </c>
      <c r="AE89" s="111">
        <f t="shared" si="179"/>
        <v>2.6359832600000001E-2</v>
      </c>
      <c r="AF89" s="95">
        <f t="shared" si="144"/>
        <v>1.0471645211857266</v>
      </c>
      <c r="AG89" s="89">
        <f t="shared" si="145"/>
        <v>83.208105930302651</v>
      </c>
      <c r="AH89" s="95">
        <f t="shared" si="146"/>
        <v>22.681573941514561</v>
      </c>
      <c r="AI89" s="95">
        <f t="shared" si="147"/>
        <v>9.6701919758368601E-2</v>
      </c>
      <c r="AJ89" s="95">
        <f t="shared" si="148"/>
        <v>8.8622773895346244E-2</v>
      </c>
      <c r="AK89" s="95">
        <f t="shared" si="149"/>
        <v>7.3741331581212304</v>
      </c>
      <c r="AL89" s="95">
        <f t="shared" si="150"/>
        <v>5.1664853270014925E-5</v>
      </c>
      <c r="AM89" s="95">
        <f t="shared" si="151"/>
        <v>2.2743186561811527E-5</v>
      </c>
      <c r="AN89" s="95">
        <f t="shared" si="152"/>
        <v>9.8696106151113412</v>
      </c>
      <c r="AO89" s="102"/>
      <c r="AP89" s="95">
        <v>38.889000000000003</v>
      </c>
      <c r="AQ89" s="95">
        <v>1628</v>
      </c>
      <c r="AR89" s="192">
        <f t="shared" ref="AR89:AR114" si="180">AQ89/$AY$138</f>
        <v>1877.7393310265284</v>
      </c>
      <c r="AS89" s="192">
        <f t="shared" si="153"/>
        <v>5.9631864684213769E-2</v>
      </c>
      <c r="AT89" s="192">
        <f t="shared" si="154"/>
        <v>0.78930862419686765</v>
      </c>
      <c r="AU89" s="192">
        <f t="shared" si="155"/>
        <v>0.55887507972463424</v>
      </c>
      <c r="AV89" s="192">
        <f t="shared" si="156"/>
        <v>0.29346433049651061</v>
      </c>
      <c r="AW89" s="192">
        <f t="shared" si="157"/>
        <v>5110.7719597275091</v>
      </c>
      <c r="AX89" s="192">
        <f t="shared" ref="AX89:AX114" si="181">AW89*(1-($AY$139/SUM($AR$14:$AR$24)))</f>
        <v>4551.4067016827294</v>
      </c>
      <c r="AY89" s="192">
        <f t="shared" si="158"/>
        <v>89.055170873352694</v>
      </c>
      <c r="AZ89" s="192">
        <f t="shared" si="159"/>
        <v>95.053843621058704</v>
      </c>
      <c r="BA89" s="192">
        <f t="shared" si="160"/>
        <v>113.88180185891446</v>
      </c>
      <c r="BB89" s="192">
        <f t="shared" si="161"/>
        <v>0.31200493659976564</v>
      </c>
      <c r="BC89" s="192">
        <f t="shared" si="162"/>
        <v>26300.159999999996</v>
      </c>
      <c r="BD89" s="192">
        <f>BC89/'Injection Well'!$Q$14</f>
        <v>44.877863506753492</v>
      </c>
      <c r="BE89" s="192">
        <f t="shared" si="163"/>
        <v>39.966058030249314</v>
      </c>
      <c r="BF89" s="192">
        <f t="shared" si="164"/>
        <v>3108.1556365791357</v>
      </c>
      <c r="BG89" s="192">
        <f t="shared" si="165"/>
        <v>27.292821028857254</v>
      </c>
      <c r="BH89" s="192">
        <f t="shared" si="166"/>
        <v>1443.240743059363</v>
      </c>
      <c r="BI89" s="192">
        <f t="shared" si="167"/>
        <v>12.673146363168373</v>
      </c>
      <c r="BJ89" s="192">
        <f t="shared" si="168"/>
        <v>1258.7798206403716</v>
      </c>
      <c r="BK89" s="192">
        <f t="shared" si="169"/>
        <v>11.053388689791236</v>
      </c>
      <c r="BL89" s="192">
        <f>BK89*'Injection Well'!Q89</f>
        <v>0</v>
      </c>
      <c r="BM89" s="9"/>
      <c r="BN89" s="116">
        <f t="shared" si="170"/>
        <v>7.0759853842669765E-2</v>
      </c>
      <c r="BO89" s="116">
        <f t="shared" si="171"/>
        <v>70.75985384266977</v>
      </c>
      <c r="BP89" s="116">
        <f t="shared" ref="BP89:BP114" si="182">BO89/$AY$132</f>
        <v>1.6078496180933393</v>
      </c>
      <c r="BQ89" s="116">
        <f t="shared" si="172"/>
        <v>4.2123061200351621</v>
      </c>
      <c r="BR89" s="116">
        <f t="shared" si="173"/>
        <v>0.27625542862369368</v>
      </c>
      <c r="BS89" s="116">
        <f t="shared" si="174"/>
        <v>0.72374457137630632</v>
      </c>
      <c r="BT89" s="23"/>
      <c r="BU89" s="23"/>
    </row>
    <row r="90" spans="2:73" s="101" customFormat="1" x14ac:dyDescent="0.25">
      <c r="B90" s="110">
        <v>76</v>
      </c>
      <c r="C90" s="95">
        <f t="shared" si="175"/>
        <v>0.3044</v>
      </c>
      <c r="D90" s="134">
        <f t="shared" si="121"/>
        <v>2672.8556069726519</v>
      </c>
      <c r="E90" s="95">
        <f t="shared" si="122"/>
        <v>184.28697924730761</v>
      </c>
      <c r="F90" s="95">
        <f t="shared" si="123"/>
        <v>18.428697924730759</v>
      </c>
      <c r="G90" s="95">
        <f t="shared" si="124"/>
        <v>118.99465307420658</v>
      </c>
      <c r="H90" s="5">
        <f t="shared" si="125"/>
        <v>48.330362819003653</v>
      </c>
      <c r="I90" s="95">
        <f t="shared" si="126"/>
        <v>321.48036281900363</v>
      </c>
      <c r="J90" s="89">
        <f t="shared" si="127"/>
        <v>214.23093287526132</v>
      </c>
      <c r="K90" s="90">
        <f t="shared" si="128"/>
        <v>136.22116919180309</v>
      </c>
      <c r="L90" s="208">
        <f t="shared" si="129"/>
        <v>2.3724867205714508E-5</v>
      </c>
      <c r="M90" s="89">
        <f t="shared" si="130"/>
        <v>1.8726454639431981E-5</v>
      </c>
      <c r="N90" s="89">
        <f t="shared" si="131"/>
        <v>1.4208965806877234E-3</v>
      </c>
      <c r="O90" s="95">
        <f t="shared" si="132"/>
        <v>1.217707285504125E-5</v>
      </c>
      <c r="P90" s="95">
        <v>100</v>
      </c>
      <c r="Q90" s="95">
        <f t="shared" si="176"/>
        <v>86</v>
      </c>
      <c r="R90" s="89">
        <f t="shared" si="133"/>
        <v>8.4873399999999996E-10</v>
      </c>
      <c r="S90" s="89">
        <f t="shared" si="134"/>
        <v>8.4873400000000002E-14</v>
      </c>
      <c r="T90" s="89">
        <f t="shared" si="135"/>
        <v>8.4873400000000012E-15</v>
      </c>
      <c r="U90" s="95">
        <f t="shared" si="177"/>
        <v>12.192</v>
      </c>
      <c r="V90" s="95">
        <f t="shared" si="136"/>
        <v>116.68621824000002</v>
      </c>
      <c r="W90" s="95">
        <f t="shared" si="137"/>
        <v>3828.288</v>
      </c>
      <c r="X90" s="95">
        <f t="shared" si="178"/>
        <v>8.8999999999999996E-2</v>
      </c>
      <c r="Y90" s="95">
        <f t="shared" si="138"/>
        <v>1340.5908384393817</v>
      </c>
      <c r="Z90" s="89">
        <f t="shared" si="139"/>
        <v>0.15047760124776591</v>
      </c>
      <c r="AA90" s="89">
        <f t="shared" si="140"/>
        <v>3143.9580383683501</v>
      </c>
      <c r="AB90" s="89">
        <f t="shared" si="141"/>
        <v>2484.5296876325256</v>
      </c>
      <c r="AC90" s="95">
        <f t="shared" si="142"/>
        <v>5.8591306934932912E-2</v>
      </c>
      <c r="AD90" s="89">
        <f t="shared" si="143"/>
        <v>5.6290742784387657E-2</v>
      </c>
      <c r="AE90" s="111">
        <f t="shared" si="179"/>
        <v>2.6359832600000001E-2</v>
      </c>
      <c r="AF90" s="95">
        <f t="shared" si="144"/>
        <v>1.0471550736773287</v>
      </c>
      <c r="AG90" s="89">
        <f t="shared" si="145"/>
        <v>83.210499199864259</v>
      </c>
      <c r="AH90" s="95">
        <f t="shared" si="146"/>
        <v>22.681573941514561</v>
      </c>
      <c r="AI90" s="95">
        <f t="shared" si="147"/>
        <v>9.6704701143169022E-2</v>
      </c>
      <c r="AJ90" s="95">
        <f t="shared" si="148"/>
        <v>8.8620224959944233E-2</v>
      </c>
      <c r="AK90" s="95">
        <f t="shared" si="149"/>
        <v>7.3741331581212304</v>
      </c>
      <c r="AL90" s="95">
        <f t="shared" si="150"/>
        <v>4.8617311202811315E-5</v>
      </c>
      <c r="AM90" s="95">
        <f t="shared" si="151"/>
        <v>2.1401647086875355E-5</v>
      </c>
      <c r="AN90" s="95">
        <f t="shared" si="152"/>
        <v>9.8690593674589575</v>
      </c>
      <c r="AO90" s="102"/>
      <c r="AP90" s="95">
        <v>38.889000000000003</v>
      </c>
      <c r="AQ90" s="95">
        <v>1628</v>
      </c>
      <c r="AR90" s="192">
        <f t="shared" si="180"/>
        <v>1877.7393310265284</v>
      </c>
      <c r="AS90" s="192">
        <f t="shared" si="153"/>
        <v>5.9631864684213769E-2</v>
      </c>
      <c r="AT90" s="192">
        <f t="shared" si="154"/>
        <v>0.78931757455407037</v>
      </c>
      <c r="AU90" s="192">
        <f t="shared" si="155"/>
        <v>0.55887228417192392</v>
      </c>
      <c r="AV90" s="192">
        <f t="shared" si="156"/>
        <v>0.29346416520478141</v>
      </c>
      <c r="AW90" s="192">
        <f t="shared" si="157"/>
        <v>5110.7690811209904</v>
      </c>
      <c r="AX90" s="192">
        <f t="shared" si="181"/>
        <v>4551.4041381347752</v>
      </c>
      <c r="AY90" s="192">
        <f t="shared" si="158"/>
        <v>89.055170873352679</v>
      </c>
      <c r="AZ90" s="192">
        <f t="shared" si="159"/>
        <v>95.048081027801871</v>
      </c>
      <c r="BA90" s="192">
        <f t="shared" si="160"/>
        <v>113.88173771578701</v>
      </c>
      <c r="BB90" s="192">
        <f t="shared" si="161"/>
        <v>0.31200476086516987</v>
      </c>
      <c r="BC90" s="192">
        <f t="shared" si="162"/>
        <v>26300.159999999996</v>
      </c>
      <c r="BD90" s="192">
        <f>BC90/'Injection Well'!$Q$14</f>
        <v>44.877863506753492</v>
      </c>
      <c r="BE90" s="192">
        <f t="shared" si="163"/>
        <v>39.966058030249307</v>
      </c>
      <c r="BF90" s="192">
        <f t="shared" si="164"/>
        <v>3108.1538859322377</v>
      </c>
      <c r="BG90" s="192">
        <f t="shared" si="165"/>
        <v>27.292821028857251</v>
      </c>
      <c r="BH90" s="192">
        <f t="shared" si="166"/>
        <v>1443.2399301641206</v>
      </c>
      <c r="BI90" s="192">
        <f t="shared" si="167"/>
        <v>12.673146363168371</v>
      </c>
      <c r="BJ90" s="192">
        <f t="shared" si="168"/>
        <v>1258.7791116414519</v>
      </c>
      <c r="BK90" s="192">
        <f t="shared" si="169"/>
        <v>11.053388689791234</v>
      </c>
      <c r="BL90" s="192">
        <f>BK90*'Injection Well'!Q90</f>
        <v>0</v>
      </c>
      <c r="BM90" s="9"/>
      <c r="BN90" s="116">
        <f t="shared" si="170"/>
        <v>7.0755961084723526E-2</v>
      </c>
      <c r="BO90" s="116">
        <f t="shared" si="171"/>
        <v>70.755961084723523</v>
      </c>
      <c r="BP90" s="116">
        <f t="shared" si="182"/>
        <v>1.6077611644146317</v>
      </c>
      <c r="BQ90" s="116">
        <f t="shared" si="172"/>
        <v>4.2120743856938612</v>
      </c>
      <c r="BR90" s="116">
        <f t="shared" si="173"/>
        <v>0.27625542862369362</v>
      </c>
      <c r="BS90" s="116">
        <f t="shared" si="174"/>
        <v>0.72374457137630632</v>
      </c>
      <c r="BT90" s="23"/>
      <c r="BU90" s="23"/>
    </row>
    <row r="91" spans="2:73" s="101" customFormat="1" x14ac:dyDescent="0.25">
      <c r="B91" s="110">
        <v>77</v>
      </c>
      <c r="C91" s="95">
        <f t="shared" si="175"/>
        <v>0.3044</v>
      </c>
      <c r="D91" s="134">
        <f t="shared" si="121"/>
        <v>2672.7051293714039</v>
      </c>
      <c r="E91" s="95">
        <f t="shared" si="122"/>
        <v>184.27660417784782</v>
      </c>
      <c r="F91" s="95">
        <f t="shared" si="123"/>
        <v>18.427660417784779</v>
      </c>
      <c r="G91" s="95">
        <f t="shared" si="124"/>
        <v>118.99461455124182</v>
      </c>
      <c r="H91" s="5">
        <f t="shared" si="125"/>
        <v>48.330341417356564</v>
      </c>
      <c r="I91" s="95">
        <f t="shared" si="126"/>
        <v>321.48034141735656</v>
      </c>
      <c r="J91" s="89">
        <f t="shared" si="127"/>
        <v>214.21794239188989</v>
      </c>
      <c r="K91" s="90">
        <f t="shared" si="128"/>
        <v>136.21367369301265</v>
      </c>
      <c r="L91" s="208">
        <f t="shared" si="129"/>
        <v>2.3723933855629737E-5</v>
      </c>
      <c r="M91" s="89">
        <f t="shared" si="130"/>
        <v>1.8725930329843613E-5</v>
      </c>
      <c r="N91" s="89">
        <f t="shared" si="131"/>
        <v>1.4209827458949785E-3</v>
      </c>
      <c r="O91" s="95">
        <f t="shared" si="132"/>
        <v>1.2177811290209985E-5</v>
      </c>
      <c r="P91" s="95">
        <v>100</v>
      </c>
      <c r="Q91" s="95">
        <f t="shared" si="176"/>
        <v>86</v>
      </c>
      <c r="R91" s="89">
        <f t="shared" si="133"/>
        <v>8.4873399999999996E-10</v>
      </c>
      <c r="S91" s="89">
        <f t="shared" si="134"/>
        <v>8.4873400000000002E-14</v>
      </c>
      <c r="T91" s="89">
        <f t="shared" si="135"/>
        <v>8.4873400000000012E-15</v>
      </c>
      <c r="U91" s="95">
        <f t="shared" si="177"/>
        <v>12.192</v>
      </c>
      <c r="V91" s="95">
        <f t="shared" si="136"/>
        <v>116.68621824000002</v>
      </c>
      <c r="W91" s="95">
        <f t="shared" si="137"/>
        <v>3828.288</v>
      </c>
      <c r="X91" s="95">
        <f t="shared" si="178"/>
        <v>8.8999999999999996E-2</v>
      </c>
      <c r="Y91" s="95">
        <f t="shared" si="138"/>
        <v>1340.6435801381369</v>
      </c>
      <c r="Z91" s="89">
        <f t="shared" si="139"/>
        <v>0.15048080618999285</v>
      </c>
      <c r="AA91" s="89">
        <f t="shared" si="140"/>
        <v>3143.9287560654352</v>
      </c>
      <c r="AB91" s="89">
        <f t="shared" si="141"/>
        <v>2484.4937996316316</v>
      </c>
      <c r="AC91" s="95">
        <f t="shared" si="142"/>
        <v>5.8589628028781045E-2</v>
      </c>
      <c r="AD91" s="89">
        <f t="shared" si="143"/>
        <v>5.6288223382766636E-2</v>
      </c>
      <c r="AE91" s="111">
        <f t="shared" si="179"/>
        <v>2.6359832600000001E-2</v>
      </c>
      <c r="AF91" s="95">
        <f t="shared" si="144"/>
        <v>1.0471456198993991</v>
      </c>
      <c r="AG91" s="89">
        <f t="shared" si="145"/>
        <v>83.212892755570607</v>
      </c>
      <c r="AH91" s="95">
        <f t="shared" si="146"/>
        <v>22.681573941514561</v>
      </c>
      <c r="AI91" s="95">
        <f t="shared" si="147"/>
        <v>9.670748286051814E-2</v>
      </c>
      <c r="AJ91" s="95">
        <f t="shared" si="148"/>
        <v>8.8617675866430878E-2</v>
      </c>
      <c r="AK91" s="95">
        <f t="shared" si="149"/>
        <v>7.3741331581212304</v>
      </c>
      <c r="AL91" s="95">
        <f t="shared" si="150"/>
        <v>4.5749531796101091E-5</v>
      </c>
      <c r="AM91" s="95">
        <f t="shared" si="151"/>
        <v>2.0139239380132929E-5</v>
      </c>
      <c r="AN91" s="95">
        <f t="shared" si="152"/>
        <v>9.8685078507407873</v>
      </c>
      <c r="AO91" s="102"/>
      <c r="AP91" s="95">
        <v>38.889000000000003</v>
      </c>
      <c r="AQ91" s="95">
        <v>1628</v>
      </c>
      <c r="AR91" s="192">
        <f t="shared" si="180"/>
        <v>1877.7393310265284</v>
      </c>
      <c r="AS91" s="192">
        <f t="shared" si="153"/>
        <v>5.9631864684213769E-2</v>
      </c>
      <c r="AT91" s="192">
        <f t="shared" si="154"/>
        <v>0.78932652753961008</v>
      </c>
      <c r="AU91" s="192">
        <f t="shared" si="155"/>
        <v>0.55886948782625878</v>
      </c>
      <c r="AV91" s="192">
        <f t="shared" si="156"/>
        <v>0.29346399986625338</v>
      </c>
      <c r="AW91" s="192">
        <f t="shared" si="157"/>
        <v>5110.7662016994555</v>
      </c>
      <c r="AX91" s="192">
        <f t="shared" si="181"/>
        <v>4551.4015738610069</v>
      </c>
      <c r="AY91" s="192">
        <f t="shared" si="158"/>
        <v>89.055170873352679</v>
      </c>
      <c r="AZ91" s="192">
        <f t="shared" si="159"/>
        <v>95.042317525307126</v>
      </c>
      <c r="BA91" s="192">
        <f t="shared" si="160"/>
        <v>113.88167355449879</v>
      </c>
      <c r="BB91" s="192">
        <f t="shared" si="161"/>
        <v>0.31200458508081858</v>
      </c>
      <c r="BC91" s="192">
        <f t="shared" si="162"/>
        <v>26300.159999999996</v>
      </c>
      <c r="BD91" s="192">
        <f>BC91/'Injection Well'!$Q$14</f>
        <v>44.877863506753492</v>
      </c>
      <c r="BE91" s="192">
        <f t="shared" si="163"/>
        <v>39.966058030249307</v>
      </c>
      <c r="BF91" s="192">
        <f t="shared" si="164"/>
        <v>3108.1521347896814</v>
      </c>
      <c r="BG91" s="192">
        <f t="shared" si="165"/>
        <v>27.292821028857254</v>
      </c>
      <c r="BH91" s="192">
        <f t="shared" si="166"/>
        <v>1443.2391170387241</v>
      </c>
      <c r="BI91" s="192">
        <f t="shared" si="167"/>
        <v>12.673146363168373</v>
      </c>
      <c r="BJ91" s="192">
        <f t="shared" si="168"/>
        <v>1258.7784024417945</v>
      </c>
      <c r="BK91" s="192">
        <f t="shared" si="169"/>
        <v>11.053388689791234</v>
      </c>
      <c r="BL91" s="192">
        <f>BK91*'Injection Well'!Q91</f>
        <v>0</v>
      </c>
      <c r="BM91" s="9"/>
      <c r="BN91" s="116">
        <f t="shared" si="170"/>
        <v>7.0752067774866673E-2</v>
      </c>
      <c r="BO91" s="116">
        <f t="shared" si="171"/>
        <v>70.752067774866674</v>
      </c>
      <c r="BP91" s="116">
        <f t="shared" si="182"/>
        <v>1.6076726981950664</v>
      </c>
      <c r="BQ91" s="116">
        <f t="shared" si="172"/>
        <v>4.2118426184975402</v>
      </c>
      <c r="BR91" s="116">
        <f t="shared" si="173"/>
        <v>0.27625542862369368</v>
      </c>
      <c r="BS91" s="116">
        <f t="shared" si="174"/>
        <v>0.72374457137630632</v>
      </c>
      <c r="BT91" s="23"/>
      <c r="BU91" s="23"/>
    </row>
    <row r="92" spans="2:73" s="101" customFormat="1" x14ac:dyDescent="0.25">
      <c r="B92" s="110">
        <v>78</v>
      </c>
      <c r="C92" s="95">
        <f t="shared" si="175"/>
        <v>0.3044</v>
      </c>
      <c r="D92" s="134">
        <f t="shared" si="121"/>
        <v>2672.5546485652139</v>
      </c>
      <c r="E92" s="95">
        <f t="shared" si="122"/>
        <v>184.26622888741494</v>
      </c>
      <c r="F92" s="95">
        <f t="shared" si="123"/>
        <v>18.426622888741495</v>
      </c>
      <c r="G92" s="95">
        <f t="shared" si="124"/>
        <v>118.99457830061093</v>
      </c>
      <c r="H92" s="5">
        <f t="shared" si="125"/>
        <v>48.330321278117182</v>
      </c>
      <c r="I92" s="95">
        <f t="shared" si="126"/>
        <v>321.48032127811717</v>
      </c>
      <c r="J92" s="89">
        <f t="shared" si="127"/>
        <v>214.20494996359463</v>
      </c>
      <c r="K92" s="90">
        <f t="shared" si="128"/>
        <v>136.20617718485303</v>
      </c>
      <c r="L92" s="208">
        <f t="shared" si="129"/>
        <v>2.3723000415227941E-5</v>
      </c>
      <c r="M92" s="89">
        <f t="shared" si="130"/>
        <v>1.8725405992190849E-5</v>
      </c>
      <c r="N92" s="89">
        <f t="shared" si="131"/>
        <v>1.4210689344561578E-3</v>
      </c>
      <c r="O92" s="95">
        <f t="shared" si="132"/>
        <v>1.2178549925521672E-5</v>
      </c>
      <c r="P92" s="95">
        <v>100</v>
      </c>
      <c r="Q92" s="95">
        <f t="shared" si="176"/>
        <v>86</v>
      </c>
      <c r="R92" s="89">
        <f t="shared" si="133"/>
        <v>8.4873399999999996E-10</v>
      </c>
      <c r="S92" s="89">
        <f t="shared" si="134"/>
        <v>8.4873400000000002E-14</v>
      </c>
      <c r="T92" s="89">
        <f t="shared" si="135"/>
        <v>8.4873400000000012E-15</v>
      </c>
      <c r="U92" s="95">
        <f t="shared" si="177"/>
        <v>12.192</v>
      </c>
      <c r="V92" s="95">
        <f t="shared" si="136"/>
        <v>116.68621824000002</v>
      </c>
      <c r="W92" s="95">
        <f t="shared" si="137"/>
        <v>3828.288</v>
      </c>
      <c r="X92" s="95">
        <f t="shared" si="178"/>
        <v>8.8999999999999996E-2</v>
      </c>
      <c r="Y92" s="95">
        <f t="shared" si="138"/>
        <v>1340.6963310912292</v>
      </c>
      <c r="Z92" s="89">
        <f t="shared" si="139"/>
        <v>0.15048401231438746</v>
      </c>
      <c r="AA92" s="89">
        <f t="shared" si="140"/>
        <v>3143.8994652873625</v>
      </c>
      <c r="AB92" s="89">
        <f t="shared" si="141"/>
        <v>2484.4578970135408</v>
      </c>
      <c r="AC92" s="95">
        <f t="shared" si="142"/>
        <v>5.8587949082281453E-2</v>
      </c>
      <c r="AD92" s="89">
        <f t="shared" si="143"/>
        <v>5.6285703770868944E-2</v>
      </c>
      <c r="AE92" s="111">
        <f t="shared" si="179"/>
        <v>2.6359832600000001E-2</v>
      </c>
      <c r="AF92" s="95">
        <f t="shared" si="144"/>
        <v>1.0471361602299578</v>
      </c>
      <c r="AG92" s="89">
        <f t="shared" si="145"/>
        <v>83.215286594125701</v>
      </c>
      <c r="AH92" s="95">
        <f t="shared" si="146"/>
        <v>22.681573941514561</v>
      </c>
      <c r="AI92" s="95">
        <f t="shared" si="147"/>
        <v>9.6710264906585408E-2</v>
      </c>
      <c r="AJ92" s="95">
        <f t="shared" si="148"/>
        <v>8.861512661835598E-2</v>
      </c>
      <c r="AK92" s="95">
        <f t="shared" si="149"/>
        <v>7.3741331581212304</v>
      </c>
      <c r="AL92" s="95">
        <f t="shared" si="150"/>
        <v>4.3050911664934472E-5</v>
      </c>
      <c r="AM92" s="95">
        <f t="shared" si="151"/>
        <v>1.8951295842449797E-5</v>
      </c>
      <c r="AN92" s="95">
        <f t="shared" si="152"/>
        <v>9.8679560801389155</v>
      </c>
      <c r="AO92" s="102"/>
      <c r="AP92" s="95">
        <v>38.889000000000003</v>
      </c>
      <c r="AQ92" s="95">
        <v>1628</v>
      </c>
      <c r="AR92" s="192">
        <f t="shared" si="180"/>
        <v>1877.7393310265284</v>
      </c>
      <c r="AS92" s="192">
        <f t="shared" si="153"/>
        <v>5.9631864684213769E-2</v>
      </c>
      <c r="AT92" s="192">
        <f t="shared" si="154"/>
        <v>0.7893354830517515</v>
      </c>
      <c r="AU92" s="192">
        <f t="shared" si="155"/>
        <v>0.5588666907194384</v>
      </c>
      <c r="AV92" s="192">
        <f t="shared" si="156"/>
        <v>0.29346383448280683</v>
      </c>
      <c r="AW92" s="192">
        <f t="shared" si="157"/>
        <v>5110.7633214956513</v>
      </c>
      <c r="AX92" s="192">
        <f t="shared" si="181"/>
        <v>4551.3990088905884</v>
      </c>
      <c r="AY92" s="192">
        <f t="shared" si="158"/>
        <v>89.055170873352708</v>
      </c>
      <c r="AZ92" s="192">
        <f t="shared" si="159"/>
        <v>95.036553159905822</v>
      </c>
      <c r="BA92" s="192">
        <f t="shared" si="160"/>
        <v>113.8816093757795</v>
      </c>
      <c r="BB92" s="192">
        <f t="shared" si="161"/>
        <v>0.31200440924871098</v>
      </c>
      <c r="BC92" s="192">
        <f t="shared" si="162"/>
        <v>26300.159999999996</v>
      </c>
      <c r="BD92" s="192">
        <f>BC92/'Injection Well'!$Q$14</f>
        <v>44.877863506753492</v>
      </c>
      <c r="BE92" s="192">
        <f t="shared" si="163"/>
        <v>39.966058030249314</v>
      </c>
      <c r="BF92" s="192">
        <f t="shared" si="164"/>
        <v>3108.1503831713826</v>
      </c>
      <c r="BG92" s="192">
        <f t="shared" si="165"/>
        <v>27.292821028857258</v>
      </c>
      <c r="BH92" s="192">
        <f t="shared" si="166"/>
        <v>1443.2383036924214</v>
      </c>
      <c r="BI92" s="192">
        <f t="shared" si="167"/>
        <v>12.673146363168373</v>
      </c>
      <c r="BJ92" s="192">
        <f t="shared" si="168"/>
        <v>1258.7776930494649</v>
      </c>
      <c r="BK92" s="192">
        <f t="shared" si="169"/>
        <v>11.053388689791237</v>
      </c>
      <c r="BL92" s="192">
        <f>BK92*'Injection Well'!Q92</f>
        <v>0</v>
      </c>
      <c r="BM92" s="9"/>
      <c r="BN92" s="116">
        <f t="shared" si="170"/>
        <v>7.0748173940723566E-2</v>
      </c>
      <c r="BO92" s="116">
        <f t="shared" si="171"/>
        <v>70.748173940723561</v>
      </c>
      <c r="BP92" s="116">
        <f t="shared" si="182"/>
        <v>1.6075842200623409</v>
      </c>
      <c r="BQ92" s="116">
        <f t="shared" si="172"/>
        <v>4.211610820090665</v>
      </c>
      <c r="BR92" s="116">
        <f t="shared" si="173"/>
        <v>0.27625542862369368</v>
      </c>
      <c r="BS92" s="116">
        <f t="shared" si="174"/>
        <v>0.72374457137630632</v>
      </c>
      <c r="BT92" s="23"/>
      <c r="BU92" s="23"/>
    </row>
    <row r="93" spans="2:73" s="101" customFormat="1" x14ac:dyDescent="0.25">
      <c r="B93" s="110">
        <v>79</v>
      </c>
      <c r="C93" s="95">
        <f t="shared" si="175"/>
        <v>0.3044</v>
      </c>
      <c r="D93" s="134">
        <f t="shared" si="121"/>
        <v>2672.4041645528996</v>
      </c>
      <c r="E93" s="95">
        <f t="shared" si="122"/>
        <v>184.2558533759275</v>
      </c>
      <c r="F93" s="95">
        <f t="shared" si="123"/>
        <v>18.42558533759275</v>
      </c>
      <c r="G93" s="95">
        <f t="shared" si="124"/>
        <v>118.99454418827841</v>
      </c>
      <c r="H93" s="5">
        <f t="shared" si="125"/>
        <v>48.330302326821339</v>
      </c>
      <c r="I93" s="95">
        <f t="shared" si="126"/>
        <v>321.48030232682129</v>
      </c>
      <c r="J93" s="89">
        <f t="shared" si="127"/>
        <v>214.19195568864055</v>
      </c>
      <c r="K93" s="90">
        <f t="shared" si="128"/>
        <v>136.19867971736903</v>
      </c>
      <c r="L93" s="208">
        <f t="shared" si="129"/>
        <v>2.3722066888655131E-5</v>
      </c>
      <c r="M93" s="89">
        <f t="shared" si="130"/>
        <v>1.872488162746593E-5</v>
      </c>
      <c r="N93" s="89">
        <f t="shared" si="131"/>
        <v>1.4211551457258744E-3</v>
      </c>
      <c r="O93" s="95">
        <f t="shared" si="132"/>
        <v>1.2179288755445351E-5</v>
      </c>
      <c r="P93" s="95">
        <v>100</v>
      </c>
      <c r="Q93" s="95">
        <f t="shared" si="176"/>
        <v>86</v>
      </c>
      <c r="R93" s="89">
        <f t="shared" si="133"/>
        <v>8.4873399999999996E-10</v>
      </c>
      <c r="S93" s="89">
        <f t="shared" si="134"/>
        <v>8.4873400000000002E-14</v>
      </c>
      <c r="T93" s="89">
        <f t="shared" si="135"/>
        <v>8.4873400000000012E-15</v>
      </c>
      <c r="U93" s="95">
        <f t="shared" si="177"/>
        <v>12.192</v>
      </c>
      <c r="V93" s="95">
        <f t="shared" si="136"/>
        <v>116.68621824000002</v>
      </c>
      <c r="W93" s="95">
        <f t="shared" si="137"/>
        <v>3828.288</v>
      </c>
      <c r="X93" s="95">
        <f t="shared" si="178"/>
        <v>8.8999999999999996E-2</v>
      </c>
      <c r="Y93" s="95">
        <f t="shared" si="138"/>
        <v>1340.7490910660247</v>
      </c>
      <c r="Z93" s="89">
        <f t="shared" si="139"/>
        <v>0.1504872195785143</v>
      </c>
      <c r="AA93" s="89">
        <f t="shared" si="140"/>
        <v>3143.8701664968589</v>
      </c>
      <c r="AB93" s="89">
        <f t="shared" si="141"/>
        <v>2484.4219805947951</v>
      </c>
      <c r="AC93" s="95">
        <f t="shared" si="142"/>
        <v>5.8586270095691569E-2</v>
      </c>
      <c r="AD93" s="89">
        <f t="shared" si="143"/>
        <v>5.628318395790962E-2</v>
      </c>
      <c r="AE93" s="111">
        <f t="shared" si="179"/>
        <v>2.6359832600000001E-2</v>
      </c>
      <c r="AF93" s="95">
        <f t="shared" si="144"/>
        <v>1.0471266950247298</v>
      </c>
      <c r="AG93" s="89">
        <f t="shared" si="145"/>
        <v>83.217680712429711</v>
      </c>
      <c r="AH93" s="95">
        <f t="shared" si="146"/>
        <v>22.681573941514561</v>
      </c>
      <c r="AI93" s="95">
        <f t="shared" si="147"/>
        <v>9.6713047277768333E-2</v>
      </c>
      <c r="AJ93" s="95">
        <f t="shared" si="148"/>
        <v>8.8612577219059685E-2</v>
      </c>
      <c r="AK93" s="95">
        <f t="shared" si="149"/>
        <v>7.3741331581212304</v>
      </c>
      <c r="AL93" s="95">
        <f t="shared" si="150"/>
        <v>4.0511472863056083E-5</v>
      </c>
      <c r="AM93" s="95">
        <f t="shared" si="151"/>
        <v>1.7833424190666957E-5</v>
      </c>
      <c r="AN93" s="95">
        <f t="shared" si="152"/>
        <v>9.8674040699390559</v>
      </c>
      <c r="AO93" s="102"/>
      <c r="AP93" s="95">
        <v>38.889000000000003</v>
      </c>
      <c r="AQ93" s="95">
        <v>1628</v>
      </c>
      <c r="AR93" s="192">
        <f t="shared" si="180"/>
        <v>1877.7393310265284</v>
      </c>
      <c r="AS93" s="192">
        <f t="shared" si="153"/>
        <v>5.9631864684213769E-2</v>
      </c>
      <c r="AT93" s="192">
        <f t="shared" si="154"/>
        <v>0.78934444099476586</v>
      </c>
      <c r="AU93" s="192">
        <f t="shared" si="155"/>
        <v>0.55886389288138472</v>
      </c>
      <c r="AV93" s="192">
        <f t="shared" si="156"/>
        <v>0.29346366905621096</v>
      </c>
      <c r="AW93" s="192">
        <f t="shared" si="157"/>
        <v>5110.7604405403881</v>
      </c>
      <c r="AX93" s="192">
        <f t="shared" si="181"/>
        <v>4551.3964432509556</v>
      </c>
      <c r="AY93" s="192">
        <f t="shared" si="158"/>
        <v>89.055170873352694</v>
      </c>
      <c r="AZ93" s="192">
        <f t="shared" si="159"/>
        <v>95.030787975195295</v>
      </c>
      <c r="BA93" s="192">
        <f t="shared" si="160"/>
        <v>113.88154518031568</v>
      </c>
      <c r="BB93" s="192">
        <f t="shared" si="161"/>
        <v>0.31200423337072791</v>
      </c>
      <c r="BC93" s="192">
        <f t="shared" si="162"/>
        <v>26300.159999999996</v>
      </c>
      <c r="BD93" s="192">
        <f>BC93/'Injection Well'!$Q$14</f>
        <v>44.877863506753492</v>
      </c>
      <c r="BE93" s="192">
        <f t="shared" si="163"/>
        <v>39.966058030249314</v>
      </c>
      <c r="BF93" s="192">
        <f t="shared" si="164"/>
        <v>3108.1486310960772</v>
      </c>
      <c r="BG93" s="192">
        <f t="shared" si="165"/>
        <v>27.292821028857254</v>
      </c>
      <c r="BH93" s="192">
        <f t="shared" si="166"/>
        <v>1443.2374901339124</v>
      </c>
      <c r="BI93" s="192">
        <f t="shared" si="167"/>
        <v>12.673146363168373</v>
      </c>
      <c r="BJ93" s="192">
        <f t="shared" si="168"/>
        <v>1258.7769834720509</v>
      </c>
      <c r="BK93" s="192">
        <f t="shared" si="169"/>
        <v>11.053388689791236</v>
      </c>
      <c r="BL93" s="192">
        <f>BK93*'Injection Well'!Q93</f>
        <v>0</v>
      </c>
      <c r="BM93" s="9"/>
      <c r="BN93" s="116">
        <f t="shared" si="170"/>
        <v>7.0744279608288468E-2</v>
      </c>
      <c r="BO93" s="116">
        <f t="shared" si="171"/>
        <v>70.744279608288466</v>
      </c>
      <c r="BP93" s="116">
        <f t="shared" si="182"/>
        <v>1.6074957306071136</v>
      </c>
      <c r="BQ93" s="116">
        <f t="shared" si="172"/>
        <v>4.2113789920206655</v>
      </c>
      <c r="BR93" s="116">
        <f t="shared" si="173"/>
        <v>0.27625542862369362</v>
      </c>
      <c r="BS93" s="116">
        <f t="shared" si="174"/>
        <v>0.72374457137630632</v>
      </c>
      <c r="BT93" s="23"/>
      <c r="BU93" s="23"/>
    </row>
    <row r="94" spans="2:73" s="101" customFormat="1" x14ac:dyDescent="0.25">
      <c r="B94" s="110">
        <v>80</v>
      </c>
      <c r="C94" s="95">
        <f t="shared" si="175"/>
        <v>0.3044</v>
      </c>
      <c r="D94" s="134">
        <f t="shared" si="121"/>
        <v>2672.2536773333209</v>
      </c>
      <c r="E94" s="95">
        <f t="shared" si="122"/>
        <v>184.24547764330686</v>
      </c>
      <c r="F94" s="95">
        <f t="shared" si="123"/>
        <v>18.424547764330686</v>
      </c>
      <c r="G94" s="95">
        <f t="shared" si="124"/>
        <v>118.99451208811487</v>
      </c>
      <c r="H94" s="5">
        <f t="shared" si="125"/>
        <v>48.330284493397151</v>
      </c>
      <c r="I94" s="95">
        <f t="shared" si="126"/>
        <v>321.48028449339711</v>
      </c>
      <c r="J94" s="89">
        <f t="shared" si="127"/>
        <v>214.17895965949421</v>
      </c>
      <c r="K94" s="90">
        <f t="shared" si="128"/>
        <v>136.19118133765204</v>
      </c>
      <c r="L94" s="208">
        <f t="shared" si="129"/>
        <v>2.372113327981258E-5</v>
      </c>
      <c r="M94" s="89">
        <f t="shared" si="130"/>
        <v>1.8724357236602447E-5</v>
      </c>
      <c r="N94" s="89">
        <f t="shared" si="131"/>
        <v>1.4212413790969053E-3</v>
      </c>
      <c r="O94" s="95">
        <f t="shared" si="132"/>
        <v>1.2180027774777124E-5</v>
      </c>
      <c r="P94" s="95">
        <v>100</v>
      </c>
      <c r="Q94" s="95">
        <f t="shared" si="176"/>
        <v>86</v>
      </c>
      <c r="R94" s="89">
        <f t="shared" si="133"/>
        <v>8.4873399999999996E-10</v>
      </c>
      <c r="S94" s="89">
        <f t="shared" si="134"/>
        <v>8.4873400000000002E-14</v>
      </c>
      <c r="T94" s="89">
        <f t="shared" si="135"/>
        <v>8.4873400000000012E-15</v>
      </c>
      <c r="U94" s="95">
        <f t="shared" si="177"/>
        <v>12.192</v>
      </c>
      <c r="V94" s="95">
        <f t="shared" si="136"/>
        <v>116.68621824000002</v>
      </c>
      <c r="W94" s="95">
        <f t="shared" si="137"/>
        <v>3828.288</v>
      </c>
      <c r="X94" s="95">
        <f t="shared" si="178"/>
        <v>8.8999999999999996E-2</v>
      </c>
      <c r="Y94" s="95">
        <f t="shared" si="138"/>
        <v>1340.8018598436499</v>
      </c>
      <c r="Z94" s="89">
        <f t="shared" si="139"/>
        <v>0.15049042794244347</v>
      </c>
      <c r="AA94" s="89">
        <f t="shared" si="140"/>
        <v>3143.8408601293545</v>
      </c>
      <c r="AB94" s="89">
        <f t="shared" si="141"/>
        <v>2484.3860511437665</v>
      </c>
      <c r="AC94" s="95">
        <f t="shared" si="142"/>
        <v>5.8584591069253331E-2</v>
      </c>
      <c r="AD94" s="89">
        <f t="shared" si="143"/>
        <v>5.6280663952559706E-2</v>
      </c>
      <c r="AE94" s="111">
        <f t="shared" si="179"/>
        <v>2.6359832600000001E-2</v>
      </c>
      <c r="AF94" s="95">
        <f t="shared" si="144"/>
        <v>1.0471172246184606</v>
      </c>
      <c r="AG94" s="89">
        <f t="shared" si="145"/>
        <v>83.220075107567794</v>
      </c>
      <c r="AH94" s="95">
        <f t="shared" si="146"/>
        <v>22.681573941514561</v>
      </c>
      <c r="AI94" s="95">
        <f t="shared" si="147"/>
        <v>9.6715829970679359E-2</v>
      </c>
      <c r="AJ94" s="95">
        <f t="shared" si="148"/>
        <v>8.8610027671684341E-2</v>
      </c>
      <c r="AK94" s="95">
        <f t="shared" si="149"/>
        <v>7.3741331581212304</v>
      </c>
      <c r="AL94" s="95">
        <f t="shared" si="150"/>
        <v>3.8121825992174699E-5</v>
      </c>
      <c r="AM94" s="95">
        <f t="shared" si="151"/>
        <v>1.6781491218515321E-5</v>
      </c>
      <c r="AN94" s="95">
        <f t="shared" si="152"/>
        <v>9.8668518335834285</v>
      </c>
      <c r="AO94" s="102"/>
      <c r="AP94" s="95">
        <v>38.889000000000003</v>
      </c>
      <c r="AQ94" s="95">
        <v>1628</v>
      </c>
      <c r="AR94" s="192">
        <f t="shared" si="180"/>
        <v>1877.7393310265284</v>
      </c>
      <c r="AS94" s="192">
        <f t="shared" si="153"/>
        <v>5.9631864684213769E-2</v>
      </c>
      <c r="AT94" s="192">
        <f t="shared" si="154"/>
        <v>0.78935340127857445</v>
      </c>
      <c r="AU94" s="192">
        <f t="shared" si="155"/>
        <v>0.55886109434025411</v>
      </c>
      <c r="AV94" s="192">
        <f t="shared" si="156"/>
        <v>0.29346350358813067</v>
      </c>
      <c r="AW94" s="192">
        <f t="shared" si="157"/>
        <v>5110.7575588626605</v>
      </c>
      <c r="AX94" s="192">
        <f t="shared" si="181"/>
        <v>4551.3938769679316</v>
      </c>
      <c r="AY94" s="192">
        <f t="shared" si="158"/>
        <v>89.055170873352708</v>
      </c>
      <c r="AZ94" s="192">
        <f t="shared" si="159"/>
        <v>95.025022012200296</v>
      </c>
      <c r="BA94" s="192">
        <f t="shared" si="160"/>
        <v>113.88148096875339</v>
      </c>
      <c r="BB94" s="192">
        <f t="shared" si="161"/>
        <v>0.31200405744863946</v>
      </c>
      <c r="BC94" s="192">
        <f t="shared" si="162"/>
        <v>26300.159999999996</v>
      </c>
      <c r="BD94" s="192">
        <f>BC94/'Injection Well'!$Q$14</f>
        <v>44.877863506753492</v>
      </c>
      <c r="BE94" s="192">
        <f t="shared" si="163"/>
        <v>39.966058030249322</v>
      </c>
      <c r="BF94" s="192">
        <f t="shared" si="164"/>
        <v>3108.1468785814004</v>
      </c>
      <c r="BG94" s="192">
        <f t="shared" si="165"/>
        <v>27.292821028857258</v>
      </c>
      <c r="BH94" s="192">
        <f t="shared" si="166"/>
        <v>1443.2366763713856</v>
      </c>
      <c r="BI94" s="192">
        <f t="shared" si="167"/>
        <v>12.673146363168375</v>
      </c>
      <c r="BJ94" s="192">
        <f t="shared" si="168"/>
        <v>1258.7762737166947</v>
      </c>
      <c r="BK94" s="192">
        <f t="shared" si="169"/>
        <v>11.053388689791237</v>
      </c>
      <c r="BL94" s="192">
        <f>BK94*'Injection Well'!Q94</f>
        <v>0</v>
      </c>
      <c r="BM94" s="9"/>
      <c r="BN94" s="116">
        <f t="shared" si="170"/>
        <v>7.074038480202155E-2</v>
      </c>
      <c r="BO94" s="116">
        <f t="shared" si="171"/>
        <v>70.740384802021552</v>
      </c>
      <c r="BP94" s="116">
        <f t="shared" si="182"/>
        <v>1.6074072303851838</v>
      </c>
      <c r="BQ94" s="116">
        <f t="shared" si="172"/>
        <v>4.2111471357436452</v>
      </c>
      <c r="BR94" s="116">
        <f t="shared" si="173"/>
        <v>0.27625542862369368</v>
      </c>
      <c r="BS94" s="116">
        <f t="shared" si="174"/>
        <v>0.72374457137630632</v>
      </c>
      <c r="BT94" s="23"/>
      <c r="BU94" s="23"/>
    </row>
    <row r="95" spans="2:73" s="101" customFormat="1" x14ac:dyDescent="0.25">
      <c r="B95" s="110">
        <v>81</v>
      </c>
      <c r="C95" s="95">
        <f t="shared" si="175"/>
        <v>0.3044</v>
      </c>
      <c r="D95" s="134">
        <f t="shared" si="121"/>
        <v>2672.1031869053786</v>
      </c>
      <c r="E95" s="95">
        <f t="shared" si="122"/>
        <v>184.23510168947729</v>
      </c>
      <c r="F95" s="95">
        <f t="shared" si="123"/>
        <v>18.423510168947725</v>
      </c>
      <c r="G95" s="95">
        <f t="shared" si="124"/>
        <v>118.99448188143069</v>
      </c>
      <c r="H95" s="5">
        <f t="shared" si="125"/>
        <v>48.330267711905933</v>
      </c>
      <c r="I95" s="95">
        <f t="shared" si="126"/>
        <v>321.48026771190592</v>
      </c>
      <c r="J95" s="89">
        <f t="shared" si="127"/>
        <v>214.16596196316576</v>
      </c>
      <c r="K95" s="90">
        <f t="shared" si="128"/>
        <v>136.18368209001449</v>
      </c>
      <c r="L95" s="208">
        <f t="shared" si="129"/>
        <v>2.37201995923713E-5</v>
      </c>
      <c r="M95" s="89">
        <f t="shared" si="130"/>
        <v>1.8723832820478847E-5</v>
      </c>
      <c r="N95" s="89">
        <f t="shared" si="131"/>
        <v>1.4213276339979438E-3</v>
      </c>
      <c r="O95" s="95">
        <f t="shared" si="132"/>
        <v>1.2180766978620899E-5</v>
      </c>
      <c r="P95" s="95">
        <v>100</v>
      </c>
      <c r="Q95" s="95">
        <f t="shared" si="176"/>
        <v>86</v>
      </c>
      <c r="R95" s="89">
        <f t="shared" si="133"/>
        <v>8.4873399999999996E-10</v>
      </c>
      <c r="S95" s="89">
        <f t="shared" si="134"/>
        <v>8.4873400000000002E-14</v>
      </c>
      <c r="T95" s="89">
        <f t="shared" si="135"/>
        <v>8.4873400000000012E-15</v>
      </c>
      <c r="U95" s="95">
        <f t="shared" si="177"/>
        <v>12.192</v>
      </c>
      <c r="V95" s="95">
        <f t="shared" si="136"/>
        <v>116.68621824000002</v>
      </c>
      <c r="W95" s="95">
        <f t="shared" si="137"/>
        <v>3828.288</v>
      </c>
      <c r="X95" s="95">
        <f t="shared" si="178"/>
        <v>8.8999999999999996E-2</v>
      </c>
      <c r="Y95" s="95">
        <f t="shared" si="138"/>
        <v>1340.8546372181786</v>
      </c>
      <c r="Z95" s="89">
        <f t="shared" si="139"/>
        <v>0.1504936373686033</v>
      </c>
      <c r="AA95" s="89">
        <f t="shared" si="140"/>
        <v>3143.8115465945893</v>
      </c>
      <c r="AB95" s="89">
        <f t="shared" si="141"/>
        <v>2484.3501093834971</v>
      </c>
      <c r="AC95" s="95">
        <f t="shared" si="142"/>
        <v>5.8582912003194119E-2</v>
      </c>
      <c r="AD95" s="89">
        <f t="shared" si="143"/>
        <v>5.6278143762978336E-2</v>
      </c>
      <c r="AE95" s="111">
        <f t="shared" si="179"/>
        <v>2.6359832600000001E-2</v>
      </c>
      <c r="AF95" s="95">
        <f t="shared" si="144"/>
        <v>1.0471077493261547</v>
      </c>
      <c r="AG95" s="89">
        <f t="shared" si="145"/>
        <v>83.222469776798818</v>
      </c>
      <c r="AH95" s="95">
        <f t="shared" si="146"/>
        <v>22.681573941514561</v>
      </c>
      <c r="AI95" s="95">
        <f t="shared" si="147"/>
        <v>9.6718612982132843E-2</v>
      </c>
      <c r="AJ95" s="95">
        <f t="shared" si="148"/>
        <v>8.8607477979186694E-2</v>
      </c>
      <c r="AK95" s="95">
        <f t="shared" si="149"/>
        <v>7.3741331581212304</v>
      </c>
      <c r="AL95" s="95">
        <f t="shared" si="150"/>
        <v>3.5873135485800646E-5</v>
      </c>
      <c r="AM95" s="95">
        <f t="shared" si="151"/>
        <v>1.5791607514757052E-5</v>
      </c>
      <c r="AN95" s="95">
        <f t="shared" si="152"/>
        <v>9.8662993837205999</v>
      </c>
      <c r="AO95" s="102"/>
      <c r="AP95" s="95">
        <v>38.889000000000003</v>
      </c>
      <c r="AQ95" s="95">
        <v>1628</v>
      </c>
      <c r="AR95" s="192">
        <f t="shared" si="180"/>
        <v>1877.7393310265284</v>
      </c>
      <c r="AS95" s="192">
        <f t="shared" si="153"/>
        <v>5.9631864684213769E-2</v>
      </c>
      <c r="AT95" s="192">
        <f t="shared" si="154"/>
        <v>0.7893623638184164</v>
      </c>
      <c r="AU95" s="192">
        <f t="shared" si="155"/>
        <v>0.55885829512254093</v>
      </c>
      <c r="AV95" s="192">
        <f t="shared" si="156"/>
        <v>0.29346333808013253</v>
      </c>
      <c r="AW95" s="192">
        <f t="shared" si="157"/>
        <v>5110.7546764897515</v>
      </c>
      <c r="AX95" s="192">
        <f t="shared" si="181"/>
        <v>4551.3913100658119</v>
      </c>
      <c r="AY95" s="192">
        <f t="shared" si="158"/>
        <v>89.055170873352694</v>
      </c>
      <c r="AZ95" s="192">
        <f t="shared" si="159"/>
        <v>95.019255309524738</v>
      </c>
      <c r="BA95" s="192">
        <f t="shared" si="160"/>
        <v>113.8814167417006</v>
      </c>
      <c r="BB95" s="192">
        <f t="shared" si="161"/>
        <v>0.31200388148411123</v>
      </c>
      <c r="BC95" s="192">
        <f t="shared" si="162"/>
        <v>26300.159999999996</v>
      </c>
      <c r="BD95" s="192">
        <f>BC95/'Injection Well'!$Q$14</f>
        <v>44.877863506753492</v>
      </c>
      <c r="BE95" s="192">
        <f t="shared" si="163"/>
        <v>39.966058030249314</v>
      </c>
      <c r="BF95" s="192">
        <f t="shared" si="164"/>
        <v>3108.1451256439427</v>
      </c>
      <c r="BG95" s="192">
        <f t="shared" si="165"/>
        <v>27.292821028857254</v>
      </c>
      <c r="BH95" s="192">
        <f t="shared" si="166"/>
        <v>1443.2358624125447</v>
      </c>
      <c r="BI95" s="192">
        <f t="shared" si="167"/>
        <v>12.673146363168371</v>
      </c>
      <c r="BJ95" s="192">
        <f t="shared" si="168"/>
        <v>1258.7755637901157</v>
      </c>
      <c r="BK95" s="192">
        <f t="shared" si="169"/>
        <v>11.053388689791236</v>
      </c>
      <c r="BL95" s="192">
        <f>BK95*'Injection Well'!Q95</f>
        <v>0</v>
      </c>
      <c r="BM95" s="9"/>
      <c r="BN95" s="116">
        <f t="shared" si="170"/>
        <v>7.0736489544939579E-2</v>
      </c>
      <c r="BO95" s="116">
        <f t="shared" si="171"/>
        <v>70.736489544939573</v>
      </c>
      <c r="BP95" s="116">
        <f t="shared" si="182"/>
        <v>1.6073187199195522</v>
      </c>
      <c r="BQ95" s="116">
        <f t="shared" si="172"/>
        <v>4.2109152526297819</v>
      </c>
      <c r="BR95" s="116">
        <f t="shared" si="173"/>
        <v>0.27625542862369362</v>
      </c>
      <c r="BS95" s="116">
        <f t="shared" si="174"/>
        <v>0.72374457137630632</v>
      </c>
      <c r="BT95" s="23"/>
      <c r="BU95" s="23"/>
    </row>
    <row r="96" spans="2:73" s="101" customFormat="1" x14ac:dyDescent="0.25">
      <c r="B96" s="110">
        <v>82</v>
      </c>
      <c r="C96" s="95">
        <f t="shared" si="175"/>
        <v>0.3044</v>
      </c>
      <c r="D96" s="134">
        <f t="shared" si="121"/>
        <v>2671.9526932680101</v>
      </c>
      <c r="E96" s="95">
        <f t="shared" si="122"/>
        <v>184.22472551436545</v>
      </c>
      <c r="F96" s="95">
        <f t="shared" si="123"/>
        <v>18.422472551436545</v>
      </c>
      <c r="G96" s="95">
        <f t="shared" si="124"/>
        <v>118.99445345653714</v>
      </c>
      <c r="H96" s="5">
        <f t="shared" si="125"/>
        <v>48.330251920298416</v>
      </c>
      <c r="I96" s="95">
        <f t="shared" si="126"/>
        <v>321.48025192029837</v>
      </c>
      <c r="J96" s="89">
        <f t="shared" si="127"/>
        <v>214.15296268153051</v>
      </c>
      <c r="K96" s="90">
        <f t="shared" si="128"/>
        <v>136.17618201615369</v>
      </c>
      <c r="L96" s="208">
        <f t="shared" si="129"/>
        <v>2.3719265829785577E-5</v>
      </c>
      <c r="M96" s="89">
        <f t="shared" si="130"/>
        <v>1.8723308379921656E-5</v>
      </c>
      <c r="N96" s="89">
        <f t="shared" si="131"/>
        <v>1.4214139098914871E-3</v>
      </c>
      <c r="O96" s="95">
        <f t="shared" si="132"/>
        <v>1.2181506362370278E-5</v>
      </c>
      <c r="P96" s="95">
        <v>100</v>
      </c>
      <c r="Q96" s="95">
        <f t="shared" si="176"/>
        <v>86</v>
      </c>
      <c r="R96" s="89">
        <f t="shared" si="133"/>
        <v>8.4873399999999996E-10</v>
      </c>
      <c r="S96" s="89">
        <f t="shared" si="134"/>
        <v>8.4873400000000002E-14</v>
      </c>
      <c r="T96" s="89">
        <f t="shared" si="135"/>
        <v>8.4873400000000012E-15</v>
      </c>
      <c r="U96" s="95">
        <f t="shared" si="177"/>
        <v>12.192</v>
      </c>
      <c r="V96" s="95">
        <f t="shared" si="136"/>
        <v>116.68621824000002</v>
      </c>
      <c r="W96" s="95">
        <f t="shared" si="137"/>
        <v>3828.288</v>
      </c>
      <c r="X96" s="95">
        <f t="shared" si="178"/>
        <v>8.8999999999999996E-2</v>
      </c>
      <c r="Y96" s="95">
        <f t="shared" si="138"/>
        <v>1340.9074229958715</v>
      </c>
      <c r="Z96" s="89">
        <f t="shared" si="139"/>
        <v>0.15049684782164091</v>
      </c>
      <c r="AA96" s="89">
        <f t="shared" si="140"/>
        <v>3143.7822262781278</v>
      </c>
      <c r="AB96" s="89">
        <f t="shared" si="141"/>
        <v>2484.3141559943756</v>
      </c>
      <c r="AC96" s="95">
        <f t="shared" si="142"/>
        <v>5.858123289772757E-2</v>
      </c>
      <c r="AD96" s="89">
        <f t="shared" si="143"/>
        <v>5.6275623396842903E-2</v>
      </c>
      <c r="AE96" s="111">
        <f t="shared" si="179"/>
        <v>2.6359832600000001E-2</v>
      </c>
      <c r="AF96" s="95">
        <f t="shared" si="144"/>
        <v>1.0470982694442399</v>
      </c>
      <c r="AG96" s="89">
        <f t="shared" si="145"/>
        <v>83.224864717545444</v>
      </c>
      <c r="AH96" s="95">
        <f t="shared" si="146"/>
        <v>22.681573941514561</v>
      </c>
      <c r="AI96" s="95">
        <f t="shared" si="147"/>
        <v>9.672139630913347E-2</v>
      </c>
      <c r="AJ96" s="95">
        <f t="shared" si="148"/>
        <v>8.8604928144348394E-2</v>
      </c>
      <c r="AK96" s="95">
        <f t="shared" si="149"/>
        <v>7.3741331581212304</v>
      </c>
      <c r="AL96" s="95">
        <f t="shared" si="150"/>
        <v>3.3757086943880293E-5</v>
      </c>
      <c r="AM96" s="95">
        <f t="shared" si="151"/>
        <v>1.4860113084071412E-5</v>
      </c>
      <c r="AN96" s="95">
        <f t="shared" si="152"/>
        <v>9.8657467322523065</v>
      </c>
      <c r="AO96" s="102"/>
      <c r="AP96" s="95">
        <v>38.889000000000003</v>
      </c>
      <c r="AQ96" s="95">
        <v>1628</v>
      </c>
      <c r="AR96" s="192">
        <f t="shared" si="180"/>
        <v>1877.7393310265284</v>
      </c>
      <c r="AS96" s="192">
        <f t="shared" si="153"/>
        <v>5.9631864684213769E-2</v>
      </c>
      <c r="AT96" s="192">
        <f t="shared" si="154"/>
        <v>0.78937132853453562</v>
      </c>
      <c r="AU96" s="192">
        <f t="shared" si="155"/>
        <v>0.55885549525317524</v>
      </c>
      <c r="AV96" s="192">
        <f t="shared" si="156"/>
        <v>0.29346317253369064</v>
      </c>
      <c r="AW96" s="192">
        <f t="shared" si="157"/>
        <v>5110.7517934473317</v>
      </c>
      <c r="AX96" s="192">
        <f t="shared" si="181"/>
        <v>4551.3887425674584</v>
      </c>
      <c r="AY96" s="192">
        <f t="shared" si="158"/>
        <v>89.055170873352694</v>
      </c>
      <c r="AZ96" s="192">
        <f t="shared" si="159"/>
        <v>95.013487903494322</v>
      </c>
      <c r="BA96" s="192">
        <f t="shared" si="160"/>
        <v>113.88135249972929</v>
      </c>
      <c r="BB96" s="192">
        <f t="shared" si="161"/>
        <v>0.31200370547871037</v>
      </c>
      <c r="BC96" s="192">
        <f t="shared" si="162"/>
        <v>26300.159999999996</v>
      </c>
      <c r="BD96" s="192">
        <f>BC96/'Injection Well'!$Q$14</f>
        <v>44.877863506753492</v>
      </c>
      <c r="BE96" s="192">
        <f t="shared" si="163"/>
        <v>39.966058030249314</v>
      </c>
      <c r="BF96" s="192">
        <f t="shared" si="164"/>
        <v>3108.143372299317</v>
      </c>
      <c r="BG96" s="192">
        <f t="shared" si="165"/>
        <v>27.292821028857251</v>
      </c>
      <c r="BH96" s="192">
        <f t="shared" si="166"/>
        <v>1443.2350482646398</v>
      </c>
      <c r="BI96" s="192">
        <f t="shared" si="167"/>
        <v>12.673146363168373</v>
      </c>
      <c r="BJ96" s="192">
        <f t="shared" si="168"/>
        <v>1258.7748536986364</v>
      </c>
      <c r="BK96" s="192">
        <f t="shared" si="169"/>
        <v>11.053388689791234</v>
      </c>
      <c r="BL96" s="192">
        <f>BK96*'Injection Well'!Q96</f>
        <v>0</v>
      </c>
      <c r="BM96" s="9"/>
      <c r="BN96" s="116">
        <f t="shared" si="170"/>
        <v>7.0732593858700996E-2</v>
      </c>
      <c r="BO96" s="116">
        <f t="shared" si="171"/>
        <v>70.732593858700994</v>
      </c>
      <c r="BP96" s="116">
        <f t="shared" si="182"/>
        <v>1.6072301997023561</v>
      </c>
      <c r="BQ96" s="116">
        <f t="shared" si="172"/>
        <v>4.2106833439683964</v>
      </c>
      <c r="BR96" s="116">
        <f t="shared" si="173"/>
        <v>0.27625542862369362</v>
      </c>
      <c r="BS96" s="116">
        <f t="shared" si="174"/>
        <v>0.72374457137630632</v>
      </c>
      <c r="BT96" s="23"/>
      <c r="BU96" s="23"/>
    </row>
    <row r="97" spans="2:73" s="101" customFormat="1" x14ac:dyDescent="0.25">
      <c r="B97" s="110">
        <v>83</v>
      </c>
      <c r="C97" s="95">
        <f t="shared" si="175"/>
        <v>0.3044</v>
      </c>
      <c r="D97" s="134">
        <f t="shared" si="121"/>
        <v>2671.8021964201885</v>
      </c>
      <c r="E97" s="95">
        <f t="shared" si="122"/>
        <v>184.21434911790058</v>
      </c>
      <c r="F97" s="95">
        <f t="shared" si="123"/>
        <v>18.421434911790058</v>
      </c>
      <c r="G97" s="95">
        <f t="shared" si="124"/>
        <v>118.99442670833361</v>
      </c>
      <c r="H97" s="5">
        <f t="shared" si="125"/>
        <v>48.330237060185333</v>
      </c>
      <c r="I97" s="95">
        <f t="shared" si="126"/>
        <v>321.48023706018529</v>
      </c>
      <c r="J97" s="89">
        <f t="shared" si="127"/>
        <v>214.13996189163197</v>
      </c>
      <c r="K97" s="90">
        <f t="shared" si="128"/>
        <v>136.16868115530599</v>
      </c>
      <c r="L97" s="208">
        <f t="shared" si="129"/>
        <v>2.3718331995305781E-5</v>
      </c>
      <c r="M97" s="89">
        <f t="shared" si="130"/>
        <v>1.8722783915708559E-5</v>
      </c>
      <c r="N97" s="89">
        <f t="shared" si="131"/>
        <v>1.4215002062718455E-3</v>
      </c>
      <c r="O97" s="95">
        <f t="shared" si="132"/>
        <v>1.2182245921691508E-5</v>
      </c>
      <c r="P97" s="95">
        <v>100</v>
      </c>
      <c r="Q97" s="95">
        <f t="shared" si="176"/>
        <v>86</v>
      </c>
      <c r="R97" s="89">
        <f t="shared" si="133"/>
        <v>8.4873399999999996E-10</v>
      </c>
      <c r="S97" s="89">
        <f t="shared" si="134"/>
        <v>8.4873400000000002E-14</v>
      </c>
      <c r="T97" s="89">
        <f t="shared" si="135"/>
        <v>8.4873400000000012E-15</v>
      </c>
      <c r="U97" s="95">
        <f t="shared" si="177"/>
        <v>12.192</v>
      </c>
      <c r="V97" s="95">
        <f t="shared" si="136"/>
        <v>116.68621824000002</v>
      </c>
      <c r="W97" s="95">
        <f t="shared" si="137"/>
        <v>3828.288</v>
      </c>
      <c r="X97" s="95">
        <f t="shared" si="178"/>
        <v>8.8999999999999996E-2</v>
      </c>
      <c r="Y97" s="95">
        <f t="shared" si="138"/>
        <v>1340.9602169944567</v>
      </c>
      <c r="Z97" s="89">
        <f t="shared" si="139"/>
        <v>0.15050005926829227</v>
      </c>
      <c r="AA97" s="89">
        <f t="shared" si="140"/>
        <v>3143.7528995427888</v>
      </c>
      <c r="AB97" s="89">
        <f t="shared" si="141"/>
        <v>2484.2781916166491</v>
      </c>
      <c r="AC97" s="95">
        <f t="shared" si="142"/>
        <v>5.8579553753054445E-2</v>
      </c>
      <c r="AD97" s="89">
        <f t="shared" si="143"/>
        <v>5.6273102861377482E-2</v>
      </c>
      <c r="AE97" s="111">
        <f t="shared" si="179"/>
        <v>2.6359832600000001E-2</v>
      </c>
      <c r="AF97" s="95">
        <f t="shared" si="144"/>
        <v>1.0470887852516617</v>
      </c>
      <c r="AG97" s="89">
        <f t="shared" si="145"/>
        <v>83.227259927384381</v>
      </c>
      <c r="AH97" s="95">
        <f t="shared" si="146"/>
        <v>22.681573941514561</v>
      </c>
      <c r="AI97" s="95">
        <f t="shared" si="147"/>
        <v>9.6724179948864952E-2</v>
      </c>
      <c r="AJ97" s="95">
        <f t="shared" si="148"/>
        <v>8.8602378169786528E-2</v>
      </c>
      <c r="AK97" s="95">
        <f t="shared" si="149"/>
        <v>7.3741331581212304</v>
      </c>
      <c r="AL97" s="95">
        <f t="shared" si="150"/>
        <v>3.1765856391600557E-5</v>
      </c>
      <c r="AM97" s="95">
        <f t="shared" si="151"/>
        <v>1.3983563814945062E-5</v>
      </c>
      <c r="AN97" s="95">
        <f t="shared" si="152"/>
        <v>9.8651938903775225</v>
      </c>
      <c r="AO97" s="102"/>
      <c r="AP97" s="95">
        <v>38.889000000000003</v>
      </c>
      <c r="AQ97" s="95">
        <v>1628</v>
      </c>
      <c r="AR97" s="192">
        <f t="shared" si="180"/>
        <v>1877.7393310265284</v>
      </c>
      <c r="AS97" s="192">
        <f t="shared" si="153"/>
        <v>5.9631864684213769E-2</v>
      </c>
      <c r="AT97" s="192">
        <f t="shared" si="154"/>
        <v>0.7893802953518857</v>
      </c>
      <c r="AU97" s="192">
        <f t="shared" si="155"/>
        <v>0.55885269475561528</v>
      </c>
      <c r="AV97" s="192">
        <f t="shared" si="156"/>
        <v>0.29346300695019201</v>
      </c>
      <c r="AW97" s="192">
        <f t="shared" si="157"/>
        <v>5110.748909759559</v>
      </c>
      <c r="AX97" s="192">
        <f t="shared" si="181"/>
        <v>4551.3861744943852</v>
      </c>
      <c r="AY97" s="192">
        <f t="shared" si="158"/>
        <v>89.055170873352694</v>
      </c>
      <c r="AZ97" s="192">
        <f t="shared" si="159"/>
        <v>95.007719828290988</v>
      </c>
      <c r="BA97" s="192">
        <f t="shared" si="160"/>
        <v>113.88128824337778</v>
      </c>
      <c r="BB97" s="192">
        <f t="shared" si="161"/>
        <v>0.31200352943391174</v>
      </c>
      <c r="BC97" s="192">
        <f t="shared" si="162"/>
        <v>26300.159999999996</v>
      </c>
      <c r="BD97" s="192">
        <f>BC97/'Injection Well'!$Q$14</f>
        <v>44.877863506753492</v>
      </c>
      <c r="BE97" s="192">
        <f t="shared" si="163"/>
        <v>39.966058030249314</v>
      </c>
      <c r="BF97" s="192">
        <f t="shared" si="164"/>
        <v>3108.1416185622156</v>
      </c>
      <c r="BG97" s="192">
        <f t="shared" si="165"/>
        <v>27.292821028857254</v>
      </c>
      <c r="BH97" s="192">
        <f t="shared" si="166"/>
        <v>1443.2342339344923</v>
      </c>
      <c r="BI97" s="192">
        <f t="shared" si="167"/>
        <v>12.673146363168373</v>
      </c>
      <c r="BJ97" s="192">
        <f t="shared" si="168"/>
        <v>1258.7741434482075</v>
      </c>
      <c r="BK97" s="192">
        <f t="shared" si="169"/>
        <v>11.053388689791236</v>
      </c>
      <c r="BL97" s="192">
        <f>BK97*'Injection Well'!Q97</f>
        <v>0</v>
      </c>
      <c r="BM97" s="9"/>
      <c r="BN97" s="116">
        <f t="shared" si="170"/>
        <v>7.0728697763685844E-2</v>
      </c>
      <c r="BO97" s="116">
        <f t="shared" si="171"/>
        <v>70.728697763685844</v>
      </c>
      <c r="BP97" s="116">
        <f t="shared" si="182"/>
        <v>1.6071416701966834</v>
      </c>
      <c r="BQ97" s="116">
        <f t="shared" si="172"/>
        <v>4.2104514109727029</v>
      </c>
      <c r="BR97" s="116">
        <f t="shared" si="173"/>
        <v>0.27625542862369362</v>
      </c>
      <c r="BS97" s="116">
        <f t="shared" si="174"/>
        <v>0.72374457137630632</v>
      </c>
      <c r="BT97" s="23"/>
      <c r="BU97" s="23"/>
    </row>
    <row r="98" spans="2:73" s="101" customFormat="1" x14ac:dyDescent="0.25">
      <c r="B98" s="110">
        <v>84</v>
      </c>
      <c r="C98" s="95">
        <f t="shared" si="175"/>
        <v>0.3044</v>
      </c>
      <c r="D98" s="134">
        <f t="shared" si="121"/>
        <v>2671.6516963609201</v>
      </c>
      <c r="E98" s="95">
        <f t="shared" si="122"/>
        <v>184.20397250001417</v>
      </c>
      <c r="F98" s="95">
        <f t="shared" si="123"/>
        <v>18.420397250001418</v>
      </c>
      <c r="G98" s="95">
        <f t="shared" si="124"/>
        <v>118.99440153791873</v>
      </c>
      <c r="H98" s="5">
        <f t="shared" si="125"/>
        <v>48.330223076621515</v>
      </c>
      <c r="I98" s="95">
        <f t="shared" si="126"/>
        <v>321.48022307662148</v>
      </c>
      <c r="J98" s="89">
        <f t="shared" si="127"/>
        <v>214.12695966596698</v>
      </c>
      <c r="K98" s="90">
        <f t="shared" si="128"/>
        <v>136.16117954439204</v>
      </c>
      <c r="L98" s="208">
        <f t="shared" si="129"/>
        <v>2.3717398091990393E-5</v>
      </c>
      <c r="M98" s="89">
        <f t="shared" si="130"/>
        <v>1.8722259428571271E-5</v>
      </c>
      <c r="N98" s="89">
        <f t="shared" si="131"/>
        <v>1.4215865226632689E-3</v>
      </c>
      <c r="O98" s="95">
        <f t="shared" si="132"/>
        <v>1.2182985652507412E-5</v>
      </c>
      <c r="P98" s="95">
        <v>100</v>
      </c>
      <c r="Q98" s="95">
        <f t="shared" si="176"/>
        <v>86</v>
      </c>
      <c r="R98" s="89">
        <f t="shared" si="133"/>
        <v>8.4873399999999996E-10</v>
      </c>
      <c r="S98" s="89">
        <f t="shared" si="134"/>
        <v>8.4873400000000002E-14</v>
      </c>
      <c r="T98" s="89">
        <f t="shared" si="135"/>
        <v>8.4873400000000012E-15</v>
      </c>
      <c r="U98" s="95">
        <f t="shared" si="177"/>
        <v>12.192</v>
      </c>
      <c r="V98" s="95">
        <f t="shared" si="136"/>
        <v>116.68621824000002</v>
      </c>
      <c r="W98" s="95">
        <f t="shared" si="137"/>
        <v>3828.288</v>
      </c>
      <c r="X98" s="95">
        <f t="shared" si="178"/>
        <v>8.8999999999999996E-2</v>
      </c>
      <c r="Y98" s="95">
        <f t="shared" si="138"/>
        <v>1341.0130190424554</v>
      </c>
      <c r="Z98" s="89">
        <f t="shared" si="139"/>
        <v>0.15050327167725855</v>
      </c>
      <c r="AA98" s="89">
        <f t="shared" si="140"/>
        <v>3143.7235667299842</v>
      </c>
      <c r="AB98" s="89">
        <f t="shared" si="141"/>
        <v>2484.2422168527946</v>
      </c>
      <c r="AC98" s="95">
        <f t="shared" si="142"/>
        <v>5.8577874569363336E-2</v>
      </c>
      <c r="AD98" s="89">
        <f t="shared" si="143"/>
        <v>5.6270582163379601E-2</v>
      </c>
      <c r="AE98" s="111">
        <f t="shared" si="179"/>
        <v>2.6359832600000001E-2</v>
      </c>
      <c r="AF98" s="95">
        <f t="shared" si="144"/>
        <v>1.0470792970109153</v>
      </c>
      <c r="AG98" s="89">
        <f t="shared" si="145"/>
        <v>83.229655404037175</v>
      </c>
      <c r="AH98" s="95">
        <f t="shared" si="146"/>
        <v>22.681573941514561</v>
      </c>
      <c r="AI98" s="95">
        <f t="shared" si="147"/>
        <v>9.6726963898679366E-2</v>
      </c>
      <c r="AJ98" s="95">
        <f t="shared" si="148"/>
        <v>8.8599828057963306E-2</v>
      </c>
      <c r="AK98" s="95">
        <f t="shared" si="149"/>
        <v>7.3741331581212304</v>
      </c>
      <c r="AL98" s="95">
        <f t="shared" si="150"/>
        <v>2.9892081350017452E-5</v>
      </c>
      <c r="AM98" s="95">
        <f t="shared" si="151"/>
        <v>1.3158718745113278E-5</v>
      </c>
      <c r="AN98" s="95">
        <f t="shared" si="152"/>
        <v>9.8646408686339946</v>
      </c>
      <c r="AO98" s="102"/>
      <c r="AP98" s="95">
        <v>38.889000000000003</v>
      </c>
      <c r="AQ98" s="95">
        <v>1628</v>
      </c>
      <c r="AR98" s="192">
        <f t="shared" si="180"/>
        <v>1877.7393310265284</v>
      </c>
      <c r="AS98" s="192">
        <f t="shared" si="153"/>
        <v>5.9631864684213769E-2</v>
      </c>
      <c r="AT98" s="192">
        <f t="shared" si="154"/>
        <v>0.78938926419985211</v>
      </c>
      <c r="AU98" s="192">
        <f t="shared" si="155"/>
        <v>0.55884989365193416</v>
      </c>
      <c r="AV98" s="192">
        <f t="shared" si="156"/>
        <v>0.29346284133094186</v>
      </c>
      <c r="AW98" s="192">
        <f t="shared" si="157"/>
        <v>5110.7460254491616</v>
      </c>
      <c r="AX98" s="192">
        <f t="shared" si="181"/>
        <v>4551.3836058668321</v>
      </c>
      <c r="AY98" s="192">
        <f t="shared" si="158"/>
        <v>89.055170873352694</v>
      </c>
      <c r="AZ98" s="192">
        <f t="shared" si="159"/>
        <v>95.001951116079539</v>
      </c>
      <c r="BA98" s="192">
        <f t="shared" si="160"/>
        <v>113.8812239731525</v>
      </c>
      <c r="BB98" s="192">
        <f t="shared" si="161"/>
        <v>0.31200335335110274</v>
      </c>
      <c r="BC98" s="192">
        <f t="shared" si="162"/>
        <v>26300.159999999996</v>
      </c>
      <c r="BD98" s="192">
        <f>BC98/'Injection Well'!$Q$14</f>
        <v>44.877863506753492</v>
      </c>
      <c r="BE98" s="192">
        <f t="shared" si="163"/>
        <v>39.966058030249314</v>
      </c>
      <c r="BF98" s="192">
        <f t="shared" si="164"/>
        <v>3108.1398644464593</v>
      </c>
      <c r="BG98" s="192">
        <f t="shared" si="165"/>
        <v>27.292821028857254</v>
      </c>
      <c r="BH98" s="192">
        <f t="shared" si="166"/>
        <v>1443.2334194285206</v>
      </c>
      <c r="BI98" s="192">
        <f t="shared" si="167"/>
        <v>12.673146363168373</v>
      </c>
      <c r="BJ98" s="192">
        <f t="shared" si="168"/>
        <v>1258.7734330444264</v>
      </c>
      <c r="BK98" s="192">
        <f t="shared" si="169"/>
        <v>11.053388689791236</v>
      </c>
      <c r="BL98" s="192">
        <f>BK98*'Injection Well'!Q98</f>
        <v>0</v>
      </c>
      <c r="BM98" s="9"/>
      <c r="BN98" s="116">
        <f t="shared" si="170"/>
        <v>7.0724801279071547E-2</v>
      </c>
      <c r="BO98" s="116">
        <f t="shared" si="171"/>
        <v>70.724801279071542</v>
      </c>
      <c r="BP98" s="116">
        <f t="shared" si="182"/>
        <v>1.6070531318382955</v>
      </c>
      <c r="BQ98" s="116">
        <f t="shared" si="172"/>
        <v>4.2102194547843261</v>
      </c>
      <c r="BR98" s="116">
        <f t="shared" si="173"/>
        <v>0.27625542862369368</v>
      </c>
      <c r="BS98" s="116">
        <f t="shared" si="174"/>
        <v>0.72374457137630632</v>
      </c>
      <c r="BT98" s="23"/>
      <c r="BU98" s="23"/>
    </row>
    <row r="99" spans="2:73" s="101" customFormat="1" x14ac:dyDescent="0.25">
      <c r="B99" s="110">
        <v>85</v>
      </c>
      <c r="C99" s="95">
        <f t="shared" si="175"/>
        <v>0.3044</v>
      </c>
      <c r="D99" s="134">
        <f t="shared" si="121"/>
        <v>2671.5011930892429</v>
      </c>
      <c r="E99" s="95">
        <f t="shared" si="122"/>
        <v>184.19359566063989</v>
      </c>
      <c r="F99" s="95">
        <f t="shared" si="123"/>
        <v>18.419359566063989</v>
      </c>
      <c r="G99" s="95">
        <f t="shared" si="124"/>
        <v>118.99437785222499</v>
      </c>
      <c r="H99" s="5">
        <f t="shared" si="125"/>
        <v>48.330209917902771</v>
      </c>
      <c r="I99" s="95">
        <f t="shared" si="126"/>
        <v>321.48020991790276</v>
      </c>
      <c r="J99" s="89">
        <f t="shared" si="127"/>
        <v>214.11395607275364</v>
      </c>
      <c r="K99" s="90">
        <f t="shared" si="128"/>
        <v>136.15367721815335</v>
      </c>
      <c r="L99" s="208">
        <f t="shared" si="129"/>
        <v>2.3716464122717317E-5</v>
      </c>
      <c r="M99" s="89">
        <f t="shared" si="130"/>
        <v>1.8721734919198251E-5</v>
      </c>
      <c r="N99" s="89">
        <f t="shared" si="131"/>
        <v>1.4216728586181843E-3</v>
      </c>
      <c r="O99" s="95">
        <f t="shared" si="132"/>
        <v>1.2183725550982293E-5</v>
      </c>
      <c r="P99" s="95">
        <v>100</v>
      </c>
      <c r="Q99" s="95">
        <f t="shared" si="176"/>
        <v>86</v>
      </c>
      <c r="R99" s="89">
        <f t="shared" si="133"/>
        <v>8.4873399999999996E-10</v>
      </c>
      <c r="S99" s="89">
        <f t="shared" si="134"/>
        <v>8.4873400000000002E-14</v>
      </c>
      <c r="T99" s="89">
        <f t="shared" si="135"/>
        <v>8.4873400000000012E-15</v>
      </c>
      <c r="U99" s="95">
        <f t="shared" si="177"/>
        <v>12.192</v>
      </c>
      <c r="V99" s="95">
        <f t="shared" si="136"/>
        <v>116.68621824000002</v>
      </c>
      <c r="W99" s="95">
        <f t="shared" si="137"/>
        <v>3828.288</v>
      </c>
      <c r="X99" s="95">
        <f t="shared" si="178"/>
        <v>8.8999999999999996E-2</v>
      </c>
      <c r="Y99" s="95">
        <f t="shared" si="138"/>
        <v>1341.0658289785445</v>
      </c>
      <c r="Z99" s="89">
        <f t="shared" si="139"/>
        <v>0.15050648501909078</v>
      </c>
      <c r="AA99" s="89">
        <f t="shared" si="140"/>
        <v>3143.6942281609809</v>
      </c>
      <c r="AB99" s="89">
        <f t="shared" si="141"/>
        <v>2484.2062322697429</v>
      </c>
      <c r="AC99" s="95">
        <f t="shared" si="142"/>
        <v>5.8576195346831408E-2</v>
      </c>
      <c r="AD99" s="89">
        <f t="shared" si="143"/>
        <v>5.6268061309245353E-2</v>
      </c>
      <c r="AE99" s="111">
        <f t="shared" si="179"/>
        <v>2.6359832600000001E-2</v>
      </c>
      <c r="AF99" s="95">
        <f t="shared" si="144"/>
        <v>1.0470698049690152</v>
      </c>
      <c r="AG99" s="89">
        <f t="shared" si="145"/>
        <v>83.232051145361794</v>
      </c>
      <c r="AH99" s="95">
        <f t="shared" si="146"/>
        <v>22.681573941514561</v>
      </c>
      <c r="AI99" s="95">
        <f t="shared" si="147"/>
        <v>9.6729748156087272E-2</v>
      </c>
      <c r="AJ99" s="95">
        <f t="shared" si="148"/>
        <v>8.8597277811195252E-2</v>
      </c>
      <c r="AK99" s="95">
        <f t="shared" si="149"/>
        <v>7.3741331581212304</v>
      </c>
      <c r="AL99" s="95">
        <f t="shared" si="150"/>
        <v>2.8128833618540414E-5</v>
      </c>
      <c r="AM99" s="95">
        <f t="shared" si="151"/>
        <v>1.2382528080547206E-5</v>
      </c>
      <c r="AN99" s="95">
        <f t="shared" si="152"/>
        <v>9.8640876769372419</v>
      </c>
      <c r="AO99" s="102"/>
      <c r="AP99" s="95">
        <v>38.889000000000003</v>
      </c>
      <c r="AQ99" s="95">
        <v>1628</v>
      </c>
      <c r="AR99" s="192">
        <f t="shared" si="180"/>
        <v>1877.7393310265284</v>
      </c>
      <c r="AS99" s="192">
        <f t="shared" si="153"/>
        <v>5.9631864684213769E-2</v>
      </c>
      <c r="AT99" s="192">
        <f t="shared" si="154"/>
        <v>0.78939823501199069</v>
      </c>
      <c r="AU99" s="192">
        <f t="shared" si="155"/>
        <v>0.55884709196290172</v>
      </c>
      <c r="AV99" s="192">
        <f t="shared" si="156"/>
        <v>0.29346267567716833</v>
      </c>
      <c r="AW99" s="192">
        <f t="shared" si="157"/>
        <v>5110.7431405375291</v>
      </c>
      <c r="AX99" s="192">
        <f t="shared" si="181"/>
        <v>4551.3810367038486</v>
      </c>
      <c r="AY99" s="192">
        <f t="shared" si="158"/>
        <v>89.055170873352694</v>
      </c>
      <c r="AZ99" s="192">
        <f t="shared" si="159"/>
        <v>94.996181797126368</v>
      </c>
      <c r="BA99" s="192">
        <f t="shared" si="160"/>
        <v>113.88115968953009</v>
      </c>
      <c r="BB99" s="192">
        <f t="shared" si="161"/>
        <v>0.31200317723158932</v>
      </c>
      <c r="BC99" s="192">
        <f t="shared" si="162"/>
        <v>26300.159999999996</v>
      </c>
      <c r="BD99" s="192">
        <f>BC99/'Injection Well'!$Q$14</f>
        <v>44.877863506753492</v>
      </c>
      <c r="BE99" s="192">
        <f t="shared" si="163"/>
        <v>39.966058030249314</v>
      </c>
      <c r="BF99" s="192">
        <f t="shared" si="164"/>
        <v>3108.138109965058</v>
      </c>
      <c r="BG99" s="192">
        <f t="shared" si="165"/>
        <v>27.292821028857254</v>
      </c>
      <c r="BH99" s="192">
        <f t="shared" si="166"/>
        <v>1443.2326047527649</v>
      </c>
      <c r="BI99" s="192">
        <f t="shared" si="167"/>
        <v>12.673146363168373</v>
      </c>
      <c r="BJ99" s="192">
        <f t="shared" si="168"/>
        <v>1258.7727224925616</v>
      </c>
      <c r="BK99" s="192">
        <f t="shared" si="169"/>
        <v>11.053388689791236</v>
      </c>
      <c r="BL99" s="192">
        <f>BK99*'Injection Well'!Q99</f>
        <v>0</v>
      </c>
      <c r="BM99" s="9"/>
      <c r="BN99" s="116">
        <f t="shared" si="170"/>
        <v>7.0720904422903449E-2</v>
      </c>
      <c r="BO99" s="116">
        <f t="shared" si="171"/>
        <v>70.720904422903445</v>
      </c>
      <c r="BP99" s="116">
        <f t="shared" si="182"/>
        <v>1.6069645850372298</v>
      </c>
      <c r="BQ99" s="116">
        <f t="shared" si="172"/>
        <v>4.2099874764774983</v>
      </c>
      <c r="BR99" s="116">
        <f t="shared" si="173"/>
        <v>0.27625542862369368</v>
      </c>
      <c r="BS99" s="116">
        <f t="shared" si="174"/>
        <v>0.72374457137630632</v>
      </c>
      <c r="BT99" s="23"/>
      <c r="BU99" s="23"/>
    </row>
    <row r="100" spans="2:73" s="101" customFormat="1" x14ac:dyDescent="0.25">
      <c r="B100" s="110">
        <v>86</v>
      </c>
      <c r="C100" s="95">
        <f t="shared" si="175"/>
        <v>0.3044</v>
      </c>
      <c r="D100" s="134">
        <f t="shared" ref="D100:D114" si="183">D99-Z99</f>
        <v>2671.3506866042239</v>
      </c>
      <c r="E100" s="95">
        <f t="shared" ref="E100:E114" si="184">D100*0.0689476</f>
        <v>184.18321859971337</v>
      </c>
      <c r="F100" s="95">
        <f t="shared" ref="F100:F114" si="185">D100*6.89476/1000</f>
        <v>18.418321859971339</v>
      </c>
      <c r="G100" s="95">
        <f t="shared" ref="G100:G114" si="186">H100*(9/5)+32</f>
        <v>118.99435556367443</v>
      </c>
      <c r="H100" s="5">
        <f t="shared" ref="H100:H114" si="187">H99-AM99</f>
        <v>48.330197535374687</v>
      </c>
      <c r="I100" s="95">
        <f t="shared" ref="I100:I114" si="188">H100+273.15</f>
        <v>321.48019753537466</v>
      </c>
      <c r="J100" s="89">
        <f t="shared" ref="J100:J114" si="189">46.8300924806693-1.3210030053444*H100+0.0865162316754536*D100</f>
        <v>214.10095117618388</v>
      </c>
      <c r="K100" s="90">
        <f t="shared" ref="K100:K114" si="190">35.34614832+-0.672856976292827*H100+0.049907089*D100</f>
        <v>136.14617420928084</v>
      </c>
      <c r="L100" s="208">
        <f t="shared" ref="L100:L114" si="191">9.82074864020945E-06+H100*-5.57764956509715E-08+D100*6.21051761785609E-09</f>
        <v>2.3715530090194524E-5</v>
      </c>
      <c r="M100" s="89">
        <f t="shared" ref="M100:M114" si="192">0.000010055+-1.33802257199713E-08*H100+3.48620620536712E-09*D100</f>
        <v>1.8721210388237247E-5</v>
      </c>
      <c r="N100" s="89">
        <f t="shared" ref="N100:N114" si="193">C100/J100</f>
        <v>1.421759213715538E-3</v>
      </c>
      <c r="O100" s="95">
        <f t="shared" ref="O100:O114" si="194">N100/V100</f>
        <v>1.2184465613507725E-5</v>
      </c>
      <c r="P100" s="95">
        <v>100</v>
      </c>
      <c r="Q100" s="95">
        <f t="shared" si="176"/>
        <v>86</v>
      </c>
      <c r="R100" s="89">
        <f t="shared" ref="R100:R114" si="195">(Q100*0.9869*10^-11)</f>
        <v>8.4873399999999996E-10</v>
      </c>
      <c r="S100" s="89">
        <f t="shared" ref="S100:S114" si="196">R100*10^(-4)</f>
        <v>8.4873400000000002E-14</v>
      </c>
      <c r="T100" s="89">
        <f t="shared" ref="T100:T114" si="197">0.1*S100</f>
        <v>8.4873400000000012E-15</v>
      </c>
      <c r="U100" s="95">
        <f t="shared" si="177"/>
        <v>12.192</v>
      </c>
      <c r="V100" s="95">
        <f t="shared" ref="V100:V114" si="198">3.14*0.25*(U100^2)</f>
        <v>116.68621824000002</v>
      </c>
      <c r="W100" s="95">
        <f t="shared" ref="W100:W114" si="199">3.14*U100*P100</f>
        <v>3828.288</v>
      </c>
      <c r="X100" s="95">
        <f t="shared" si="178"/>
        <v>8.8999999999999996E-2</v>
      </c>
      <c r="Y100" s="95">
        <f t="shared" ref="Y100:Y114" si="200">J100*O100*U100/L100</f>
        <v>1341.1186466509603</v>
      </c>
      <c r="Z100" s="89">
        <f t="shared" ref="Z100:Z114" si="201">((L100*N100*(1))/(T100*W100))*0.000145038</f>
        <v>0.15050969926608049</v>
      </c>
      <c r="AA100" s="89">
        <f t="shared" ref="AA100:AA114" si="202">(2.921948336+-0.006217212*H100+0.00019548*D100)*1000</f>
        <v>3143.6648841380916</v>
      </c>
      <c r="AB100" s="89">
        <f t="shared" ref="AB100:AB114" si="203">(2.37305418766803+H100*-0.0109693863865791+0.000240054091308146*D100)*1000</f>
        <v>2484.1702384009809</v>
      </c>
      <c r="AC100" s="95">
        <f t="shared" ref="AC100:AC114" si="204">0.028944032+-0.00000363428*H100+0.0000111577*D100</f>
        <v>5.857451608562509E-2</v>
      </c>
      <c r="AD100" s="89">
        <f t="shared" ref="AD100:AD114" si="205">0.0174865883625187+-0.000124017589052688*H100+0.0000167603402817045*D100</f>
        <v>5.6265540304993117E-2</v>
      </c>
      <c r="AE100" s="111">
        <f t="shared" si="179"/>
        <v>2.6359832600000001E-2</v>
      </c>
      <c r="AF100" s="95">
        <f t="shared" ref="AF100:AF114" si="206">AB100*L100/AD100</f>
        <v>1.0470603093584097</v>
      </c>
      <c r="AG100" s="89">
        <f t="shared" ref="AG100:AG114" si="207">(0.023*(Y100^0.8)*AF100^(0.3))/X100</f>
        <v>83.234447149344945</v>
      </c>
      <c r="AH100" s="95">
        <f t="shared" ref="AH100:AH114" si="208">(V100*P100)^(1/3)</f>
        <v>22.681573941514561</v>
      </c>
      <c r="AI100" s="95">
        <f t="shared" ref="AI100:AI114" si="209">(AG100*AE100)/AH100</f>
        <v>9.6732532718748918E-2</v>
      </c>
      <c r="AJ100" s="95">
        <f t="shared" ref="AJ100:AJ114" si="210">1/(AI100*V100)</f>
        <v>8.859472743166126E-2</v>
      </c>
      <c r="AK100" s="95">
        <f t="shared" ref="AK100:AK114" si="211">AH100/(AE100*V100)</f>
        <v>7.3741331581212304</v>
      </c>
      <c r="AL100" s="95">
        <f t="shared" ref="AL100:AL114" si="212">(H100-48.33)/(AJ100+AK100)</f>
        <v>2.646959365502171E-5</v>
      </c>
      <c r="AM100" s="95">
        <f t="shared" ref="AM100:AM114" si="213">(AL100/((AJ100+AK100)*C100))</f>
        <v>1.1652121917694896E-5</v>
      </c>
      <c r="AN100" s="95">
        <f t="shared" ref="AN100:AN114" si="214">F100/(EXP(6.8591-(2004.3/I100)))</f>
        <v>9.8635343246173086</v>
      </c>
      <c r="AO100" s="102"/>
      <c r="AP100" s="95">
        <v>38.889000000000003</v>
      </c>
      <c r="AQ100" s="95">
        <v>1628</v>
      </c>
      <c r="AR100" s="192">
        <f t="shared" si="180"/>
        <v>1877.7393310265284</v>
      </c>
      <c r="AS100" s="192">
        <f t="shared" ref="AS100:AS114" si="215">2.8793*$AY$138*AP100/AQ100</f>
        <v>5.9631864684213769E-2</v>
      </c>
      <c r="AT100" s="192">
        <f t="shared" ref="AT100:AT114" si="216">(M100/L100)</f>
        <v>0.7894072077257831</v>
      </c>
      <c r="AU100" s="192">
        <f t="shared" ref="AU100:AU114" si="217">(1/(1+AT100))</f>
        <v>0.55884428970806099</v>
      </c>
      <c r="AV100" s="192">
        <f t="shared" ref="AV100:AV114" si="218">-0.0000005*(AU100^5) + 0.00004*(AU100^4) - 0.001*(AU100^3) + 0.0071*(AU100^2) + 0.0521*AU100+ 0.2623</f>
        <v>0.29346250999002688</v>
      </c>
      <c r="AW100" s="192">
        <f t="shared" ref="AW100:AW114" si="219">V100*P100*X100*AV100/AS100</f>
        <v>5110.7402550447841</v>
      </c>
      <c r="AX100" s="192">
        <f t="shared" si="181"/>
        <v>4551.3784670233536</v>
      </c>
      <c r="AY100" s="192">
        <f t="shared" ref="AY100:AY114" si="220">AX100/AW100*100</f>
        <v>89.055170873352679</v>
      </c>
      <c r="AZ100" s="192">
        <f t="shared" ref="AZ100:AZ114" si="221">100/(O100*3600*24)</f>
        <v>94.990411899911564</v>
      </c>
      <c r="BA100" s="192">
        <f t="shared" ref="BA100:BA114" si="222">AW100/BD100</f>
        <v>113.88109539295891</v>
      </c>
      <c r="BB100" s="192">
        <f t="shared" ref="BB100:BB114" si="223">BA100/365</f>
        <v>0.31200300107659978</v>
      </c>
      <c r="BC100" s="192">
        <f t="shared" ref="BC100:BC114" si="224">C100*3600*24</f>
        <v>26300.159999999996</v>
      </c>
      <c r="BD100" s="192">
        <f>BC100/'Injection Well'!$Q$14</f>
        <v>44.877863506753492</v>
      </c>
      <c r="BE100" s="192">
        <f t="shared" ref="BE100:BE114" si="225">AX100/BA100</f>
        <v>39.966058030249314</v>
      </c>
      <c r="BF100" s="192">
        <f t="shared" ref="BF100:BF114" si="226">$BJ$136*AX100</f>
        <v>3108.1363551302479</v>
      </c>
      <c r="BG100" s="192">
        <f t="shared" ref="BG100:BG114" si="227">BF100/BA100</f>
        <v>27.292821028857254</v>
      </c>
      <c r="BH100" s="192">
        <f t="shared" ref="BH100:BH114" si="228">$BK$136*AX100</f>
        <v>1443.2317899129077</v>
      </c>
      <c r="BI100" s="192">
        <f t="shared" ref="BI100:BI114" si="229">BH100/BA100</f>
        <v>12.673146363168373</v>
      </c>
      <c r="BJ100" s="192">
        <f t="shared" ref="BJ100:BJ114" si="230">$BL$136*AX100</f>
        <v>1258.7720117975687</v>
      </c>
      <c r="BK100" s="192">
        <f t="shared" ref="BK100:BK114" si="231">BJ100/BA100</f>
        <v>11.053388689791234</v>
      </c>
      <c r="BL100" s="192">
        <f>BK100*'Injection Well'!Q100</f>
        <v>0</v>
      </c>
      <c r="BM100" s="9"/>
      <c r="BN100" s="116">
        <f t="shared" ref="BN100:BN114" si="232">AW100*K100/(BA100*24*3600)</f>
        <v>7.0717007212161898E-2</v>
      </c>
      <c r="BO100" s="116">
        <f t="shared" ref="BO100:BO114" si="233">BN100*1000</f>
        <v>70.717007212161903</v>
      </c>
      <c r="BP100" s="116">
        <f t="shared" si="182"/>
        <v>1.6068760301793248</v>
      </c>
      <c r="BQ100" s="116">
        <f t="shared" ref="BQ100:BQ114" si="234">BO100/$AZ$133</f>
        <v>4.2097554770630543</v>
      </c>
      <c r="BR100" s="116">
        <f t="shared" ref="BR100:BR114" si="235">BP100/(BP100+BQ100)</f>
        <v>0.27625542862369368</v>
      </c>
      <c r="BS100" s="116">
        <f t="shared" ref="BS100:BS114" si="236">BQ100/(BP100+BQ100)</f>
        <v>0.72374457137630632</v>
      </c>
      <c r="BT100" s="23"/>
      <c r="BU100" s="23"/>
    </row>
    <row r="101" spans="2:73" s="101" customFormat="1" x14ac:dyDescent="0.25">
      <c r="B101" s="110">
        <v>87</v>
      </c>
      <c r="C101" s="95">
        <f t="shared" si="175"/>
        <v>0.3044</v>
      </c>
      <c r="D101" s="134">
        <f t="shared" si="183"/>
        <v>2671.200176904958</v>
      </c>
      <c r="E101" s="95">
        <f t="shared" si="184"/>
        <v>184.17284131717227</v>
      </c>
      <c r="F101" s="95">
        <f t="shared" si="185"/>
        <v>18.417284131717228</v>
      </c>
      <c r="G101" s="95">
        <f t="shared" si="186"/>
        <v>118.99433458985499</v>
      </c>
      <c r="H101" s="5">
        <f t="shared" si="187"/>
        <v>48.330185883252767</v>
      </c>
      <c r="I101" s="95">
        <f t="shared" si="188"/>
        <v>321.48018588325272</v>
      </c>
      <c r="J101" s="89">
        <f t="shared" si="189"/>
        <v>214.08794503666087</v>
      </c>
      <c r="K101" s="90">
        <f t="shared" si="190"/>
        <v>136.13867054853574</v>
      </c>
      <c r="L101" s="208">
        <f t="shared" si="191"/>
        <v>2.3714595996970103E-5</v>
      </c>
      <c r="M101" s="89">
        <f t="shared" si="192"/>
        <v>1.872068583629772E-5</v>
      </c>
      <c r="N101" s="89">
        <f t="shared" si="193"/>
        <v>1.4218455875592336E-3</v>
      </c>
      <c r="O101" s="95">
        <f t="shared" si="194"/>
        <v>1.2185205836689162E-5</v>
      </c>
      <c r="P101" s="95">
        <v>100</v>
      </c>
      <c r="Q101" s="95">
        <f t="shared" si="176"/>
        <v>86</v>
      </c>
      <c r="R101" s="89">
        <f t="shared" si="195"/>
        <v>8.4873399999999996E-10</v>
      </c>
      <c r="S101" s="89">
        <f t="shared" si="196"/>
        <v>8.4873400000000002E-14</v>
      </c>
      <c r="T101" s="89">
        <f t="shared" si="197"/>
        <v>8.4873400000000012E-15</v>
      </c>
      <c r="U101" s="95">
        <f t="shared" si="177"/>
        <v>12.192</v>
      </c>
      <c r="V101" s="95">
        <f t="shared" si="198"/>
        <v>116.68621824000002</v>
      </c>
      <c r="W101" s="95">
        <f t="shared" si="199"/>
        <v>3828.288</v>
      </c>
      <c r="X101" s="95">
        <f t="shared" si="178"/>
        <v>8.8999999999999996E-2</v>
      </c>
      <c r="Y101" s="95">
        <f t="shared" si="200"/>
        <v>1341.1714719169333</v>
      </c>
      <c r="Z101" s="89">
        <f t="shared" si="201"/>
        <v>0.15051291439215783</v>
      </c>
      <c r="AA101" s="89">
        <f t="shared" si="202"/>
        <v>3143.6355349457913</v>
      </c>
      <c r="AB101" s="89">
        <f t="shared" si="203"/>
        <v>2484.1342357485182</v>
      </c>
      <c r="AC101" s="95">
        <f t="shared" si="204"/>
        <v>5.8572836785900667E-2</v>
      </c>
      <c r="AD101" s="89">
        <f t="shared" si="205"/>
        <v>5.6263019156285787E-2</v>
      </c>
      <c r="AE101" s="111">
        <f t="shared" si="179"/>
        <v>2.6359832600000001E-2</v>
      </c>
      <c r="AF101" s="95">
        <f t="shared" si="206"/>
        <v>1.0470508103978393</v>
      </c>
      <c r="AG101" s="89">
        <f t="shared" si="207"/>
        <v>83.23684341409367</v>
      </c>
      <c r="AH101" s="95">
        <f t="shared" si="208"/>
        <v>22.681573941514561</v>
      </c>
      <c r="AI101" s="95">
        <f t="shared" si="209"/>
        <v>9.6735317584464353E-2</v>
      </c>
      <c r="AJ101" s="95">
        <f t="shared" si="210"/>
        <v>8.8592176921411719E-2</v>
      </c>
      <c r="AK101" s="95">
        <f t="shared" si="211"/>
        <v>7.3741331581212304</v>
      </c>
      <c r="AL101" s="95">
        <f t="shared" si="212"/>
        <v>2.4908226475380732E-5</v>
      </c>
      <c r="AM101" s="95">
        <f t="shared" si="213"/>
        <v>1.0964799634610614E-5</v>
      </c>
      <c r="AN101" s="95">
        <f t="shared" si="214"/>
        <v>9.862980820453318</v>
      </c>
      <c r="AO101" s="102"/>
      <c r="AP101" s="95">
        <v>38.889000000000003</v>
      </c>
      <c r="AQ101" s="95">
        <v>1628</v>
      </c>
      <c r="AR101" s="192">
        <f t="shared" si="180"/>
        <v>1877.7393310265284</v>
      </c>
      <c r="AS101" s="192">
        <f t="shared" si="215"/>
        <v>5.9631864684213769E-2</v>
      </c>
      <c r="AT101" s="192">
        <f t="shared" si="216"/>
        <v>0.78941618228240407</v>
      </c>
      <c r="AU101" s="192">
        <f t="shared" si="217"/>
        <v>0.55884148690580071</v>
      </c>
      <c r="AV101" s="192">
        <f t="shared" si="218"/>
        <v>0.29346234427060486</v>
      </c>
      <c r="AW101" s="192">
        <f t="shared" si="219"/>
        <v>5110.7373689898623</v>
      </c>
      <c r="AX101" s="192">
        <f t="shared" si="181"/>
        <v>4551.3758968422117</v>
      </c>
      <c r="AY101" s="192">
        <f t="shared" si="220"/>
        <v>89.055170873352694</v>
      </c>
      <c r="AZ101" s="192">
        <f t="shared" si="221"/>
        <v>94.984641451234296</v>
      </c>
      <c r="BA101" s="192">
        <f t="shared" si="222"/>
        <v>113.88103108386092</v>
      </c>
      <c r="BB101" s="192">
        <f t="shared" si="223"/>
        <v>0.3120028248872902</v>
      </c>
      <c r="BC101" s="192">
        <f t="shared" si="224"/>
        <v>26300.159999999996</v>
      </c>
      <c r="BD101" s="192">
        <f>BC101/'Injection Well'!$Q$14</f>
        <v>44.877863506753492</v>
      </c>
      <c r="BE101" s="192">
        <f t="shared" si="225"/>
        <v>39.966058030249314</v>
      </c>
      <c r="BF101" s="192">
        <f t="shared" si="226"/>
        <v>3108.1345999535461</v>
      </c>
      <c r="BG101" s="192">
        <f t="shared" si="227"/>
        <v>27.292821028857254</v>
      </c>
      <c r="BH101" s="192">
        <f t="shared" si="228"/>
        <v>1443.2309749142964</v>
      </c>
      <c r="BI101" s="192">
        <f t="shared" si="229"/>
        <v>12.673146363168373</v>
      </c>
      <c r="BJ101" s="192">
        <f t="shared" si="230"/>
        <v>1258.7713009641125</v>
      </c>
      <c r="BK101" s="192">
        <f t="shared" si="231"/>
        <v>11.053388689791236</v>
      </c>
      <c r="BL101" s="192">
        <f>BK101*'Injection Well'!Q101</f>
        <v>0</v>
      </c>
      <c r="BM101" s="9"/>
      <c r="BN101" s="116">
        <f t="shared" si="232"/>
        <v>7.0713109662824875E-2</v>
      </c>
      <c r="BO101" s="116">
        <f t="shared" si="233"/>
        <v>70.713109662824877</v>
      </c>
      <c r="BP101" s="116">
        <f t="shared" si="182"/>
        <v>1.6067874676276415</v>
      </c>
      <c r="BQ101" s="116">
        <f t="shared" si="234"/>
        <v>4.2095234574921552</v>
      </c>
      <c r="BR101" s="116">
        <f t="shared" si="235"/>
        <v>0.27625542862369362</v>
      </c>
      <c r="BS101" s="116">
        <f t="shared" si="236"/>
        <v>0.72374457137630643</v>
      </c>
      <c r="BT101" s="23"/>
      <c r="BU101" s="23"/>
    </row>
    <row r="102" spans="2:73" s="101" customFormat="1" x14ac:dyDescent="0.25">
      <c r="B102" s="110">
        <v>88</v>
      </c>
      <c r="C102" s="95">
        <f t="shared" si="175"/>
        <v>0.3044</v>
      </c>
      <c r="D102" s="134">
        <f t="shared" si="183"/>
        <v>2671.0496639905659</v>
      </c>
      <c r="E102" s="95">
        <f t="shared" si="184"/>
        <v>184.16246381295593</v>
      </c>
      <c r="F102" s="95">
        <f t="shared" si="185"/>
        <v>18.416246381295593</v>
      </c>
      <c r="G102" s="95">
        <f t="shared" si="186"/>
        <v>118.99431485321564</v>
      </c>
      <c r="H102" s="5">
        <f t="shared" si="187"/>
        <v>48.330174918453132</v>
      </c>
      <c r="I102" s="95">
        <f t="shared" si="188"/>
        <v>321.48017491845309</v>
      </c>
      <c r="J102" s="89">
        <f t="shared" si="189"/>
        <v>214.07493771102244</v>
      </c>
      <c r="K102" s="90">
        <f t="shared" si="190"/>
        <v>136.13116626486348</v>
      </c>
      <c r="L102" s="208">
        <f t="shared" si="191"/>
        <v>2.3713661845441657E-5</v>
      </c>
      <c r="M102" s="89">
        <f t="shared" si="192"/>
        <v>1.8720161263953075E-5</v>
      </c>
      <c r="N102" s="89">
        <f t="shared" si="193"/>
        <v>1.4219319797766632E-3</v>
      </c>
      <c r="O102" s="95">
        <f t="shared" si="194"/>
        <v>1.2185946217333361E-5</v>
      </c>
      <c r="P102" s="95">
        <v>100</v>
      </c>
      <c r="Q102" s="95">
        <f t="shared" si="176"/>
        <v>86</v>
      </c>
      <c r="R102" s="89">
        <f t="shared" si="195"/>
        <v>8.4873399999999996E-10</v>
      </c>
      <c r="S102" s="89">
        <f t="shared" si="196"/>
        <v>8.4873400000000002E-14</v>
      </c>
      <c r="T102" s="89">
        <f t="shared" si="197"/>
        <v>8.4873400000000012E-15</v>
      </c>
      <c r="U102" s="95">
        <f t="shared" si="177"/>
        <v>12.192</v>
      </c>
      <c r="V102" s="95">
        <f t="shared" si="198"/>
        <v>116.68621824000002</v>
      </c>
      <c r="W102" s="95">
        <f t="shared" si="199"/>
        <v>3828.288</v>
      </c>
      <c r="X102" s="95">
        <f t="shared" si="178"/>
        <v>8.8999999999999996E-2</v>
      </c>
      <c r="Y102" s="95">
        <f t="shared" si="200"/>
        <v>1341.22430464216</v>
      </c>
      <c r="Z102" s="89">
        <f t="shared" si="201"/>
        <v>0.15051613037279438</v>
      </c>
      <c r="AA102" s="89">
        <f t="shared" si="202"/>
        <v>3143.6061808517698</v>
      </c>
      <c r="AB102" s="89">
        <f t="shared" si="203"/>
        <v>2484.0982247847478</v>
      </c>
      <c r="AC102" s="95">
        <f t="shared" si="204"/>
        <v>5.8571157447804903E-2</v>
      </c>
      <c r="AD102" s="89">
        <f t="shared" si="205"/>
        <v>5.6260497868451803E-2</v>
      </c>
      <c r="AE102" s="111">
        <f t="shared" si="179"/>
        <v>2.6359832600000001E-2</v>
      </c>
      <c r="AF102" s="95">
        <f t="shared" si="206"/>
        <v>1.0470413082931442</v>
      </c>
      <c r="AG102" s="89">
        <f t="shared" si="207"/>
        <v>83.239239937829225</v>
      </c>
      <c r="AH102" s="95">
        <f t="shared" si="208"/>
        <v>22.681573941514561</v>
      </c>
      <c r="AI102" s="95">
        <f t="shared" si="209"/>
        <v>9.6738102751166358E-2</v>
      </c>
      <c r="AJ102" s="95">
        <f t="shared" si="210"/>
        <v>8.8589626282374961E-2</v>
      </c>
      <c r="AK102" s="95">
        <f t="shared" si="211"/>
        <v>7.3741331581212304</v>
      </c>
      <c r="AL102" s="95">
        <f t="shared" si="212"/>
        <v>2.3438958968033331E-5</v>
      </c>
      <c r="AM102" s="95">
        <f t="shared" si="213"/>
        <v>1.0318019904871203E-5</v>
      </c>
      <c r="AN102" s="95">
        <f t="shared" si="214"/>
        <v>9.8624271727059849</v>
      </c>
      <c r="AO102" s="102"/>
      <c r="AP102" s="95">
        <v>38.889000000000003</v>
      </c>
      <c r="AQ102" s="95">
        <v>1628</v>
      </c>
      <c r="AR102" s="192">
        <f t="shared" si="180"/>
        <v>1877.7393310265284</v>
      </c>
      <c r="AS102" s="192">
        <f t="shared" si="215"/>
        <v>5.9631864684213769E-2</v>
      </c>
      <c r="AT102" s="192">
        <f t="shared" si="216"/>
        <v>0.78942515862650486</v>
      </c>
      <c r="AU102" s="192">
        <f t="shared" si="217"/>
        <v>0.55883868357342326</v>
      </c>
      <c r="AV102" s="192">
        <f t="shared" si="218"/>
        <v>0.29346217851992534</v>
      </c>
      <c r="AW102" s="192">
        <f t="shared" si="219"/>
        <v>5110.7344823905823</v>
      </c>
      <c r="AX102" s="192">
        <f t="shared" si="181"/>
        <v>4551.3733261762909</v>
      </c>
      <c r="AY102" s="192">
        <f t="shared" si="220"/>
        <v>89.055170873352708</v>
      </c>
      <c r="AZ102" s="192">
        <f t="shared" si="221"/>
        <v>94.97887047631184</v>
      </c>
      <c r="BA102" s="192">
        <f t="shared" si="222"/>
        <v>113.88096676263316</v>
      </c>
      <c r="BB102" s="192">
        <f t="shared" si="223"/>
        <v>0.31200264866474842</v>
      </c>
      <c r="BC102" s="192">
        <f t="shared" si="224"/>
        <v>26300.159999999996</v>
      </c>
      <c r="BD102" s="192">
        <f>BC102/'Injection Well'!$Q$14</f>
        <v>44.877863506753492</v>
      </c>
      <c r="BE102" s="192">
        <f t="shared" si="225"/>
        <v>39.966058030249322</v>
      </c>
      <c r="BF102" s="192">
        <f t="shared" si="226"/>
        <v>3108.132844445789</v>
      </c>
      <c r="BG102" s="192">
        <f t="shared" si="227"/>
        <v>27.292821028857258</v>
      </c>
      <c r="BH102" s="192">
        <f t="shared" si="228"/>
        <v>1443.230159761963</v>
      </c>
      <c r="BI102" s="192">
        <f t="shared" si="229"/>
        <v>12.673146363168375</v>
      </c>
      <c r="BJ102" s="192">
        <f t="shared" si="230"/>
        <v>1258.7705899965811</v>
      </c>
      <c r="BK102" s="192">
        <f t="shared" si="231"/>
        <v>11.053388689791236</v>
      </c>
      <c r="BL102" s="192">
        <f>BK102*'Injection Well'!Q102</f>
        <v>2.6528132855498963</v>
      </c>
      <c r="BM102" s="9"/>
      <c r="BN102" s="116">
        <f t="shared" si="232"/>
        <v>7.0709211789927201E-2</v>
      </c>
      <c r="BO102" s="116">
        <f t="shared" si="233"/>
        <v>70.709211789927195</v>
      </c>
      <c r="BP102" s="116">
        <f t="shared" si="182"/>
        <v>1.606698897723811</v>
      </c>
      <c r="BQ102" s="116">
        <f t="shared" si="234"/>
        <v>4.2092914186598174</v>
      </c>
      <c r="BR102" s="116">
        <f t="shared" si="235"/>
        <v>0.27625542862369368</v>
      </c>
      <c r="BS102" s="116">
        <f t="shared" si="236"/>
        <v>0.72374457137630643</v>
      </c>
      <c r="BT102" s="23"/>
      <c r="BU102" s="23"/>
    </row>
    <row r="103" spans="2:73" s="101" customFormat="1" x14ac:dyDescent="0.25">
      <c r="B103" s="110">
        <v>89</v>
      </c>
      <c r="C103" s="95">
        <f t="shared" si="175"/>
        <v>0.3044</v>
      </c>
      <c r="D103" s="134">
        <f t="shared" si="183"/>
        <v>2670.8991478601934</v>
      </c>
      <c r="E103" s="95">
        <f t="shared" si="184"/>
        <v>184.15208608700547</v>
      </c>
      <c r="F103" s="95">
        <f t="shared" si="185"/>
        <v>18.415208608700546</v>
      </c>
      <c r="G103" s="95">
        <f t="shared" si="186"/>
        <v>118.99429628077981</v>
      </c>
      <c r="H103" s="5">
        <f t="shared" si="187"/>
        <v>48.330164600433228</v>
      </c>
      <c r="I103" s="95">
        <f t="shared" si="188"/>
        <v>321.48016460043323</v>
      </c>
      <c r="J103" s="89">
        <f t="shared" si="189"/>
        <v>214.06192925275155</v>
      </c>
      <c r="K103" s="90">
        <f t="shared" si="190"/>
        <v>136.1236613855007</v>
      </c>
      <c r="L103" s="208">
        <f t="shared" si="191"/>
        <v>2.3712727637865196E-5</v>
      </c>
      <c r="M103" s="89">
        <f t="shared" si="192"/>
        <v>1.8719636671742794E-5</v>
      </c>
      <c r="N103" s="89">
        <f t="shared" si="193"/>
        <v>1.4220183900173237E-3</v>
      </c>
      <c r="O103" s="95">
        <f t="shared" si="194"/>
        <v>1.2186686752436511E-5</v>
      </c>
      <c r="P103" s="95">
        <v>100</v>
      </c>
      <c r="Q103" s="95">
        <f t="shared" si="176"/>
        <v>86</v>
      </c>
      <c r="R103" s="89">
        <f t="shared" si="195"/>
        <v>8.4873399999999996E-10</v>
      </c>
      <c r="S103" s="89">
        <f t="shared" si="196"/>
        <v>8.4873400000000002E-14</v>
      </c>
      <c r="T103" s="89">
        <f t="shared" si="197"/>
        <v>8.4873400000000012E-15</v>
      </c>
      <c r="U103" s="95">
        <f t="shared" si="177"/>
        <v>12.192</v>
      </c>
      <c r="V103" s="95">
        <f t="shared" si="198"/>
        <v>116.68621824000002</v>
      </c>
      <c r="W103" s="95">
        <f t="shared" si="199"/>
        <v>3828.288</v>
      </c>
      <c r="X103" s="95">
        <f t="shared" si="178"/>
        <v>8.8999999999999996E-2</v>
      </c>
      <c r="Y103" s="95">
        <f t="shared" si="200"/>
        <v>1341.2771447003036</v>
      </c>
      <c r="Z103" s="89">
        <f t="shared" si="201"/>
        <v>0.15051934718491272</v>
      </c>
      <c r="AA103" s="89">
        <f t="shared" si="202"/>
        <v>3143.5768221079215</v>
      </c>
      <c r="AB103" s="89">
        <f t="shared" si="203"/>
        <v>2484.0622059541906</v>
      </c>
      <c r="AC103" s="95">
        <f t="shared" si="204"/>
        <v>5.8569478071475618E-2</v>
      </c>
      <c r="AD103" s="89">
        <f t="shared" si="205"/>
        <v>5.625797644650482E-2</v>
      </c>
      <c r="AE103" s="111">
        <f t="shared" si="179"/>
        <v>2.6359832600000001E-2</v>
      </c>
      <c r="AF103" s="95">
        <f t="shared" si="206"/>
        <v>1.0470318032380257</v>
      </c>
      <c r="AG103" s="89">
        <f t="shared" si="207"/>
        <v>83.241636718879576</v>
      </c>
      <c r="AH103" s="95">
        <f t="shared" si="208"/>
        <v>22.681573941514561</v>
      </c>
      <c r="AI103" s="95">
        <f t="shared" si="209"/>
        <v>9.6740888216911777E-2</v>
      </c>
      <c r="AJ103" s="95">
        <f t="shared" si="210"/>
        <v>8.8587075516365285E-2</v>
      </c>
      <c r="AK103" s="95">
        <f t="shared" si="211"/>
        <v>7.3741331581212304</v>
      </c>
      <c r="AL103" s="95">
        <f t="shared" si="212"/>
        <v>2.2056358549816031E-5</v>
      </c>
      <c r="AM103" s="95">
        <f t="shared" si="213"/>
        <v>9.709391302009107E-6</v>
      </c>
      <c r="AN103" s="95">
        <f t="shared" si="214"/>
        <v>9.86187338914824</v>
      </c>
      <c r="AO103" s="102"/>
      <c r="AP103" s="95">
        <v>38.889000000000003</v>
      </c>
      <c r="AQ103" s="95">
        <v>1628</v>
      </c>
      <c r="AR103" s="192">
        <f t="shared" si="180"/>
        <v>1877.7393310265284</v>
      </c>
      <c r="AS103" s="192">
        <f t="shared" si="215"/>
        <v>5.9631864684213769E-2</v>
      </c>
      <c r="AT103" s="192">
        <f t="shared" si="216"/>
        <v>0.78943413670600737</v>
      </c>
      <c r="AU103" s="192">
        <f t="shared" si="217"/>
        <v>0.55883587972720883</v>
      </c>
      <c r="AV103" s="192">
        <f t="shared" si="218"/>
        <v>0.29346201273895101</v>
      </c>
      <c r="AW103" s="192">
        <f t="shared" si="219"/>
        <v>5110.7315952637082</v>
      </c>
      <c r="AX103" s="192">
        <f t="shared" si="181"/>
        <v>4551.3707550405197</v>
      </c>
      <c r="AY103" s="192">
        <f t="shared" si="220"/>
        <v>89.055170873352708</v>
      </c>
      <c r="AZ103" s="192">
        <f t="shared" si="221"/>
        <v>94.973098998873056</v>
      </c>
      <c r="BA103" s="192">
        <f t="shared" si="222"/>
        <v>113.88090242964918</v>
      </c>
      <c r="BB103" s="192">
        <f t="shared" si="223"/>
        <v>0.31200247240999779</v>
      </c>
      <c r="BC103" s="192">
        <f t="shared" si="224"/>
        <v>26300.159999999996</v>
      </c>
      <c r="BD103" s="192">
        <f>BC103/'Injection Well'!$Q$14</f>
        <v>44.877863506753492</v>
      </c>
      <c r="BE103" s="192">
        <f t="shared" si="225"/>
        <v>39.966058030249314</v>
      </c>
      <c r="BF103" s="192">
        <f t="shared" si="226"/>
        <v>3108.1310886171709</v>
      </c>
      <c r="BG103" s="192">
        <f t="shared" si="227"/>
        <v>27.292821028857258</v>
      </c>
      <c r="BH103" s="192">
        <f t="shared" si="228"/>
        <v>1443.229344460641</v>
      </c>
      <c r="BI103" s="192">
        <f t="shared" si="229"/>
        <v>12.673146363168375</v>
      </c>
      <c r="BJ103" s="192">
        <f t="shared" si="230"/>
        <v>1258.7698788991036</v>
      </c>
      <c r="BK103" s="192">
        <f t="shared" si="231"/>
        <v>11.053388689791236</v>
      </c>
      <c r="BL103" s="192">
        <f>BK103*'Injection Well'!Q103</f>
        <v>0</v>
      </c>
      <c r="BM103" s="9"/>
      <c r="BN103" s="116">
        <f t="shared" si="232"/>
        <v>7.0705313607616102E-2</v>
      </c>
      <c r="BO103" s="116">
        <f t="shared" si="233"/>
        <v>70.705313607616105</v>
      </c>
      <c r="BP103" s="116">
        <f t="shared" si="182"/>
        <v>1.6066103207892954</v>
      </c>
      <c r="BQ103" s="116">
        <f t="shared" si="234"/>
        <v>4.2090593614082223</v>
      </c>
      <c r="BR103" s="116">
        <f t="shared" si="235"/>
        <v>0.27625542862369362</v>
      </c>
      <c r="BS103" s="116">
        <f t="shared" si="236"/>
        <v>0.72374457137630632</v>
      </c>
      <c r="BT103" s="23"/>
      <c r="BU103" s="23"/>
    </row>
    <row r="104" spans="2:73" s="101" customFormat="1" x14ac:dyDescent="0.25">
      <c r="B104" s="110">
        <v>90</v>
      </c>
      <c r="C104" s="95">
        <f t="shared" si="175"/>
        <v>0.3044</v>
      </c>
      <c r="D104" s="134">
        <f t="shared" si="183"/>
        <v>2670.7486285130085</v>
      </c>
      <c r="E104" s="95">
        <f t="shared" si="184"/>
        <v>184.1417081392635</v>
      </c>
      <c r="F104" s="95">
        <f t="shared" si="185"/>
        <v>18.414170813926351</v>
      </c>
      <c r="G104" s="95">
        <f t="shared" si="186"/>
        <v>118.99427880387547</v>
      </c>
      <c r="H104" s="5">
        <f t="shared" si="187"/>
        <v>48.330154891041929</v>
      </c>
      <c r="I104" s="95">
        <f t="shared" si="188"/>
        <v>321.48015489104193</v>
      </c>
      <c r="J104" s="89">
        <f t="shared" si="189"/>
        <v>214.04891971217396</v>
      </c>
      <c r="K104" s="90">
        <f t="shared" si="190"/>
        <v>136.11615593607618</v>
      </c>
      <c r="L104" s="208">
        <f t="shared" si="191"/>
        <v>2.3711793376363501E-5</v>
      </c>
      <c r="M104" s="89">
        <f t="shared" si="192"/>
        <v>1.8719112060174462E-5</v>
      </c>
      <c r="N104" s="89">
        <f t="shared" si="193"/>
        <v>1.4221048179515168E-3</v>
      </c>
      <c r="O104" s="95">
        <f t="shared" si="194"/>
        <v>1.21874274391731E-5</v>
      </c>
      <c r="P104" s="95">
        <v>100</v>
      </c>
      <c r="Q104" s="95">
        <f t="shared" si="176"/>
        <v>86</v>
      </c>
      <c r="R104" s="89">
        <f t="shared" si="195"/>
        <v>8.4873399999999996E-10</v>
      </c>
      <c r="S104" s="89">
        <f t="shared" si="196"/>
        <v>8.4873400000000002E-14</v>
      </c>
      <c r="T104" s="89">
        <f t="shared" si="197"/>
        <v>8.4873400000000012E-15</v>
      </c>
      <c r="U104" s="95">
        <f t="shared" si="177"/>
        <v>12.192</v>
      </c>
      <c r="V104" s="95">
        <f t="shared" si="198"/>
        <v>116.68621824000002</v>
      </c>
      <c r="W104" s="95">
        <f t="shared" si="199"/>
        <v>3828.288</v>
      </c>
      <c r="X104" s="95">
        <f t="shared" si="178"/>
        <v>8.8999999999999996E-2</v>
      </c>
      <c r="Y104" s="95">
        <f t="shared" si="200"/>
        <v>1341.3299919725241</v>
      </c>
      <c r="Z104" s="89">
        <f t="shared" si="201"/>
        <v>0.15052256480680107</v>
      </c>
      <c r="AA104" s="89">
        <f t="shared" si="202"/>
        <v>3143.5474589512783</v>
      </c>
      <c r="AB104" s="89">
        <f t="shared" si="203"/>
        <v>2484.0261796751429</v>
      </c>
      <c r="AC104" s="95">
        <f t="shared" si="204"/>
        <v>5.8567798657042175E-2</v>
      </c>
      <c r="AD104" s="89">
        <f t="shared" si="205"/>
        <v>5.6255454895162323E-2</v>
      </c>
      <c r="AE104" s="111">
        <f t="shared" si="179"/>
        <v>2.6359832600000001E-2</v>
      </c>
      <c r="AF104" s="95">
        <f t="shared" si="206"/>
        <v>1.0470222954147641</v>
      </c>
      <c r="AG104" s="89">
        <f t="shared" si="207"/>
        <v>83.244033755673712</v>
      </c>
      <c r="AH104" s="95">
        <f t="shared" si="208"/>
        <v>22.681573941514561</v>
      </c>
      <c r="AI104" s="95">
        <f t="shared" si="209"/>
        <v>9.6743673979874795E-2</v>
      </c>
      <c r="AJ104" s="95">
        <f t="shared" si="210"/>
        <v>8.8584524625089159E-2</v>
      </c>
      <c r="AK104" s="95">
        <f t="shared" si="211"/>
        <v>7.3741331581212304</v>
      </c>
      <c r="AL104" s="95">
        <f t="shared" si="212"/>
        <v>2.075531307962151E-5</v>
      </c>
      <c r="AM104" s="95">
        <f t="shared" si="213"/>
        <v>9.136663457581312E-6</v>
      </c>
      <c r="AN104" s="95">
        <f t="shared" si="214"/>
        <v>9.8613194770940282</v>
      </c>
      <c r="AO104" s="102"/>
      <c r="AP104" s="95">
        <v>38.889000000000003</v>
      </c>
      <c r="AQ104" s="95">
        <v>1628</v>
      </c>
      <c r="AR104" s="192">
        <f t="shared" si="180"/>
        <v>1877.7393310265284</v>
      </c>
      <c r="AS104" s="192">
        <f t="shared" si="215"/>
        <v>5.9631864684213769E-2</v>
      </c>
      <c r="AT104" s="192">
        <f t="shared" si="216"/>
        <v>0.78944311647191279</v>
      </c>
      <c r="AU104" s="192">
        <f t="shared" si="217"/>
        <v>0.55883307538247529</v>
      </c>
      <c r="AV104" s="192">
        <f t="shared" si="218"/>
        <v>0.29346184692858757</v>
      </c>
      <c r="AW104" s="192">
        <f t="shared" si="219"/>
        <v>5110.728707625015</v>
      </c>
      <c r="AX104" s="192">
        <f t="shared" si="181"/>
        <v>4551.3681834489471</v>
      </c>
      <c r="AY104" s="192">
        <f t="shared" si="220"/>
        <v>89.055170873352694</v>
      </c>
      <c r="AZ104" s="192">
        <f t="shared" si="221"/>
        <v>94.967327041246037</v>
      </c>
      <c r="BA104" s="192">
        <f t="shared" si="222"/>
        <v>113.88083808526049</v>
      </c>
      <c r="BB104" s="192">
        <f t="shared" si="223"/>
        <v>0.31200229612400138</v>
      </c>
      <c r="BC104" s="192">
        <f t="shared" si="224"/>
        <v>26300.159999999996</v>
      </c>
      <c r="BD104" s="192">
        <f>BC104/'Injection Well'!$Q$14</f>
        <v>44.877863506753492</v>
      </c>
      <c r="BE104" s="192">
        <f t="shared" si="225"/>
        <v>39.966058030249314</v>
      </c>
      <c r="BF104" s="192">
        <f t="shared" si="226"/>
        <v>3108.129332477286</v>
      </c>
      <c r="BG104" s="192">
        <f t="shared" si="227"/>
        <v>27.292821028857258</v>
      </c>
      <c r="BH104" s="192">
        <f t="shared" si="228"/>
        <v>1443.2285290147854</v>
      </c>
      <c r="BI104" s="192">
        <f t="shared" si="229"/>
        <v>12.673146363168373</v>
      </c>
      <c r="BJ104" s="192">
        <f t="shared" si="230"/>
        <v>1258.7691676755653</v>
      </c>
      <c r="BK104" s="192">
        <f t="shared" si="231"/>
        <v>11.053388689791236</v>
      </c>
      <c r="BL104" s="192">
        <f>BK104*'Injection Well'!Q104</f>
        <v>0</v>
      </c>
      <c r="BM104" s="9"/>
      <c r="BN104" s="116">
        <f t="shared" si="232"/>
        <v>7.0701415129203707E-2</v>
      </c>
      <c r="BO104" s="116">
        <f t="shared" si="233"/>
        <v>70.70141512920371</v>
      </c>
      <c r="BP104" s="116">
        <f t="shared" si="182"/>
        <v>1.6065217371265812</v>
      </c>
      <c r="BQ104" s="116">
        <f t="shared" si="234"/>
        <v>4.2088272865298331</v>
      </c>
      <c r="BR104" s="116">
        <f t="shared" si="235"/>
        <v>0.27625542862369368</v>
      </c>
      <c r="BS104" s="116">
        <f t="shared" si="236"/>
        <v>0.72374457137630632</v>
      </c>
      <c r="BT104" s="23"/>
      <c r="BU104" s="23"/>
    </row>
    <row r="105" spans="2:73" s="101" customFormat="1" x14ac:dyDescent="0.25">
      <c r="B105" s="110">
        <v>91</v>
      </c>
      <c r="C105" s="95">
        <f t="shared" si="175"/>
        <v>0.3044</v>
      </c>
      <c r="D105" s="134">
        <f t="shared" si="183"/>
        <v>2670.5981059482019</v>
      </c>
      <c r="E105" s="95">
        <f t="shared" si="184"/>
        <v>184.13132996967425</v>
      </c>
      <c r="F105" s="95">
        <f t="shared" si="185"/>
        <v>18.413132996967423</v>
      </c>
      <c r="G105" s="95">
        <f t="shared" si="186"/>
        <v>118.99426235788125</v>
      </c>
      <c r="H105" s="5">
        <f t="shared" si="187"/>
        <v>48.330145754378471</v>
      </c>
      <c r="I105" s="95">
        <f t="shared" si="188"/>
        <v>321.48014575437844</v>
      </c>
      <c r="J105" s="89">
        <f t="shared" si="189"/>
        <v>214.03590913664465</v>
      </c>
      <c r="K105" s="90">
        <f t="shared" si="190"/>
        <v>136.10864994070565</v>
      </c>
      <c r="L105" s="208">
        <f t="shared" si="191"/>
        <v>2.3710859062933957E-5</v>
      </c>
      <c r="M105" s="89">
        <f t="shared" si="192"/>
        <v>1.8718587429725603E-5</v>
      </c>
      <c r="N105" s="89">
        <f t="shared" si="193"/>
        <v>1.4221912632691237E-3</v>
      </c>
      <c r="O105" s="95">
        <f t="shared" si="194"/>
        <v>1.2188168274885412E-5</v>
      </c>
      <c r="P105" s="95">
        <v>100</v>
      </c>
      <c r="Q105" s="95">
        <f t="shared" si="176"/>
        <v>86</v>
      </c>
      <c r="R105" s="89">
        <f t="shared" si="195"/>
        <v>8.4873399999999996E-10</v>
      </c>
      <c r="S105" s="89">
        <f t="shared" si="196"/>
        <v>8.4873400000000002E-14</v>
      </c>
      <c r="T105" s="89">
        <f t="shared" si="197"/>
        <v>8.4873400000000012E-15</v>
      </c>
      <c r="U105" s="95">
        <f t="shared" si="177"/>
        <v>12.192</v>
      </c>
      <c r="V105" s="95">
        <f t="shared" si="198"/>
        <v>116.68621824000002</v>
      </c>
      <c r="W105" s="95">
        <f t="shared" si="199"/>
        <v>3828.288</v>
      </c>
      <c r="X105" s="95">
        <f t="shared" si="178"/>
        <v>8.8999999999999996E-2</v>
      </c>
      <c r="Y105" s="95">
        <f t="shared" si="200"/>
        <v>1341.3828463470377</v>
      </c>
      <c r="Z105" s="89">
        <f t="shared" si="201"/>
        <v>0.15052578321803259</v>
      </c>
      <c r="AA105" s="89">
        <f t="shared" si="202"/>
        <v>3143.5180916048835</v>
      </c>
      <c r="AB105" s="89">
        <f t="shared" si="203"/>
        <v>2483.9901463412184</v>
      </c>
      <c r="AC105" s="95">
        <f t="shared" si="204"/>
        <v>5.8566119204626031E-2</v>
      </c>
      <c r="AD105" s="89">
        <f t="shared" si="205"/>
        <v>5.6252933218863065E-2</v>
      </c>
      <c r="AE105" s="111">
        <f t="shared" si="179"/>
        <v>2.6359832600000001E-2</v>
      </c>
      <c r="AF105" s="95">
        <f t="shared" si="206"/>
        <v>1.0470127849948889</v>
      </c>
      <c r="AG105" s="89">
        <f t="shared" si="207"/>
        <v>83.246431046735168</v>
      </c>
      <c r="AH105" s="95">
        <f t="shared" si="208"/>
        <v>22.681573941514561</v>
      </c>
      <c r="AI105" s="95">
        <f t="shared" si="209"/>
        <v>9.6746460038339546E-2</v>
      </c>
      <c r="AJ105" s="95">
        <f t="shared" si="210"/>
        <v>8.8581973610151965E-2</v>
      </c>
      <c r="AK105" s="95">
        <f t="shared" si="211"/>
        <v>7.3741331581212304</v>
      </c>
      <c r="AL105" s="95">
        <f t="shared" si="212"/>
        <v>1.9531011957386931E-5</v>
      </c>
      <c r="AM105" s="95">
        <f t="shared" si="213"/>
        <v>8.5977187410226776E-6</v>
      </c>
      <c r="AN105" s="95">
        <f t="shared" si="214"/>
        <v>9.8607654434254144</v>
      </c>
      <c r="AO105" s="102"/>
      <c r="AP105" s="95">
        <v>38.889000000000003</v>
      </c>
      <c r="AQ105" s="95">
        <v>1628</v>
      </c>
      <c r="AR105" s="192">
        <f t="shared" si="180"/>
        <v>1877.7393310265284</v>
      </c>
      <c r="AS105" s="192">
        <f t="shared" si="215"/>
        <v>5.9631864684213769E-2</v>
      </c>
      <c r="AT105" s="192">
        <f t="shared" si="216"/>
        <v>0.78945209787811821</v>
      </c>
      <c r="AU105" s="192">
        <f t="shared" si="217"/>
        <v>0.55883027055363577</v>
      </c>
      <c r="AV105" s="192">
        <f t="shared" si="218"/>
        <v>0.29346168108968718</v>
      </c>
      <c r="AW105" s="192">
        <f t="shared" si="219"/>
        <v>5110.7258194893402</v>
      </c>
      <c r="AX105" s="192">
        <f t="shared" si="181"/>
        <v>4551.3656114147871</v>
      </c>
      <c r="AY105" s="192">
        <f t="shared" si="220"/>
        <v>89.055170873352694</v>
      </c>
      <c r="AZ105" s="192">
        <f t="shared" si="221"/>
        <v>94.961554624440794</v>
      </c>
      <c r="BA105" s="192">
        <f t="shared" si="222"/>
        <v>113.88077372979771</v>
      </c>
      <c r="BB105" s="192">
        <f t="shared" si="223"/>
        <v>0.31200211980766496</v>
      </c>
      <c r="BC105" s="192">
        <f t="shared" si="224"/>
        <v>26300.159999999996</v>
      </c>
      <c r="BD105" s="192">
        <f>BC105/'Injection Well'!$Q$14</f>
        <v>44.877863506753492</v>
      </c>
      <c r="BE105" s="192">
        <f t="shared" si="225"/>
        <v>39.966058030249314</v>
      </c>
      <c r="BF105" s="192">
        <f t="shared" si="226"/>
        <v>3108.1275760351577</v>
      </c>
      <c r="BG105" s="192">
        <f t="shared" si="227"/>
        <v>27.292821028857254</v>
      </c>
      <c r="BH105" s="192">
        <f t="shared" si="228"/>
        <v>1443.2277134285864</v>
      </c>
      <c r="BI105" s="192">
        <f t="shared" si="229"/>
        <v>12.673146363168375</v>
      </c>
      <c r="BJ105" s="192">
        <f t="shared" si="230"/>
        <v>1258.7684563296209</v>
      </c>
      <c r="BK105" s="192">
        <f t="shared" si="231"/>
        <v>11.053388689791236</v>
      </c>
      <c r="BL105" s="192">
        <f>BK105*'Injection Well'!Q105</f>
        <v>0</v>
      </c>
      <c r="BM105" s="9"/>
      <c r="BN105" s="116">
        <f t="shared" si="232"/>
        <v>7.0697516367216218E-2</v>
      </c>
      <c r="BO105" s="116">
        <f t="shared" si="233"/>
        <v>70.697516367216224</v>
      </c>
      <c r="BP105" s="116">
        <f t="shared" si="182"/>
        <v>1.6064331470202964</v>
      </c>
      <c r="BQ105" s="116">
        <f t="shared" si="234"/>
        <v>4.2085951947703313</v>
      </c>
      <c r="BR105" s="116">
        <f t="shared" si="235"/>
        <v>0.27625542862369368</v>
      </c>
      <c r="BS105" s="116">
        <f t="shared" si="236"/>
        <v>0.72374457137630632</v>
      </c>
      <c r="BT105" s="23"/>
      <c r="BU105" s="23"/>
    </row>
    <row r="106" spans="2:73" s="101" customFormat="1" x14ac:dyDescent="0.25">
      <c r="B106" s="110">
        <v>92</v>
      </c>
      <c r="C106" s="95">
        <f t="shared" si="175"/>
        <v>0.3044</v>
      </c>
      <c r="D106" s="134">
        <f t="shared" si="183"/>
        <v>2670.4475801649837</v>
      </c>
      <c r="E106" s="95">
        <f t="shared" si="184"/>
        <v>184.12095157818322</v>
      </c>
      <c r="F106" s="95">
        <f t="shared" si="185"/>
        <v>18.412095157818325</v>
      </c>
      <c r="G106" s="95">
        <f t="shared" si="186"/>
        <v>118.99424688198752</v>
      </c>
      <c r="H106" s="5">
        <f t="shared" si="187"/>
        <v>48.330137156659731</v>
      </c>
      <c r="I106" s="95">
        <f t="shared" si="188"/>
        <v>321.48013715665968</v>
      </c>
      <c r="J106" s="89">
        <f t="shared" si="189"/>
        <v>214.0228975707229</v>
      </c>
      <c r="K106" s="90">
        <f t="shared" si="190"/>
        <v>136.10114342208081</v>
      </c>
      <c r="L106" s="208">
        <f t="shared" si="191"/>
        <v>2.3709924699455959E-5</v>
      </c>
      <c r="M106" s="89">
        <f t="shared" si="192"/>
        <v>1.8718062780845497E-5</v>
      </c>
      <c r="N106" s="89">
        <f t="shared" si="193"/>
        <v>1.4222777256784518E-3</v>
      </c>
      <c r="O106" s="95">
        <f t="shared" si="194"/>
        <v>1.2188909257073645E-5</v>
      </c>
      <c r="P106" s="95">
        <v>100</v>
      </c>
      <c r="Q106" s="95">
        <f t="shared" si="176"/>
        <v>86</v>
      </c>
      <c r="R106" s="89">
        <f t="shared" si="195"/>
        <v>8.4873399999999996E-10</v>
      </c>
      <c r="S106" s="89">
        <f t="shared" si="196"/>
        <v>8.4873400000000002E-14</v>
      </c>
      <c r="T106" s="89">
        <f t="shared" si="197"/>
        <v>8.4873400000000012E-15</v>
      </c>
      <c r="U106" s="95">
        <f t="shared" si="177"/>
        <v>12.192</v>
      </c>
      <c r="V106" s="95">
        <f t="shared" si="198"/>
        <v>116.68621824000002</v>
      </c>
      <c r="W106" s="95">
        <f t="shared" si="199"/>
        <v>3828.288</v>
      </c>
      <c r="X106" s="95">
        <f t="shared" si="178"/>
        <v>8.8999999999999996E-2</v>
      </c>
      <c r="Y106" s="95">
        <f t="shared" si="200"/>
        <v>1341.4357077187008</v>
      </c>
      <c r="Z106" s="89">
        <f t="shared" si="201"/>
        <v>0.15052900239938985</v>
      </c>
      <c r="AA106" s="89">
        <f t="shared" si="202"/>
        <v>3143.4887202786199</v>
      </c>
      <c r="AB106" s="89">
        <f t="shared" si="203"/>
        <v>2483.9541063228085</v>
      </c>
      <c r="AC106" s="95">
        <f t="shared" si="204"/>
        <v>5.8564439714341138E-2</v>
      </c>
      <c r="AD106" s="89">
        <f t="shared" si="205"/>
        <v>5.6250411421783511E-2</v>
      </c>
      <c r="AE106" s="111">
        <f t="shared" si="179"/>
        <v>2.6359832600000001E-2</v>
      </c>
      <c r="AF106" s="95">
        <f t="shared" si="206"/>
        <v>1.0470032721398159</v>
      </c>
      <c r="AG106" s="89">
        <f t="shared" si="207"/>
        <v>83.248828590676737</v>
      </c>
      <c r="AH106" s="95">
        <f t="shared" si="208"/>
        <v>22.681573941514561</v>
      </c>
      <c r="AI106" s="95">
        <f t="shared" si="209"/>
        <v>9.6749246390693835E-2</v>
      </c>
      <c r="AJ106" s="95">
        <f t="shared" si="210"/>
        <v>8.8579422473063829E-2</v>
      </c>
      <c r="AK106" s="95">
        <f t="shared" si="211"/>
        <v>7.3741331581212304</v>
      </c>
      <c r="AL106" s="95">
        <f t="shared" si="212"/>
        <v>1.8378928338932903E-5</v>
      </c>
      <c r="AM106" s="95">
        <f t="shared" si="213"/>
        <v>8.0905644306894399E-6</v>
      </c>
      <c r="AN106" s="95">
        <f t="shared" si="214"/>
        <v>9.8602112946180007</v>
      </c>
      <c r="AO106" s="102"/>
      <c r="AP106" s="95">
        <v>38.889000000000003</v>
      </c>
      <c r="AQ106" s="95">
        <v>1628</v>
      </c>
      <c r="AR106" s="192">
        <f t="shared" si="180"/>
        <v>1877.7393310265284</v>
      </c>
      <c r="AS106" s="192">
        <f t="shared" si="215"/>
        <v>5.9631864684213769E-2</v>
      </c>
      <c r="AT106" s="192">
        <f t="shared" si="216"/>
        <v>0.78946108088124789</v>
      </c>
      <c r="AU106" s="192">
        <f t="shared" si="217"/>
        <v>0.55882746525425098</v>
      </c>
      <c r="AV106" s="192">
        <f t="shared" si="218"/>
        <v>0.29346151522305186</v>
      </c>
      <c r="AW106" s="192">
        <f t="shared" si="219"/>
        <v>5110.7229308706537</v>
      </c>
      <c r="AX106" s="192">
        <f t="shared" si="181"/>
        <v>4551.3630389504797</v>
      </c>
      <c r="AY106" s="192">
        <f t="shared" si="220"/>
        <v>89.055170873352694</v>
      </c>
      <c r="AZ106" s="192">
        <f t="shared" si="221"/>
        <v>94.955781768227041</v>
      </c>
      <c r="BA106" s="192">
        <f t="shared" si="222"/>
        <v>113.88070936357211</v>
      </c>
      <c r="BB106" s="192">
        <f t="shared" si="223"/>
        <v>0.3120019434618414</v>
      </c>
      <c r="BC106" s="192">
        <f t="shared" si="224"/>
        <v>26300.159999999996</v>
      </c>
      <c r="BD106" s="192">
        <f>BC106/'Injection Well'!$Q$14</f>
        <v>44.877863506753492</v>
      </c>
      <c r="BE106" s="192">
        <f t="shared" si="225"/>
        <v>39.966058030249314</v>
      </c>
      <c r="BF106" s="192">
        <f t="shared" si="226"/>
        <v>3108.1258192992823</v>
      </c>
      <c r="BG106" s="192">
        <f t="shared" si="227"/>
        <v>27.292821028857254</v>
      </c>
      <c r="BH106" s="192">
        <f t="shared" si="228"/>
        <v>1443.2268977059884</v>
      </c>
      <c r="BI106" s="192">
        <f t="shared" si="229"/>
        <v>12.673146363168375</v>
      </c>
      <c r="BJ106" s="192">
        <f t="shared" si="230"/>
        <v>1258.7677448647109</v>
      </c>
      <c r="BK106" s="192">
        <f t="shared" si="231"/>
        <v>11.053388689791237</v>
      </c>
      <c r="BL106" s="192">
        <f>BK106*'Injection Well'!Q106</f>
        <v>0</v>
      </c>
      <c r="BM106" s="9"/>
      <c r="BN106" s="116">
        <f t="shared" si="232"/>
        <v>7.0693617333440095E-2</v>
      </c>
      <c r="BO106" s="116">
        <f t="shared" si="233"/>
        <v>70.693617333440102</v>
      </c>
      <c r="BP106" s="116">
        <f t="shared" si="182"/>
        <v>1.6063445507382603</v>
      </c>
      <c r="BQ106" s="116">
        <f t="shared" si="234"/>
        <v>4.2083630868313593</v>
      </c>
      <c r="BR106" s="116">
        <f t="shared" si="235"/>
        <v>0.27625542862369362</v>
      </c>
      <c r="BS106" s="116">
        <f t="shared" si="236"/>
        <v>0.72374457137630632</v>
      </c>
      <c r="BT106" s="23"/>
      <c r="BU106" s="23"/>
    </row>
    <row r="107" spans="2:73" s="101" customFormat="1" x14ac:dyDescent="0.25">
      <c r="B107" s="110">
        <v>93</v>
      </c>
      <c r="C107" s="95">
        <f t="shared" si="175"/>
        <v>0.3044</v>
      </c>
      <c r="D107" s="134">
        <f t="shared" si="183"/>
        <v>2670.2970511625845</v>
      </c>
      <c r="E107" s="95">
        <f t="shared" si="184"/>
        <v>184.1105729647374</v>
      </c>
      <c r="F107" s="95">
        <f t="shared" si="185"/>
        <v>18.411057296473739</v>
      </c>
      <c r="G107" s="95">
        <f t="shared" si="186"/>
        <v>118.99423231897154</v>
      </c>
      <c r="H107" s="5">
        <f t="shared" si="187"/>
        <v>48.330129066095303</v>
      </c>
      <c r="I107" s="95">
        <f t="shared" si="188"/>
        <v>321.48012906609529</v>
      </c>
      <c r="J107" s="89">
        <f t="shared" si="189"/>
        <v>214.0098850563374</v>
      </c>
      <c r="K107" s="90">
        <f t="shared" si="190"/>
        <v>136.09363640155368</v>
      </c>
      <c r="L107" s="208">
        <f t="shared" si="191"/>
        <v>2.370899028769789E-5</v>
      </c>
      <c r="M107" s="89">
        <f t="shared" si="192"/>
        <v>1.8717538113956823E-5</v>
      </c>
      <c r="N107" s="89">
        <f t="shared" si="193"/>
        <v>1.4223642049051505E-3</v>
      </c>
      <c r="O107" s="95">
        <f t="shared" si="194"/>
        <v>1.2189650383386615E-5</v>
      </c>
      <c r="P107" s="95">
        <v>100</v>
      </c>
      <c r="Q107" s="95">
        <f t="shared" si="176"/>
        <v>86</v>
      </c>
      <c r="R107" s="89">
        <f t="shared" si="195"/>
        <v>8.4873399999999996E-10</v>
      </c>
      <c r="S107" s="89">
        <f t="shared" si="196"/>
        <v>8.4873400000000002E-14</v>
      </c>
      <c r="T107" s="89">
        <f t="shared" si="197"/>
        <v>8.4873400000000012E-15</v>
      </c>
      <c r="U107" s="95">
        <f t="shared" si="177"/>
        <v>12.192</v>
      </c>
      <c r="V107" s="95">
        <f t="shared" si="198"/>
        <v>116.68621824000002</v>
      </c>
      <c r="W107" s="95">
        <f t="shared" si="199"/>
        <v>3828.288</v>
      </c>
      <c r="X107" s="95">
        <f t="shared" si="178"/>
        <v>8.8999999999999996E-2</v>
      </c>
      <c r="Y107" s="95">
        <f t="shared" si="200"/>
        <v>1341.4885759886174</v>
      </c>
      <c r="Z107" s="89">
        <f t="shared" si="201"/>
        <v>0.15053222233279351</v>
      </c>
      <c r="AA107" s="89">
        <f t="shared" si="202"/>
        <v>3143.4593451699852</v>
      </c>
      <c r="AB107" s="89">
        <f t="shared" si="203"/>
        <v>2483.9180599684491</v>
      </c>
      <c r="AC107" s="95">
        <f t="shared" si="204"/>
        <v>5.8562760186294444E-2</v>
      </c>
      <c r="AD107" s="89">
        <f t="shared" si="205"/>
        <v>5.6247889507853324E-2</v>
      </c>
      <c r="AE107" s="111">
        <f t="shared" si="179"/>
        <v>2.6359832600000001E-2</v>
      </c>
      <c r="AF107" s="95">
        <f t="shared" si="206"/>
        <v>1.046993757001442</v>
      </c>
      <c r="AG107" s="89">
        <f t="shared" si="207"/>
        <v>83.251226386195611</v>
      </c>
      <c r="AH107" s="95">
        <f t="shared" si="208"/>
        <v>22.681573941514561</v>
      </c>
      <c r="AI107" s="95">
        <f t="shared" si="209"/>
        <v>9.6752033035423582E-2</v>
      </c>
      <c r="AJ107" s="95">
        <f t="shared" si="210"/>
        <v>8.8576871215244712E-2</v>
      </c>
      <c r="AK107" s="95">
        <f t="shared" si="211"/>
        <v>7.3741331581212304</v>
      </c>
      <c r="AL107" s="95">
        <f t="shared" si="212"/>
        <v>1.7294802397150636E-5</v>
      </c>
      <c r="AM107" s="95">
        <f t="shared" si="213"/>
        <v>7.6133253454984428E-6</v>
      </c>
      <c r="AN107" s="95">
        <f t="shared" si="214"/>
        <v>9.8596570367650358</v>
      </c>
      <c r="AO107" s="102"/>
      <c r="AP107" s="95">
        <v>38.889000000000003</v>
      </c>
      <c r="AQ107" s="95">
        <v>1628</v>
      </c>
      <c r="AR107" s="192">
        <f t="shared" si="180"/>
        <v>1877.7393310265284</v>
      </c>
      <c r="AS107" s="192">
        <f t="shared" si="215"/>
        <v>5.9631864684213769E-2</v>
      </c>
      <c r="AT107" s="192">
        <f t="shared" si="216"/>
        <v>0.78947006544049114</v>
      </c>
      <c r="AU107" s="192">
        <f t="shared" si="217"/>
        <v>0.55882465949708005</v>
      </c>
      <c r="AV107" s="192">
        <f t="shared" si="218"/>
        <v>0.29346134932943585</v>
      </c>
      <c r="AW107" s="192">
        <f t="shared" si="219"/>
        <v>5110.7200417820914</v>
      </c>
      <c r="AX107" s="192">
        <f t="shared" si="181"/>
        <v>4551.3604660677238</v>
      </c>
      <c r="AY107" s="192">
        <f t="shared" si="220"/>
        <v>89.055170873352694</v>
      </c>
      <c r="AZ107" s="192">
        <f t="shared" si="221"/>
        <v>94.950008491207313</v>
      </c>
      <c r="BA107" s="192">
        <f t="shared" si="222"/>
        <v>113.88064498687642</v>
      </c>
      <c r="BB107" s="192">
        <f t="shared" si="223"/>
        <v>0.31200176708733268</v>
      </c>
      <c r="BC107" s="192">
        <f t="shared" si="224"/>
        <v>26300.159999999996</v>
      </c>
      <c r="BD107" s="192">
        <f>BC107/'Injection Well'!$Q$14</f>
        <v>44.877863506753492</v>
      </c>
      <c r="BE107" s="192">
        <f t="shared" si="225"/>
        <v>39.966058030249314</v>
      </c>
      <c r="BF107" s="192">
        <f t="shared" si="226"/>
        <v>3108.1240622776481</v>
      </c>
      <c r="BG107" s="192">
        <f t="shared" si="227"/>
        <v>27.292821028857254</v>
      </c>
      <c r="BH107" s="192">
        <f t="shared" si="228"/>
        <v>1443.2260818507016</v>
      </c>
      <c r="BI107" s="192">
        <f t="shared" si="229"/>
        <v>12.673146363168375</v>
      </c>
      <c r="BJ107" s="192">
        <f t="shared" si="230"/>
        <v>1258.7670332840707</v>
      </c>
      <c r="BK107" s="192">
        <f t="shared" si="231"/>
        <v>11.053388689791236</v>
      </c>
      <c r="BL107" s="192">
        <f>BK107*'Injection Well'!Q107</f>
        <v>0</v>
      </c>
      <c r="BM107" s="9"/>
      <c r="BN107" s="116">
        <f t="shared" si="232"/>
        <v>7.0689718038966023E-2</v>
      </c>
      <c r="BO107" s="116">
        <f t="shared" si="233"/>
        <v>70.689718038966021</v>
      </c>
      <c r="BP107" s="116">
        <f t="shared" si="182"/>
        <v>1.6062559485324825</v>
      </c>
      <c r="BQ107" s="116">
        <f t="shared" si="234"/>
        <v>4.208130963373141</v>
      </c>
      <c r="BR107" s="116">
        <f t="shared" si="235"/>
        <v>0.27625542862369362</v>
      </c>
      <c r="BS107" s="116">
        <f t="shared" si="236"/>
        <v>0.72374457137630632</v>
      </c>
      <c r="BT107" s="23"/>
      <c r="BU107" s="23"/>
    </row>
    <row r="108" spans="2:73" s="101" customFormat="1" x14ac:dyDescent="0.25">
      <c r="B108" s="110">
        <v>94</v>
      </c>
      <c r="C108" s="95">
        <f t="shared" si="175"/>
        <v>0.3044</v>
      </c>
      <c r="D108" s="134">
        <f t="shared" si="183"/>
        <v>2670.1465189402516</v>
      </c>
      <c r="E108" s="95">
        <f t="shared" si="184"/>
        <v>184.10019412928489</v>
      </c>
      <c r="F108" s="95">
        <f t="shared" si="185"/>
        <v>18.410019412928488</v>
      </c>
      <c r="G108" s="95">
        <f t="shared" si="186"/>
        <v>118.99421861498593</v>
      </c>
      <c r="H108" s="5">
        <f t="shared" si="187"/>
        <v>48.330121452769959</v>
      </c>
      <c r="I108" s="95">
        <f t="shared" si="188"/>
        <v>321.48012145276994</v>
      </c>
      <c r="J108" s="89">
        <f t="shared" si="189"/>
        <v>213.99687163294107</v>
      </c>
      <c r="K108" s="90">
        <f t="shared" si="190"/>
        <v>136.08612889921542</v>
      </c>
      <c r="L108" s="208">
        <f t="shared" si="191"/>
        <v>2.3708055829323644E-5</v>
      </c>
      <c r="M108" s="89">
        <f t="shared" si="192"/>
        <v>1.871701342945723E-5</v>
      </c>
      <c r="N108" s="89">
        <f t="shared" si="193"/>
        <v>1.4224507006911917E-3</v>
      </c>
      <c r="O108" s="95">
        <f t="shared" si="194"/>
        <v>1.2190391651613025E-5</v>
      </c>
      <c r="P108" s="95">
        <v>100</v>
      </c>
      <c r="Q108" s="95">
        <f t="shared" si="176"/>
        <v>86</v>
      </c>
      <c r="R108" s="89">
        <f t="shared" si="195"/>
        <v>8.4873399999999996E-10</v>
      </c>
      <c r="S108" s="89">
        <f t="shared" si="196"/>
        <v>8.4873400000000002E-14</v>
      </c>
      <c r="T108" s="89">
        <f t="shared" si="197"/>
        <v>8.4873400000000012E-15</v>
      </c>
      <c r="U108" s="95">
        <f t="shared" si="177"/>
        <v>12.192</v>
      </c>
      <c r="V108" s="95">
        <f t="shared" si="198"/>
        <v>116.68621824000002</v>
      </c>
      <c r="W108" s="95">
        <f t="shared" si="199"/>
        <v>3828.288</v>
      </c>
      <c r="X108" s="95">
        <f t="shared" si="178"/>
        <v>8.8999999999999996E-2</v>
      </c>
      <c r="Y108" s="95">
        <f t="shared" si="200"/>
        <v>1341.5414510637738</v>
      </c>
      <c r="Z108" s="89">
        <f t="shared" si="201"/>
        <v>0.15053544300123559</v>
      </c>
      <c r="AA108" s="89">
        <f t="shared" si="202"/>
        <v>3143.4299664648215</v>
      </c>
      <c r="AB108" s="89">
        <f t="shared" si="203"/>
        <v>2483.8820076061115</v>
      </c>
      <c r="AC108" s="95">
        <f t="shared" si="204"/>
        <v>5.8561080620586278E-2</v>
      </c>
      <c r="AD108" s="89">
        <f t="shared" si="205"/>
        <v>5.6245367480769914E-2</v>
      </c>
      <c r="AE108" s="111">
        <f t="shared" si="179"/>
        <v>2.6359832600000001E-2</v>
      </c>
      <c r="AF108" s="95">
        <f t="shared" si="206"/>
        <v>1.0469842397227076</v>
      </c>
      <c r="AG108" s="89">
        <f t="shared" si="207"/>
        <v>83.253624432067554</v>
      </c>
      <c r="AH108" s="95">
        <f t="shared" si="208"/>
        <v>22.681573941514561</v>
      </c>
      <c r="AI108" s="95">
        <f t="shared" si="209"/>
        <v>9.6754819971106007E-2</v>
      </c>
      <c r="AJ108" s="95">
        <f t="shared" si="210"/>
        <v>8.857431983803063E-2</v>
      </c>
      <c r="AK108" s="95">
        <f t="shared" si="211"/>
        <v>7.3741331581212304</v>
      </c>
      <c r="AL108" s="95">
        <f t="shared" si="212"/>
        <v>1.627462557241234E-5</v>
      </c>
      <c r="AM108" s="95">
        <f t="shared" si="213"/>
        <v>7.1642369120163113E-6</v>
      </c>
      <c r="AN108" s="95">
        <f t="shared" si="214"/>
        <v>9.8591026755999192</v>
      </c>
      <c r="AO108" s="102"/>
      <c r="AP108" s="95">
        <v>38.889000000000003</v>
      </c>
      <c r="AQ108" s="95">
        <v>1628</v>
      </c>
      <c r="AR108" s="192">
        <f t="shared" si="180"/>
        <v>1877.7393310265284</v>
      </c>
      <c r="AS108" s="192">
        <f t="shared" si="215"/>
        <v>5.9631864684213769E-2</v>
      </c>
      <c r="AT108" s="192">
        <f t="shared" si="216"/>
        <v>0.78947905151745201</v>
      </c>
      <c r="AU108" s="192">
        <f t="shared" si="217"/>
        <v>0.55882185329412748</v>
      </c>
      <c r="AV108" s="192">
        <f t="shared" si="218"/>
        <v>0.29346118340954913</v>
      </c>
      <c r="AW108" s="192">
        <f t="shared" si="219"/>
        <v>5110.717152236015</v>
      </c>
      <c r="AX108" s="192">
        <f t="shared" si="181"/>
        <v>4551.3578927775279</v>
      </c>
      <c r="AY108" s="192">
        <f t="shared" si="220"/>
        <v>89.055170873352694</v>
      </c>
      <c r="AZ108" s="192">
        <f t="shared" si="221"/>
        <v>94.944234810885661</v>
      </c>
      <c r="BA108" s="192">
        <f t="shared" si="222"/>
        <v>113.88058059998608</v>
      </c>
      <c r="BB108" s="192">
        <f t="shared" si="223"/>
        <v>0.31200159068489336</v>
      </c>
      <c r="BC108" s="192">
        <f t="shared" si="224"/>
        <v>26300.159999999996</v>
      </c>
      <c r="BD108" s="192">
        <f>BC108/'Injection Well'!$Q$14</f>
        <v>44.877863506753492</v>
      </c>
      <c r="BE108" s="192">
        <f t="shared" si="225"/>
        <v>39.966058030249314</v>
      </c>
      <c r="BF108" s="192">
        <f t="shared" si="226"/>
        <v>3108.1223049777736</v>
      </c>
      <c r="BG108" s="192">
        <f t="shared" si="227"/>
        <v>27.292821028857258</v>
      </c>
      <c r="BH108" s="192">
        <f t="shared" si="228"/>
        <v>1443.2252658662164</v>
      </c>
      <c r="BI108" s="192">
        <f t="shared" si="229"/>
        <v>12.673146363168375</v>
      </c>
      <c r="BJ108" s="192">
        <f t="shared" si="230"/>
        <v>1258.7663215907453</v>
      </c>
      <c r="BK108" s="192">
        <f t="shared" si="231"/>
        <v>11.053388689791236</v>
      </c>
      <c r="BL108" s="192">
        <f>BK108*'Injection Well'!Q108</f>
        <v>0</v>
      </c>
      <c r="BM108" s="9"/>
      <c r="BN108" s="116">
        <f t="shared" si="232"/>
        <v>7.0685818494229752E-2</v>
      </c>
      <c r="BO108" s="116">
        <f t="shared" si="233"/>
        <v>70.68581849422975</v>
      </c>
      <c r="BP108" s="116">
        <f t="shared" si="182"/>
        <v>1.6061673406400907</v>
      </c>
      <c r="BQ108" s="116">
        <f t="shared" si="234"/>
        <v>4.2078988250169127</v>
      </c>
      <c r="BR108" s="116">
        <f t="shared" si="235"/>
        <v>0.27625542862369368</v>
      </c>
      <c r="BS108" s="116">
        <f t="shared" si="236"/>
        <v>0.72374457137630632</v>
      </c>
      <c r="BT108" s="23"/>
      <c r="BU108" s="23"/>
    </row>
    <row r="109" spans="2:73" s="101" customFormat="1" x14ac:dyDescent="0.25">
      <c r="B109" s="110">
        <v>95</v>
      </c>
      <c r="C109" s="95">
        <f t="shared" si="175"/>
        <v>0.3044</v>
      </c>
      <c r="D109" s="134">
        <f t="shared" si="183"/>
        <v>2669.9959834972501</v>
      </c>
      <c r="E109" s="95">
        <f t="shared" si="184"/>
        <v>184.08981507177501</v>
      </c>
      <c r="F109" s="95">
        <f t="shared" si="185"/>
        <v>18.408981507177501</v>
      </c>
      <c r="G109" s="95">
        <f t="shared" si="186"/>
        <v>118.99420571935948</v>
      </c>
      <c r="H109" s="5">
        <f t="shared" si="187"/>
        <v>48.330114288533046</v>
      </c>
      <c r="I109" s="95">
        <f t="shared" si="188"/>
        <v>321.480114288533</v>
      </c>
      <c r="J109" s="89">
        <f t="shared" si="189"/>
        <v>213.98385733765747</v>
      </c>
      <c r="K109" s="90">
        <f t="shared" si="190"/>
        <v>136.07862093397068</v>
      </c>
      <c r="L109" s="208">
        <f t="shared" si="191"/>
        <v>2.3707121325898799E-5</v>
      </c>
      <c r="M109" s="89">
        <f t="shared" si="192"/>
        <v>1.8716488727720818E-5</v>
      </c>
      <c r="N109" s="89">
        <f t="shared" si="193"/>
        <v>1.4225372127939057E-3</v>
      </c>
      <c r="O109" s="95">
        <f t="shared" si="194"/>
        <v>1.2191133059673196E-5</v>
      </c>
      <c r="P109" s="95">
        <v>100</v>
      </c>
      <c r="Q109" s="95">
        <f t="shared" si="176"/>
        <v>86</v>
      </c>
      <c r="R109" s="89">
        <f t="shared" si="195"/>
        <v>8.4873399999999996E-10</v>
      </c>
      <c r="S109" s="89">
        <f t="shared" si="196"/>
        <v>8.4873400000000002E-14</v>
      </c>
      <c r="T109" s="89">
        <f t="shared" si="197"/>
        <v>8.4873400000000012E-15</v>
      </c>
      <c r="U109" s="95">
        <f t="shared" si="177"/>
        <v>12.192</v>
      </c>
      <c r="V109" s="95">
        <f t="shared" si="198"/>
        <v>116.68621824000002</v>
      </c>
      <c r="W109" s="95">
        <f t="shared" si="199"/>
        <v>3828.288</v>
      </c>
      <c r="X109" s="95">
        <f t="shared" si="178"/>
        <v>8.8999999999999996E-2</v>
      </c>
      <c r="Y109" s="95">
        <f t="shared" si="200"/>
        <v>1341.59433285669</v>
      </c>
      <c r="Z109" s="89">
        <f t="shared" si="201"/>
        <v>0.15053866438871594</v>
      </c>
      <c r="AA109" s="89">
        <f t="shared" si="202"/>
        <v>3143.4005843380037</v>
      </c>
      <c r="AB109" s="89">
        <f t="shared" si="203"/>
        <v>2483.8459495444154</v>
      </c>
      <c r="AC109" s="95">
        <f t="shared" si="204"/>
        <v>5.855940101731074E-2</v>
      </c>
      <c r="AD109" s="89">
        <f t="shared" si="205"/>
        <v>5.6242845344012145E-2</v>
      </c>
      <c r="AE109" s="111">
        <f t="shared" si="179"/>
        <v>2.6359832600000001E-2</v>
      </c>
      <c r="AF109" s="95">
        <f t="shared" si="206"/>
        <v>1.0469747204381241</v>
      </c>
      <c r="AG109" s="89">
        <f t="shared" si="207"/>
        <v>83.256022727142806</v>
      </c>
      <c r="AH109" s="95">
        <f t="shared" si="208"/>
        <v>22.681573941514561</v>
      </c>
      <c r="AI109" s="95">
        <f t="shared" si="209"/>
        <v>9.6757607196404929E-2</v>
      </c>
      <c r="AJ109" s="95">
        <f t="shared" si="210"/>
        <v>8.8571768342678048E-2</v>
      </c>
      <c r="AK109" s="95">
        <f t="shared" si="211"/>
        <v>7.3741331581212304</v>
      </c>
      <c r="AL109" s="95">
        <f t="shared" si="212"/>
        <v>1.5314625752223329E-5</v>
      </c>
      <c r="AM109" s="95">
        <f t="shared" si="213"/>
        <v>6.7416386405951444E-6</v>
      </c>
      <c r="AN109" s="95">
        <f t="shared" si="214"/>
        <v>9.8585482165174714</v>
      </c>
      <c r="AO109" s="102"/>
      <c r="AP109" s="95">
        <v>38.889000000000003</v>
      </c>
      <c r="AQ109" s="95">
        <v>1628</v>
      </c>
      <c r="AR109" s="192">
        <f t="shared" si="180"/>
        <v>1877.7393310265284</v>
      </c>
      <c r="AS109" s="192">
        <f t="shared" si="215"/>
        <v>5.9631864684213769E-2</v>
      </c>
      <c r="AT109" s="192">
        <f t="shared" si="216"/>
        <v>0.78948803907600651</v>
      </c>
      <c r="AU109" s="192">
        <f t="shared" si="217"/>
        <v>0.55881904665668802</v>
      </c>
      <c r="AV109" s="192">
        <f t="shared" si="218"/>
        <v>0.29346101746405945</v>
      </c>
      <c r="AW109" s="192">
        <f t="shared" si="219"/>
        <v>5110.7142622440551</v>
      </c>
      <c r="AX109" s="192">
        <f t="shared" si="181"/>
        <v>4551.3553190902503</v>
      </c>
      <c r="AY109" s="192">
        <f t="shared" si="220"/>
        <v>89.055170873352708</v>
      </c>
      <c r="AZ109" s="192">
        <f t="shared" si="221"/>
        <v>94.938460743732833</v>
      </c>
      <c r="BA109" s="192">
        <f t="shared" si="222"/>
        <v>113.88051620316025</v>
      </c>
      <c r="BB109" s="192">
        <f t="shared" si="223"/>
        <v>0.31200141425523359</v>
      </c>
      <c r="BC109" s="192">
        <f t="shared" si="224"/>
        <v>26300.159999999996</v>
      </c>
      <c r="BD109" s="192">
        <f>BC109/'Injection Well'!$Q$14</f>
        <v>44.877863506753492</v>
      </c>
      <c r="BE109" s="192">
        <f t="shared" si="225"/>
        <v>39.966058030249314</v>
      </c>
      <c r="BF109" s="192">
        <f t="shared" si="226"/>
        <v>3108.1205474067319</v>
      </c>
      <c r="BG109" s="192">
        <f t="shared" si="227"/>
        <v>27.292821028857258</v>
      </c>
      <c r="BH109" s="192">
        <f t="shared" si="228"/>
        <v>1443.2244497558174</v>
      </c>
      <c r="BI109" s="192">
        <f t="shared" si="229"/>
        <v>12.673146363168375</v>
      </c>
      <c r="BJ109" s="192">
        <f t="shared" si="230"/>
        <v>1258.7656097875993</v>
      </c>
      <c r="BK109" s="192">
        <f t="shared" si="231"/>
        <v>11.053388689791237</v>
      </c>
      <c r="BL109" s="192">
        <f>BK109*'Injection Well'!Q109</f>
        <v>0</v>
      </c>
      <c r="BM109" s="9"/>
      <c r="BN109" s="116">
        <f t="shared" si="232"/>
        <v>7.0681918709050745E-2</v>
      </c>
      <c r="BO109" s="116">
        <f t="shared" si="233"/>
        <v>70.681918709050748</v>
      </c>
      <c r="BP109" s="116">
        <f t="shared" si="182"/>
        <v>1.6060787272842088</v>
      </c>
      <c r="BQ109" s="116">
        <f t="shared" si="234"/>
        <v>4.2076666723472247</v>
      </c>
      <c r="BR109" s="116">
        <f t="shared" si="235"/>
        <v>0.27625542862369362</v>
      </c>
      <c r="BS109" s="116">
        <f t="shared" si="236"/>
        <v>0.72374457137630632</v>
      </c>
      <c r="BT109" s="23"/>
      <c r="BU109" s="23"/>
    </row>
    <row r="110" spans="2:73" s="101" customFormat="1" x14ac:dyDescent="0.25">
      <c r="B110" s="110">
        <v>96</v>
      </c>
      <c r="C110" s="95">
        <f t="shared" si="175"/>
        <v>0.3044</v>
      </c>
      <c r="D110" s="134">
        <f t="shared" si="183"/>
        <v>2669.8454448328612</v>
      </c>
      <c r="E110" s="95">
        <f t="shared" si="184"/>
        <v>184.07943579215816</v>
      </c>
      <c r="F110" s="95">
        <f t="shared" si="185"/>
        <v>18.407943579215818</v>
      </c>
      <c r="G110" s="95">
        <f t="shared" si="186"/>
        <v>118.99419358440993</v>
      </c>
      <c r="H110" s="5">
        <f t="shared" si="187"/>
        <v>48.330107546894403</v>
      </c>
      <c r="I110" s="95">
        <f t="shared" si="188"/>
        <v>321.48010754689437</v>
      </c>
      <c r="J110" s="89">
        <f t="shared" si="189"/>
        <v>213.97084220541799</v>
      </c>
      <c r="K110" s="90">
        <f t="shared" si="190"/>
        <v>136.07111252360767</v>
      </c>
      <c r="L110" s="208">
        <f t="shared" si="191"/>
        <v>2.3706186778896423E-5</v>
      </c>
      <c r="M110" s="89">
        <f t="shared" si="192"/>
        <v>1.8715964009099522E-5</v>
      </c>
      <c r="N110" s="89">
        <f t="shared" si="193"/>
        <v>1.42262374098508E-3</v>
      </c>
      <c r="O110" s="95">
        <f t="shared" si="194"/>
        <v>1.2191874605611349E-5</v>
      </c>
      <c r="P110" s="95">
        <v>100</v>
      </c>
      <c r="Q110" s="95">
        <f t="shared" si="176"/>
        <v>86</v>
      </c>
      <c r="R110" s="89">
        <f t="shared" si="195"/>
        <v>8.4873399999999996E-10</v>
      </c>
      <c r="S110" s="89">
        <f t="shared" si="196"/>
        <v>8.4873400000000002E-14</v>
      </c>
      <c r="T110" s="89">
        <f t="shared" si="197"/>
        <v>8.4873400000000012E-15</v>
      </c>
      <c r="U110" s="95">
        <f t="shared" si="177"/>
        <v>12.192</v>
      </c>
      <c r="V110" s="95">
        <f t="shared" si="198"/>
        <v>116.68621824000002</v>
      </c>
      <c r="W110" s="95">
        <f t="shared" si="199"/>
        <v>3828.288</v>
      </c>
      <c r="X110" s="95">
        <f t="shared" si="178"/>
        <v>8.8999999999999996E-2</v>
      </c>
      <c r="Y110" s="95">
        <f t="shared" si="200"/>
        <v>1341.6472212850936</v>
      </c>
      <c r="Z110" s="89">
        <f t="shared" si="201"/>
        <v>0.15054188648018313</v>
      </c>
      <c r="AA110" s="89">
        <f t="shared" si="202"/>
        <v>3143.3711989540848</v>
      </c>
      <c r="AB110" s="89">
        <f t="shared" si="203"/>
        <v>2483.8098860737682</v>
      </c>
      <c r="AC110" s="95">
        <f t="shared" si="204"/>
        <v>5.8557721376556085E-2</v>
      </c>
      <c r="AD110" s="89">
        <f t="shared" si="205"/>
        <v>5.624032310085321E-2</v>
      </c>
      <c r="AE110" s="111">
        <f t="shared" si="179"/>
        <v>2.6359832600000001E-2</v>
      </c>
      <c r="AF110" s="95">
        <f t="shared" si="206"/>
        <v>1.0469651992742715</v>
      </c>
      <c r="AG110" s="89">
        <f t="shared" si="207"/>
        <v>83.258421270341756</v>
      </c>
      <c r="AH110" s="95">
        <f t="shared" si="208"/>
        <v>22.681573941514561</v>
      </c>
      <c r="AI110" s="95">
        <f t="shared" si="209"/>
        <v>9.6760394710065645E-2</v>
      </c>
      <c r="AJ110" s="95">
        <f t="shared" si="210"/>
        <v>8.8569216730368605E-2</v>
      </c>
      <c r="AK110" s="95">
        <f t="shared" si="211"/>
        <v>7.3741331581212304</v>
      </c>
      <c r="AL110" s="95">
        <f t="shared" si="212"/>
        <v>1.4411253323942669E-5</v>
      </c>
      <c r="AM110" s="95">
        <f t="shared" si="213"/>
        <v>6.3439679858277875E-6</v>
      </c>
      <c r="AN110" s="95">
        <f t="shared" si="214"/>
        <v>9.8579936645938826</v>
      </c>
      <c r="AO110" s="102"/>
      <c r="AP110" s="95">
        <v>38.889000000000003</v>
      </c>
      <c r="AQ110" s="95">
        <v>1628</v>
      </c>
      <c r="AR110" s="192">
        <f t="shared" si="180"/>
        <v>1877.7393310265284</v>
      </c>
      <c r="AS110" s="192">
        <f t="shared" si="215"/>
        <v>5.9631864684213769E-2</v>
      </c>
      <c r="AT110" s="192">
        <f t="shared" si="216"/>
        <v>0.78949702808216859</v>
      </c>
      <c r="AU110" s="192">
        <f t="shared" si="217"/>
        <v>0.55881623959538806</v>
      </c>
      <c r="AV110" s="192">
        <f t="shared" si="218"/>
        <v>0.29346085149359524</v>
      </c>
      <c r="AW110" s="192">
        <f t="shared" si="219"/>
        <v>5110.7113718171577</v>
      </c>
      <c r="AX110" s="192">
        <f t="shared" si="181"/>
        <v>4551.3527450156371</v>
      </c>
      <c r="AY110" s="192">
        <f t="shared" si="220"/>
        <v>89.055170873352679</v>
      </c>
      <c r="AZ110" s="192">
        <f t="shared" si="221"/>
        <v>94.932686305246875</v>
      </c>
      <c r="BA110" s="192">
        <f t="shared" si="222"/>
        <v>113.88045179664283</v>
      </c>
      <c r="BB110" s="192">
        <f t="shared" si="223"/>
        <v>0.31200123779902145</v>
      </c>
      <c r="BC110" s="192">
        <f t="shared" si="224"/>
        <v>26300.159999999996</v>
      </c>
      <c r="BD110" s="192">
        <f>BC110/'Injection Well'!$Q$14</f>
        <v>44.877863506753492</v>
      </c>
      <c r="BE110" s="192">
        <f t="shared" si="225"/>
        <v>39.966058030249314</v>
      </c>
      <c r="BF110" s="192">
        <f t="shared" si="226"/>
        <v>3108.1187895711782</v>
      </c>
      <c r="BG110" s="192">
        <f t="shared" si="227"/>
        <v>27.292821028857254</v>
      </c>
      <c r="BH110" s="192">
        <f t="shared" si="228"/>
        <v>1443.2236335225953</v>
      </c>
      <c r="BI110" s="192">
        <f t="shared" si="229"/>
        <v>12.673146363168373</v>
      </c>
      <c r="BJ110" s="192">
        <f t="shared" si="230"/>
        <v>1258.7648978773279</v>
      </c>
      <c r="BK110" s="192">
        <f t="shared" si="231"/>
        <v>11.053388689791236</v>
      </c>
      <c r="BL110" s="192">
        <f>BK110*'Injection Well'!Q110</f>
        <v>0</v>
      </c>
      <c r="BM110" s="9"/>
      <c r="BN110" s="116">
        <f t="shared" si="232"/>
        <v>7.0678018692668529E-2</v>
      </c>
      <c r="BO110" s="116">
        <f t="shared" si="233"/>
        <v>70.67801869266853</v>
      </c>
      <c r="BP110" s="116">
        <f t="shared" si="182"/>
        <v>1.6059901086747832</v>
      </c>
      <c r="BQ110" s="116">
        <f t="shared" si="234"/>
        <v>4.2074345059141001</v>
      </c>
      <c r="BR110" s="116">
        <f t="shared" si="235"/>
        <v>0.27625542862369368</v>
      </c>
      <c r="BS110" s="116">
        <f t="shared" si="236"/>
        <v>0.72374457137630632</v>
      </c>
      <c r="BT110" s="23"/>
      <c r="BU110" s="23"/>
    </row>
    <row r="111" spans="2:73" s="101" customFormat="1" x14ac:dyDescent="0.25">
      <c r="B111" s="110">
        <v>97</v>
      </c>
      <c r="C111" s="95">
        <f t="shared" si="175"/>
        <v>0.3044</v>
      </c>
      <c r="D111" s="134">
        <f t="shared" si="183"/>
        <v>2669.6949029463808</v>
      </c>
      <c r="E111" s="95">
        <f t="shared" si="184"/>
        <v>184.06905629038587</v>
      </c>
      <c r="F111" s="95">
        <f t="shared" si="185"/>
        <v>18.40690562903859</v>
      </c>
      <c r="G111" s="95">
        <f t="shared" si="186"/>
        <v>118.99418216526755</v>
      </c>
      <c r="H111" s="5">
        <f t="shared" si="187"/>
        <v>48.330101202926414</v>
      </c>
      <c r="I111" s="95">
        <f t="shared" si="188"/>
        <v>321.48010120292639</v>
      </c>
      <c r="J111" s="89">
        <f t="shared" si="189"/>
        <v>213.95782626909119</v>
      </c>
      <c r="K111" s="90">
        <f t="shared" si="190"/>
        <v>136.06360368486401</v>
      </c>
      <c r="L111" s="208">
        <f t="shared" si="191"/>
        <v>2.3705252189702516E-5</v>
      </c>
      <c r="M111" s="89">
        <f t="shared" si="192"/>
        <v>1.8715439273924431E-5</v>
      </c>
      <c r="N111" s="89">
        <f t="shared" si="193"/>
        <v>1.422710285050107E-3</v>
      </c>
      <c r="O111" s="95">
        <f t="shared" si="194"/>
        <v>1.2192616287588299E-5</v>
      </c>
      <c r="P111" s="95">
        <v>100</v>
      </c>
      <c r="Q111" s="95">
        <f t="shared" si="176"/>
        <v>86</v>
      </c>
      <c r="R111" s="89">
        <f t="shared" si="195"/>
        <v>8.4873399999999996E-10</v>
      </c>
      <c r="S111" s="89">
        <f t="shared" si="196"/>
        <v>8.4873400000000002E-14</v>
      </c>
      <c r="T111" s="89">
        <f t="shared" si="197"/>
        <v>8.4873400000000012E-15</v>
      </c>
      <c r="U111" s="95">
        <f t="shared" si="177"/>
        <v>12.192</v>
      </c>
      <c r="V111" s="95">
        <f t="shared" si="198"/>
        <v>116.68621824000002</v>
      </c>
      <c r="W111" s="95">
        <f t="shared" si="199"/>
        <v>3828.288</v>
      </c>
      <c r="X111" s="95">
        <f t="shared" si="178"/>
        <v>8.8999999999999996E-2</v>
      </c>
      <c r="Y111" s="95">
        <f t="shared" si="200"/>
        <v>1341.7001162716144</v>
      </c>
      <c r="Z111" s="89">
        <f t="shared" si="201"/>
        <v>0.15054510926147863</v>
      </c>
      <c r="AA111" s="89">
        <f t="shared" si="202"/>
        <v>3143.3418104679095</v>
      </c>
      <c r="AB111" s="89">
        <f t="shared" si="203"/>
        <v>2483.7738174674409</v>
      </c>
      <c r="AC111" s="95">
        <f t="shared" si="204"/>
        <v>5.8556041698405059E-2</v>
      </c>
      <c r="AD111" s="89">
        <f t="shared" si="205"/>
        <v>5.6237800754372763E-2</v>
      </c>
      <c r="AE111" s="111">
        <f t="shared" si="179"/>
        <v>2.6359832600000001E-2</v>
      </c>
      <c r="AF111" s="95">
        <f t="shared" si="206"/>
        <v>1.0469556763502659</v>
      </c>
      <c r="AG111" s="89">
        <f t="shared" si="207"/>
        <v>83.260820060650829</v>
      </c>
      <c r="AH111" s="95">
        <f t="shared" si="208"/>
        <v>22.681573941514561</v>
      </c>
      <c r="AI111" s="95">
        <f t="shared" si="209"/>
        <v>9.6763182510910165E-2</v>
      </c>
      <c r="AJ111" s="95">
        <f t="shared" si="210"/>
        <v>8.8566665002213413E-2</v>
      </c>
      <c r="AK111" s="95">
        <f t="shared" si="211"/>
        <v>7.3741331581212304</v>
      </c>
      <c r="AL111" s="95">
        <f t="shared" si="212"/>
        <v>1.3561168051063905E-5</v>
      </c>
      <c r="AM111" s="95">
        <f t="shared" si="213"/>
        <v>5.9697545695294708E-6</v>
      </c>
      <c r="AN111" s="95">
        <f t="shared" si="214"/>
        <v>9.857439024605597</v>
      </c>
      <c r="AO111" s="102"/>
      <c r="AP111" s="95">
        <v>38.889000000000003</v>
      </c>
      <c r="AQ111" s="95">
        <v>1628</v>
      </c>
      <c r="AR111" s="192">
        <f t="shared" si="180"/>
        <v>1877.7393310265284</v>
      </c>
      <c r="AS111" s="192">
        <f t="shared" si="215"/>
        <v>5.9631864684213769E-2</v>
      </c>
      <c r="AT111" s="192">
        <f t="shared" si="216"/>
        <v>0.78950601850396507</v>
      </c>
      <c r="AU111" s="192">
        <f t="shared" si="217"/>
        <v>0.55881343212022527</v>
      </c>
      <c r="AV111" s="192">
        <f t="shared" si="218"/>
        <v>0.29346068549874754</v>
      </c>
      <c r="AW111" s="192">
        <f t="shared" si="219"/>
        <v>5110.7084809656126</v>
      </c>
      <c r="AX111" s="192">
        <f t="shared" si="181"/>
        <v>4551.3501705628541</v>
      </c>
      <c r="AY111" s="192">
        <f t="shared" si="220"/>
        <v>89.055170873352694</v>
      </c>
      <c r="AZ111" s="192">
        <f t="shared" si="221"/>
        <v>94.926911510010527</v>
      </c>
      <c r="BA111" s="192">
        <f t="shared" si="222"/>
        <v>113.88038738066312</v>
      </c>
      <c r="BB111" s="192">
        <f t="shared" si="223"/>
        <v>0.31200106131688526</v>
      </c>
      <c r="BC111" s="192">
        <f t="shared" si="224"/>
        <v>26300.159999999996</v>
      </c>
      <c r="BD111" s="192">
        <f>BC111/'Injection Well'!$Q$14</f>
        <v>44.877863506753492</v>
      </c>
      <c r="BE111" s="192">
        <f t="shared" si="225"/>
        <v>39.966058030249314</v>
      </c>
      <c r="BF111" s="192">
        <f t="shared" si="226"/>
        <v>3108.1170314773731</v>
      </c>
      <c r="BG111" s="192">
        <f t="shared" si="227"/>
        <v>27.292821028857258</v>
      </c>
      <c r="BH111" s="192">
        <f t="shared" si="228"/>
        <v>1443.2228171694564</v>
      </c>
      <c r="BI111" s="192">
        <f t="shared" si="229"/>
        <v>12.673146363168375</v>
      </c>
      <c r="BJ111" s="192">
        <f t="shared" si="230"/>
        <v>1258.7641858624663</v>
      </c>
      <c r="BK111" s="192">
        <f t="shared" si="231"/>
        <v>11.053388689791236</v>
      </c>
      <c r="BL111" s="192">
        <f>BK111*'Injection Well'!Q111</f>
        <v>0</v>
      </c>
      <c r="BM111" s="9"/>
      <c r="BN111" s="116">
        <f t="shared" si="232"/>
        <v>7.0674118453776968E-2</v>
      </c>
      <c r="BO111" s="116">
        <f t="shared" si="233"/>
        <v>70.67411845377697</v>
      </c>
      <c r="BP111" s="116">
        <f t="shared" si="182"/>
        <v>1.6059014850093609</v>
      </c>
      <c r="BQ111" s="116">
        <f t="shared" si="234"/>
        <v>4.2072023262350831</v>
      </c>
      <c r="BR111" s="116">
        <f t="shared" si="235"/>
        <v>0.27625542862369362</v>
      </c>
      <c r="BS111" s="116">
        <f t="shared" si="236"/>
        <v>0.72374457137630632</v>
      </c>
      <c r="BT111" s="23"/>
      <c r="BU111" s="23"/>
    </row>
    <row r="112" spans="2:73" s="101" customFormat="1" x14ac:dyDescent="0.25">
      <c r="B112" s="110">
        <v>98</v>
      </c>
      <c r="C112" s="95">
        <f t="shared" si="175"/>
        <v>0.3044</v>
      </c>
      <c r="D112" s="134">
        <f t="shared" si="183"/>
        <v>2669.5443578371192</v>
      </c>
      <c r="E112" s="95">
        <f t="shared" si="184"/>
        <v>184.05867656641055</v>
      </c>
      <c r="F112" s="95">
        <f t="shared" si="185"/>
        <v>18.405867656641053</v>
      </c>
      <c r="G112" s="95">
        <f t="shared" si="186"/>
        <v>118.99417141970933</v>
      </c>
      <c r="H112" s="5">
        <f t="shared" si="187"/>
        <v>48.330095233171846</v>
      </c>
      <c r="I112" s="95">
        <f t="shared" si="188"/>
        <v>321.48009523317182</v>
      </c>
      <c r="J112" s="89">
        <f t="shared" si="189"/>
        <v>213.94480955960444</v>
      </c>
      <c r="K112" s="90">
        <f t="shared" si="190"/>
        <v>136.05609443348857</v>
      </c>
      <c r="L112" s="208">
        <f t="shared" si="191"/>
        <v>2.3704317559621152E-5</v>
      </c>
      <c r="M112" s="89">
        <f t="shared" si="192"/>
        <v>1.8714914522506999E-5</v>
      </c>
      <c r="N112" s="89">
        <f t="shared" si="193"/>
        <v>1.4227968447871834E-3</v>
      </c>
      <c r="O112" s="95">
        <f t="shared" si="194"/>
        <v>1.2193358103874592E-5</v>
      </c>
      <c r="P112" s="95">
        <v>100</v>
      </c>
      <c r="Q112" s="95">
        <f t="shared" si="176"/>
        <v>86</v>
      </c>
      <c r="R112" s="89">
        <f t="shared" si="195"/>
        <v>8.4873399999999996E-10</v>
      </c>
      <c r="S112" s="89">
        <f t="shared" si="196"/>
        <v>8.4873400000000002E-14</v>
      </c>
      <c r="T112" s="89">
        <f t="shared" si="197"/>
        <v>8.4873400000000012E-15</v>
      </c>
      <c r="U112" s="95">
        <f t="shared" si="177"/>
        <v>12.192</v>
      </c>
      <c r="V112" s="95">
        <f t="shared" si="198"/>
        <v>116.68621824000002</v>
      </c>
      <c r="W112" s="95">
        <f t="shared" si="199"/>
        <v>3828.288</v>
      </c>
      <c r="X112" s="95">
        <f t="shared" si="178"/>
        <v>8.8999999999999996E-2</v>
      </c>
      <c r="Y112" s="95">
        <f t="shared" si="200"/>
        <v>1341.7530177434953</v>
      </c>
      <c r="Z112" s="89">
        <f t="shared" si="201"/>
        <v>0.15054833271928397</v>
      </c>
      <c r="AA112" s="89">
        <f t="shared" si="202"/>
        <v>3143.312419025181</v>
      </c>
      <c r="AB112" s="89">
        <f t="shared" si="203"/>
        <v>2483.7377439825809</v>
      </c>
      <c r="AC112" s="95">
        <f t="shared" si="204"/>
        <v>5.8554361982935212E-2</v>
      </c>
      <c r="AD112" s="89">
        <f t="shared" si="205"/>
        <v>5.6235278307468356E-2</v>
      </c>
      <c r="AE112" s="111">
        <f t="shared" si="179"/>
        <v>2.6359832600000001E-2</v>
      </c>
      <c r="AF112" s="95">
        <f t="shared" si="206"/>
        <v>1.0469461517782006</v>
      </c>
      <c r="AG112" s="89">
        <f t="shared" si="207"/>
        <v>83.263219097117926</v>
      </c>
      <c r="AH112" s="95">
        <f t="shared" si="208"/>
        <v>22.681573941514561</v>
      </c>
      <c r="AI112" s="95">
        <f t="shared" si="209"/>
        <v>9.6765970597832054E-2</v>
      </c>
      <c r="AJ112" s="95">
        <f t="shared" si="210"/>
        <v>8.8564113159257843E-2</v>
      </c>
      <c r="AK112" s="95">
        <f t="shared" si="211"/>
        <v>7.3741331581212304</v>
      </c>
      <c r="AL112" s="95">
        <f t="shared" si="212"/>
        <v>1.2761226723547312E-5</v>
      </c>
      <c r="AM112" s="95">
        <f t="shared" si="213"/>
        <v>5.6176147444525726E-6</v>
      </c>
      <c r="AN112" s="95">
        <f t="shared" si="214"/>
        <v>9.8568843010469198</v>
      </c>
      <c r="AO112" s="102"/>
      <c r="AP112" s="95">
        <v>38.889000000000003</v>
      </c>
      <c r="AQ112" s="95">
        <v>1628</v>
      </c>
      <c r="AR112" s="192">
        <f t="shared" si="180"/>
        <v>1877.7393310265284</v>
      </c>
      <c r="AS112" s="192">
        <f t="shared" si="215"/>
        <v>5.9631864684213769E-2</v>
      </c>
      <c r="AT112" s="192">
        <f t="shared" si="216"/>
        <v>0.78951501031131588</v>
      </c>
      <c r="AU112" s="192">
        <f t="shared" si="217"/>
        <v>0.55881062424060546</v>
      </c>
      <c r="AV112" s="192">
        <f t="shared" si="218"/>
        <v>0.29346051948007262</v>
      </c>
      <c r="AW112" s="192">
        <f t="shared" si="219"/>
        <v>5110.7055896991096</v>
      </c>
      <c r="AX112" s="192">
        <f t="shared" si="181"/>
        <v>4551.3475957405299</v>
      </c>
      <c r="AY112" s="192">
        <f t="shared" si="220"/>
        <v>89.055170873352694</v>
      </c>
      <c r="AZ112" s="192">
        <f t="shared" si="221"/>
        <v>94.921136371745433</v>
      </c>
      <c r="BA112" s="192">
        <f t="shared" si="222"/>
        <v>113.88032295543704</v>
      </c>
      <c r="BB112" s="192">
        <f t="shared" si="223"/>
        <v>0.31200088480941657</v>
      </c>
      <c r="BC112" s="192">
        <f t="shared" si="224"/>
        <v>26300.159999999996</v>
      </c>
      <c r="BD112" s="192">
        <f>BC112/'Injection Well'!$Q$14</f>
        <v>44.877863506753492</v>
      </c>
      <c r="BE112" s="192">
        <f t="shared" si="225"/>
        <v>39.966058030249314</v>
      </c>
      <c r="BF112" s="192">
        <f t="shared" si="226"/>
        <v>3108.1152731312077</v>
      </c>
      <c r="BG112" s="192">
        <f t="shared" si="227"/>
        <v>27.292821028857254</v>
      </c>
      <c r="BH112" s="192">
        <f t="shared" si="228"/>
        <v>1443.2220006991367</v>
      </c>
      <c r="BI112" s="192">
        <f t="shared" si="229"/>
        <v>12.673146363168373</v>
      </c>
      <c r="BJ112" s="192">
        <f t="shared" si="230"/>
        <v>1258.7634737454009</v>
      </c>
      <c r="BK112" s="192">
        <f t="shared" si="231"/>
        <v>11.053388689791236</v>
      </c>
      <c r="BL112" s="192">
        <f>BK112*'Injection Well'!Q112</f>
        <v>0</v>
      </c>
      <c r="BM112" s="9"/>
      <c r="BN112" s="116">
        <f t="shared" si="232"/>
        <v>7.0670218000556284E-2</v>
      </c>
      <c r="BO112" s="116">
        <f t="shared" si="233"/>
        <v>70.670218000556289</v>
      </c>
      <c r="BP112" s="116">
        <f t="shared" si="182"/>
        <v>1.6058128564738188</v>
      </c>
      <c r="BQ112" s="116">
        <f t="shared" si="234"/>
        <v>4.206970133797137</v>
      </c>
      <c r="BR112" s="116">
        <f t="shared" si="235"/>
        <v>0.27625542862369373</v>
      </c>
      <c r="BS112" s="116">
        <f t="shared" si="236"/>
        <v>0.72374457137630632</v>
      </c>
      <c r="BT112" s="23"/>
      <c r="BU112" s="23"/>
    </row>
    <row r="113" spans="2:97" s="101" customFormat="1" x14ac:dyDescent="0.25">
      <c r="B113" s="110">
        <v>99</v>
      </c>
      <c r="C113" s="95">
        <f t="shared" si="175"/>
        <v>0.3044</v>
      </c>
      <c r="D113" s="134">
        <f t="shared" si="183"/>
        <v>2669.3938095044</v>
      </c>
      <c r="E113" s="95">
        <f t="shared" si="184"/>
        <v>184.04829662018557</v>
      </c>
      <c r="F113" s="95">
        <f t="shared" si="185"/>
        <v>18.404829662018557</v>
      </c>
      <c r="G113" s="95">
        <f t="shared" si="186"/>
        <v>118.99416130800279</v>
      </c>
      <c r="H113" s="5">
        <f t="shared" si="187"/>
        <v>48.3300896155571</v>
      </c>
      <c r="I113" s="95">
        <f t="shared" si="188"/>
        <v>321.48008961555706</v>
      </c>
      <c r="J113" s="89">
        <f t="shared" si="189"/>
        <v>213.93179210605851</v>
      </c>
      <c r="K113" s="90">
        <f t="shared" si="190"/>
        <v>136.04858478430003</v>
      </c>
      <c r="L113" s="208">
        <f t="shared" si="191"/>
        <v>2.3703382889879324E-5</v>
      </c>
      <c r="M113" s="89">
        <f t="shared" si="192"/>
        <v>1.8714389755140221E-5</v>
      </c>
      <c r="N113" s="89">
        <f t="shared" si="193"/>
        <v>1.4228834200065556E-3</v>
      </c>
      <c r="O113" s="95">
        <f t="shared" si="194"/>
        <v>1.2194100052844042E-5</v>
      </c>
      <c r="P113" s="95">
        <v>100</v>
      </c>
      <c r="Q113" s="95">
        <f t="shared" si="176"/>
        <v>86</v>
      </c>
      <c r="R113" s="89">
        <f t="shared" si="195"/>
        <v>8.4873399999999996E-10</v>
      </c>
      <c r="S113" s="89">
        <f t="shared" si="196"/>
        <v>8.4873400000000002E-14</v>
      </c>
      <c r="T113" s="89">
        <f t="shared" si="197"/>
        <v>8.4873400000000012E-15</v>
      </c>
      <c r="U113" s="95">
        <f t="shared" si="177"/>
        <v>12.192</v>
      </c>
      <c r="V113" s="95">
        <f t="shared" si="198"/>
        <v>116.68621824000002</v>
      </c>
      <c r="W113" s="95">
        <f t="shared" si="199"/>
        <v>3828.288</v>
      </c>
      <c r="X113" s="95">
        <f t="shared" si="178"/>
        <v>8.8999999999999996E-2</v>
      </c>
      <c r="Y113" s="95">
        <f t="shared" si="200"/>
        <v>1341.8059256323193</v>
      </c>
      <c r="Z113" s="89">
        <f t="shared" si="201"/>
        <v>0.15055155684107149</v>
      </c>
      <c r="AA113" s="89">
        <f t="shared" si="202"/>
        <v>3143.2830247630031</v>
      </c>
      <c r="AB113" s="89">
        <f t="shared" si="203"/>
        <v>2483.7016658611592</v>
      </c>
      <c r="AC113" s="95">
        <f t="shared" si="204"/>
        <v>5.8552682230219213E-2</v>
      </c>
      <c r="AD113" s="89">
        <f t="shared" si="205"/>
        <v>5.6232755762866182E-2</v>
      </c>
      <c r="AE113" s="111">
        <f t="shared" si="179"/>
        <v>2.6359832600000001E-2</v>
      </c>
      <c r="AF113" s="95">
        <f t="shared" si="206"/>
        <v>1.0469366256635591</v>
      </c>
      <c r="AG113" s="89">
        <f t="shared" si="207"/>
        <v>83.265618378849936</v>
      </c>
      <c r="AH113" s="95">
        <f t="shared" si="208"/>
        <v>22.681573941514561</v>
      </c>
      <c r="AI113" s="95">
        <f t="shared" si="209"/>
        <v>9.6768758969793325E-2</v>
      </c>
      <c r="AJ113" s="95">
        <f t="shared" si="210"/>
        <v>8.8561561202484429E-2</v>
      </c>
      <c r="AK113" s="95">
        <f t="shared" si="211"/>
        <v>7.3741331581212304</v>
      </c>
      <c r="AL113" s="95">
        <f t="shared" si="212"/>
        <v>1.2008471533647033E-5</v>
      </c>
      <c r="AM113" s="95">
        <f t="shared" si="213"/>
        <v>5.286246477360179E-6</v>
      </c>
      <c r="AN113" s="95">
        <f t="shared" si="214"/>
        <v>9.8563294981467742</v>
      </c>
      <c r="AO113" s="102"/>
      <c r="AP113" s="95">
        <v>38.889000000000003</v>
      </c>
      <c r="AQ113" s="95">
        <v>1628</v>
      </c>
      <c r="AR113" s="192">
        <f t="shared" si="180"/>
        <v>1877.7393310265284</v>
      </c>
      <c r="AS113" s="192">
        <f t="shared" si="215"/>
        <v>5.9631864684213769E-2</v>
      </c>
      <c r="AT113" s="192">
        <f t="shared" si="216"/>
        <v>0.78952400347592311</v>
      </c>
      <c r="AU113" s="192">
        <f t="shared" si="217"/>
        <v>0.55880781596537787</v>
      </c>
      <c r="AV113" s="192">
        <f t="shared" si="218"/>
        <v>0.29346035343809374</v>
      </c>
      <c r="AW113" s="192">
        <f t="shared" si="219"/>
        <v>5110.702698026761</v>
      </c>
      <c r="AX113" s="192">
        <f t="shared" si="181"/>
        <v>4551.3450205567788</v>
      </c>
      <c r="AY113" s="192">
        <f t="shared" si="220"/>
        <v>89.055170873352708</v>
      </c>
      <c r="AZ113" s="192">
        <f t="shared" si="221"/>
        <v>94.915360903362796</v>
      </c>
      <c r="BA113" s="192">
        <f t="shared" si="222"/>
        <v>113.8802585211676</v>
      </c>
      <c r="BB113" s="192">
        <f t="shared" si="223"/>
        <v>0.31200070827717152</v>
      </c>
      <c r="BC113" s="192">
        <f t="shared" si="224"/>
        <v>26300.159999999996</v>
      </c>
      <c r="BD113" s="192">
        <f>BC113/'Injection Well'!$Q$14</f>
        <v>44.877863506753492</v>
      </c>
      <c r="BE113" s="192">
        <f t="shared" si="225"/>
        <v>39.966058030249314</v>
      </c>
      <c r="BF113" s="192">
        <f t="shared" si="226"/>
        <v>3108.1135145382241</v>
      </c>
      <c r="BG113" s="192">
        <f t="shared" si="227"/>
        <v>27.292821028857258</v>
      </c>
      <c r="BH113" s="192">
        <f t="shared" si="228"/>
        <v>1443.2211841142096</v>
      </c>
      <c r="BI113" s="192">
        <f t="shared" si="229"/>
        <v>12.673146363168375</v>
      </c>
      <c r="BJ113" s="192">
        <f t="shared" si="230"/>
        <v>1258.7627615283761</v>
      </c>
      <c r="BK113" s="192">
        <f t="shared" si="231"/>
        <v>11.053388689791237</v>
      </c>
      <c r="BL113" s="192">
        <f>BK113*'Injection Well'!Q113</f>
        <v>0</v>
      </c>
      <c r="BM113" s="9"/>
      <c r="BN113" s="116">
        <f t="shared" si="232"/>
        <v>7.0666317340703666E-2</v>
      </c>
      <c r="BO113" s="116">
        <f t="shared" si="233"/>
        <v>70.666317340703671</v>
      </c>
      <c r="BP113" s="116">
        <f t="shared" si="182"/>
        <v>1.6057242232430564</v>
      </c>
      <c r="BQ113" s="116">
        <f t="shared" si="234"/>
        <v>4.2067379290584741</v>
      </c>
      <c r="BR113" s="116">
        <f t="shared" si="235"/>
        <v>0.27625542862369368</v>
      </c>
      <c r="BS113" s="116">
        <f t="shared" si="236"/>
        <v>0.72374457137630632</v>
      </c>
      <c r="BT113" s="23"/>
      <c r="BU113" s="23"/>
    </row>
    <row r="114" spans="2:97" s="101" customFormat="1" x14ac:dyDescent="0.25">
      <c r="B114" s="110">
        <v>100</v>
      </c>
      <c r="C114" s="95">
        <f t="shared" si="175"/>
        <v>0.3044</v>
      </c>
      <c r="D114" s="134">
        <f t="shared" si="183"/>
        <v>2669.243257947559</v>
      </c>
      <c r="E114" s="95">
        <f t="shared" si="184"/>
        <v>184.0379164516651</v>
      </c>
      <c r="F114" s="95">
        <f t="shared" si="185"/>
        <v>18.40379164516651</v>
      </c>
      <c r="G114" s="95">
        <f t="shared" si="186"/>
        <v>118.99415179275913</v>
      </c>
      <c r="H114" s="5">
        <f t="shared" si="187"/>
        <v>48.330084329310623</v>
      </c>
      <c r="I114" s="95">
        <f t="shared" si="188"/>
        <v>321.48008432931061</v>
      </c>
      <c r="J114" s="89">
        <f t="shared" si="189"/>
        <v>213.91877393583525</v>
      </c>
      <c r="K114" s="90">
        <f t="shared" si="190"/>
        <v>136.04107475124147</v>
      </c>
      <c r="L114" s="208">
        <f t="shared" si="191"/>
        <v>2.3702448181631474E-5</v>
      </c>
      <c r="M114" s="89">
        <f t="shared" si="192"/>
        <v>1.8713864972099705E-5</v>
      </c>
      <c r="N114" s="89">
        <f t="shared" si="193"/>
        <v>1.4229700105298122E-3</v>
      </c>
      <c r="O114" s="95">
        <f t="shared" si="194"/>
        <v>1.2194842132967664E-5</v>
      </c>
      <c r="P114" s="95">
        <v>100</v>
      </c>
      <c r="Q114" s="95">
        <f t="shared" si="176"/>
        <v>86</v>
      </c>
      <c r="R114" s="89">
        <f t="shared" si="195"/>
        <v>8.4873399999999996E-10</v>
      </c>
      <c r="S114" s="89">
        <f t="shared" si="196"/>
        <v>8.4873400000000002E-14</v>
      </c>
      <c r="T114" s="89">
        <f t="shared" si="197"/>
        <v>8.4873400000000012E-15</v>
      </c>
      <c r="U114" s="95">
        <f t="shared" si="177"/>
        <v>12.192</v>
      </c>
      <c r="V114" s="95">
        <f t="shared" si="198"/>
        <v>116.68621824000002</v>
      </c>
      <c r="W114" s="95">
        <f t="shared" si="199"/>
        <v>3828.288</v>
      </c>
      <c r="X114" s="95">
        <f t="shared" si="178"/>
        <v>8.8999999999999996E-2</v>
      </c>
      <c r="Y114" s="95">
        <f t="shared" si="200"/>
        <v>1341.8588398737552</v>
      </c>
      <c r="Z114" s="89">
        <f t="shared" si="201"/>
        <v>0.15055478161505784</v>
      </c>
      <c r="AA114" s="89">
        <f t="shared" si="202"/>
        <v>3143.2536278103867</v>
      </c>
      <c r="AB114" s="89">
        <f t="shared" si="203"/>
        <v>2483.6655833308664</v>
      </c>
      <c r="AC114" s="95">
        <f t="shared" si="204"/>
        <v>5.8551002440325156E-2</v>
      </c>
      <c r="AD114" s="89">
        <f t="shared" si="205"/>
        <v>5.6230233123131121E-2</v>
      </c>
      <c r="AE114" s="111">
        <f t="shared" si="179"/>
        <v>2.6359832600000001E-2</v>
      </c>
      <c r="AF114" s="95">
        <f t="shared" si="206"/>
        <v>1.0469270981056056</v>
      </c>
      <c r="AG114" s="89">
        <f t="shared" si="207"/>
        <v>83.268017905008335</v>
      </c>
      <c r="AH114" s="95">
        <f t="shared" si="208"/>
        <v>22.681573941514561</v>
      </c>
      <c r="AI114" s="95">
        <f t="shared" si="209"/>
        <v>9.6771547625819479E-2</v>
      </c>
      <c r="AJ114" s="95">
        <f t="shared" si="210"/>
        <v>8.8559009132817335E-2</v>
      </c>
      <c r="AK114" s="95">
        <f t="shared" si="211"/>
        <v>7.3741331581212304</v>
      </c>
      <c r="AL114" s="95">
        <f t="shared" si="212"/>
        <v>1.1300119143910468E-5</v>
      </c>
      <c r="AM114" s="95">
        <f t="shared" si="213"/>
        <v>4.9744245367902769E-6</v>
      </c>
      <c r="AN114" s="95">
        <f t="shared" si="214"/>
        <v>9.8557746198842455</v>
      </c>
      <c r="AO114" s="102"/>
      <c r="AP114" s="95">
        <v>38.889000000000003</v>
      </c>
      <c r="AQ114" s="95">
        <v>1628</v>
      </c>
      <c r="AR114" s="192">
        <f t="shared" si="180"/>
        <v>1877.7393310265284</v>
      </c>
      <c r="AS114" s="192">
        <f t="shared" si="215"/>
        <v>5.9631864684213769E-2</v>
      </c>
      <c r="AT114" s="192">
        <f t="shared" si="216"/>
        <v>0.78953299797116583</v>
      </c>
      <c r="AU114" s="192">
        <f t="shared" si="217"/>
        <v>0.55880500730286764</v>
      </c>
      <c r="AV114" s="192">
        <f t="shared" si="218"/>
        <v>0.29346018737330309</v>
      </c>
      <c r="AW114" s="192">
        <f t="shared" si="219"/>
        <v>5110.6998059571388</v>
      </c>
      <c r="AX114" s="192">
        <f t="shared" si="181"/>
        <v>4551.3424450192342</v>
      </c>
      <c r="AY114" s="192">
        <f t="shared" si="220"/>
        <v>89.055170873352679</v>
      </c>
      <c r="AZ114" s="192">
        <f t="shared" si="221"/>
        <v>94.909585117011076</v>
      </c>
      <c r="BA114" s="192">
        <f t="shared" si="222"/>
        <v>113.88019407804585</v>
      </c>
      <c r="BB114" s="192">
        <f t="shared" si="223"/>
        <v>0.31200053172067355</v>
      </c>
      <c r="BC114" s="192">
        <f t="shared" si="224"/>
        <v>26300.159999999996</v>
      </c>
      <c r="BD114" s="192">
        <f>BC114/'Injection Well'!$Q$14</f>
        <v>44.877863506753492</v>
      </c>
      <c r="BE114" s="192">
        <f t="shared" si="225"/>
        <v>39.966058030249307</v>
      </c>
      <c r="BF114" s="192">
        <f t="shared" si="226"/>
        <v>3108.111755703635</v>
      </c>
      <c r="BG114" s="192">
        <f t="shared" si="227"/>
        <v>27.292821028857254</v>
      </c>
      <c r="BH114" s="192">
        <f t="shared" si="228"/>
        <v>1443.2203674170951</v>
      </c>
      <c r="BI114" s="192">
        <f t="shared" si="229"/>
        <v>12.673146363168371</v>
      </c>
      <c r="BJ114" s="192">
        <f t="shared" si="230"/>
        <v>1258.7620492135027</v>
      </c>
      <c r="BK114" s="192">
        <f t="shared" si="231"/>
        <v>11.053388689791234</v>
      </c>
      <c r="BL114" s="192">
        <f>BK114*'Injection Well'!Q114</f>
        <v>0</v>
      </c>
      <c r="BM114" s="9"/>
      <c r="BN114" s="116">
        <f t="shared" si="232"/>
        <v>7.066241648146139E-2</v>
      </c>
      <c r="BO114" s="116">
        <f t="shared" si="233"/>
        <v>70.662416481461392</v>
      </c>
      <c r="BP114" s="116">
        <f t="shared" si="182"/>
        <v>1.6056355854816378</v>
      </c>
      <c r="BQ114" s="116">
        <f t="shared" si="234"/>
        <v>4.2065057124502241</v>
      </c>
      <c r="BR114" s="116">
        <f t="shared" si="235"/>
        <v>0.27625542862369368</v>
      </c>
      <c r="BS114" s="116">
        <f t="shared" si="236"/>
        <v>0.72374457137630632</v>
      </c>
      <c r="BT114" s="23"/>
      <c r="BU114" s="23"/>
    </row>
    <row r="115" spans="2:97" s="101" customFormat="1" x14ac:dyDescent="0.25">
      <c r="B115" s="27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102"/>
      <c r="AQ115" s="102"/>
      <c r="AR115" s="23"/>
      <c r="AS115" s="202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</row>
    <row r="116" spans="2:97" ht="18.75" customHeight="1" thickBot="1" x14ac:dyDescent="0.3">
      <c r="B116" s="27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2:97" x14ac:dyDescent="0.25">
      <c r="B117" s="27"/>
      <c r="C117" s="23"/>
      <c r="D117" s="24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6"/>
    </row>
    <row r="118" spans="2:97" x14ac:dyDescent="0.25">
      <c r="B118" s="27"/>
      <c r="C118" s="23"/>
      <c r="D118" s="27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8"/>
    </row>
    <row r="119" spans="2:97" ht="14.45" customHeight="1" thickBot="1" x14ac:dyDescent="0.3">
      <c r="B119" s="27"/>
      <c r="C119" s="23"/>
      <c r="D119" s="27"/>
      <c r="E119" s="335" t="s">
        <v>179</v>
      </c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  <c r="W119" s="336"/>
      <c r="X119" s="336"/>
      <c r="Y119" s="336"/>
      <c r="Z119" s="336"/>
      <c r="AA119" s="336"/>
      <c r="AB119" s="336"/>
      <c r="AC119" s="336"/>
      <c r="AD119" s="336"/>
      <c r="AE119" s="336"/>
      <c r="AF119" s="336"/>
      <c r="AG119" s="336"/>
      <c r="AH119" s="336"/>
      <c r="AI119" s="336"/>
      <c r="AJ119" s="336"/>
      <c r="AK119" s="336"/>
      <c r="AL119" s="336"/>
      <c r="AM119" s="336"/>
      <c r="AN119" s="336"/>
      <c r="AO119" s="336"/>
      <c r="AP119" s="336"/>
      <c r="AQ119" s="336"/>
      <c r="AR119" s="336"/>
      <c r="AS119" s="28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8"/>
      <c r="CA119" s="135"/>
      <c r="CB119" s="135">
        <v>2686.3517553655279</v>
      </c>
      <c r="CC119" s="135">
        <v>48.366989182055562</v>
      </c>
    </row>
    <row r="120" spans="2:97" ht="14.45" customHeight="1" x14ac:dyDescent="0.25">
      <c r="B120" s="27"/>
      <c r="C120" s="23"/>
      <c r="D120" s="27"/>
      <c r="E120" s="335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36"/>
      <c r="Z120" s="336"/>
      <c r="AA120" s="336"/>
      <c r="AB120" s="336"/>
      <c r="AC120" s="336"/>
      <c r="AD120" s="336"/>
      <c r="AE120" s="336"/>
      <c r="AF120" s="336"/>
      <c r="AG120" s="336"/>
      <c r="AH120" s="336"/>
      <c r="AI120" s="336"/>
      <c r="AJ120" s="336"/>
      <c r="AK120" s="336"/>
      <c r="AL120" s="336"/>
      <c r="AM120" s="336"/>
      <c r="AN120" s="336"/>
      <c r="AO120" s="336"/>
      <c r="AP120" s="336"/>
      <c r="AQ120" s="336"/>
      <c r="AR120" s="336"/>
      <c r="AS120" s="28"/>
      <c r="AU120" s="388" t="s">
        <v>129</v>
      </c>
      <c r="AV120" s="388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23"/>
      <c r="BJ120" s="407" t="s">
        <v>208</v>
      </c>
      <c r="BK120" s="408"/>
      <c r="BL120" s="408"/>
      <c r="BM120" s="408"/>
      <c r="BN120" s="409"/>
      <c r="BO120" s="23"/>
      <c r="BP120" s="23"/>
      <c r="BQ120" s="23" t="s">
        <v>284</v>
      </c>
      <c r="BR120" s="23"/>
      <c r="BS120" s="23"/>
      <c r="BT120" s="23"/>
      <c r="BU120" s="23"/>
      <c r="BV120" s="23"/>
      <c r="BW120" s="23" t="s">
        <v>287</v>
      </c>
      <c r="BX120" s="23"/>
      <c r="BY120" s="23"/>
      <c r="BZ120" s="28"/>
      <c r="CA120" s="135"/>
      <c r="CB120" s="135">
        <v>2686.1902742041416</v>
      </c>
      <c r="CC120" s="135">
        <v>48.358976916156664</v>
      </c>
    </row>
    <row r="121" spans="2:97" ht="14.45" customHeight="1" x14ac:dyDescent="0.25">
      <c r="B121" s="27"/>
      <c r="C121" s="23"/>
      <c r="D121" s="27"/>
      <c r="E121" s="335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36"/>
      <c r="Z121" s="336"/>
      <c r="AA121" s="336"/>
      <c r="AB121" s="336"/>
      <c r="AC121" s="336"/>
      <c r="AD121" s="336"/>
      <c r="AE121" s="336"/>
      <c r="AF121" s="336"/>
      <c r="AG121" s="336"/>
      <c r="AH121" s="336"/>
      <c r="AI121" s="336"/>
      <c r="AJ121" s="336"/>
      <c r="AK121" s="336"/>
      <c r="AL121" s="336"/>
      <c r="AM121" s="336"/>
      <c r="AN121" s="336"/>
      <c r="AO121" s="336"/>
      <c r="AP121" s="336"/>
      <c r="AQ121" s="336"/>
      <c r="AR121" s="336"/>
      <c r="AS121" s="28"/>
      <c r="AU121" s="103" t="s">
        <v>131</v>
      </c>
      <c r="AV121" s="103" t="s">
        <v>132</v>
      </c>
      <c r="AW121" s="103" t="s">
        <v>289</v>
      </c>
      <c r="AX121" s="103" t="s">
        <v>288</v>
      </c>
      <c r="AY121" s="103" t="s">
        <v>155</v>
      </c>
      <c r="AZ121" s="103" t="s">
        <v>156</v>
      </c>
      <c r="BA121" s="103" t="s">
        <v>160</v>
      </c>
      <c r="BB121" s="103" t="s">
        <v>161</v>
      </c>
      <c r="BC121" s="103" t="s">
        <v>162</v>
      </c>
      <c r="BD121" s="103" t="s">
        <v>167</v>
      </c>
      <c r="BE121" s="103" t="s">
        <v>168</v>
      </c>
      <c r="BF121" s="103" t="s">
        <v>163</v>
      </c>
      <c r="BG121" s="103" t="s">
        <v>164</v>
      </c>
      <c r="BH121" s="103" t="s">
        <v>166</v>
      </c>
      <c r="BI121" s="23"/>
      <c r="BJ121" s="120"/>
      <c r="BK121" s="119" t="s">
        <v>216</v>
      </c>
      <c r="BL121" s="119" t="s">
        <v>228</v>
      </c>
      <c r="BM121" s="119" t="s">
        <v>155</v>
      </c>
      <c r="BN121" s="121" t="s">
        <v>62</v>
      </c>
      <c r="BO121" s="9"/>
      <c r="BP121" s="9"/>
      <c r="BQ121" s="23" t="s">
        <v>286</v>
      </c>
      <c r="BR121" s="23" t="s">
        <v>285</v>
      </c>
      <c r="BS121" s="23"/>
      <c r="BT121" s="23"/>
      <c r="BU121" s="23"/>
      <c r="BV121" s="23"/>
      <c r="BW121" s="23">
        <f>1706.8/'Production Well'!S13/3600/24</f>
        <v>0.16846567227925435</v>
      </c>
      <c r="BX121" s="23"/>
      <c r="BY121" s="23"/>
      <c r="BZ121" s="28"/>
      <c r="CA121" s="135"/>
      <c r="CB121" s="135">
        <v>2686.02879427465</v>
      </c>
      <c r="CC121" s="135">
        <v>48.352700191029136</v>
      </c>
    </row>
    <row r="122" spans="2:97" ht="14.45" customHeight="1" x14ac:dyDescent="0.25">
      <c r="B122" s="27"/>
      <c r="C122" s="23"/>
      <c r="D122" s="27"/>
      <c r="E122" s="335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36"/>
      <c r="AB122" s="336"/>
      <c r="AC122" s="336"/>
      <c r="AD122" s="336"/>
      <c r="AE122" s="336"/>
      <c r="AF122" s="336"/>
      <c r="AG122" s="336"/>
      <c r="AH122" s="336"/>
      <c r="AI122" s="336"/>
      <c r="AJ122" s="336"/>
      <c r="AK122" s="336"/>
      <c r="AL122" s="336"/>
      <c r="AM122" s="336"/>
      <c r="AN122" s="336"/>
      <c r="AO122" s="336"/>
      <c r="AP122" s="336"/>
      <c r="AQ122" s="336"/>
      <c r="AR122" s="336"/>
      <c r="AS122" s="28"/>
      <c r="AU122" s="94" t="s">
        <v>133</v>
      </c>
      <c r="AV122" s="94" t="s">
        <v>130</v>
      </c>
      <c r="AW122" s="94">
        <v>94.36</v>
      </c>
      <c r="AX122" s="94">
        <f>AW122/100</f>
        <v>0.94359999999999999</v>
      </c>
      <c r="AY122" s="94">
        <v>16.042999999999999</v>
      </c>
      <c r="AZ122" s="94">
        <f>AX122*AY122</f>
        <v>15.1381748</v>
      </c>
      <c r="BA122" s="94">
        <v>666.4</v>
      </c>
      <c r="BB122" s="94">
        <v>190.5</v>
      </c>
      <c r="BC122" s="94">
        <f>BB122-273.15</f>
        <v>-82.649999999999977</v>
      </c>
      <c r="BD122" s="94">
        <f>BC122*9/5+32</f>
        <v>-116.76999999999995</v>
      </c>
      <c r="BE122" s="94">
        <f>BD122+459.67</f>
        <v>342.90000000000009</v>
      </c>
      <c r="BF122" s="94">
        <f t="shared" ref="BF122:BF132" si="237">BA122*AX122</f>
        <v>628.81503999999995</v>
      </c>
      <c r="BG122" s="94">
        <f t="shared" ref="BG122:BG132" si="238">AX122*BC122</f>
        <v>-77.988539999999972</v>
      </c>
      <c r="BH122" s="94">
        <f t="shared" ref="BH122:BH132" si="239">AX122*BE122</f>
        <v>323.56044000000009</v>
      </c>
      <c r="BI122" s="23"/>
      <c r="BJ122" s="122" t="s">
        <v>133</v>
      </c>
      <c r="BK122" s="258">
        <v>0.68289999999999995</v>
      </c>
      <c r="BL122" s="258">
        <v>68.290149999999997</v>
      </c>
      <c r="BM122" s="260">
        <v>16.042999999999999</v>
      </c>
      <c r="BN122" s="123">
        <f>BM122*BK122</f>
        <v>10.9557647</v>
      </c>
      <c r="BO122" s="9"/>
      <c r="BP122" s="9"/>
      <c r="BQ122" s="23">
        <v>0</v>
      </c>
      <c r="BR122" s="23">
        <v>0</v>
      </c>
      <c r="BS122" s="23"/>
      <c r="BT122" s="23"/>
      <c r="CA122" s="23"/>
      <c r="CB122" s="23"/>
      <c r="CC122" s="23"/>
      <c r="CD122" s="23"/>
      <c r="CE122" s="23"/>
      <c r="CF122" s="28"/>
      <c r="CG122" s="135"/>
      <c r="CH122" s="135">
        <v>2685.867314514559</v>
      </c>
      <c r="CI122" s="135">
        <v>48.347783071234993</v>
      </c>
      <c r="CQ122" s="23"/>
      <c r="CR122" s="23"/>
      <c r="CS122" s="23"/>
    </row>
    <row r="123" spans="2:97" ht="14.45" customHeight="1" x14ac:dyDescent="0.25">
      <c r="B123" s="27"/>
      <c r="C123" s="23"/>
      <c r="D123" s="27"/>
      <c r="E123" s="335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36"/>
      <c r="AB123" s="336"/>
      <c r="AC123" s="336"/>
      <c r="AD123" s="336"/>
      <c r="AE123" s="336"/>
      <c r="AF123" s="336"/>
      <c r="AG123" s="336"/>
      <c r="AH123" s="336"/>
      <c r="AI123" s="336"/>
      <c r="AJ123" s="336"/>
      <c r="AK123" s="336"/>
      <c r="AL123" s="336"/>
      <c r="AM123" s="336"/>
      <c r="AN123" s="336"/>
      <c r="AO123" s="336"/>
      <c r="AP123" s="336"/>
      <c r="AQ123" s="336"/>
      <c r="AR123" s="336"/>
      <c r="AS123" s="28"/>
      <c r="AU123" s="94" t="s">
        <v>134</v>
      </c>
      <c r="AV123" s="94" t="s">
        <v>135</v>
      </c>
      <c r="AW123" s="94">
        <v>2.37</v>
      </c>
      <c r="AX123" s="94">
        <f t="shared" ref="AX123:AX132" si="240">AW123/100</f>
        <v>2.3700000000000002E-2</v>
      </c>
      <c r="AY123" s="94">
        <v>30.07</v>
      </c>
      <c r="AZ123" s="94">
        <f t="shared" ref="AZ123:AZ132" si="241">AX123*AY123</f>
        <v>0.71265900000000004</v>
      </c>
      <c r="BA123" s="94">
        <v>706.5</v>
      </c>
      <c r="BB123" s="94">
        <v>305.43</v>
      </c>
      <c r="BC123" s="94">
        <f t="shared" ref="BC123:BC132" si="242">BB123-273.15</f>
        <v>32.28000000000003</v>
      </c>
      <c r="BD123" s="94">
        <f t="shared" ref="BD123:BD132" si="243">BC123*9/5+32</f>
        <v>90.104000000000056</v>
      </c>
      <c r="BE123" s="94">
        <f t="shared" ref="BE123:BE132" si="244">BD123+459.67</f>
        <v>549.77400000000011</v>
      </c>
      <c r="BF123" s="94">
        <f t="shared" si="237"/>
        <v>16.744050000000001</v>
      </c>
      <c r="BG123" s="94">
        <f t="shared" si="238"/>
        <v>0.76503600000000083</v>
      </c>
      <c r="BH123" s="94">
        <f t="shared" si="239"/>
        <v>13.029643800000004</v>
      </c>
      <c r="BI123" s="23"/>
      <c r="BJ123" s="122" t="s">
        <v>134</v>
      </c>
      <c r="BK123" s="258">
        <v>1.7152170000000001E-2</v>
      </c>
      <c r="BL123" s="258">
        <v>1.71522</v>
      </c>
      <c r="BM123" s="260">
        <v>30.07</v>
      </c>
      <c r="BN123" s="123">
        <f t="shared" ref="BN123:BN132" si="245">BM123*BK123</f>
        <v>0.51576575190000007</v>
      </c>
      <c r="BO123" s="23"/>
      <c r="BP123" s="23"/>
      <c r="BQ123" s="23">
        <f>BW121</f>
        <v>0.16846567227925435</v>
      </c>
      <c r="BR123" s="23">
        <f>AW132</f>
        <v>0.04</v>
      </c>
      <c r="BS123" s="23"/>
      <c r="BT123" s="23"/>
      <c r="CA123" s="23"/>
      <c r="CB123" s="23"/>
      <c r="CC123" s="23"/>
      <c r="CD123" s="23"/>
      <c r="CE123" s="23"/>
      <c r="CF123" s="28"/>
      <c r="CG123" s="135"/>
      <c r="CH123" s="135">
        <v>2685.7058340914455</v>
      </c>
      <c r="CI123" s="135">
        <v>48.343931052555689</v>
      </c>
      <c r="CQ123" s="23"/>
      <c r="CR123" s="23"/>
      <c r="CS123" s="23"/>
    </row>
    <row r="124" spans="2:97" ht="15" customHeight="1" thickBot="1" x14ac:dyDescent="0.3">
      <c r="B124" s="27"/>
      <c r="C124" s="23"/>
      <c r="D124" s="27"/>
      <c r="E124" s="335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336"/>
      <c r="Y124" s="336"/>
      <c r="Z124" s="336"/>
      <c r="AA124" s="336"/>
      <c r="AB124" s="336"/>
      <c r="AC124" s="336"/>
      <c r="AD124" s="336"/>
      <c r="AE124" s="336"/>
      <c r="AF124" s="336"/>
      <c r="AG124" s="336"/>
      <c r="AH124" s="336"/>
      <c r="AI124" s="336"/>
      <c r="AJ124" s="336"/>
      <c r="AK124" s="336"/>
      <c r="AL124" s="336"/>
      <c r="AM124" s="336"/>
      <c r="AN124" s="336"/>
      <c r="AO124" s="336"/>
      <c r="AP124" s="336"/>
      <c r="AQ124" s="336"/>
      <c r="AR124" s="336"/>
      <c r="AS124" s="28"/>
      <c r="AU124" s="94" t="s">
        <v>138</v>
      </c>
      <c r="AV124" s="94" t="s">
        <v>139</v>
      </c>
      <c r="AW124" s="94">
        <v>0.15</v>
      </c>
      <c r="AX124" s="94">
        <f t="shared" si="240"/>
        <v>1.5E-3</v>
      </c>
      <c r="AY124" s="94">
        <v>44.097000000000001</v>
      </c>
      <c r="AZ124" s="94">
        <f t="shared" si="241"/>
        <v>6.614550000000001E-2</v>
      </c>
      <c r="BA124" s="94">
        <v>616</v>
      </c>
      <c r="BB124" s="94">
        <v>369.82</v>
      </c>
      <c r="BC124" s="94">
        <f t="shared" si="242"/>
        <v>96.670000000000016</v>
      </c>
      <c r="BD124" s="94">
        <f t="shared" si="243"/>
        <v>206.00600000000003</v>
      </c>
      <c r="BE124" s="94">
        <f t="shared" si="244"/>
        <v>665.67600000000004</v>
      </c>
      <c r="BF124" s="94">
        <f t="shared" si="237"/>
        <v>0.92400000000000004</v>
      </c>
      <c r="BG124" s="94">
        <f t="shared" si="238"/>
        <v>0.14500500000000002</v>
      </c>
      <c r="BH124" s="94">
        <f t="shared" si="239"/>
        <v>0.99851400000000012</v>
      </c>
      <c r="BI124" s="23"/>
      <c r="BJ124" s="122" t="s">
        <v>138</v>
      </c>
      <c r="BK124" s="258">
        <v>1.0855800000000001E-3</v>
      </c>
      <c r="BL124" s="258">
        <v>0.1085583</v>
      </c>
      <c r="BM124" s="260">
        <v>44.097000000000001</v>
      </c>
      <c r="BN124" s="123">
        <f t="shared" si="245"/>
        <v>4.7870821260000002E-2</v>
      </c>
      <c r="BO124" s="23"/>
      <c r="BP124" s="23"/>
      <c r="BQ124" s="202">
        <f>AZ14</f>
        <v>95.465331872542791</v>
      </c>
      <c r="BR124" s="23">
        <f>BL132</f>
        <v>27.65701</v>
      </c>
      <c r="BS124" s="23"/>
      <c r="BT124" s="23"/>
      <c r="CA124" s="23"/>
      <c r="CB124" s="23"/>
      <c r="CC124" s="23"/>
      <c r="CD124" s="23"/>
      <c r="CE124" s="23"/>
      <c r="CF124" s="28"/>
      <c r="CG124" s="135"/>
      <c r="CH124" s="135">
        <v>2685.5443523530898</v>
      </c>
      <c r="CI124" s="135">
        <v>48.340913423223107</v>
      </c>
      <c r="CQ124" s="23"/>
      <c r="CR124" s="23"/>
      <c r="CS124" s="23"/>
    </row>
    <row r="125" spans="2:97" ht="14.45" customHeight="1" x14ac:dyDescent="0.25">
      <c r="B125" s="27"/>
      <c r="C125" s="23"/>
      <c r="D125" s="29"/>
      <c r="E125" s="301" t="s">
        <v>71</v>
      </c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3"/>
      <c r="Q125" s="220"/>
      <c r="R125" s="23"/>
      <c r="S125" s="314" t="s">
        <v>77</v>
      </c>
      <c r="T125" s="315"/>
      <c r="U125" s="315"/>
      <c r="V125" s="315"/>
      <c r="W125" s="315"/>
      <c r="X125" s="315"/>
      <c r="Y125" s="315"/>
      <c r="Z125" s="315"/>
      <c r="AA125" s="315"/>
      <c r="AB125" s="316"/>
      <c r="AC125" s="210"/>
      <c r="AD125" s="210"/>
      <c r="AE125" s="220"/>
      <c r="AF125" s="23"/>
      <c r="AG125" s="314" t="s">
        <v>72</v>
      </c>
      <c r="AH125" s="315"/>
      <c r="AI125" s="315"/>
      <c r="AJ125" s="315"/>
      <c r="AK125" s="315"/>
      <c r="AL125" s="315"/>
      <c r="AM125" s="315"/>
      <c r="AN125" s="315"/>
      <c r="AO125" s="315"/>
      <c r="AP125" s="316"/>
      <c r="AQ125" s="210"/>
      <c r="AR125" s="210"/>
      <c r="AS125" s="28"/>
      <c r="AU125" s="94" t="s">
        <v>140</v>
      </c>
      <c r="AV125" s="94" t="s">
        <v>141</v>
      </c>
      <c r="AW125" s="94">
        <v>1.7000000000000001E-2</v>
      </c>
      <c r="AX125" s="94">
        <f>AW125/100</f>
        <v>1.7000000000000001E-4</v>
      </c>
      <c r="AY125" s="94">
        <v>58.124000000000002</v>
      </c>
      <c r="AZ125" s="94">
        <f t="shared" si="241"/>
        <v>9.8810800000000004E-3</v>
      </c>
      <c r="BA125" s="94">
        <v>527.9</v>
      </c>
      <c r="BB125" s="94">
        <v>408.13</v>
      </c>
      <c r="BC125" s="94">
        <f t="shared" si="242"/>
        <v>134.98000000000002</v>
      </c>
      <c r="BD125" s="94">
        <f t="shared" si="243"/>
        <v>274.96400000000006</v>
      </c>
      <c r="BE125" s="94">
        <f t="shared" si="244"/>
        <v>734.63400000000001</v>
      </c>
      <c r="BF125" s="94">
        <f t="shared" si="237"/>
        <v>8.9743000000000003E-2</v>
      </c>
      <c r="BG125" s="94">
        <f t="shared" si="238"/>
        <v>2.2946600000000004E-2</v>
      </c>
      <c r="BH125" s="94">
        <f t="shared" si="239"/>
        <v>0.12488778000000002</v>
      </c>
      <c r="BI125" s="23"/>
      <c r="BJ125" s="122" t="s">
        <v>209</v>
      </c>
      <c r="BK125" s="258">
        <v>1.230324E-4</v>
      </c>
      <c r="BL125" s="258">
        <v>1.230327E-2</v>
      </c>
      <c r="BM125" s="260">
        <v>58.124000000000002</v>
      </c>
      <c r="BN125" s="123">
        <f t="shared" si="245"/>
        <v>7.1511352176E-3</v>
      </c>
      <c r="BO125" s="23"/>
      <c r="BP125" s="23"/>
      <c r="BQ125" s="202">
        <f>BA14</f>
        <v>113.88627579811606</v>
      </c>
      <c r="BR125" s="23">
        <f>BL132</f>
        <v>27.65701</v>
      </c>
      <c r="BS125" s="23"/>
      <c r="BT125" s="23"/>
      <c r="CA125" s="23"/>
      <c r="CB125" s="23"/>
      <c r="CC125" s="23"/>
      <c r="CD125" s="23"/>
      <c r="CE125" s="23"/>
      <c r="CF125" s="28"/>
      <c r="CG125" s="135"/>
      <c r="CH125" s="135">
        <v>2685.3828687884252</v>
      </c>
      <c r="CI125" s="135">
        <v>48.338549445877888</v>
      </c>
    </row>
    <row r="126" spans="2:97" ht="14.45" customHeight="1" x14ac:dyDescent="0.25">
      <c r="B126" s="27"/>
      <c r="C126" s="23"/>
      <c r="D126" s="29"/>
      <c r="E126" s="304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6"/>
      <c r="Q126" s="220"/>
      <c r="R126" s="23"/>
      <c r="S126" s="410"/>
      <c r="T126" s="411"/>
      <c r="U126" s="411"/>
      <c r="V126" s="411"/>
      <c r="W126" s="411"/>
      <c r="X126" s="411"/>
      <c r="Y126" s="411"/>
      <c r="Z126" s="411"/>
      <c r="AA126" s="411"/>
      <c r="AB126" s="412"/>
      <c r="AC126" s="210"/>
      <c r="AD126" s="210"/>
      <c r="AE126" s="220"/>
      <c r="AF126" s="23"/>
      <c r="AG126" s="410"/>
      <c r="AH126" s="411"/>
      <c r="AI126" s="411"/>
      <c r="AJ126" s="411"/>
      <c r="AK126" s="411"/>
      <c r="AL126" s="411"/>
      <c r="AM126" s="411"/>
      <c r="AN126" s="411"/>
      <c r="AO126" s="411"/>
      <c r="AP126" s="412"/>
      <c r="AQ126" s="210"/>
      <c r="AR126" s="210"/>
      <c r="AS126" s="28"/>
      <c r="AU126" s="94" t="s">
        <v>142</v>
      </c>
      <c r="AV126" s="94" t="s">
        <v>141</v>
      </c>
      <c r="AW126" s="94">
        <v>2.1999999999999999E-2</v>
      </c>
      <c r="AX126" s="94">
        <f t="shared" si="240"/>
        <v>2.1999999999999998E-4</v>
      </c>
      <c r="AY126" s="94">
        <v>58.124000000000002</v>
      </c>
      <c r="AZ126" s="94">
        <f t="shared" si="241"/>
        <v>1.278728E-2</v>
      </c>
      <c r="BA126" s="94">
        <v>550.6</v>
      </c>
      <c r="BB126" s="94">
        <v>425.16</v>
      </c>
      <c r="BC126" s="94">
        <f t="shared" si="242"/>
        <v>152.01000000000005</v>
      </c>
      <c r="BD126" s="94">
        <f t="shared" si="243"/>
        <v>305.61800000000005</v>
      </c>
      <c r="BE126" s="94">
        <f t="shared" si="244"/>
        <v>765.28800000000001</v>
      </c>
      <c r="BF126" s="94">
        <f t="shared" si="237"/>
        <v>0.12113199999999999</v>
      </c>
      <c r="BG126" s="94">
        <f t="shared" si="238"/>
        <v>3.3442200000000005E-2</v>
      </c>
      <c r="BH126" s="94">
        <f t="shared" si="239"/>
        <v>0.16836335999999999</v>
      </c>
      <c r="BI126" s="23"/>
      <c r="BJ126" s="122" t="s">
        <v>210</v>
      </c>
      <c r="BK126" s="258">
        <v>1.5921840000000001E-4</v>
      </c>
      <c r="BL126" s="258">
        <v>1.5921879999999999E-2</v>
      </c>
      <c r="BM126" s="260">
        <v>58.124000000000002</v>
      </c>
      <c r="BN126" s="123">
        <f t="shared" si="245"/>
        <v>9.2544102816000014E-3</v>
      </c>
      <c r="BO126" s="23"/>
      <c r="BP126" s="23"/>
      <c r="BQ126" s="23">
        <v>98</v>
      </c>
      <c r="BR126" s="23">
        <v>100</v>
      </c>
      <c r="BS126" s="23"/>
      <c r="BT126" s="23"/>
      <c r="CA126" s="23"/>
      <c r="CB126" s="23"/>
      <c r="CC126" s="23"/>
      <c r="CD126" s="23"/>
      <c r="CE126" s="23"/>
      <c r="CF126" s="28"/>
      <c r="CG126" s="135"/>
      <c r="CH126" s="135">
        <v>2685.2213829969555</v>
      </c>
      <c r="CI126" s="135">
        <v>48.336697532645346</v>
      </c>
    </row>
    <row r="127" spans="2:97" ht="36.950000000000003" customHeight="1" x14ac:dyDescent="0.25">
      <c r="B127" s="27"/>
      <c r="C127" s="23"/>
      <c r="D127" s="27"/>
      <c r="E127" s="35" t="s">
        <v>60</v>
      </c>
      <c r="F127" s="1" t="s">
        <v>61</v>
      </c>
      <c r="G127" s="1" t="s">
        <v>62</v>
      </c>
      <c r="H127" s="1" t="s">
        <v>73</v>
      </c>
      <c r="I127" s="320" t="s">
        <v>291</v>
      </c>
      <c r="J127" s="320"/>
      <c r="K127" s="321" t="s">
        <v>292</v>
      </c>
      <c r="L127" s="321"/>
      <c r="M127" s="322" t="s">
        <v>64</v>
      </c>
      <c r="N127" s="322"/>
      <c r="O127" s="299" t="s">
        <v>294</v>
      </c>
      <c r="P127" s="300"/>
      <c r="Q127" s="221"/>
      <c r="R127" s="23"/>
      <c r="S127" s="35" t="s">
        <v>60</v>
      </c>
      <c r="T127" s="1" t="s">
        <v>61</v>
      </c>
      <c r="U127" s="1" t="s">
        <v>62</v>
      </c>
      <c r="V127" s="1" t="s">
        <v>73</v>
      </c>
      <c r="W127" s="403" t="s">
        <v>291</v>
      </c>
      <c r="X127" s="404"/>
      <c r="Y127" s="405" t="s">
        <v>292</v>
      </c>
      <c r="Z127" s="406"/>
      <c r="AA127" s="401" t="s">
        <v>64</v>
      </c>
      <c r="AB127" s="402"/>
      <c r="AC127" s="299" t="s">
        <v>294</v>
      </c>
      <c r="AD127" s="300"/>
      <c r="AE127" s="221"/>
      <c r="AF127" s="23"/>
      <c r="AG127" s="35" t="s">
        <v>60</v>
      </c>
      <c r="AH127" s="1" t="s">
        <v>61</v>
      </c>
      <c r="AI127" s="1" t="s">
        <v>62</v>
      </c>
      <c r="AJ127" s="1" t="s">
        <v>73</v>
      </c>
      <c r="AK127" s="403" t="s">
        <v>291</v>
      </c>
      <c r="AL127" s="404"/>
      <c r="AM127" s="405" t="s">
        <v>292</v>
      </c>
      <c r="AN127" s="406"/>
      <c r="AO127" s="401" t="s">
        <v>64</v>
      </c>
      <c r="AP127" s="402"/>
      <c r="AQ127" s="299" t="s">
        <v>294</v>
      </c>
      <c r="AR127" s="300"/>
      <c r="AS127" s="28"/>
      <c r="AU127" s="94" t="s">
        <v>143</v>
      </c>
      <c r="AV127" s="94" t="s">
        <v>149</v>
      </c>
      <c r="AW127" s="94">
        <v>8.9999999999999993E-3</v>
      </c>
      <c r="AX127" s="94">
        <f t="shared" si="240"/>
        <v>8.9999999999999992E-5</v>
      </c>
      <c r="AY127" s="94">
        <v>72.150999999999996</v>
      </c>
      <c r="AZ127" s="94">
        <f t="shared" si="241"/>
        <v>6.4935899999999987E-3</v>
      </c>
      <c r="BA127" s="94">
        <v>490.4</v>
      </c>
      <c r="BB127" s="94">
        <v>460.39</v>
      </c>
      <c r="BC127" s="94">
        <f t="shared" si="242"/>
        <v>187.24</v>
      </c>
      <c r="BD127" s="94">
        <f t="shared" si="243"/>
        <v>369.03200000000004</v>
      </c>
      <c r="BE127" s="94">
        <f t="shared" si="244"/>
        <v>828.702</v>
      </c>
      <c r="BF127" s="94">
        <f t="shared" si="237"/>
        <v>4.4135999999999995E-2</v>
      </c>
      <c r="BG127" s="94">
        <f t="shared" si="238"/>
        <v>1.6851599999999998E-2</v>
      </c>
      <c r="BH127" s="94">
        <f t="shared" si="239"/>
        <v>7.4583179999999999E-2</v>
      </c>
      <c r="BI127" s="23"/>
      <c r="BJ127" s="122" t="s">
        <v>211</v>
      </c>
      <c r="BK127" s="259">
        <v>6.5134810000000006E-5</v>
      </c>
      <c r="BL127" s="258">
        <v>6.5134950000000002E-3</v>
      </c>
      <c r="BM127" s="260">
        <v>72.150999999999996</v>
      </c>
      <c r="BN127" s="123">
        <f t="shared" si="245"/>
        <v>4.69954167631E-3</v>
      </c>
      <c r="BO127" s="23"/>
      <c r="BP127" s="23"/>
      <c r="BQ127" s="23">
        <v>150</v>
      </c>
      <c r="BR127" s="23">
        <v>100</v>
      </c>
      <c r="BS127" s="23"/>
      <c r="BT127" s="23"/>
      <c r="CA127" s="23"/>
      <c r="CB127" s="23"/>
      <c r="CC127" s="23"/>
      <c r="CD127" s="23"/>
      <c r="CE127" s="23"/>
      <c r="CF127" s="28"/>
      <c r="CG127" s="135"/>
      <c r="CH127" s="135">
        <v>2685.059894664801</v>
      </c>
      <c r="CI127" s="135">
        <v>48.33524676498979</v>
      </c>
    </row>
    <row r="128" spans="2:97" ht="36.950000000000003" customHeight="1" x14ac:dyDescent="0.25">
      <c r="B128" s="27"/>
      <c r="C128" s="23"/>
      <c r="D128" s="31"/>
      <c r="E128" s="35" t="s">
        <v>41</v>
      </c>
      <c r="F128" s="1" t="s">
        <v>74</v>
      </c>
      <c r="G128" s="1" t="s">
        <v>75</v>
      </c>
      <c r="H128" s="1" t="s">
        <v>62</v>
      </c>
      <c r="I128" s="211" t="s">
        <v>65</v>
      </c>
      <c r="J128" s="211" t="s">
        <v>66</v>
      </c>
      <c r="K128" s="212" t="s">
        <v>65</v>
      </c>
      <c r="L128" s="212" t="s">
        <v>66</v>
      </c>
      <c r="M128" s="224" t="s">
        <v>67</v>
      </c>
      <c r="N128" s="224" t="s">
        <v>68</v>
      </c>
      <c r="O128" s="214" t="s">
        <v>61</v>
      </c>
      <c r="P128" s="216" t="s">
        <v>60</v>
      </c>
      <c r="Q128" s="222"/>
      <c r="R128" s="23"/>
      <c r="S128" s="35" t="s">
        <v>41</v>
      </c>
      <c r="T128" s="1" t="s">
        <v>74</v>
      </c>
      <c r="U128" s="1" t="s">
        <v>75</v>
      </c>
      <c r="V128" s="1" t="s">
        <v>62</v>
      </c>
      <c r="W128" s="10" t="s">
        <v>65</v>
      </c>
      <c r="X128" s="10" t="s">
        <v>66</v>
      </c>
      <c r="Y128" s="11" t="s">
        <v>65</v>
      </c>
      <c r="Z128" s="11" t="s">
        <v>66</v>
      </c>
      <c r="AA128" s="12" t="s">
        <v>67</v>
      </c>
      <c r="AB128" s="36" t="s">
        <v>68</v>
      </c>
      <c r="AC128" s="214" t="s">
        <v>61</v>
      </c>
      <c r="AD128" s="216" t="s">
        <v>60</v>
      </c>
      <c r="AE128" s="222"/>
      <c r="AF128" s="23"/>
      <c r="AG128" s="35" t="s">
        <v>41</v>
      </c>
      <c r="AH128" s="1" t="s">
        <v>74</v>
      </c>
      <c r="AI128" s="1" t="s">
        <v>75</v>
      </c>
      <c r="AJ128" s="1" t="s">
        <v>62</v>
      </c>
      <c r="AK128" s="10" t="s">
        <v>65</v>
      </c>
      <c r="AL128" s="10" t="s">
        <v>66</v>
      </c>
      <c r="AM128" s="11" t="s">
        <v>65</v>
      </c>
      <c r="AN128" s="11" t="s">
        <v>66</v>
      </c>
      <c r="AO128" s="12" t="s">
        <v>67</v>
      </c>
      <c r="AP128" s="36" t="s">
        <v>68</v>
      </c>
      <c r="AQ128" s="214" t="s">
        <v>61</v>
      </c>
      <c r="AR128" s="216" t="s">
        <v>60</v>
      </c>
      <c r="AS128" s="28"/>
      <c r="AU128" s="94" t="s">
        <v>144</v>
      </c>
      <c r="AV128" s="94" t="s">
        <v>150</v>
      </c>
      <c r="AW128" s="94">
        <v>1.4999999999999999E-2</v>
      </c>
      <c r="AX128" s="94">
        <f t="shared" si="240"/>
        <v>1.4999999999999999E-4</v>
      </c>
      <c r="AY128" s="94">
        <v>86.177999999999997</v>
      </c>
      <c r="AZ128" s="94">
        <f t="shared" si="241"/>
        <v>1.2926699999999999E-2</v>
      </c>
      <c r="BA128" s="94">
        <v>438.01400000000001</v>
      </c>
      <c r="BB128" s="94">
        <v>507.6</v>
      </c>
      <c r="BC128" s="94">
        <f t="shared" si="242"/>
        <v>234.45000000000005</v>
      </c>
      <c r="BD128" s="94">
        <f t="shared" si="243"/>
        <v>454.01000000000005</v>
      </c>
      <c r="BE128" s="94">
        <f t="shared" si="244"/>
        <v>913.68000000000006</v>
      </c>
      <c r="BF128" s="94">
        <f t="shared" si="237"/>
        <v>6.5702099999999999E-2</v>
      </c>
      <c r="BG128" s="94">
        <f t="shared" si="238"/>
        <v>3.5167500000000004E-2</v>
      </c>
      <c r="BH128" s="94">
        <f t="shared" si="239"/>
        <v>0.13705200000000001</v>
      </c>
      <c r="BI128" s="23"/>
      <c r="BJ128" s="122" t="s">
        <v>212</v>
      </c>
      <c r="BK128" s="258">
        <v>1.08558E-4</v>
      </c>
      <c r="BL128" s="258">
        <v>1.085583E-2</v>
      </c>
      <c r="BM128" s="260">
        <v>86.177999999999997</v>
      </c>
      <c r="BN128" s="123">
        <f t="shared" si="245"/>
        <v>9.3553113240000003E-3</v>
      </c>
      <c r="BO128" s="23"/>
      <c r="BP128" s="23"/>
      <c r="BQ128" s="23"/>
      <c r="BR128" s="23"/>
      <c r="BS128" s="23"/>
      <c r="BT128" s="23"/>
      <c r="CA128" s="23"/>
      <c r="CB128" s="23"/>
      <c r="CC128" s="23"/>
      <c r="CD128" s="23"/>
      <c r="CE128" s="23"/>
      <c r="CF128" s="28"/>
      <c r="CH128">
        <v>2684.8984035459371</v>
      </c>
      <c r="CI128">
        <v>48.33411025044596</v>
      </c>
    </row>
    <row r="129" spans="2:87" x14ac:dyDescent="0.25">
      <c r="B129" s="27"/>
      <c r="C129" s="23"/>
      <c r="D129" s="31"/>
      <c r="E129" s="421">
        <v>31</v>
      </c>
      <c r="F129" s="369">
        <v>1071</v>
      </c>
      <c r="G129" s="369">
        <v>0.23</v>
      </c>
      <c r="H129" s="283">
        <v>0</v>
      </c>
      <c r="I129" s="284">
        <v>2686.3023694879698</v>
      </c>
      <c r="J129" s="284">
        <v>48.3212238173342</v>
      </c>
      <c r="K129" s="284">
        <v>2686.3023694879735</v>
      </c>
      <c r="L129" s="285">
        <v>48.321223817334243</v>
      </c>
      <c r="M129" s="286">
        <f t="shared" ref="M129:M139" si="246">ABS(I129-K129)/I129*100</f>
        <v>1.3542700361706265E-13</v>
      </c>
      <c r="N129" s="286">
        <f t="shared" ref="N129:N139" si="247">ABS(J129-L129)/J129*100</f>
        <v>8.8227409774982759E-14</v>
      </c>
      <c r="O129" s="287">
        <f t="shared" ref="O129:O141" si="248">(K129-I129)^2</f>
        <v>1.3234889800848443E-23</v>
      </c>
      <c r="P129" s="288">
        <f t="shared" ref="P129:P141" si="249">(L129-J129)^2</f>
        <v>1.8175355256292112E-27</v>
      </c>
      <c r="Q129" s="223"/>
      <c r="R129" s="23"/>
      <c r="S129" s="371">
        <v>31</v>
      </c>
      <c r="T129" s="366">
        <v>1122</v>
      </c>
      <c r="U129" s="366">
        <v>0.3044</v>
      </c>
      <c r="V129" s="3">
        <v>0</v>
      </c>
      <c r="W129" s="252">
        <v>2786.9400015596698</v>
      </c>
      <c r="X129" s="252">
        <v>48.373752502616298</v>
      </c>
      <c r="Y129" s="252">
        <v>2786.9400015596716</v>
      </c>
      <c r="Z129" s="253">
        <v>48.373752502616433</v>
      </c>
      <c r="AA129" s="2">
        <f t="shared" ref="AA129:AA138" si="250">ABS(W129-Y129)/W129*100</f>
        <v>6.5268337406900967E-14</v>
      </c>
      <c r="AB129" s="2">
        <f t="shared" ref="AB129:AB138" si="251">ABS(X129-Z129)/X129*100</f>
        <v>2.790834136489977E-13</v>
      </c>
      <c r="AC129" s="215">
        <f t="shared" ref="AC129:AC138" si="252">(Y129-W129)^2</f>
        <v>3.3087224502121107E-24</v>
      </c>
      <c r="AD129" s="217">
        <f t="shared" ref="AD129:AD138" si="253">(Z129-X129)^2</f>
        <v>1.8225842354226257E-26</v>
      </c>
      <c r="AE129" s="223"/>
      <c r="AF129" s="23"/>
      <c r="AG129" s="371">
        <v>30</v>
      </c>
      <c r="AH129" s="366">
        <v>1071</v>
      </c>
      <c r="AI129" s="366">
        <v>0.3044</v>
      </c>
      <c r="AJ129" s="3">
        <v>0</v>
      </c>
      <c r="AK129" s="252">
        <v>2686.3517550000001</v>
      </c>
      <c r="AL129" s="252">
        <v>48.366989182055498</v>
      </c>
      <c r="AM129" s="252">
        <v>2686.3517553655279</v>
      </c>
      <c r="AN129" s="253">
        <v>48.366989182055562</v>
      </c>
      <c r="AO129" s="2">
        <f t="shared" ref="AO129:AO149" si="254">ABS(AK129-AM129)/AK129*100</f>
        <v>1.3606845750992999E-8</v>
      </c>
      <c r="AP129" s="2">
        <f t="shared" ref="AP129:AP149" si="255">ABS(AL129-AN129)/AL129*100</f>
        <v>1.322158920781749E-13</v>
      </c>
      <c r="AQ129" s="215">
        <f t="shared" ref="AQ129:AQ149" si="256">(AM129-AK129)^2</f>
        <v>1.3361052844043781E-13</v>
      </c>
      <c r="AR129" s="217">
        <f t="shared" ref="AR129:AR149" si="257">(AN129-AL129)^2</f>
        <v>4.0894549326657252E-27</v>
      </c>
      <c r="AS129" s="28"/>
      <c r="AU129" s="94" t="s">
        <v>145</v>
      </c>
      <c r="AV129" s="94" t="s">
        <v>151</v>
      </c>
      <c r="AW129" s="94">
        <v>8.6999999999999994E-2</v>
      </c>
      <c r="AX129" s="94">
        <f t="shared" si="240"/>
        <v>8.699999999999999E-4</v>
      </c>
      <c r="AY129" s="94">
        <v>4.0030000000000001</v>
      </c>
      <c r="AZ129" s="94">
        <f t="shared" si="241"/>
        <v>3.4826099999999997E-3</v>
      </c>
      <c r="BA129" s="94">
        <v>33</v>
      </c>
      <c r="BB129" s="94">
        <v>5.19</v>
      </c>
      <c r="BC129" s="94">
        <f t="shared" si="242"/>
        <v>-267.95999999999998</v>
      </c>
      <c r="BD129" s="94">
        <f t="shared" si="243"/>
        <v>-450.32799999999997</v>
      </c>
      <c r="BE129" s="94">
        <f t="shared" si="244"/>
        <v>9.3420000000000414</v>
      </c>
      <c r="BF129" s="94">
        <f t="shared" si="237"/>
        <v>2.8709999999999996E-2</v>
      </c>
      <c r="BG129" s="94">
        <f t="shared" si="238"/>
        <v>-0.23312519999999995</v>
      </c>
      <c r="BH129" s="94">
        <f t="shared" si="239"/>
        <v>8.1275400000000355E-3</v>
      </c>
      <c r="BI129" s="23"/>
      <c r="BJ129" s="122" t="s">
        <v>146</v>
      </c>
      <c r="BK129" s="259">
        <v>7.2372010000000005E-5</v>
      </c>
      <c r="BL129" s="258">
        <v>7.2372169999999998E-3</v>
      </c>
      <c r="BM129" s="260">
        <v>4.0030000000000001</v>
      </c>
      <c r="BN129" s="123">
        <f t="shared" si="245"/>
        <v>2.8970515603000003E-4</v>
      </c>
      <c r="BO129" s="23"/>
      <c r="BP129" s="23"/>
      <c r="BQ129" s="23"/>
      <c r="BR129" s="23"/>
      <c r="BS129" s="23"/>
      <c r="BT129" s="23"/>
      <c r="CA129" s="23"/>
      <c r="CB129" s="23"/>
      <c r="CC129" s="23"/>
      <c r="CD129" s="23"/>
      <c r="CE129" s="23"/>
      <c r="CF129" s="28"/>
      <c r="CH129">
        <v>2684.7369094474957</v>
      </c>
      <c r="CI129">
        <v>48.333219918342969</v>
      </c>
    </row>
    <row r="130" spans="2:87" x14ac:dyDescent="0.25">
      <c r="B130" s="27"/>
      <c r="C130" s="23"/>
      <c r="D130" s="31"/>
      <c r="E130" s="422"/>
      <c r="F130" s="370"/>
      <c r="G130" s="370"/>
      <c r="H130" s="283">
        <v>1</v>
      </c>
      <c r="I130" s="284">
        <v>2686.2915991855298</v>
      </c>
      <c r="J130" s="284">
        <v>48.322125192826398</v>
      </c>
      <c r="K130" s="284">
        <v>2686.1888908762317</v>
      </c>
      <c r="L130" s="285">
        <v>48.321904834384874</v>
      </c>
      <c r="M130" s="286">
        <f t="shared" si="246"/>
        <v>3.8234236867383856E-3</v>
      </c>
      <c r="N130" s="286">
        <f t="shared" si="247"/>
        <v>4.5601976453808713E-4</v>
      </c>
      <c r="O130" s="287">
        <f t="shared" si="248"/>
        <v>1.0548996798878881E-2</v>
      </c>
      <c r="P130" s="288">
        <f t="shared" si="249"/>
        <v>4.8557842750941943E-8</v>
      </c>
      <c r="Q130" s="223"/>
      <c r="R130" s="23"/>
      <c r="S130" s="372"/>
      <c r="T130" s="367"/>
      <c r="U130" s="367"/>
      <c r="V130" s="3">
        <v>1</v>
      </c>
      <c r="W130" s="252">
        <v>2786.9289468372199</v>
      </c>
      <c r="X130" s="252">
        <v>48.369260681282803</v>
      </c>
      <c r="Y130" s="252">
        <v>2786.7918323048521</v>
      </c>
      <c r="Z130" s="253">
        <v>48.371172995547028</v>
      </c>
      <c r="AA130" s="2">
        <f t="shared" si="250"/>
        <v>4.9199148949756362E-3</v>
      </c>
      <c r="AB130" s="2">
        <f t="shared" si="251"/>
        <v>3.9535734830123898E-3</v>
      </c>
      <c r="AC130" s="215">
        <f t="shared" si="252"/>
        <v>1.880039498644925E-2</v>
      </c>
      <c r="AD130" s="217">
        <f t="shared" si="253"/>
        <v>3.6569458451558603E-6</v>
      </c>
      <c r="AE130" s="223"/>
      <c r="AF130" s="23"/>
      <c r="AG130" s="372"/>
      <c r="AH130" s="367"/>
      <c r="AI130" s="367"/>
      <c r="AJ130" s="3">
        <v>1</v>
      </c>
      <c r="AK130" s="252">
        <v>2686.3409831332101</v>
      </c>
      <c r="AL130" s="252">
        <v>48.363190411043803</v>
      </c>
      <c r="AM130" s="252">
        <v>2686.2015438780695</v>
      </c>
      <c r="AN130" s="253">
        <v>48.364807429503188</v>
      </c>
      <c r="AO130" s="2">
        <f t="shared" si="254"/>
        <v>5.1906759423352286E-3</v>
      </c>
      <c r="AP130" s="2">
        <f t="shared" si="255"/>
        <v>3.3434900502664492E-3</v>
      </c>
      <c r="AQ130" s="215">
        <f t="shared" si="256"/>
        <v>1.9443305874161772E-2</v>
      </c>
      <c r="AR130" s="217">
        <f t="shared" si="257"/>
        <v>2.6147486979907622E-6</v>
      </c>
      <c r="AS130" s="28"/>
      <c r="AU130" s="94" t="s">
        <v>146</v>
      </c>
      <c r="AV130" s="94" t="s">
        <v>152</v>
      </c>
      <c r="AW130" s="94">
        <v>0.01</v>
      </c>
      <c r="AX130" s="94">
        <f t="shared" si="240"/>
        <v>1E-4</v>
      </c>
      <c r="AY130" s="94">
        <v>2.016</v>
      </c>
      <c r="AZ130" s="94">
        <f t="shared" si="241"/>
        <v>2.0160000000000002E-4</v>
      </c>
      <c r="BA130" s="94">
        <v>188.54900000000001</v>
      </c>
      <c r="BB130" s="94">
        <v>33.200000000000003</v>
      </c>
      <c r="BC130" s="94">
        <f t="shared" si="242"/>
        <v>-239.95</v>
      </c>
      <c r="BD130" s="94">
        <f t="shared" si="243"/>
        <v>-399.90999999999997</v>
      </c>
      <c r="BE130" s="94">
        <f t="shared" si="244"/>
        <v>59.760000000000048</v>
      </c>
      <c r="BF130" s="94">
        <f t="shared" si="237"/>
        <v>1.8854900000000001E-2</v>
      </c>
      <c r="BG130" s="94">
        <f t="shared" si="238"/>
        <v>-2.3994999999999999E-2</v>
      </c>
      <c r="BH130" s="94">
        <f t="shared" si="239"/>
        <v>5.9760000000000047E-3</v>
      </c>
      <c r="BI130" s="23"/>
      <c r="BJ130" s="122" t="s">
        <v>145</v>
      </c>
      <c r="BK130" s="258">
        <v>6.2963649999999999E-4</v>
      </c>
      <c r="BL130" s="258">
        <v>6.2963790000000006E-2</v>
      </c>
      <c r="BM130" s="260">
        <v>2.016</v>
      </c>
      <c r="BN130" s="123">
        <f t="shared" si="245"/>
        <v>1.269347184E-3</v>
      </c>
      <c r="BO130" s="23"/>
      <c r="BP130" s="23"/>
      <c r="BQ130" s="23"/>
      <c r="BR130" s="23"/>
      <c r="BS130" s="23"/>
      <c r="BT130" s="23"/>
      <c r="CA130" s="23"/>
      <c r="CB130" s="23"/>
      <c r="CC130" s="23"/>
      <c r="CD130" s="23"/>
      <c r="CE130" s="23"/>
      <c r="CF130" s="28"/>
      <c r="CH130">
        <v>2684.2828630766553</v>
      </c>
      <c r="CI130">
        <v>48.366844493003782</v>
      </c>
    </row>
    <row r="131" spans="2:87" x14ac:dyDescent="0.25">
      <c r="B131" s="27"/>
      <c r="C131" s="23"/>
      <c r="D131" s="31"/>
      <c r="E131" s="422"/>
      <c r="F131" s="370"/>
      <c r="G131" s="370"/>
      <c r="H131" s="283">
        <v>2</v>
      </c>
      <c r="I131" s="284">
        <v>2686.2808288285401</v>
      </c>
      <c r="J131" s="284">
        <v>48.323025100703198</v>
      </c>
      <c r="K131" s="284">
        <v>2686.0754101584457</v>
      </c>
      <c r="L131" s="285">
        <v>48.322533006064667</v>
      </c>
      <c r="M131" s="286">
        <f t="shared" si="246"/>
        <v>7.6469544021543307E-3</v>
      </c>
      <c r="N131" s="286">
        <f t="shared" si="247"/>
        <v>1.0183440244183096E-3</v>
      </c>
      <c r="O131" s="287">
        <f t="shared" si="248"/>
        <v>4.2196830023323965E-2</v>
      </c>
      <c r="P131" s="288">
        <f t="shared" si="249"/>
        <v>2.4215713327112373E-7</v>
      </c>
      <c r="Q131" s="223"/>
      <c r="R131" s="23"/>
      <c r="S131" s="372"/>
      <c r="T131" s="367"/>
      <c r="U131" s="367"/>
      <c r="V131" s="3">
        <v>2</v>
      </c>
      <c r="W131" s="252">
        <v>2786.9178922849701</v>
      </c>
      <c r="X131" s="252">
        <v>48.364776170503298</v>
      </c>
      <c r="Y131" s="252">
        <v>2786.6436615340626</v>
      </c>
      <c r="Z131" s="253">
        <v>48.368745566390764</v>
      </c>
      <c r="AA131" s="2">
        <f t="shared" si="250"/>
        <v>9.8399293235949641E-3</v>
      </c>
      <c r="AB131" s="2">
        <f t="shared" si="251"/>
        <v>8.2072040889281123E-3</v>
      </c>
      <c r="AC131" s="215">
        <f t="shared" si="252"/>
        <v>7.5202504743271309E-2</v>
      </c>
      <c r="AD131" s="217">
        <f t="shared" si="253"/>
        <v>1.5756103711435771E-5</v>
      </c>
      <c r="AE131" s="223"/>
      <c r="AF131" s="23"/>
      <c r="AG131" s="372"/>
      <c r="AH131" s="367"/>
      <c r="AI131" s="367"/>
      <c r="AJ131" s="3">
        <v>2</v>
      </c>
      <c r="AK131" s="252">
        <v>2686.3302114110802</v>
      </c>
      <c r="AL131" s="252">
        <v>48.359397823575698</v>
      </c>
      <c r="AM131" s="252">
        <v>2686.0513304544293</v>
      </c>
      <c r="AN131" s="253">
        <v>48.362754363074828</v>
      </c>
      <c r="AO131" s="2">
        <f t="shared" si="254"/>
        <v>1.0381484579457045E-2</v>
      </c>
      <c r="AP131" s="2">
        <f t="shared" si="255"/>
        <v>6.9408215366437093E-3</v>
      </c>
      <c r="AQ131" s="215">
        <f t="shared" si="256"/>
        <v>7.7774587982541887E-2</v>
      </c>
      <c r="AR131" s="217">
        <f t="shared" si="257"/>
        <v>1.1266357409219545E-5</v>
      </c>
      <c r="AS131" s="28"/>
      <c r="AU131" s="94" t="s">
        <v>147</v>
      </c>
      <c r="AV131" s="94" t="s">
        <v>153</v>
      </c>
      <c r="AW131" s="94">
        <v>2.92</v>
      </c>
      <c r="AX131" s="94">
        <f t="shared" si="240"/>
        <v>2.92E-2</v>
      </c>
      <c r="AY131" s="94">
        <v>28.013999999999999</v>
      </c>
      <c r="AZ131" s="94">
        <f t="shared" si="241"/>
        <v>0.81800879999999998</v>
      </c>
      <c r="BA131" s="94">
        <v>493.1</v>
      </c>
      <c r="BB131" s="94">
        <v>126.1</v>
      </c>
      <c r="BC131" s="94">
        <f t="shared" si="242"/>
        <v>-147.04999999999998</v>
      </c>
      <c r="BD131" s="94">
        <f t="shared" si="243"/>
        <v>-232.68999999999994</v>
      </c>
      <c r="BE131" s="94">
        <f t="shared" si="244"/>
        <v>226.98000000000008</v>
      </c>
      <c r="BF131" s="94">
        <f t="shared" si="237"/>
        <v>14.398520000000001</v>
      </c>
      <c r="BG131" s="94">
        <f t="shared" si="238"/>
        <v>-4.2938599999999996</v>
      </c>
      <c r="BH131" s="94">
        <f t="shared" si="239"/>
        <v>6.6278160000000019</v>
      </c>
      <c r="BI131" s="23"/>
      <c r="BJ131" s="122" t="s">
        <v>147</v>
      </c>
      <c r="BK131" s="258">
        <v>2.1132629999999999E-2</v>
      </c>
      <c r="BL131" s="258">
        <v>2.113267</v>
      </c>
      <c r="BM131" s="260">
        <v>28.013999999999999</v>
      </c>
      <c r="BN131" s="123">
        <f t="shared" si="245"/>
        <v>0.59200949681999993</v>
      </c>
      <c r="BO131" s="23"/>
      <c r="BP131" s="23"/>
      <c r="BQ131" s="23"/>
      <c r="BR131" s="23"/>
      <c r="BS131" s="23"/>
      <c r="BT131" s="23"/>
      <c r="CA131" s="23"/>
      <c r="CB131" s="23"/>
      <c r="CC131" s="23"/>
      <c r="CD131" s="23"/>
      <c r="CE131" s="23"/>
      <c r="CF131" s="28"/>
      <c r="CH131">
        <v>2684.1213349008217</v>
      </c>
      <c r="CI131">
        <v>48.358863481451273</v>
      </c>
    </row>
    <row r="132" spans="2:87" ht="20.25" customHeight="1" x14ac:dyDescent="0.25">
      <c r="B132" s="27"/>
      <c r="C132" s="23"/>
      <c r="D132" s="31"/>
      <c r="E132" s="422"/>
      <c r="F132" s="370"/>
      <c r="G132" s="370"/>
      <c r="H132" s="283">
        <v>3</v>
      </c>
      <c r="I132" s="284">
        <v>2686.2700584168401</v>
      </c>
      <c r="J132" s="284">
        <v>48.323938974530599</v>
      </c>
      <c r="K132" s="284">
        <v>2685.9619273571034</v>
      </c>
      <c r="L132" s="285">
        <v>48.323112433021706</v>
      </c>
      <c r="M132" s="286">
        <f t="shared" si="246"/>
        <v>1.1470591304522439E-2</v>
      </c>
      <c r="N132" s="286">
        <f t="shared" si="247"/>
        <v>1.7104183277122009E-3</v>
      </c>
      <c r="O132" s="287">
        <f t="shared" si="248"/>
        <v>9.4944749974493786E-2</v>
      </c>
      <c r="P132" s="288">
        <f t="shared" si="249"/>
        <v>6.8317086592283738E-7</v>
      </c>
      <c r="Q132" s="223"/>
      <c r="R132" s="23"/>
      <c r="S132" s="372"/>
      <c r="T132" s="367"/>
      <c r="U132" s="367"/>
      <c r="V132" s="3">
        <v>3</v>
      </c>
      <c r="W132" s="252">
        <v>2786.9068379036198</v>
      </c>
      <c r="X132" s="252">
        <v>48.360222008781903</v>
      </c>
      <c r="Y132" s="252">
        <v>2786.4954891657203</v>
      </c>
      <c r="Z132" s="253">
        <v>48.366461249299917</v>
      </c>
      <c r="AA132" s="2">
        <f t="shared" si="250"/>
        <v>1.4760046238536722E-2</v>
      </c>
      <c r="AB132" s="2">
        <f t="shared" si="251"/>
        <v>1.2901596102847466E-2</v>
      </c>
      <c r="AC132" s="215">
        <f t="shared" si="252"/>
        <v>0.16920778417152468</v>
      </c>
      <c r="AD132" s="217">
        <f t="shared" si="253"/>
        <v>3.8928122241619988E-5</v>
      </c>
      <c r="AE132" s="223"/>
      <c r="AF132" s="23"/>
      <c r="AG132" s="372"/>
      <c r="AH132" s="367"/>
      <c r="AI132" s="367"/>
      <c r="AJ132" s="3">
        <v>3</v>
      </c>
      <c r="AK132" s="252">
        <v>2686.3194398341898</v>
      </c>
      <c r="AL132" s="252">
        <v>48.355546382476497</v>
      </c>
      <c r="AM132" s="252">
        <v>2685.9011150210881</v>
      </c>
      <c r="AN132" s="253">
        <v>48.360822392564117</v>
      </c>
      <c r="AO132" s="2">
        <f t="shared" si="254"/>
        <v>1.557241506347001E-2</v>
      </c>
      <c r="AP132" s="2">
        <f t="shared" si="255"/>
        <v>1.0910868519380178E-2</v>
      </c>
      <c r="AQ132" s="215">
        <f t="shared" si="256"/>
        <v>0.17499564925654093</v>
      </c>
      <c r="AR132" s="217">
        <f t="shared" si="257"/>
        <v>2.7836282444667039E-5</v>
      </c>
      <c r="AS132" s="28"/>
      <c r="AU132" s="94" t="s">
        <v>148</v>
      </c>
      <c r="AV132" s="94" t="s">
        <v>154</v>
      </c>
      <c r="AW132" s="94">
        <v>0.04</v>
      </c>
      <c r="AX132" s="94">
        <f t="shared" si="240"/>
        <v>4.0000000000000002E-4</v>
      </c>
      <c r="AY132" s="94">
        <v>44.009</v>
      </c>
      <c r="AZ132" s="94">
        <f t="shared" si="241"/>
        <v>1.76036E-2</v>
      </c>
      <c r="BA132" s="94">
        <v>1071</v>
      </c>
      <c r="BB132" s="94">
        <v>304.19</v>
      </c>
      <c r="BC132" s="94">
        <f t="shared" si="242"/>
        <v>31.04000000000002</v>
      </c>
      <c r="BD132" s="94">
        <f t="shared" si="243"/>
        <v>87.872000000000043</v>
      </c>
      <c r="BE132" s="94">
        <f t="shared" si="244"/>
        <v>547.54200000000003</v>
      </c>
      <c r="BF132" s="94">
        <f t="shared" si="237"/>
        <v>0.4284</v>
      </c>
      <c r="BG132" s="94">
        <f t="shared" si="238"/>
        <v>1.2416000000000009E-2</v>
      </c>
      <c r="BH132" s="94">
        <f t="shared" si="239"/>
        <v>0.21901680000000001</v>
      </c>
      <c r="BI132" s="23"/>
      <c r="BJ132" s="122" t="s">
        <v>213</v>
      </c>
      <c r="BK132" s="258">
        <v>0.27656940000000002</v>
      </c>
      <c r="BL132" s="258">
        <v>27.65701</v>
      </c>
      <c r="BM132" s="260">
        <v>44.009</v>
      </c>
      <c r="BN132" s="123">
        <f t="shared" si="245"/>
        <v>12.171542724600002</v>
      </c>
      <c r="BO132" s="23"/>
      <c r="BP132" s="23"/>
      <c r="BQ132" s="23"/>
      <c r="BR132" s="23"/>
      <c r="BS132" s="23"/>
      <c r="BT132" s="23"/>
      <c r="CA132" s="23"/>
      <c r="CB132" s="23"/>
      <c r="CC132" s="23"/>
      <c r="CD132" s="23"/>
      <c r="CE132" s="23"/>
      <c r="CF132" s="28"/>
      <c r="CH132">
        <v>2683.9598079369352</v>
      </c>
      <c r="CI132">
        <v>48.352611259470606</v>
      </c>
    </row>
    <row r="133" spans="2:87" x14ac:dyDescent="0.25">
      <c r="B133" s="27"/>
      <c r="C133" s="23"/>
      <c r="D133" s="31"/>
      <c r="E133" s="422"/>
      <c r="F133" s="370"/>
      <c r="G133" s="370"/>
      <c r="H133" s="283">
        <v>4</v>
      </c>
      <c r="I133" s="284">
        <v>2686.2592879532599</v>
      </c>
      <c r="J133" s="284">
        <v>48.3247493077805</v>
      </c>
      <c r="K133" s="284">
        <v>2685.8484424929343</v>
      </c>
      <c r="L133" s="285">
        <v>48.323646897708201</v>
      </c>
      <c r="M133" s="286">
        <f t="shared" si="246"/>
        <v>1.5294333728992074E-2</v>
      </c>
      <c r="N133" s="286">
        <f t="shared" si="247"/>
        <v>2.2812535772879258E-3</v>
      </c>
      <c r="O133" s="287">
        <f t="shared" si="248"/>
        <v>0.16879399227016875</v>
      </c>
      <c r="P133" s="288">
        <f t="shared" si="249"/>
        <v>1.2153079675066496E-6</v>
      </c>
      <c r="Q133" s="223"/>
      <c r="R133" s="23"/>
      <c r="S133" s="372"/>
      <c r="T133" s="367"/>
      <c r="U133" s="367"/>
      <c r="V133" s="3">
        <v>4</v>
      </c>
      <c r="W133" s="252">
        <v>2786.89578367894</v>
      </c>
      <c r="X133" s="252">
        <v>48.356183794512098</v>
      </c>
      <c r="Y133" s="252">
        <v>2786.3473151230269</v>
      </c>
      <c r="Z133" s="253">
        <v>48.364311607009206</v>
      </c>
      <c r="AA133" s="2">
        <f t="shared" si="250"/>
        <v>1.9680267885335379E-2</v>
      </c>
      <c r="AB133" s="2">
        <f t="shared" si="251"/>
        <v>1.6808217397068934E-2</v>
      </c>
      <c r="AC133" s="215">
        <f t="shared" si="252"/>
        <v>0.30081775682543654</v>
      </c>
      <c r="AD133" s="217">
        <f t="shared" si="253"/>
        <v>6.6061335988141921E-5</v>
      </c>
      <c r="AE133" s="223"/>
      <c r="AF133" s="23"/>
      <c r="AG133" s="372"/>
      <c r="AH133" s="367"/>
      <c r="AI133" s="367"/>
      <c r="AJ133" s="3">
        <v>4</v>
      </c>
      <c r="AK133" s="252">
        <v>2686.3086683901702</v>
      </c>
      <c r="AL133" s="252">
        <v>48.352131163971301</v>
      </c>
      <c r="AM133" s="252">
        <v>2685.7508975088326</v>
      </c>
      <c r="AN133" s="253">
        <v>48.359004375448528</v>
      </c>
      <c r="AO133" s="2">
        <f t="shared" si="254"/>
        <v>2.076346951118626E-2</v>
      </c>
      <c r="AP133" s="2">
        <f t="shared" si="255"/>
        <v>1.4214909067645939E-2</v>
      </c>
      <c r="AQ133" s="215">
        <f t="shared" si="256"/>
        <v>0.31110835606806347</v>
      </c>
      <c r="AR133" s="217">
        <f t="shared" si="257"/>
        <v>4.7241036010690656E-5</v>
      </c>
      <c r="AS133" s="28"/>
      <c r="AU133" s="94"/>
      <c r="AV133" s="94"/>
      <c r="AW133" s="94">
        <f>SUM(AW122:AW132)</f>
        <v>100.00000000000003</v>
      </c>
      <c r="AX133" s="94">
        <f>SUM(AX122:AX132)</f>
        <v>1</v>
      </c>
      <c r="AY133" s="94"/>
      <c r="AZ133" s="94">
        <f>SUM(AZ122:AZ132)</f>
        <v>16.79836456</v>
      </c>
      <c r="BA133" s="94"/>
      <c r="BB133" s="94"/>
      <c r="BC133" s="94"/>
      <c r="BD133" s="94"/>
      <c r="BE133" s="94"/>
      <c r="BF133" s="94">
        <f>SUM(BF122:BF132)</f>
        <v>661.67828799999984</v>
      </c>
      <c r="BG133" s="94">
        <f>SUM(BG122:BG132)</f>
        <v>-81.508655299999987</v>
      </c>
      <c r="BH133" s="94">
        <f>SUM(BH122:BH132)</f>
        <v>344.95442046000005</v>
      </c>
      <c r="BI133" s="23"/>
      <c r="BJ133" s="27"/>
      <c r="BK133" s="23"/>
      <c r="BL133" s="23"/>
      <c r="BM133" s="23"/>
      <c r="BN133" s="28"/>
      <c r="BO133" s="23"/>
      <c r="BP133" s="23"/>
      <c r="BQ133" s="23"/>
      <c r="BR133" s="23"/>
      <c r="BS133" s="23"/>
      <c r="BT133" s="23"/>
      <c r="CA133" s="23"/>
      <c r="CB133" s="23"/>
      <c r="CC133" s="23"/>
      <c r="CD133" s="23"/>
      <c r="CE133" s="23"/>
      <c r="CF133" s="28"/>
      <c r="CH133">
        <v>2683.7982811252559</v>
      </c>
      <c r="CI133">
        <v>48.347713349925741</v>
      </c>
    </row>
    <row r="134" spans="2:87" ht="15.75" thickBot="1" x14ac:dyDescent="0.3">
      <c r="B134" s="27"/>
      <c r="C134" s="23"/>
      <c r="D134" s="31"/>
      <c r="E134" s="422"/>
      <c r="F134" s="370"/>
      <c r="G134" s="370"/>
      <c r="H134" s="283">
        <v>5</v>
      </c>
      <c r="I134" s="284">
        <v>2686.2485174431699</v>
      </c>
      <c r="J134" s="284">
        <v>48.325503028453397</v>
      </c>
      <c r="K134" s="284">
        <v>2685.734955585046</v>
      </c>
      <c r="L134" s="285">
        <v>48.324139889071155</v>
      </c>
      <c r="M134" s="286">
        <f t="shared" si="246"/>
        <v>1.9118181165633207E-2</v>
      </c>
      <c r="N134" s="286">
        <f t="shared" si="247"/>
        <v>2.8207453555932935E-3</v>
      </c>
      <c r="O134" s="287">
        <f t="shared" si="248"/>
        <v>0.26374578211969479</v>
      </c>
      <c r="P134" s="288">
        <f t="shared" si="249"/>
        <v>1.8581489754196345E-6</v>
      </c>
      <c r="Q134" s="223"/>
      <c r="R134" s="23"/>
      <c r="S134" s="372"/>
      <c r="T134" s="367"/>
      <c r="U134" s="367"/>
      <c r="V134" s="3">
        <v>5</v>
      </c>
      <c r="W134" s="252">
        <v>2786.8847295843402</v>
      </c>
      <c r="X134" s="252">
        <v>48.352427536181999</v>
      </c>
      <c r="Y134" s="252">
        <v>2786.1991393336857</v>
      </c>
      <c r="Z134" s="253">
        <v>48.3622886996734</v>
      </c>
      <c r="AA134" s="2">
        <f t="shared" si="250"/>
        <v>2.4600595904688469E-2</v>
      </c>
      <c r="AB134" s="2">
        <f t="shared" si="251"/>
        <v>2.0394350385038427E-2</v>
      </c>
      <c r="AC134" s="215">
        <f t="shared" si="252"/>
        <v>0.47003399179251865</v>
      </c>
      <c r="AD134" s="217">
        <f t="shared" si="253"/>
        <v>9.7242545404135214E-5</v>
      </c>
      <c r="AE134" s="223"/>
      <c r="AF134" s="23"/>
      <c r="AG134" s="372"/>
      <c r="AH134" s="367"/>
      <c r="AI134" s="367"/>
      <c r="AJ134" s="3">
        <v>5</v>
      </c>
      <c r="AK134" s="252">
        <v>2686.2978970560298</v>
      </c>
      <c r="AL134" s="252">
        <v>48.3489544578999</v>
      </c>
      <c r="AM134" s="252">
        <v>2685.6006778525034</v>
      </c>
      <c r="AN134" s="253">
        <v>48.357293590484389</v>
      </c>
      <c r="AO134" s="2">
        <f t="shared" si="254"/>
        <v>2.5954649493285856E-2</v>
      </c>
      <c r="AP134" s="2">
        <f t="shared" si="255"/>
        <v>1.7247803345468285E-2</v>
      </c>
      <c r="AQ134" s="215">
        <f t="shared" si="256"/>
        <v>0.48611461776598974</v>
      </c>
      <c r="AR134" s="217">
        <f t="shared" si="257"/>
        <v>6.9541132261679436E-5</v>
      </c>
      <c r="AS134" s="28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7"/>
      <c r="BK134" s="23"/>
      <c r="BL134" s="23"/>
      <c r="BM134" s="23"/>
      <c r="BN134" s="28"/>
      <c r="BO134" s="23"/>
      <c r="BP134" s="23"/>
      <c r="BQ134" s="23"/>
      <c r="BR134" s="23"/>
      <c r="BS134" s="23"/>
      <c r="BT134" s="23"/>
      <c r="CA134" s="23"/>
      <c r="CB134" s="23"/>
      <c r="CC134" s="23"/>
      <c r="CD134" s="23"/>
      <c r="CE134" s="23"/>
      <c r="CF134" s="28"/>
      <c r="CH134">
        <v>2683.6367536355187</v>
      </c>
      <c r="CI134">
        <v>48.343876391900238</v>
      </c>
    </row>
    <row r="135" spans="2:87" x14ac:dyDescent="0.25">
      <c r="B135" s="27"/>
      <c r="C135" s="23"/>
      <c r="D135" s="31"/>
      <c r="E135" s="422"/>
      <c r="F135" s="370"/>
      <c r="G135" s="370"/>
      <c r="H135" s="283">
        <v>6</v>
      </c>
      <c r="I135" s="284">
        <v>2686.2377468883201</v>
      </c>
      <c r="J135" s="284">
        <v>48.326221043361301</v>
      </c>
      <c r="K135" s="284">
        <v>2685.62146665105</v>
      </c>
      <c r="L135" s="285">
        <v>48.324594625327165</v>
      </c>
      <c r="M135" s="286">
        <f t="shared" si="246"/>
        <v>2.2942133025416721E-2</v>
      </c>
      <c r="N135" s="286">
        <f t="shared" si="247"/>
        <v>3.3654980650688355E-3</v>
      </c>
      <c r="O135" s="287">
        <f t="shared" si="248"/>
        <v>0.37980133084966033</v>
      </c>
      <c r="P135" s="288">
        <f t="shared" si="249"/>
        <v>2.6452356217602511E-6</v>
      </c>
      <c r="Q135" s="223"/>
      <c r="R135" s="23"/>
      <c r="S135" s="372"/>
      <c r="T135" s="367"/>
      <c r="U135" s="367"/>
      <c r="V135" s="3">
        <v>6</v>
      </c>
      <c r="W135" s="252">
        <v>2786.8736756108701</v>
      </c>
      <c r="X135" s="252">
        <v>48.348849103243403</v>
      </c>
      <c r="Y135" s="252">
        <v>2786.0509617296375</v>
      </c>
      <c r="Z135" s="253">
        <v>48.360385055542046</v>
      </c>
      <c r="AA135" s="2">
        <f t="shared" si="250"/>
        <v>2.952103241824533E-2</v>
      </c>
      <c r="AB135" s="2">
        <f t="shared" si="251"/>
        <v>2.3859828129538501E-2</v>
      </c>
      <c r="AC135" s="215">
        <f t="shared" si="252"/>
        <v>0.67685813037285836</v>
      </c>
      <c r="AD135" s="217">
        <f t="shared" si="253"/>
        <v>1.3307819543658501E-4</v>
      </c>
      <c r="AE135" s="223"/>
      <c r="AF135" s="23"/>
      <c r="AG135" s="372"/>
      <c r="AH135" s="367"/>
      <c r="AI135" s="367"/>
      <c r="AJ135" s="3">
        <v>6</v>
      </c>
      <c r="AK135" s="252">
        <v>2686.2871258240698</v>
      </c>
      <c r="AL135" s="252">
        <v>48.345928222835497</v>
      </c>
      <c r="AM135" s="252">
        <v>2685.4504559907532</v>
      </c>
      <c r="AN135" s="253">
        <v>48.355683712859303</v>
      </c>
      <c r="AO135" s="2">
        <f t="shared" si="254"/>
        <v>3.1145957007850642E-2</v>
      </c>
      <c r="AP135" s="2">
        <f t="shared" si="255"/>
        <v>2.0178514266685932E-2</v>
      </c>
      <c r="AQ135" s="215">
        <f t="shared" si="256"/>
        <v>0.70001640998201287</v>
      </c>
      <c r="AR135" s="217">
        <f t="shared" si="257"/>
        <v>9.5169585604590125E-5</v>
      </c>
      <c r="AS135" s="28"/>
      <c r="AU135" s="104" t="s">
        <v>157</v>
      </c>
      <c r="AV135" s="105">
        <v>28.966999999999999</v>
      </c>
      <c r="AW135" s="23"/>
      <c r="AX135" s="106" t="s">
        <v>170</v>
      </c>
      <c r="AY135" s="107">
        <f>1960/AV138</f>
        <v>2.9621645980319675</v>
      </c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124" t="s">
        <v>214</v>
      </c>
      <c r="BK135" s="15" t="s">
        <v>215</v>
      </c>
      <c r="BL135" s="129" t="s">
        <v>154</v>
      </c>
      <c r="BM135" s="23"/>
      <c r="BN135" s="28"/>
      <c r="BO135" s="23"/>
      <c r="BP135" s="23"/>
      <c r="BQ135" s="23"/>
      <c r="BR135" s="23"/>
      <c r="BS135" s="23"/>
      <c r="BT135" s="23"/>
      <c r="CA135" s="23"/>
      <c r="CB135" s="23"/>
      <c r="CC135" s="23"/>
      <c r="CD135" s="23"/>
      <c r="CE135" s="23"/>
      <c r="CF135" s="28"/>
      <c r="CH135">
        <v>2683.4752248171958</v>
      </c>
      <c r="CI135">
        <v>48.340870569969148</v>
      </c>
    </row>
    <row r="136" spans="2:87" x14ac:dyDescent="0.25">
      <c r="B136" s="27"/>
      <c r="C136" s="23"/>
      <c r="D136" s="31"/>
      <c r="E136" s="422"/>
      <c r="F136" s="370"/>
      <c r="G136" s="370"/>
      <c r="H136" s="283">
        <v>7</v>
      </c>
      <c r="I136" s="284">
        <v>2686.2269762938499</v>
      </c>
      <c r="J136" s="284">
        <v>48.326760365656099</v>
      </c>
      <c r="K136" s="284">
        <v>2685.5079757071767</v>
      </c>
      <c r="L136" s="285">
        <v>48.325014074970014</v>
      </c>
      <c r="M136" s="286">
        <f t="shared" si="246"/>
        <v>2.6766188896860884E-2</v>
      </c>
      <c r="N136" s="286">
        <f t="shared" si="247"/>
        <v>3.6135066221544021E-3</v>
      </c>
      <c r="O136" s="287">
        <f t="shared" si="248"/>
        <v>0.51696184363647235</v>
      </c>
      <c r="P136" s="288">
        <f t="shared" si="249"/>
        <v>3.049531160309567E-6</v>
      </c>
      <c r="Q136" s="223"/>
      <c r="R136" s="23"/>
      <c r="S136" s="372"/>
      <c r="T136" s="367"/>
      <c r="U136" s="367"/>
      <c r="V136" s="3">
        <v>7</v>
      </c>
      <c r="W136" s="252">
        <v>2786.8626217327801</v>
      </c>
      <c r="X136" s="252">
        <v>48.346160703857699</v>
      </c>
      <c r="Y136" s="252">
        <v>2785.9027822468097</v>
      </c>
      <c r="Z136" s="253">
        <v>48.358593643363115</v>
      </c>
      <c r="AA136" s="2">
        <f t="shared" si="250"/>
        <v>3.4441578802101448E-2</v>
      </c>
      <c r="AB136" s="2">
        <f t="shared" si="251"/>
        <v>2.57164981136218E-2</v>
      </c>
      <c r="AC136" s="215">
        <f t="shared" si="252"/>
        <v>0.92129183882793286</v>
      </c>
      <c r="AD136" s="217">
        <f t="shared" si="253"/>
        <v>1.5457798474533707E-4</v>
      </c>
      <c r="AE136" s="223"/>
      <c r="AF136" s="23"/>
      <c r="AG136" s="372"/>
      <c r="AH136" s="367"/>
      <c r="AI136" s="367"/>
      <c r="AJ136" s="3">
        <v>7</v>
      </c>
      <c r="AK136" s="252">
        <v>2686.2763546720598</v>
      </c>
      <c r="AL136" s="252">
        <v>48.343655063399602</v>
      </c>
      <c r="AM136" s="252">
        <v>2685.3002318658246</v>
      </c>
      <c r="AN136" s="253">
        <v>48.354168790810085</v>
      </c>
      <c r="AO136" s="2">
        <f t="shared" si="254"/>
        <v>3.6337393378665164E-2</v>
      </c>
      <c r="AP136" s="2">
        <f t="shared" si="255"/>
        <v>2.1747895140934871E-2</v>
      </c>
      <c r="AQ136" s="215">
        <f t="shared" si="256"/>
        <v>0.95281573285258514</v>
      </c>
      <c r="AR136" s="217">
        <f t="shared" si="257"/>
        <v>1.1053846406194994E-4</v>
      </c>
      <c r="AS136" s="28"/>
      <c r="AU136" s="106" t="s">
        <v>158</v>
      </c>
      <c r="AV136" s="107">
        <f>AZ133</f>
        <v>16.79836456</v>
      </c>
      <c r="AW136" s="23"/>
      <c r="AX136" s="106" t="s">
        <v>171</v>
      </c>
      <c r="AY136" s="107">
        <f>578.664/AV139</f>
        <v>1.6775085799113574</v>
      </c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125">
        <f>BK122</f>
        <v>0.68289999999999995</v>
      </c>
      <c r="BK136" s="94">
        <f>SUM(BK123:BK132)</f>
        <v>0.31709773212000003</v>
      </c>
      <c r="BL136" s="94">
        <f>BK132</f>
        <v>0.27656940000000002</v>
      </c>
      <c r="BM136" s="23"/>
      <c r="BN136" s="28"/>
      <c r="BO136" s="23"/>
      <c r="BP136" s="23"/>
      <c r="BQ136" s="23"/>
      <c r="BR136" s="23"/>
      <c r="BS136" s="23"/>
      <c r="BT136" s="23"/>
      <c r="CA136" s="23"/>
      <c r="CB136" s="23"/>
      <c r="CC136" s="23"/>
      <c r="CD136" s="23"/>
      <c r="CE136" s="23"/>
      <c r="CF136" s="28"/>
      <c r="CH136">
        <v>2683.3136941605476</v>
      </c>
      <c r="CI136">
        <v>48.338515849501334</v>
      </c>
    </row>
    <row r="137" spans="2:87" x14ac:dyDescent="0.25">
      <c r="B137" s="27"/>
      <c r="C137" s="23"/>
      <c r="D137" s="31"/>
      <c r="E137" s="422"/>
      <c r="F137" s="370"/>
      <c r="G137" s="370"/>
      <c r="H137" s="283">
        <v>8</v>
      </c>
      <c r="I137" s="284">
        <v>2686.2162056653601</v>
      </c>
      <c r="J137" s="284">
        <v>48.327260370687803</v>
      </c>
      <c r="K137" s="284">
        <v>2685.3944827683845</v>
      </c>
      <c r="L137" s="285">
        <v>48.325400976148153</v>
      </c>
      <c r="M137" s="286">
        <f t="shared" si="246"/>
        <v>3.0590348432958967E-2</v>
      </c>
      <c r="N137" s="286">
        <f t="shared" si="247"/>
        <v>3.8475066150824625E-3</v>
      </c>
      <c r="O137" s="287">
        <f t="shared" si="248"/>
        <v>0.67522851941404383</v>
      </c>
      <c r="P137" s="288">
        <f t="shared" si="249"/>
        <v>3.4573480540814947E-6</v>
      </c>
      <c r="Q137" s="223"/>
      <c r="R137" s="23"/>
      <c r="S137" s="372"/>
      <c r="T137" s="367"/>
      <c r="U137" s="367"/>
      <c r="V137" s="3">
        <v>8</v>
      </c>
      <c r="W137" s="252">
        <v>2786.8515679222101</v>
      </c>
      <c r="X137" s="252">
        <v>48.343667922219304</v>
      </c>
      <c r="Y137" s="252">
        <v>2785.7546008248814</v>
      </c>
      <c r="Z137" s="253">
        <v>48.356907846413499</v>
      </c>
      <c r="AA137" s="2">
        <f t="shared" si="250"/>
        <v>3.9362236222235558E-2</v>
      </c>
      <c r="AB137" s="2">
        <f t="shared" si="251"/>
        <v>2.7387090726126256E-2</v>
      </c>
      <c r="AC137" s="215">
        <f t="shared" si="252"/>
        <v>1.2033368126215684</v>
      </c>
      <c r="AD137" s="217">
        <f t="shared" si="253"/>
        <v>1.752955926680406E-4</v>
      </c>
      <c r="AE137" s="223"/>
      <c r="AF137" s="23"/>
      <c r="AG137" s="372"/>
      <c r="AH137" s="367"/>
      <c r="AI137" s="367"/>
      <c r="AJ137" s="3">
        <v>8</v>
      </c>
      <c r="AK137" s="252">
        <v>2686.2655835759101</v>
      </c>
      <c r="AL137" s="252">
        <v>48.341547597127303</v>
      </c>
      <c r="AM137" s="252">
        <v>2685.1500054233366</v>
      </c>
      <c r="AN137" s="253">
        <v>48.352743223619818</v>
      </c>
      <c r="AO137" s="2">
        <f t="shared" si="254"/>
        <v>4.1528959734819806E-2</v>
      </c>
      <c r="AP137" s="2">
        <f t="shared" si="255"/>
        <v>2.3159429205325623E-2</v>
      </c>
      <c r="AQ137" s="215">
        <f t="shared" si="256"/>
        <v>1.2445146144994415</v>
      </c>
      <c r="AR137" s="217">
        <f t="shared" si="257"/>
        <v>1.2534205255991461E-4</v>
      </c>
      <c r="AS137" s="28"/>
      <c r="AU137" s="106" t="s">
        <v>159</v>
      </c>
      <c r="AV137" s="107">
        <f>AV136/AV135</f>
        <v>0.57991385231470294</v>
      </c>
      <c r="AW137" s="23"/>
      <c r="AX137" s="106" t="s">
        <v>173</v>
      </c>
      <c r="AY137" s="107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7"/>
      <c r="BK137" s="23"/>
      <c r="BL137" s="23"/>
      <c r="BM137" s="23"/>
      <c r="BN137" s="28"/>
      <c r="BO137" s="23"/>
      <c r="BP137" s="23"/>
      <c r="BQ137" s="23"/>
      <c r="BR137" s="23"/>
      <c r="BS137" s="23"/>
      <c r="BT137" s="23"/>
      <c r="CA137" s="23"/>
      <c r="CB137" s="23"/>
      <c r="CC137" s="23"/>
      <c r="CD137" s="23"/>
      <c r="CE137" s="23"/>
      <c r="CF137" s="28"/>
      <c r="CH137">
        <v>2683.1521612661177</v>
      </c>
      <c r="CI137">
        <v>48.336671193556903</v>
      </c>
    </row>
    <row r="138" spans="2:87" ht="15.75" thickBot="1" x14ac:dyDescent="0.3">
      <c r="B138" s="27"/>
      <c r="C138" s="23"/>
      <c r="D138" s="31"/>
      <c r="E138" s="422"/>
      <c r="F138" s="370"/>
      <c r="G138" s="370"/>
      <c r="H138" s="283">
        <v>9</v>
      </c>
      <c r="I138" s="284">
        <v>2686.2054350050698</v>
      </c>
      <c r="J138" s="284">
        <v>48.327709424982999</v>
      </c>
      <c r="K138" s="284">
        <v>2685.2809878484559</v>
      </c>
      <c r="L138" s="285">
        <v>48.325757854538587</v>
      </c>
      <c r="M138" s="286">
        <f t="shared" si="246"/>
        <v>3.4414611204604546E-2</v>
      </c>
      <c r="N138" s="286">
        <f t="shared" si="247"/>
        <v>4.0382018258926199E-3</v>
      </c>
      <c r="O138" s="287">
        <f t="shared" si="248"/>
        <v>0.85460254537161873</v>
      </c>
      <c r="P138" s="288">
        <f t="shared" si="249"/>
        <v>3.8086271995014489E-6</v>
      </c>
      <c r="Q138" s="223"/>
      <c r="R138" s="23"/>
      <c r="S138" s="372"/>
      <c r="T138" s="367"/>
      <c r="U138" s="367"/>
      <c r="V138" s="3">
        <v>9</v>
      </c>
      <c r="W138" s="252">
        <v>2786.8405141680901</v>
      </c>
      <c r="X138" s="252">
        <v>48.341428599826003</v>
      </c>
      <c r="Y138" s="252">
        <v>2785.6064174070625</v>
      </c>
      <c r="Z138" s="253">
        <v>48.355321438060599</v>
      </c>
      <c r="AA138" s="2">
        <f t="shared" si="250"/>
        <v>4.428300632036538E-2</v>
      </c>
      <c r="AB138" s="2">
        <f t="shared" si="251"/>
        <v>2.8738989800244842E-2</v>
      </c>
      <c r="AC138" s="215">
        <f t="shared" si="252"/>
        <v>1.5229948155787105</v>
      </c>
      <c r="AD138" s="217">
        <f t="shared" si="253"/>
        <v>1.9301095421267025E-4</v>
      </c>
      <c r="AE138" s="223"/>
      <c r="AF138" s="23"/>
      <c r="AG138" s="372"/>
      <c r="AH138" s="367"/>
      <c r="AI138" s="367"/>
      <c r="AJ138" s="3">
        <v>9</v>
      </c>
      <c r="AK138" s="252">
        <v>2686.2548125260601</v>
      </c>
      <c r="AL138" s="252">
        <v>48.3396548568398</v>
      </c>
      <c r="AM138" s="252">
        <v>2684.9997766120864</v>
      </c>
      <c r="AN138" s="253">
        <v>48.351401740912642</v>
      </c>
      <c r="AO138" s="2">
        <f t="shared" si="254"/>
        <v>4.6720657627913227E-2</v>
      </c>
      <c r="AP138" s="2">
        <f t="shared" si="255"/>
        <v>2.4300719787162396E-2</v>
      </c>
      <c r="AQ138" s="215">
        <f t="shared" si="256"/>
        <v>1.5751151453636572</v>
      </c>
      <c r="AR138" s="217">
        <f t="shared" si="257"/>
        <v>1.3798928542079091E-4</v>
      </c>
      <c r="AS138" s="28"/>
      <c r="AU138" s="106" t="s">
        <v>169</v>
      </c>
      <c r="AV138" s="107">
        <f>BF133</f>
        <v>661.67828799999984</v>
      </c>
      <c r="AW138" s="23"/>
      <c r="AX138" s="106" t="s">
        <v>172</v>
      </c>
      <c r="AY138" s="107">
        <v>0.86699999999999999</v>
      </c>
      <c r="AZ138" s="23"/>
      <c r="BE138" s="23"/>
      <c r="BF138" s="23"/>
      <c r="BG138" s="23"/>
      <c r="BH138" s="23"/>
      <c r="BI138" s="23"/>
      <c r="BJ138" s="33"/>
      <c r="BK138" s="34"/>
      <c r="BL138" s="34"/>
      <c r="BM138" s="34"/>
      <c r="BN138" s="72"/>
      <c r="BO138" s="23"/>
      <c r="BP138" s="23"/>
      <c r="BQ138" s="23"/>
      <c r="BR138" s="23"/>
      <c r="BS138" s="23"/>
      <c r="BT138" s="23"/>
      <c r="CA138" s="23"/>
      <c r="CB138" s="23"/>
      <c r="CC138" s="23"/>
      <c r="CD138" s="23"/>
      <c r="CE138" s="23"/>
      <c r="CF138" s="28"/>
      <c r="CH138">
        <v>2682.9906258208412</v>
      </c>
      <c r="CI138">
        <v>48.335226115529537</v>
      </c>
    </row>
    <row r="139" spans="2:87" ht="15.75" thickBot="1" x14ac:dyDescent="0.3">
      <c r="B139" s="27"/>
      <c r="C139" s="23"/>
      <c r="D139" s="31"/>
      <c r="E139" s="422"/>
      <c r="F139" s="370"/>
      <c r="G139" s="370"/>
      <c r="H139" s="283">
        <v>10</v>
      </c>
      <c r="I139" s="284">
        <v>2686.19466431514</v>
      </c>
      <c r="J139" s="284">
        <v>48.328105990279397</v>
      </c>
      <c r="K139" s="284">
        <v>2685.1674909600902</v>
      </c>
      <c r="L139" s="285">
        <v>48.326087039833844</v>
      </c>
      <c r="M139" s="286">
        <f t="shared" si="246"/>
        <v>3.8238976820830571E-2</v>
      </c>
      <c r="N139" s="286">
        <f t="shared" si="247"/>
        <v>4.1775906673418772E-3</v>
      </c>
      <c r="O139" s="287">
        <f t="shared" si="248"/>
        <v>1.0550851013243732</v>
      </c>
      <c r="P139" s="288">
        <f t="shared" si="249"/>
        <v>4.076160901598668E-6</v>
      </c>
      <c r="Q139" s="223"/>
      <c r="R139" s="23"/>
      <c r="S139" s="372"/>
      <c r="T139" s="367"/>
      <c r="U139" s="367"/>
      <c r="V139" s="3">
        <v>10</v>
      </c>
      <c r="W139" s="252">
        <v>2786.82946045976</v>
      </c>
      <c r="X139" s="252">
        <v>48.3394508352198</v>
      </c>
      <c r="Y139" s="252">
        <v>2785.4582319398855</v>
      </c>
      <c r="Z139" s="253">
        <v>48.353828558764612</v>
      </c>
      <c r="AA139" s="2">
        <f t="shared" ref="AA139:AA159" si="258">ABS(W139-Y139)/W139*100</f>
        <v>4.9203890633774248E-2</v>
      </c>
      <c r="AB139" s="2">
        <f t="shared" ref="AB139:AB159" si="259">ABS(X139-Z139)/X139*100</f>
        <v>2.9743249657142871E-2</v>
      </c>
      <c r="AC139" s="215">
        <f t="shared" ref="AC139:AC159" si="260">(Y139-W139)^2</f>
        <v>1.8802676537169958</v>
      </c>
      <c r="AD139" s="217">
        <f t="shared" ref="AD139:AD159" si="261">(Z139-X139)^2</f>
        <v>2.0671893433102007E-4</v>
      </c>
      <c r="AE139" s="223"/>
      <c r="AF139" s="23"/>
      <c r="AG139" s="372"/>
      <c r="AH139" s="367"/>
      <c r="AI139" s="367"/>
      <c r="AJ139" s="3">
        <v>10</v>
      </c>
      <c r="AK139" s="252">
        <v>2686.2440415132701</v>
      </c>
      <c r="AL139" s="252">
        <v>48.337983348150601</v>
      </c>
      <c r="AM139" s="252">
        <v>2684.8495453838614</v>
      </c>
      <c r="AN139" s="253">
        <v>48.350139383169783</v>
      </c>
      <c r="AO139" s="2">
        <f t="shared" si="254"/>
        <v>5.1912488510281879E-2</v>
      </c>
      <c r="AP139" s="2">
        <f t="shared" si="255"/>
        <v>2.5147997862526625E-2</v>
      </c>
      <c r="AQ139" s="215">
        <f t="shared" si="256"/>
        <v>1.944619454935868</v>
      </c>
      <c r="AR139" s="217">
        <f t="shared" si="257"/>
        <v>1.4776918738756425E-4</v>
      </c>
      <c r="AS139" s="28"/>
      <c r="AU139" s="106" t="s">
        <v>165</v>
      </c>
      <c r="AV139" s="107">
        <f>BH133</f>
        <v>344.95442046000005</v>
      </c>
      <c r="AW139" s="23"/>
      <c r="AX139" s="108" t="s">
        <v>176</v>
      </c>
      <c r="AY139" s="109">
        <f>1960/AY138</f>
        <v>2260.6689734717415</v>
      </c>
      <c r="AZ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CA139" s="23"/>
      <c r="CB139" s="23"/>
      <c r="CC139" s="23"/>
      <c r="CD139" s="23"/>
      <c r="CE139" s="23"/>
      <c r="CF139" s="28"/>
      <c r="CH139">
        <v>2682.8290875793327</v>
      </c>
      <c r="CI139">
        <v>48.334094061583592</v>
      </c>
    </row>
    <row r="140" spans="2:87" s="101" customFormat="1" x14ac:dyDescent="0.25">
      <c r="B140" s="27"/>
      <c r="C140" s="23"/>
      <c r="D140" s="31"/>
      <c r="E140" s="422"/>
      <c r="F140" s="370"/>
      <c r="G140" s="370"/>
      <c r="H140" s="283">
        <v>11</v>
      </c>
      <c r="I140" s="284">
        <v>2686.1838936002</v>
      </c>
      <c r="J140" s="284">
        <v>48.328370043480497</v>
      </c>
      <c r="K140" s="284">
        <v>2685.0539921149871</v>
      </c>
      <c r="L140" s="285">
        <v>48.326390680949615</v>
      </c>
      <c r="M140" s="286">
        <f t="shared" ref="M140:M203" si="262">ABS(I140-K140)/I140*100</f>
        <v>4.206344501971427E-2</v>
      </c>
      <c r="N140" s="286">
        <f t="shared" ref="N140:N203" si="263">ABS(J140-L140)/J140*100</f>
        <v>4.0956534000657291E-3</v>
      </c>
      <c r="O140" s="287">
        <f t="shared" si="248"/>
        <v>1.2766773662864084</v>
      </c>
      <c r="P140" s="288">
        <f t="shared" si="249"/>
        <v>3.917876028660214E-6</v>
      </c>
      <c r="Q140" s="223"/>
      <c r="R140" s="23"/>
      <c r="S140" s="372"/>
      <c r="T140" s="367"/>
      <c r="U140" s="367"/>
      <c r="V140" s="3">
        <v>11</v>
      </c>
      <c r="W140" s="252">
        <v>2786.8184067745201</v>
      </c>
      <c r="X140" s="252">
        <v>48.338133601861799</v>
      </c>
      <c r="Y140" s="252">
        <v>2785.3100443730095</v>
      </c>
      <c r="Z140" s="253">
        <v>48.352423694436652</v>
      </c>
      <c r="AA140" s="2">
        <f t="shared" si="258"/>
        <v>5.4124890155880463E-2</v>
      </c>
      <c r="AB140" s="2">
        <f t="shared" si="259"/>
        <v>2.9562772722162105E-2</v>
      </c>
      <c r="AC140" s="215">
        <f t="shared" si="260"/>
        <v>2.2751571342907249</v>
      </c>
      <c r="AD140" s="217">
        <f t="shared" si="261"/>
        <v>2.042067457978824E-4</v>
      </c>
      <c r="AE140" s="223"/>
      <c r="AF140" s="23"/>
      <c r="AG140" s="372"/>
      <c r="AH140" s="367"/>
      <c r="AI140" s="367"/>
      <c r="AJ140" s="3">
        <v>11</v>
      </c>
      <c r="AK140" s="252">
        <v>2686.2332705178801</v>
      </c>
      <c r="AL140" s="252">
        <v>48.336870365262001</v>
      </c>
      <c r="AM140" s="252">
        <v>2684.6993116932636</v>
      </c>
      <c r="AN140" s="253">
        <v>48.348951483394742</v>
      </c>
      <c r="AO140" s="2">
        <f t="shared" si="254"/>
        <v>5.710445334186539E-2</v>
      </c>
      <c r="AP140" s="2">
        <f t="shared" si="255"/>
        <v>2.4993587796332435E-2</v>
      </c>
      <c r="AQ140" s="215">
        <f t="shared" si="256"/>
        <v>2.3530296756189806</v>
      </c>
      <c r="AR140" s="217">
        <f t="shared" si="257"/>
        <v>1.4595341533724709E-4</v>
      </c>
      <c r="AS140" s="28"/>
      <c r="AU140" s="268"/>
      <c r="AV140" s="268"/>
      <c r="AW140" s="23"/>
      <c r="AX140" s="268"/>
      <c r="AY140" s="268"/>
      <c r="AZ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CA140" s="23"/>
      <c r="CB140" s="23"/>
      <c r="CC140" s="23"/>
      <c r="CD140" s="23"/>
      <c r="CE140" s="23"/>
      <c r="CF140" s="28"/>
    </row>
    <row r="141" spans="2:87" s="101" customFormat="1" x14ac:dyDescent="0.25">
      <c r="B141" s="27"/>
      <c r="C141" s="23"/>
      <c r="D141" s="31"/>
      <c r="E141" s="422"/>
      <c r="F141" s="370"/>
      <c r="G141" s="370"/>
      <c r="H141" s="283">
        <v>12</v>
      </c>
      <c r="I141" s="284">
        <v>2686.1731228625499</v>
      </c>
      <c r="J141" s="284">
        <v>48.328623548792997</v>
      </c>
      <c r="K141" s="284">
        <v>2684.9404913239241</v>
      </c>
      <c r="L141" s="285">
        <v>48.326670760052373</v>
      </c>
      <c r="M141" s="286">
        <f t="shared" si="262"/>
        <v>4.588801548696321E-2</v>
      </c>
      <c r="N141" s="286">
        <f t="shared" si="263"/>
        <v>4.0406463028117246E-3</v>
      </c>
      <c r="O141" s="287">
        <f t="shared" si="248"/>
        <v>1.5193805100150322</v>
      </c>
      <c r="P141" s="288">
        <f t="shared" si="249"/>
        <v>3.8133838655082613E-6</v>
      </c>
      <c r="Q141" s="223"/>
      <c r="R141" s="23"/>
      <c r="S141" s="372"/>
      <c r="T141" s="367"/>
      <c r="U141" s="367"/>
      <c r="V141" s="3">
        <v>12</v>
      </c>
      <c r="W141" s="252">
        <v>2786.8073531016398</v>
      </c>
      <c r="X141" s="252">
        <v>48.336869011023097</v>
      </c>
      <c r="Y141" s="252">
        <v>2785.1618546590362</v>
      </c>
      <c r="Z141" s="253">
        <v>48.351101656072778</v>
      </c>
      <c r="AA141" s="2">
        <f t="shared" si="258"/>
        <v>5.9046006203918068E-2</v>
      </c>
      <c r="AB141" s="2">
        <f t="shared" si="259"/>
        <v>2.944469788979362E-2</v>
      </c>
      <c r="AC141" s="215">
        <f t="shared" si="260"/>
        <v>2.7076651246110015</v>
      </c>
      <c r="AD141" s="217">
        <f t="shared" si="261"/>
        <v>2.025681851102098E-4</v>
      </c>
      <c r="AE141" s="223"/>
      <c r="AF141" s="23"/>
      <c r="AG141" s="372"/>
      <c r="AH141" s="367"/>
      <c r="AI141" s="367"/>
      <c r="AJ141" s="3">
        <v>12</v>
      </c>
      <c r="AK141" s="252">
        <v>2686.2224995305401</v>
      </c>
      <c r="AL141" s="252">
        <v>48.335801844427102</v>
      </c>
      <c r="AM141" s="252">
        <v>2684.5490754975431</v>
      </c>
      <c r="AN141" s="253">
        <v>48.347833649859915</v>
      </c>
      <c r="AO141" s="2">
        <f t="shared" si="254"/>
        <v>6.2296553367766377E-2</v>
      </c>
      <c r="AP141" s="2">
        <f t="shared" si="255"/>
        <v>2.4892119244318611E-2</v>
      </c>
      <c r="AQ141" s="215">
        <f t="shared" si="256"/>
        <v>2.8003479942119136</v>
      </c>
      <c r="AR141" s="217">
        <f t="shared" si="257"/>
        <v>1.4476434197305274E-4</v>
      </c>
      <c r="AS141" s="28"/>
      <c r="AU141" s="268"/>
      <c r="AV141" s="268"/>
      <c r="AW141" s="23"/>
      <c r="AX141" s="268"/>
      <c r="AY141" s="268"/>
      <c r="AZ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CA141" s="23"/>
      <c r="CB141" s="23"/>
      <c r="CC141" s="23"/>
      <c r="CD141" s="23"/>
      <c r="CE141" s="23"/>
      <c r="CF141" s="28"/>
    </row>
    <row r="142" spans="2:87" s="101" customFormat="1" x14ac:dyDescent="0.25">
      <c r="B142" s="27"/>
      <c r="C142" s="23"/>
      <c r="D142" s="31"/>
      <c r="E142" s="422"/>
      <c r="F142" s="370"/>
      <c r="G142" s="370"/>
      <c r="H142" s="283">
        <v>13</v>
      </c>
      <c r="I142" s="284">
        <v>2686.1623521023398</v>
      </c>
      <c r="J142" s="284">
        <v>48.328878147374297</v>
      </c>
      <c r="K142" s="284">
        <v>2684.8269885968284</v>
      </c>
      <c r="L142" s="285">
        <v>48.326929105498465</v>
      </c>
      <c r="M142" s="286">
        <f t="shared" si="262"/>
        <v>4.9712687859922763E-2</v>
      </c>
      <c r="N142" s="286">
        <f t="shared" si="263"/>
        <v>4.0328721678349723E-3</v>
      </c>
      <c r="O142" s="287">
        <f t="shared" ref="O142:O205" si="264">(K142-I142)^2</f>
        <v>1.7831956918516827</v>
      </c>
      <c r="P142" s="288">
        <f t="shared" ref="P142:P205" si="265">(L142-J142)^2</f>
        <v>3.7987642337480302E-6</v>
      </c>
      <c r="Q142" s="223"/>
      <c r="R142" s="23"/>
      <c r="S142" s="372"/>
      <c r="T142" s="367"/>
      <c r="U142" s="367"/>
      <c r="V142" s="3">
        <v>13</v>
      </c>
      <c r="W142" s="252">
        <v>2786.7962994403501</v>
      </c>
      <c r="X142" s="252">
        <v>48.335598965163499</v>
      </c>
      <c r="Y142" s="252">
        <v>2785.0136627533361</v>
      </c>
      <c r="Z142" s="253">
        <v>48.349857560588639</v>
      </c>
      <c r="AA142" s="2">
        <f t="shared" si="258"/>
        <v>6.3967240353089733E-2</v>
      </c>
      <c r="AB142" s="2">
        <f t="shared" si="259"/>
        <v>2.9499159481641387E-2</v>
      </c>
      <c r="AC142" s="215">
        <f t="shared" si="260"/>
        <v>3.1777935578883181</v>
      </c>
      <c r="AD142" s="217">
        <f t="shared" si="261"/>
        <v>2.0330754349782865E-4</v>
      </c>
      <c r="AE142" s="223"/>
      <c r="AF142" s="23"/>
      <c r="AG142" s="372"/>
      <c r="AH142" s="367"/>
      <c r="AI142" s="367"/>
      <c r="AJ142" s="3">
        <v>13</v>
      </c>
      <c r="AK142" s="252">
        <v>2686.2117285506001</v>
      </c>
      <c r="AL142" s="252">
        <v>48.334728715394398</v>
      </c>
      <c r="AM142" s="252">
        <v>2684.3988367564425</v>
      </c>
      <c r="AN142" s="253">
        <v>48.346781749870807</v>
      </c>
      <c r="AO142" s="2">
        <f t="shared" si="254"/>
        <v>6.7488790064058141E-2</v>
      </c>
      <c r="AP142" s="2">
        <f t="shared" si="255"/>
        <v>2.4936592791034565E-2</v>
      </c>
      <c r="AQ142" s="215">
        <f t="shared" si="256"/>
        <v>3.2865766573240416</v>
      </c>
      <c r="AR142" s="217">
        <f t="shared" si="257"/>
        <v>1.4527564008950765E-4</v>
      </c>
      <c r="AS142" s="28"/>
      <c r="AU142" s="268"/>
      <c r="AV142" s="268"/>
      <c r="AW142" s="23"/>
      <c r="AX142" s="268"/>
      <c r="AY142" s="268"/>
      <c r="AZ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CA142" s="23"/>
      <c r="CB142" s="23"/>
      <c r="CC142" s="23"/>
      <c r="CD142" s="23"/>
      <c r="CE142" s="23"/>
      <c r="CF142" s="28"/>
    </row>
    <row r="143" spans="2:87" s="101" customFormat="1" x14ac:dyDescent="0.25">
      <c r="B143" s="27"/>
      <c r="C143" s="23"/>
      <c r="D143" s="31"/>
      <c r="E143" s="422"/>
      <c r="F143" s="370"/>
      <c r="G143" s="370"/>
      <c r="H143" s="283">
        <v>14</v>
      </c>
      <c r="I143" s="284">
        <v>2686.15158132035</v>
      </c>
      <c r="J143" s="284">
        <v>48.329081077236701</v>
      </c>
      <c r="K143" s="284">
        <v>2684.7134839428422</v>
      </c>
      <c r="L143" s="285">
        <v>48.327167403769231</v>
      </c>
      <c r="M143" s="286">
        <f t="shared" si="262"/>
        <v>5.3537461828603132E-2</v>
      </c>
      <c r="N143" s="286">
        <f t="shared" si="263"/>
        <v>3.9596727784084471E-3</v>
      </c>
      <c r="O143" s="287">
        <f t="shared" si="264"/>
        <v>2.0681240671948173</v>
      </c>
      <c r="P143" s="288">
        <f t="shared" si="265"/>
        <v>3.6621461400997603E-6</v>
      </c>
      <c r="Q143" s="223"/>
      <c r="R143" s="23"/>
      <c r="S143" s="372"/>
      <c r="T143" s="367"/>
      <c r="U143" s="367"/>
      <c r="V143" s="3">
        <v>14</v>
      </c>
      <c r="W143" s="252">
        <v>2786.7852457871099</v>
      </c>
      <c r="X143" s="252">
        <v>48.334586862537897</v>
      </c>
      <c r="Y143" s="252">
        <v>2784.8654686138852</v>
      </c>
      <c r="Z143" s="253">
        <v>48.348686812784052</v>
      </c>
      <c r="AA143" s="2">
        <f t="shared" si="258"/>
        <v>6.8888593985736893E-2</v>
      </c>
      <c r="AB143" s="2">
        <f t="shared" si="259"/>
        <v>2.917155428731652E-2</v>
      </c>
      <c r="AC143" s="215">
        <f t="shared" si="260"/>
        <v>3.6855443948346274</v>
      </c>
      <c r="AD143" s="217">
        <f t="shared" si="261"/>
        <v>1.9880859694405777E-4</v>
      </c>
      <c r="AE143" s="223"/>
      <c r="AF143" s="23"/>
      <c r="AG143" s="372"/>
      <c r="AH143" s="367"/>
      <c r="AI143" s="367"/>
      <c r="AJ143" s="3">
        <v>14</v>
      </c>
      <c r="AK143" s="252">
        <v>2686.2009575749498</v>
      </c>
      <c r="AL143" s="252">
        <v>48.333873351463502</v>
      </c>
      <c r="AM143" s="252">
        <v>2684.2485954320491</v>
      </c>
      <c r="AN143" s="253">
        <v>48.345791894487874</v>
      </c>
      <c r="AO143" s="2">
        <f t="shared" si="254"/>
        <v>7.26811647280204E-2</v>
      </c>
      <c r="AP143" s="2">
        <f t="shared" si="255"/>
        <v>2.4658779025850418E-2</v>
      </c>
      <c r="AQ143" s="215">
        <f t="shared" si="256"/>
        <v>3.8117179370318555</v>
      </c>
      <c r="AR143" s="217">
        <f t="shared" si="257"/>
        <v>1.4205166782380136E-4</v>
      </c>
      <c r="AS143" s="28"/>
      <c r="AU143" s="268"/>
      <c r="AV143" s="268"/>
      <c r="AW143" s="23"/>
      <c r="AX143" s="268"/>
      <c r="AY143" s="268"/>
      <c r="AZ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CA143" s="23"/>
      <c r="CB143" s="23"/>
      <c r="CC143" s="23"/>
      <c r="CD143" s="23"/>
      <c r="CE143" s="23"/>
      <c r="CF143" s="28"/>
    </row>
    <row r="144" spans="2:87" s="101" customFormat="1" x14ac:dyDescent="0.25">
      <c r="B144" s="27"/>
      <c r="C144" s="23"/>
      <c r="D144" s="31"/>
      <c r="E144" s="422"/>
      <c r="F144" s="370"/>
      <c r="G144" s="370"/>
      <c r="H144" s="283">
        <v>15</v>
      </c>
      <c r="I144" s="284">
        <v>2686.1408105195101</v>
      </c>
      <c r="J144" s="284">
        <v>48.329228124604398</v>
      </c>
      <c r="K144" s="284">
        <v>2684.5999773703838</v>
      </c>
      <c r="L144" s="285">
        <v>48.327387210480005</v>
      </c>
      <c r="M144" s="286">
        <f t="shared" si="262"/>
        <v>5.7362337189919156E-2</v>
      </c>
      <c r="N144" s="286">
        <f t="shared" si="263"/>
        <v>3.8091113717919466E-3</v>
      </c>
      <c r="O144" s="287">
        <f t="shared" si="264"/>
        <v>2.3741667934462511</v>
      </c>
      <c r="P144" s="288">
        <f t="shared" si="265"/>
        <v>3.3889648133917733E-6</v>
      </c>
      <c r="Q144" s="223"/>
      <c r="R144" s="23"/>
      <c r="S144" s="372"/>
      <c r="T144" s="367"/>
      <c r="U144" s="367"/>
      <c r="V144" s="3">
        <v>15</v>
      </c>
      <c r="W144" s="252">
        <v>2786.77419212834</v>
      </c>
      <c r="X144" s="252">
        <v>48.333853741424697</v>
      </c>
      <c r="Y144" s="252">
        <v>2784.7172722011123</v>
      </c>
      <c r="Z144" s="253">
        <v>48.347585088370813</v>
      </c>
      <c r="AA144" s="2">
        <f t="shared" si="258"/>
        <v>7.3810068036289395E-2</v>
      </c>
      <c r="AB144" s="2">
        <f t="shared" si="259"/>
        <v>2.8409377451208116E-2</v>
      </c>
      <c r="AC144" s="215">
        <f t="shared" si="260"/>
        <v>4.2309195870263325</v>
      </c>
      <c r="AD144" s="217">
        <f t="shared" si="261"/>
        <v>1.885498889546152E-4</v>
      </c>
      <c r="AE144" s="223"/>
      <c r="AF144" s="23"/>
      <c r="AG144" s="372"/>
      <c r="AH144" s="367"/>
      <c r="AI144" s="367"/>
      <c r="AJ144" s="3">
        <v>15</v>
      </c>
      <c r="AK144" s="252">
        <v>2686.1901865918599</v>
      </c>
      <c r="AL144" s="252">
        <v>48.333253511553202</v>
      </c>
      <c r="AM144" s="252">
        <v>2684.0983514886575</v>
      </c>
      <c r="AN144" s="253">
        <v>48.344860424149488</v>
      </c>
      <c r="AO144" s="2">
        <f t="shared" si="254"/>
        <v>7.7873678254196915E-2</v>
      </c>
      <c r="AP144" s="2">
        <f t="shared" si="255"/>
        <v>2.4014341582676173E-2</v>
      </c>
      <c r="AQ144" s="215">
        <f t="shared" si="256"/>
        <v>4.3757740989896137</v>
      </c>
      <c r="AR144" s="217">
        <f t="shared" si="257"/>
        <v>1.3472042001780435E-4</v>
      </c>
      <c r="AS144" s="28"/>
      <c r="AU144" s="268"/>
      <c r="AV144" s="268"/>
      <c r="AW144" s="23"/>
      <c r="AX144" s="268"/>
      <c r="AY144" s="268"/>
      <c r="AZ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CA144" s="23"/>
      <c r="CB144" s="23"/>
      <c r="CC144" s="23"/>
      <c r="CD144" s="23"/>
      <c r="CE144" s="23"/>
      <c r="CF144" s="28"/>
    </row>
    <row r="145" spans="2:84" s="101" customFormat="1" x14ac:dyDescent="0.25">
      <c r="B145" s="27"/>
      <c r="C145" s="23"/>
      <c r="D145" s="31"/>
      <c r="E145" s="422"/>
      <c r="F145" s="370"/>
      <c r="G145" s="370"/>
      <c r="H145" s="283">
        <v>16</v>
      </c>
      <c r="I145" s="284">
        <v>2686.13003969997</v>
      </c>
      <c r="J145" s="284">
        <v>48.329375171972202</v>
      </c>
      <c r="K145" s="284">
        <v>2684.486468887204</v>
      </c>
      <c r="L145" s="285">
        <v>48.327589960534837</v>
      </c>
      <c r="M145" s="286">
        <f t="shared" si="262"/>
        <v>6.1187313662208601E-2</v>
      </c>
      <c r="N145" s="286">
        <f t="shared" si="263"/>
        <v>3.6938434047883626E-3</v>
      </c>
      <c r="O145" s="287">
        <f t="shared" si="264"/>
        <v>2.7013250165763854</v>
      </c>
      <c r="P145" s="288">
        <f t="shared" si="265"/>
        <v>3.1869798760999499E-6</v>
      </c>
      <c r="Q145" s="223"/>
      <c r="R145" s="23"/>
      <c r="S145" s="372"/>
      <c r="T145" s="367"/>
      <c r="U145" s="367"/>
      <c r="V145" s="3">
        <v>16</v>
      </c>
      <c r="W145" s="252">
        <v>2786.76313846332</v>
      </c>
      <c r="X145" s="252">
        <v>48.333120620311398</v>
      </c>
      <c r="Y145" s="252">
        <v>2784.5690734777536</v>
      </c>
      <c r="Z145" s="253">
        <v>48.346548318001119</v>
      </c>
      <c r="AA145" s="2">
        <f t="shared" si="258"/>
        <v>7.8731663817553921E-2</v>
      </c>
      <c r="AB145" s="2">
        <f t="shared" si="259"/>
        <v>2.7781565761508809E-2</v>
      </c>
      <c r="AC145" s="215">
        <f t="shared" si="260"/>
        <v>4.8139211608887331</v>
      </c>
      <c r="AD145" s="217">
        <f t="shared" si="261"/>
        <v>1.8030306524654367E-4</v>
      </c>
      <c r="AE145" s="223"/>
      <c r="AF145" s="23"/>
      <c r="AG145" s="372"/>
      <c r="AH145" s="367"/>
      <c r="AI145" s="367"/>
      <c r="AJ145" s="3">
        <v>16</v>
      </c>
      <c r="AK145" s="252">
        <v>2686.1794156007199</v>
      </c>
      <c r="AL145" s="252">
        <v>48.332633671643102</v>
      </c>
      <c r="AM145" s="252">
        <v>2683.9481048926395</v>
      </c>
      <c r="AN145" s="253">
        <v>48.343983895142856</v>
      </c>
      <c r="AO145" s="2">
        <f t="shared" si="254"/>
        <v>8.3066331873494922E-2</v>
      </c>
      <c r="AP145" s="2">
        <f t="shared" si="255"/>
        <v>2.3483560976345508E-2</v>
      </c>
      <c r="AQ145" s="215">
        <f t="shared" si="256"/>
        <v>4.9787474759942567</v>
      </c>
      <c r="AR145" s="217">
        <f t="shared" si="257"/>
        <v>1.2882757349436813E-4</v>
      </c>
      <c r="AS145" s="28"/>
      <c r="AU145" s="268"/>
      <c r="AV145" s="268"/>
      <c r="AW145" s="23"/>
      <c r="AX145" s="268"/>
      <c r="AY145" s="268"/>
      <c r="AZ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CA145" s="23"/>
      <c r="CB145" s="23"/>
      <c r="CC145" s="23"/>
      <c r="CD145" s="23"/>
      <c r="CE145" s="23"/>
      <c r="CF145" s="28"/>
    </row>
    <row r="146" spans="2:84" s="101" customFormat="1" x14ac:dyDescent="0.25">
      <c r="B146" s="27"/>
      <c r="C146" s="23"/>
      <c r="D146" s="31"/>
      <c r="E146" s="422"/>
      <c r="F146" s="370"/>
      <c r="G146" s="370"/>
      <c r="H146" s="283">
        <v>17</v>
      </c>
      <c r="I146" s="284">
        <v>2686.1192688618598</v>
      </c>
      <c r="J146" s="284">
        <v>48.329487101392203</v>
      </c>
      <c r="K146" s="284">
        <v>2684.3729585004367</v>
      </c>
      <c r="L146" s="285">
        <v>48.327776977493265</v>
      </c>
      <c r="M146" s="286">
        <f t="shared" si="262"/>
        <v>6.5012390986015911E-2</v>
      </c>
      <c r="N146" s="286">
        <f t="shared" si="263"/>
        <v>3.5384689586102766E-3</v>
      </c>
      <c r="O146" s="287">
        <f t="shared" si="264"/>
        <v>3.049599878413972</v>
      </c>
      <c r="P146" s="288">
        <f t="shared" si="265"/>
        <v>2.9245237497200032E-6</v>
      </c>
      <c r="Q146" s="223"/>
      <c r="R146" s="23"/>
      <c r="S146" s="372"/>
      <c r="T146" s="367"/>
      <c r="U146" s="367"/>
      <c r="V146" s="3">
        <v>17</v>
      </c>
      <c r="W146" s="252">
        <v>2786.7520847917199</v>
      </c>
      <c r="X146" s="252">
        <v>48.332562713570098</v>
      </c>
      <c r="Y146" s="252">
        <v>2784.4208724087166</v>
      </c>
      <c r="Z146" s="253">
        <v>48.345572672237552</v>
      </c>
      <c r="AA146" s="2">
        <f t="shared" si="258"/>
        <v>8.3653382578433036E-2</v>
      </c>
      <c r="AB146" s="2">
        <f t="shared" si="259"/>
        <v>2.6917585033827525E-2</v>
      </c>
      <c r="AC146" s="215">
        <f t="shared" si="260"/>
        <v>5.4345511746678126</v>
      </c>
      <c r="AD146" s="217">
        <f t="shared" si="261"/>
        <v>1.6925902452884188E-4</v>
      </c>
      <c r="AE146" s="223"/>
      <c r="AF146" s="23"/>
      <c r="AG146" s="372"/>
      <c r="AH146" s="367"/>
      <c r="AI146" s="367"/>
      <c r="AJ146" s="3">
        <v>17</v>
      </c>
      <c r="AK146" s="252">
        <v>2686.16864460128</v>
      </c>
      <c r="AL146" s="252">
        <v>48.3321618712624</v>
      </c>
      <c r="AM146" s="252">
        <v>2683.7978556123207</v>
      </c>
      <c r="AN146" s="253">
        <v>48.343159066872907</v>
      </c>
      <c r="AO146" s="2">
        <f t="shared" si="254"/>
        <v>8.8259126757514322E-2</v>
      </c>
      <c r="AP146" s="2">
        <f t="shared" si="255"/>
        <v>2.2753369981254285E-2</v>
      </c>
      <c r="AQ146" s="215">
        <f t="shared" si="256"/>
        <v>5.6206404301704129</v>
      </c>
      <c r="AR146" s="217">
        <f t="shared" si="257"/>
        <v>1.209383112957555E-4</v>
      </c>
      <c r="AS146" s="28"/>
      <c r="AU146" s="268"/>
      <c r="AV146" s="268"/>
      <c r="AW146" s="23"/>
      <c r="AX146" s="268"/>
      <c r="AY146" s="268"/>
      <c r="AZ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CA146" s="23"/>
      <c r="CB146" s="23"/>
      <c r="CC146" s="23"/>
      <c r="CD146" s="23"/>
      <c r="CE146" s="23"/>
      <c r="CF146" s="28"/>
    </row>
    <row r="147" spans="2:84" s="101" customFormat="1" x14ac:dyDescent="0.25">
      <c r="B147" s="27"/>
      <c r="C147" s="23"/>
      <c r="D147" s="31"/>
      <c r="E147" s="422"/>
      <c r="F147" s="370"/>
      <c r="G147" s="370"/>
      <c r="H147" s="283">
        <v>18</v>
      </c>
      <c r="I147" s="284">
        <v>2686.1084980061801</v>
      </c>
      <c r="J147" s="284">
        <v>48.329575777054899</v>
      </c>
      <c r="K147" s="284">
        <v>2684.2594462166489</v>
      </c>
      <c r="L147" s="285">
        <v>48.327949482210279</v>
      </c>
      <c r="M147" s="286">
        <f t="shared" si="262"/>
        <v>6.8837568955372741E-2</v>
      </c>
      <c r="N147" s="286">
        <f t="shared" si="263"/>
        <v>3.3650095587883073E-3</v>
      </c>
      <c r="O147" s="287">
        <f t="shared" si="264"/>
        <v>3.4189925203682794</v>
      </c>
      <c r="P147" s="288">
        <f t="shared" si="265"/>
        <v>2.6448349216367299E-6</v>
      </c>
      <c r="Q147" s="223"/>
      <c r="R147" s="23"/>
      <c r="S147" s="372"/>
      <c r="T147" s="367"/>
      <c r="U147" s="367"/>
      <c r="V147" s="3">
        <v>18</v>
      </c>
      <c r="W147" s="252">
        <v>2786.7410311089402</v>
      </c>
      <c r="X147" s="252">
        <v>48.332120779177799</v>
      </c>
      <c r="Y147" s="252">
        <v>2784.2726689609535</v>
      </c>
      <c r="Z147" s="253">
        <v>48.344654547409192</v>
      </c>
      <c r="AA147" s="2">
        <f t="shared" si="258"/>
        <v>8.8575225341424535E-2</v>
      </c>
      <c r="AB147" s="2">
        <f t="shared" si="259"/>
        <v>2.593258485109216E-2</v>
      </c>
      <c r="AC147" s="215">
        <f t="shared" si="260"/>
        <v>6.0928116936134247</v>
      </c>
      <c r="AD147" s="217">
        <f t="shared" si="261"/>
        <v>1.5709534607826709E-4</v>
      </c>
      <c r="AE147" s="223"/>
      <c r="AF147" s="23"/>
      <c r="AG147" s="372"/>
      <c r="AH147" s="367"/>
      <c r="AI147" s="367"/>
      <c r="AJ147" s="3">
        <v>18</v>
      </c>
      <c r="AK147" s="252">
        <v>2686.1578735895901</v>
      </c>
      <c r="AL147" s="252">
        <v>48.3317880978245</v>
      </c>
      <c r="AM147" s="252">
        <v>2683.6476036178669</v>
      </c>
      <c r="AN147" s="253">
        <v>48.342382889882089</v>
      </c>
      <c r="AO147" s="2">
        <f t="shared" si="254"/>
        <v>9.3452063871754976E-2</v>
      </c>
      <c r="AP147" s="2">
        <f t="shared" si="255"/>
        <v>2.1920960251138547E-2</v>
      </c>
      <c r="AQ147" s="215">
        <f t="shared" si="256"/>
        <v>6.3014553309347887</v>
      </c>
      <c r="AR147" s="217">
        <f t="shared" si="257"/>
        <v>1.1224961874354291E-4</v>
      </c>
      <c r="AS147" s="28"/>
      <c r="AU147" s="268"/>
      <c r="AV147" s="268"/>
      <c r="AW147" s="23"/>
      <c r="AX147" s="268"/>
      <c r="AY147" s="268"/>
      <c r="AZ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CA147" s="23"/>
      <c r="CB147" s="23"/>
      <c r="CC147" s="23"/>
      <c r="CD147" s="23"/>
      <c r="CE147" s="23"/>
      <c r="CF147" s="28"/>
    </row>
    <row r="148" spans="2:84" s="101" customFormat="1" x14ac:dyDescent="0.25">
      <c r="B148" s="27"/>
      <c r="C148" s="23"/>
      <c r="D148" s="31"/>
      <c r="E148" s="422"/>
      <c r="F148" s="370"/>
      <c r="G148" s="370"/>
      <c r="H148" s="283">
        <v>19</v>
      </c>
      <c r="I148" s="284">
        <v>2686.0977271331299</v>
      </c>
      <c r="J148" s="284">
        <v>48.329655619213199</v>
      </c>
      <c r="K148" s="284">
        <v>2684.1459320418821</v>
      </c>
      <c r="L148" s="285">
        <v>48.328108600805841</v>
      </c>
      <c r="M148" s="286">
        <f t="shared" si="262"/>
        <v>7.2662847354064114E-2</v>
      </c>
      <c r="N148" s="286">
        <f t="shared" si="263"/>
        <v>3.2009713033064034E-3</v>
      </c>
      <c r="O148" s="287">
        <f t="shared" si="264"/>
        <v>3.8095040782187417</v>
      </c>
      <c r="P148" s="288">
        <f t="shared" si="265"/>
        <v>2.3932659527039422E-6</v>
      </c>
      <c r="Q148" s="223"/>
      <c r="R148" s="23"/>
      <c r="S148" s="372"/>
      <c r="T148" s="367"/>
      <c r="U148" s="367"/>
      <c r="V148" s="3">
        <v>19</v>
      </c>
      <c r="W148" s="252">
        <v>2786.7299774140602</v>
      </c>
      <c r="X148" s="252">
        <v>48.331722819117999</v>
      </c>
      <c r="Y148" s="252">
        <v>2784.1244631033392</v>
      </c>
      <c r="Z148" s="253">
        <v>48.343790552301556</v>
      </c>
      <c r="AA148" s="2">
        <f t="shared" si="258"/>
        <v>9.3497193191956568E-2</v>
      </c>
      <c r="AB148" s="2">
        <f t="shared" si="259"/>
        <v>2.496855580489073E-2</v>
      </c>
      <c r="AC148" s="215">
        <f t="shared" si="260"/>
        <v>6.7887048233718836</v>
      </c>
      <c r="AD148" s="217">
        <f t="shared" si="261"/>
        <v>1.4563018418951271E-4</v>
      </c>
      <c r="AE148" s="223"/>
      <c r="AF148" s="23"/>
      <c r="AG148" s="372"/>
      <c r="AH148" s="367"/>
      <c r="AI148" s="367"/>
      <c r="AJ148" s="3">
        <v>19</v>
      </c>
      <c r="AK148" s="252">
        <v>2686.1471025648898</v>
      </c>
      <c r="AL148" s="252">
        <v>48.331451559321799</v>
      </c>
      <c r="AM148" s="252">
        <v>2683.4973488811743</v>
      </c>
      <c r="AN148" s="253">
        <v>48.341652494576742</v>
      </c>
      <c r="AO148" s="2">
        <f t="shared" si="254"/>
        <v>9.8645144235971927E-2</v>
      </c>
      <c r="AP148" s="2">
        <f t="shared" si="255"/>
        <v>2.1106205019359812E-2</v>
      </c>
      <c r="AQ148" s="215">
        <f t="shared" si="256"/>
        <v>7.0211945843639505</v>
      </c>
      <c r="AR148" s="217">
        <f t="shared" si="257"/>
        <v>1.0405908007553969E-4</v>
      </c>
      <c r="AS148" s="28"/>
      <c r="AU148" s="268"/>
      <c r="AV148" s="268"/>
      <c r="AW148" s="23"/>
      <c r="AX148" s="268"/>
      <c r="AY148" s="268"/>
      <c r="AZ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CA148" s="23"/>
      <c r="CB148" s="23"/>
      <c r="CC148" s="23"/>
      <c r="CD148" s="23"/>
      <c r="CE148" s="23"/>
      <c r="CF148" s="28"/>
    </row>
    <row r="149" spans="2:84" s="101" customFormat="1" x14ac:dyDescent="0.25">
      <c r="B149" s="27"/>
      <c r="C149" s="23"/>
      <c r="D149" s="31"/>
      <c r="E149" s="422"/>
      <c r="F149" s="370"/>
      <c r="G149" s="370"/>
      <c r="H149" s="283">
        <v>20</v>
      </c>
      <c r="I149" s="284">
        <v>2686.0869562428702</v>
      </c>
      <c r="J149" s="284">
        <v>48.329715577819996</v>
      </c>
      <c r="K149" s="284">
        <v>2684.0324159816951</v>
      </c>
      <c r="L149" s="285">
        <v>48.328255372016002</v>
      </c>
      <c r="M149" s="286">
        <f t="shared" si="262"/>
        <v>7.6488225982411825E-2</v>
      </c>
      <c r="N149" s="286">
        <f t="shared" si="263"/>
        <v>3.0213416043032115E-3</v>
      </c>
      <c r="O149" s="287">
        <f t="shared" si="264"/>
        <v>4.2211356847895889</v>
      </c>
      <c r="P149" s="288">
        <f t="shared" si="265"/>
        <v>2.1322009900180144E-6</v>
      </c>
      <c r="Q149" s="223"/>
      <c r="R149" s="23"/>
      <c r="S149" s="372"/>
      <c r="T149" s="367"/>
      <c r="U149" s="367"/>
      <c r="V149" s="3">
        <v>20</v>
      </c>
      <c r="W149" s="252">
        <v>2786.71892370654</v>
      </c>
      <c r="X149" s="252">
        <v>48.331423852021601</v>
      </c>
      <c r="Y149" s="252">
        <v>2783.9762548065587</v>
      </c>
      <c r="Z149" s="253">
        <v>48.342977495631217</v>
      </c>
      <c r="AA149" s="2">
        <f t="shared" si="258"/>
        <v>9.8419287164178873E-2</v>
      </c>
      <c r="AB149" s="2">
        <f t="shared" si="259"/>
        <v>2.3905034631279853E-2</v>
      </c>
      <c r="AC149" s="215">
        <f t="shared" si="260"/>
        <v>7.5222326949243818</v>
      </c>
      <c r="AD149" s="217">
        <f t="shared" si="261"/>
        <v>1.3348668065803023E-4</v>
      </c>
      <c r="AE149" s="223"/>
      <c r="AF149" s="23"/>
      <c r="AG149" s="372"/>
      <c r="AH149" s="367"/>
      <c r="AI149" s="367"/>
      <c r="AJ149" s="3">
        <v>20</v>
      </c>
      <c r="AK149" s="252">
        <v>2686.1363315267599</v>
      </c>
      <c r="AL149" s="252">
        <v>48.331198833852199</v>
      </c>
      <c r="AM149" s="252">
        <v>2683.3470913757678</v>
      </c>
      <c r="AN149" s="253">
        <v>48.34096518061844</v>
      </c>
      <c r="AO149" s="2">
        <f t="shared" si="254"/>
        <v>0.10383836882198519</v>
      </c>
      <c r="AP149" s="2">
        <f t="shared" si="255"/>
        <v>2.0207127077098042E-2</v>
      </c>
      <c r="AQ149" s="215">
        <f t="shared" si="256"/>
        <v>7.7798606199064331</v>
      </c>
      <c r="AR149" s="217">
        <f t="shared" si="257"/>
        <v>9.5381529158474648E-5</v>
      </c>
      <c r="AS149" s="28"/>
      <c r="AU149" s="268"/>
      <c r="AV149" s="268"/>
      <c r="AW149" s="23"/>
      <c r="AX149" s="268"/>
      <c r="AY149" s="268"/>
      <c r="AZ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CA149" s="23"/>
      <c r="CB149" s="23"/>
      <c r="CC149" s="23"/>
      <c r="CD149" s="23"/>
      <c r="CE149" s="23"/>
      <c r="CF149" s="28"/>
    </row>
    <row r="150" spans="2:84" s="101" customFormat="1" x14ac:dyDescent="0.25">
      <c r="B150" s="27"/>
      <c r="C150" s="23"/>
      <c r="D150" s="31"/>
      <c r="E150" s="422"/>
      <c r="F150" s="370"/>
      <c r="G150" s="370"/>
      <c r="H150" s="283">
        <v>21</v>
      </c>
      <c r="I150" s="284">
        <v>2686.0761853356898</v>
      </c>
      <c r="J150" s="284">
        <v>48.329766612420698</v>
      </c>
      <c r="K150" s="284">
        <v>2683.9188980412005</v>
      </c>
      <c r="L150" s="285">
        <v>48.328390753973622</v>
      </c>
      <c r="M150" s="286">
        <f t="shared" si="262"/>
        <v>8.0313704662095198E-2</v>
      </c>
      <c r="N150" s="286">
        <f t="shared" si="263"/>
        <v>2.8468137620239302E-3</v>
      </c>
      <c r="O150" s="287">
        <f t="shared" si="264"/>
        <v>4.6538884709653043</v>
      </c>
      <c r="P150" s="288">
        <f t="shared" si="265"/>
        <v>1.8929864663915903E-6</v>
      </c>
      <c r="Q150" s="223"/>
      <c r="R150" s="23"/>
      <c r="S150" s="372"/>
      <c r="T150" s="367"/>
      <c r="U150" s="367"/>
      <c r="V150" s="3">
        <v>21</v>
      </c>
      <c r="W150" s="252">
        <v>2786.7078699850299</v>
      </c>
      <c r="X150" s="252">
        <v>48.331169276685401</v>
      </c>
      <c r="Y150" s="252">
        <v>2783.8280440430008</v>
      </c>
      <c r="Z150" s="253">
        <v>48.342212374258864</v>
      </c>
      <c r="AA150" s="2">
        <f t="shared" si="258"/>
        <v>0.10334150820209939</v>
      </c>
      <c r="AB150" s="2">
        <f t="shared" si="259"/>
        <v>2.2848811106231832E-2</v>
      </c>
      <c r="AC150" s="215">
        <f t="shared" si="260"/>
        <v>8.2933974563839588</v>
      </c>
      <c r="AD150" s="217">
        <f t="shared" si="261"/>
        <v>1.2195000401702442E-4</v>
      </c>
      <c r="AE150" s="223"/>
      <c r="AF150" s="23"/>
      <c r="AG150" s="372"/>
      <c r="AH150" s="367"/>
      <c r="AI150" s="367"/>
      <c r="AJ150" s="3">
        <v>21</v>
      </c>
      <c r="AK150" s="252">
        <v>2686.12556047405</v>
      </c>
      <c r="AL150" s="252">
        <v>48.330983723858999</v>
      </c>
      <c r="AM150" s="252">
        <v>2683.1968310767056</v>
      </c>
      <c r="AN150" s="253">
        <v>48.340318406941016</v>
      </c>
      <c r="AO150" s="2">
        <f t="shared" ref="AO150:AO213" si="266">ABS(AK150-AM150)/AK150*100</f>
        <v>0.10903173851737132</v>
      </c>
      <c r="AP150" s="2">
        <f t="shared" ref="AP150:AP213" si="267">ABS(AL150-AN150)/AL150*100</f>
        <v>1.9314076318724994E-2</v>
      </c>
      <c r="AQ150" s="215">
        <f t="shared" ref="AQ150:AQ213" si="268">(AM150-AK150)^2</f>
        <v>8.5774558828689482</v>
      </c>
      <c r="AR150" s="217">
        <f t="shared" ref="AR150:AR213" si="269">(AN150-AL150)^2</f>
        <v>8.7136308241688454E-5</v>
      </c>
      <c r="AS150" s="28"/>
      <c r="AU150" s="268"/>
      <c r="AV150" s="268"/>
      <c r="AW150" s="23"/>
      <c r="AX150" s="268"/>
      <c r="AY150" s="268"/>
      <c r="AZ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CA150" s="23"/>
      <c r="CB150" s="23"/>
      <c r="CC150" s="23"/>
      <c r="CD150" s="23"/>
      <c r="CE150" s="23"/>
      <c r="CF150" s="28"/>
    </row>
    <row r="151" spans="2:84" s="101" customFormat="1" x14ac:dyDescent="0.25">
      <c r="B151" s="27"/>
      <c r="C151" s="23"/>
      <c r="D151" s="31"/>
      <c r="E151" s="422"/>
      <c r="F151" s="370"/>
      <c r="G151" s="370"/>
      <c r="H151" s="283">
        <v>22</v>
      </c>
      <c r="I151" s="284">
        <v>2686.0654144116802</v>
      </c>
      <c r="J151" s="284">
        <v>48.329806886643397</v>
      </c>
      <c r="K151" s="284">
        <v>2683.805378225099</v>
      </c>
      <c r="L151" s="285">
        <v>48.328515630462903</v>
      </c>
      <c r="M151" s="286">
        <f t="shared" si="262"/>
        <v>8.413928322278609E-2</v>
      </c>
      <c r="N151" s="286">
        <f t="shared" si="263"/>
        <v>2.6717594455166688E-3</v>
      </c>
      <c r="O151" s="287">
        <f t="shared" si="264"/>
        <v>5.1077635646562509</v>
      </c>
      <c r="P151" s="288">
        <f t="shared" si="265"/>
        <v>1.6673425236635932E-6</v>
      </c>
      <c r="Q151" s="223"/>
      <c r="R151" s="23"/>
      <c r="S151" s="372"/>
      <c r="T151" s="367"/>
      <c r="U151" s="367"/>
      <c r="V151" s="3">
        <v>22</v>
      </c>
      <c r="W151" s="252">
        <v>2786.6968162491298</v>
      </c>
      <c r="X151" s="252">
        <v>48.3309682426028</v>
      </c>
      <c r="Y151" s="252">
        <v>2783.679830786657</v>
      </c>
      <c r="Z151" s="253">
        <v>48.341492362097242</v>
      </c>
      <c r="AA151" s="2">
        <f t="shared" si="258"/>
        <v>0.10826385722626404</v>
      </c>
      <c r="AB151" s="2">
        <f t="shared" si="259"/>
        <v>2.177510585265785E-2</v>
      </c>
      <c r="AC151" s="215">
        <f t="shared" si="260"/>
        <v>9.1022012807722348</v>
      </c>
      <c r="AD151" s="217">
        <f t="shared" si="261"/>
        <v>1.1075709113327748E-4</v>
      </c>
      <c r="AE151" s="223"/>
      <c r="AF151" s="23"/>
      <c r="AG151" s="372"/>
      <c r="AH151" s="367"/>
      <c r="AI151" s="367"/>
      <c r="AJ151" s="3">
        <v>22</v>
      </c>
      <c r="AK151" s="252">
        <v>2686.1147894064502</v>
      </c>
      <c r="AL151" s="252">
        <v>48.3308139688395</v>
      </c>
      <c r="AM151" s="252">
        <v>2683.0465679604886</v>
      </c>
      <c r="AN151" s="253">
        <v>48.339709782356401</v>
      </c>
      <c r="AO151" s="2">
        <f t="shared" si="266"/>
        <v>0.11422525418727954</v>
      </c>
      <c r="AP151" s="2">
        <f t="shared" si="267"/>
        <v>1.8406090827761065E-2</v>
      </c>
      <c r="AQ151" s="215">
        <f t="shared" si="268"/>
        <v>9.4139828414588518</v>
      </c>
      <c r="AR151" s="217">
        <f t="shared" si="269"/>
        <v>7.9135498127475514E-5</v>
      </c>
      <c r="AS151" s="28"/>
      <c r="AU151" s="268"/>
      <c r="AV151" s="268"/>
      <c r="AW151" s="23"/>
      <c r="AX151" s="268"/>
      <c r="AY151" s="268"/>
      <c r="AZ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CA151" s="23"/>
      <c r="CB151" s="23"/>
      <c r="CC151" s="23"/>
      <c r="CD151" s="23"/>
      <c r="CE151" s="23"/>
      <c r="CF151" s="28"/>
    </row>
    <row r="152" spans="2:84" s="101" customFormat="1" x14ac:dyDescent="0.25">
      <c r="B152" s="27"/>
      <c r="C152" s="23"/>
      <c r="D152" s="31"/>
      <c r="E152" s="422"/>
      <c r="F152" s="370"/>
      <c r="G152" s="370"/>
      <c r="H152" s="283">
        <v>23</v>
      </c>
      <c r="I152" s="284">
        <v>2686.05464347106</v>
      </c>
      <c r="J152" s="284">
        <v>48.329838681403103</v>
      </c>
      <c r="K152" s="284">
        <v>2683.6918565377118</v>
      </c>
      <c r="L152" s="285">
        <v>48.328630816688609</v>
      </c>
      <c r="M152" s="286">
        <f t="shared" si="262"/>
        <v>8.7964961513025838E-2</v>
      </c>
      <c r="N152" s="286">
        <f t="shared" si="263"/>
        <v>2.4992111446037351E-3</v>
      </c>
      <c r="O152" s="287">
        <f t="shared" si="264"/>
        <v>5.5827620924008086</v>
      </c>
      <c r="P152" s="288">
        <f t="shared" si="265"/>
        <v>1.4589371685212015E-6</v>
      </c>
      <c r="Q152" s="223"/>
      <c r="R152" s="23"/>
      <c r="S152" s="372"/>
      <c r="T152" s="367"/>
      <c r="U152" s="367"/>
      <c r="V152" s="3">
        <v>23</v>
      </c>
      <c r="W152" s="252">
        <v>2786.6857624978602</v>
      </c>
      <c r="X152" s="252">
        <v>48.330809355359499</v>
      </c>
      <c r="Y152" s="252">
        <v>2783.5316150130275</v>
      </c>
      <c r="Z152" s="253">
        <v>48.340814799673048</v>
      </c>
      <c r="AA152" s="2">
        <f t="shared" si="258"/>
        <v>0.11318633508234108</v>
      </c>
      <c r="AB152" s="2">
        <f t="shared" si="259"/>
        <v>2.070200033271237E-2</v>
      </c>
      <c r="AC152" s="215">
        <f t="shared" si="260"/>
        <v>9.9486463560765728</v>
      </c>
      <c r="AD152" s="217">
        <f t="shared" si="261"/>
        <v>1.0010891591153214E-4</v>
      </c>
      <c r="AE152" s="223"/>
      <c r="AF152" s="23"/>
      <c r="AG152" s="372"/>
      <c r="AH152" s="367"/>
      <c r="AI152" s="367"/>
      <c r="AJ152" s="3">
        <v>23</v>
      </c>
      <c r="AK152" s="252">
        <v>2686.1040183231298</v>
      </c>
      <c r="AL152" s="252">
        <v>48.3306799544686</v>
      </c>
      <c r="AM152" s="252">
        <v>2682.896302004975</v>
      </c>
      <c r="AN152" s="253">
        <v>48.339137056714556</v>
      </c>
      <c r="AO152" s="2">
        <f t="shared" si="266"/>
        <v>0.11941891662696222</v>
      </c>
      <c r="AP152" s="2">
        <f t="shared" si="267"/>
        <v>1.7498413541714934E-2</v>
      </c>
      <c r="AQ152" s="215">
        <f t="shared" si="268"/>
        <v>10.289443977756459</v>
      </c>
      <c r="AR152" s="217">
        <f t="shared" si="269"/>
        <v>7.1522578398547913E-5</v>
      </c>
      <c r="AS152" s="28"/>
      <c r="AU152" s="268"/>
      <c r="AV152" s="268"/>
      <c r="AW152" s="23"/>
      <c r="AX152" s="268"/>
      <c r="AY152" s="268"/>
      <c r="AZ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CA152" s="23"/>
      <c r="CB152" s="23"/>
      <c r="CC152" s="23"/>
      <c r="CD152" s="23"/>
      <c r="CE152" s="23"/>
      <c r="CF152" s="28"/>
    </row>
    <row r="153" spans="2:84" s="101" customFormat="1" x14ac:dyDescent="0.25">
      <c r="B153" s="27"/>
      <c r="C153" s="23"/>
      <c r="D153" s="31"/>
      <c r="E153" s="422"/>
      <c r="F153" s="370"/>
      <c r="G153" s="370"/>
      <c r="H153" s="283">
        <v>24</v>
      </c>
      <c r="I153" s="284">
        <v>2686.0438725138401</v>
      </c>
      <c r="J153" s="284">
        <v>48.329867138892702</v>
      </c>
      <c r="K153" s="284">
        <v>2683.5783329830106</v>
      </c>
      <c r="L153" s="285">
        <v>48.328737064597632</v>
      </c>
      <c r="M153" s="286">
        <f t="shared" si="262"/>
        <v>9.1790739386624437E-2</v>
      </c>
      <c r="N153" s="286">
        <f t="shared" si="263"/>
        <v>2.3382524347146318E-3</v>
      </c>
      <c r="O153" s="287">
        <f t="shared" si="264"/>
        <v>6.0788851780833149</v>
      </c>
      <c r="P153" s="288">
        <f t="shared" si="265"/>
        <v>1.2770679123768393E-6</v>
      </c>
      <c r="Q153" s="223"/>
      <c r="R153" s="23"/>
      <c r="S153" s="372"/>
      <c r="T153" s="367"/>
      <c r="U153" s="367"/>
      <c r="V153" s="3">
        <v>24</v>
      </c>
      <c r="W153" s="252">
        <v>2786.6747087312001</v>
      </c>
      <c r="X153" s="252">
        <v>48.330667078489199</v>
      </c>
      <c r="Y153" s="252">
        <v>2783.3833966990323</v>
      </c>
      <c r="Z153" s="253">
        <v>48.340177184304167</v>
      </c>
      <c r="AA153" s="2">
        <f t="shared" si="258"/>
        <v>0.11810894259941516</v>
      </c>
      <c r="AB153" s="2">
        <f t="shared" si="259"/>
        <v>1.9677166465597459E-2</v>
      </c>
      <c r="AC153" s="215">
        <f t="shared" si="260"/>
        <v>10.832734893092221</v>
      </c>
      <c r="AD153" s="217">
        <f t="shared" si="261"/>
        <v>9.0442112611888712E-5</v>
      </c>
      <c r="AE153" s="223"/>
      <c r="AF153" s="23"/>
      <c r="AG153" s="372"/>
      <c r="AH153" s="367"/>
      <c r="AI153" s="367"/>
      <c r="AJ153" s="3">
        <v>24</v>
      </c>
      <c r="AK153" s="252">
        <v>2686.0932472240702</v>
      </c>
      <c r="AL153" s="252">
        <v>48.330560006964298</v>
      </c>
      <c r="AM153" s="252">
        <v>2682.7460331893008</v>
      </c>
      <c r="AN153" s="253">
        <v>48.338598112584783</v>
      </c>
      <c r="AO153" s="2">
        <f t="shared" si="266"/>
        <v>0.12461272661433419</v>
      </c>
      <c r="AP153" s="2">
        <f t="shared" si="267"/>
        <v>1.6631517655345627E-2</v>
      </c>
      <c r="AQ153" s="215">
        <f t="shared" si="268"/>
        <v>11.203841794557395</v>
      </c>
      <c r="AR153" s="217">
        <f t="shared" si="269"/>
        <v>6.4611141966083483E-5</v>
      </c>
      <c r="AS153" s="28"/>
      <c r="AU153" s="268"/>
      <c r="AV153" s="268"/>
      <c r="AW153" s="23"/>
      <c r="AX153" s="268"/>
      <c r="AY153" s="268"/>
      <c r="AZ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CA153" s="23"/>
      <c r="CB153" s="23"/>
      <c r="CC153" s="23"/>
      <c r="CD153" s="23"/>
      <c r="CE153" s="23"/>
      <c r="CF153" s="28"/>
    </row>
    <row r="154" spans="2:84" s="101" customFormat="1" x14ac:dyDescent="0.25">
      <c r="B154" s="27"/>
      <c r="C154" s="23"/>
      <c r="D154" s="31"/>
      <c r="E154" s="422"/>
      <c r="F154" s="370"/>
      <c r="G154" s="370"/>
      <c r="H154" s="283">
        <v>25</v>
      </c>
      <c r="I154" s="284">
        <v>2686.0331015399802</v>
      </c>
      <c r="J154" s="284">
        <v>48.329891351145299</v>
      </c>
      <c r="K154" s="284">
        <v>2683.4648075646428</v>
      </c>
      <c r="L154" s="285">
        <v>48.328835067787587</v>
      </c>
      <c r="M154" s="286">
        <f t="shared" si="262"/>
        <v>9.5616616707549354E-2</v>
      </c>
      <c r="N154" s="286">
        <f t="shared" si="263"/>
        <v>2.1855694854309693E-3</v>
      </c>
      <c r="O154" s="287">
        <f t="shared" si="264"/>
        <v>6.5961339437542978</v>
      </c>
      <c r="P154" s="288">
        <f t="shared" si="265"/>
        <v>1.1157345317805474E-6</v>
      </c>
      <c r="Q154" s="223"/>
      <c r="R154" s="23"/>
      <c r="S154" s="372"/>
      <c r="T154" s="367"/>
      <c r="U154" s="367"/>
      <c r="V154" s="3">
        <v>25</v>
      </c>
      <c r="W154" s="252">
        <v>2786.66365494929</v>
      </c>
      <c r="X154" s="252">
        <v>48.330545941598899</v>
      </c>
      <c r="Y154" s="252">
        <v>2783.2351758229274</v>
      </c>
      <c r="Z154" s="253">
        <v>48.339577160856038</v>
      </c>
      <c r="AA154" s="2">
        <f t="shared" si="258"/>
        <v>0.12303168056444209</v>
      </c>
      <c r="AB154" s="2">
        <f t="shared" si="259"/>
        <v>1.8686358867230548E-2</v>
      </c>
      <c r="AC154" s="215">
        <f t="shared" si="260"/>
        <v>11.754469119904178</v>
      </c>
      <c r="AD154" s="217">
        <f t="shared" si="261"/>
        <v>8.1562921270516515E-5</v>
      </c>
      <c r="AE154" s="223"/>
      <c r="AF154" s="23"/>
      <c r="AG154" s="372"/>
      <c r="AH154" s="367"/>
      <c r="AI154" s="367"/>
      <c r="AJ154" s="3">
        <v>25</v>
      </c>
      <c r="AK154" s="252">
        <v>2686.08247610942</v>
      </c>
      <c r="AL154" s="252">
        <v>48.330457953188798</v>
      </c>
      <c r="AM154" s="252">
        <v>2682.5957614938038</v>
      </c>
      <c r="AN154" s="253">
        <v>48.338090957427703</v>
      </c>
      <c r="AO154" s="2">
        <f t="shared" si="266"/>
        <v>0.12980668488878264</v>
      </c>
      <c r="AP154" s="2">
        <f t="shared" si="267"/>
        <v>1.5793362120213355E-2</v>
      </c>
      <c r="AQ154" s="215">
        <f t="shared" si="268"/>
        <v>12.157178810751383</v>
      </c>
      <c r="AR154" s="217">
        <f t="shared" si="269"/>
        <v>5.8262753711135007E-5</v>
      </c>
      <c r="AS154" s="28"/>
      <c r="AU154" s="268"/>
      <c r="AV154" s="268"/>
      <c r="AW154" s="23"/>
      <c r="AX154" s="268"/>
      <c r="AY154" s="268"/>
      <c r="AZ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CA154" s="23"/>
      <c r="CB154" s="23"/>
      <c r="CC154" s="23"/>
      <c r="CD154" s="23"/>
      <c r="CE154" s="23"/>
      <c r="CF154" s="28"/>
    </row>
    <row r="155" spans="2:84" s="101" customFormat="1" x14ac:dyDescent="0.25">
      <c r="B155" s="27"/>
      <c r="C155" s="23"/>
      <c r="D155" s="31"/>
      <c r="E155" s="422"/>
      <c r="F155" s="370"/>
      <c r="G155" s="370"/>
      <c r="H155" s="283">
        <v>26</v>
      </c>
      <c r="I155" s="284">
        <v>2686.0223305496402</v>
      </c>
      <c r="J155" s="284">
        <v>48.329907951438599</v>
      </c>
      <c r="K155" s="284">
        <v>2683.3512802859586</v>
      </c>
      <c r="L155" s="285">
        <v>48.328925466034562</v>
      </c>
      <c r="M155" s="286">
        <f t="shared" si="262"/>
        <v>9.9442593358297221E-2</v>
      </c>
      <c r="N155" s="286">
        <f t="shared" si="263"/>
        <v>2.0328724917594273E-3</v>
      </c>
      <c r="O155" s="287">
        <f t="shared" si="264"/>
        <v>7.1345095111132046</v>
      </c>
      <c r="P155" s="288">
        <f t="shared" si="265"/>
        <v>9.6527756914662664E-7</v>
      </c>
      <c r="Q155" s="223"/>
      <c r="R155" s="23"/>
      <c r="S155" s="372"/>
      <c r="T155" s="367"/>
      <c r="U155" s="367"/>
      <c r="V155" s="3">
        <v>26</v>
      </c>
      <c r="W155" s="252">
        <v>2786.6526011514802</v>
      </c>
      <c r="X155" s="252">
        <v>48.330462749582402</v>
      </c>
      <c r="Y155" s="252">
        <v>2783.0869523642264</v>
      </c>
      <c r="Z155" s="253">
        <v>48.339012513042931</v>
      </c>
      <c r="AA155" s="2">
        <f t="shared" si="258"/>
        <v>0.12795454969092587</v>
      </c>
      <c r="AB155" s="2">
        <f t="shared" si="259"/>
        <v>1.7690216426911431E-2</v>
      </c>
      <c r="AC155" s="215">
        <f t="shared" si="260"/>
        <v>12.713851274044845</v>
      </c>
      <c r="AD155" s="217">
        <f t="shared" si="261"/>
        <v>7.3098455230995732E-5</v>
      </c>
      <c r="AE155" s="223"/>
      <c r="AF155" s="23"/>
      <c r="AG155" s="372"/>
      <c r="AH155" s="367"/>
      <c r="AI155" s="367"/>
      <c r="AJ155" s="3">
        <v>26</v>
      </c>
      <c r="AK155" s="252">
        <v>2686.0717049786199</v>
      </c>
      <c r="AL155" s="252">
        <v>48.330387983717998</v>
      </c>
      <c r="AM155" s="252">
        <v>2682.4454868999537</v>
      </c>
      <c r="AN155" s="253">
        <v>48.337613716228908</v>
      </c>
      <c r="AO155" s="2">
        <f t="shared" si="266"/>
        <v>0.13500079212125998</v>
      </c>
      <c r="AP155" s="2">
        <f t="shared" si="267"/>
        <v>1.4950702471796636E-2</v>
      </c>
      <c r="AQ155" s="215">
        <f t="shared" si="268"/>
        <v>13.149457554045371</v>
      </c>
      <c r="AR155" s="217">
        <f t="shared" si="269"/>
        <v>5.2211210319230861E-5</v>
      </c>
      <c r="AS155" s="28"/>
      <c r="AU155" s="268"/>
      <c r="AV155" s="268"/>
      <c r="AW155" s="23"/>
      <c r="AX155" s="268"/>
      <c r="AY155" s="268"/>
      <c r="AZ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CA155" s="23"/>
      <c r="CB155" s="23"/>
      <c r="CC155" s="23"/>
      <c r="CD155" s="23"/>
      <c r="CE155" s="23"/>
      <c r="CF155" s="28"/>
    </row>
    <row r="156" spans="2:84" s="101" customFormat="1" x14ac:dyDescent="0.25">
      <c r="B156" s="27"/>
      <c r="C156" s="23"/>
      <c r="D156" s="31"/>
      <c r="E156" s="422"/>
      <c r="F156" s="370"/>
      <c r="G156" s="370"/>
      <c r="H156" s="283">
        <v>27</v>
      </c>
      <c r="I156" s="284">
        <v>2686.0115595427901</v>
      </c>
      <c r="J156" s="284">
        <v>48.3299245517318</v>
      </c>
      <c r="K156" s="284">
        <v>2683.2377511500335</v>
      </c>
      <c r="L156" s="285">
        <v>48.329008849469488</v>
      </c>
      <c r="M156" s="286">
        <f t="shared" si="262"/>
        <v>0.10326866922451811</v>
      </c>
      <c r="N156" s="286">
        <f t="shared" si="263"/>
        <v>1.8946900306687957E-3</v>
      </c>
      <c r="O156" s="287">
        <f t="shared" si="264"/>
        <v>7.6940129997267528</v>
      </c>
      <c r="P156" s="288">
        <f t="shared" si="265"/>
        <v>8.3851063320223994E-7</v>
      </c>
      <c r="Q156" s="223"/>
      <c r="R156" s="23"/>
      <c r="S156" s="372"/>
      <c r="T156" s="367"/>
      <c r="U156" s="367"/>
      <c r="V156" s="3">
        <v>27</v>
      </c>
      <c r="W156" s="252">
        <v>2786.6415473379102</v>
      </c>
      <c r="X156" s="252">
        <v>48.330379557565998</v>
      </c>
      <c r="Y156" s="252">
        <v>2782.9387263036256</v>
      </c>
      <c r="Z156" s="253">
        <v>48.338481155242107</v>
      </c>
      <c r="AA156" s="2">
        <f t="shared" si="258"/>
        <v>0.1328775506782329</v>
      </c>
      <c r="AB156" s="2">
        <f t="shared" si="259"/>
        <v>1.6762950653966307E-2</v>
      </c>
      <c r="AC156" s="215">
        <f t="shared" si="260"/>
        <v>13.710883611940661</v>
      </c>
      <c r="AD156" s="217">
        <f t="shared" si="261"/>
        <v>6.5635884905541344E-5</v>
      </c>
      <c r="AE156" s="223"/>
      <c r="AF156" s="23"/>
      <c r="AG156" s="372"/>
      <c r="AH156" s="367"/>
      <c r="AI156" s="367"/>
      <c r="AJ156" s="3">
        <v>27</v>
      </c>
      <c r="AK156" s="252">
        <v>2686.06093383179</v>
      </c>
      <c r="AL156" s="252">
        <v>48.330318014247098</v>
      </c>
      <c r="AM156" s="252">
        <v>2682.295209390285</v>
      </c>
      <c r="AN156" s="253">
        <v>48.337164624567137</v>
      </c>
      <c r="AO156" s="2">
        <f t="shared" si="266"/>
        <v>0.14019504896834162</v>
      </c>
      <c r="AP156" s="2">
        <f t="shared" si="267"/>
        <v>1.4166284438726473E-2</v>
      </c>
      <c r="AQ156" s="215">
        <f t="shared" si="268"/>
        <v>14.180680569347931</v>
      </c>
      <c r="AR156" s="217">
        <f t="shared" si="269"/>
        <v>4.6876072874468697E-5</v>
      </c>
      <c r="AS156" s="28"/>
      <c r="AU156" s="268"/>
      <c r="AV156" s="268"/>
      <c r="AW156" s="23"/>
      <c r="AX156" s="268"/>
      <c r="AY156" s="268"/>
      <c r="AZ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CA156" s="23"/>
      <c r="CB156" s="23"/>
      <c r="CC156" s="23"/>
      <c r="CD156" s="23"/>
      <c r="CE156" s="23"/>
      <c r="CF156" s="28"/>
    </row>
    <row r="157" spans="2:84" s="101" customFormat="1" x14ac:dyDescent="0.25">
      <c r="B157" s="27"/>
      <c r="C157" s="23"/>
      <c r="D157" s="31"/>
      <c r="E157" s="422"/>
      <c r="F157" s="370"/>
      <c r="G157" s="370"/>
      <c r="H157" s="283">
        <v>28</v>
      </c>
      <c r="I157" s="284">
        <v>2686.00078851944</v>
      </c>
      <c r="J157" s="284">
        <v>48.329938542528502</v>
      </c>
      <c r="K157" s="284">
        <v>2683.1242201596892</v>
      </c>
      <c r="L157" s="285">
        <v>48.329085762430481</v>
      </c>
      <c r="M157" s="286">
        <f t="shared" si="262"/>
        <v>0.10709484420279589</v>
      </c>
      <c r="N157" s="286">
        <f t="shared" si="263"/>
        <v>1.764496549631232E-3</v>
      </c>
      <c r="O157" s="287">
        <f t="shared" si="264"/>
        <v>8.274645528319196</v>
      </c>
      <c r="P157" s="288">
        <f t="shared" si="265"/>
        <v>7.2723389558208838E-7</v>
      </c>
      <c r="Q157" s="223"/>
      <c r="R157" s="23"/>
      <c r="S157" s="372"/>
      <c r="T157" s="367"/>
      <c r="U157" s="367"/>
      <c r="V157" s="3">
        <v>28</v>
      </c>
      <c r="W157" s="252">
        <v>2786.6304935085</v>
      </c>
      <c r="X157" s="252">
        <v>48.330309364534799</v>
      </c>
      <c r="Y157" s="252">
        <v>2782.7904976229361</v>
      </c>
      <c r="Z157" s="253">
        <v>48.337981124790545</v>
      </c>
      <c r="AA157" s="2">
        <f t="shared" si="258"/>
        <v>0.13780068417787095</v>
      </c>
      <c r="AB157" s="2">
        <f t="shared" si="259"/>
        <v>1.5873600555464617E-2</v>
      </c>
      <c r="AC157" s="215">
        <f t="shared" si="260"/>
        <v>14.745568401147636</v>
      </c>
      <c r="AD157" s="217">
        <f t="shared" si="261"/>
        <v>5.8855905421652561E-5</v>
      </c>
      <c r="AE157" s="223"/>
      <c r="AF157" s="23"/>
      <c r="AG157" s="372"/>
      <c r="AH157" s="367"/>
      <c r="AI157" s="367"/>
      <c r="AJ157" s="3">
        <v>28</v>
      </c>
      <c r="AK157" s="252">
        <v>2686.0501626688701</v>
      </c>
      <c r="AL157" s="252">
        <v>48.330259043570997</v>
      </c>
      <c r="AM157" s="252">
        <v>2682.1449289483339</v>
      </c>
      <c r="AN157" s="253">
        <v>48.336742022091258</v>
      </c>
      <c r="AO157" s="2">
        <f t="shared" si="266"/>
        <v>0.14538945604262135</v>
      </c>
      <c r="AP157" s="2">
        <f t="shared" si="267"/>
        <v>1.3413912212669705E-2</v>
      </c>
      <c r="AQ157" s="215">
        <f t="shared" si="268"/>
        <v>15.25085041201314</v>
      </c>
      <c r="AR157" s="217">
        <f t="shared" si="269"/>
        <v>4.2029010494158684E-5</v>
      </c>
      <c r="AS157" s="28"/>
      <c r="AU157" s="268"/>
      <c r="AV157" s="268"/>
      <c r="AW157" s="23"/>
      <c r="AX157" s="268"/>
      <c r="AY157" s="268"/>
      <c r="AZ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CA157" s="23"/>
      <c r="CB157" s="23"/>
      <c r="CC157" s="23"/>
      <c r="CD157" s="23"/>
      <c r="CE157" s="23"/>
      <c r="CF157" s="28"/>
    </row>
    <row r="158" spans="2:84" s="101" customFormat="1" x14ac:dyDescent="0.25">
      <c r="B158" s="27"/>
      <c r="C158" s="23"/>
      <c r="D158" s="31"/>
      <c r="E158" s="422"/>
      <c r="F158" s="370"/>
      <c r="G158" s="370"/>
      <c r="H158" s="283">
        <v>29</v>
      </c>
      <c r="I158" s="284">
        <v>2685.9900174796499</v>
      </c>
      <c r="J158" s="284">
        <v>48.329950144091498</v>
      </c>
      <c r="K158" s="284">
        <v>2683.0106873175132</v>
      </c>
      <c r="L158" s="285">
        <v>48.32915670701621</v>
      </c>
      <c r="M158" s="286">
        <f t="shared" si="262"/>
        <v>0.11092111820029207</v>
      </c>
      <c r="N158" s="286">
        <f t="shared" si="263"/>
        <v>1.6417088635974611E-3</v>
      </c>
      <c r="O158" s="287">
        <f t="shared" si="264"/>
        <v>8.8764082150171859</v>
      </c>
      <c r="P158" s="288">
        <f t="shared" si="265"/>
        <v>6.2954239244123249E-7</v>
      </c>
      <c r="Q158" s="223"/>
      <c r="R158" s="23"/>
      <c r="S158" s="372"/>
      <c r="T158" s="367"/>
      <c r="U158" s="367"/>
      <c r="V158" s="3">
        <v>29</v>
      </c>
      <c r="W158" s="252">
        <v>2786.6194396629899</v>
      </c>
      <c r="X158" s="252">
        <v>48.330251078269299</v>
      </c>
      <c r="Y158" s="252">
        <v>2782.6422663050162</v>
      </c>
      <c r="Z158" s="253">
        <v>48.337510574735802</v>
      </c>
      <c r="AA158" s="2">
        <f t="shared" si="258"/>
        <v>0.14272395079733929</v>
      </c>
      <c r="AB158" s="2">
        <f t="shared" si="259"/>
        <v>1.5020605737690873E-2</v>
      </c>
      <c r="AC158" s="215">
        <f t="shared" si="260"/>
        <v>15.817907919375775</v>
      </c>
      <c r="AD158" s="217">
        <f t="shared" si="261"/>
        <v>5.2700288947168438E-5</v>
      </c>
      <c r="AE158" s="223"/>
      <c r="AF158" s="23"/>
      <c r="AG158" s="372"/>
      <c r="AH158" s="367"/>
      <c r="AI158" s="367"/>
      <c r="AJ158" s="3">
        <v>29</v>
      </c>
      <c r="AK158" s="252">
        <v>2686.0393914896299</v>
      </c>
      <c r="AL158" s="252">
        <v>48.330210143306402</v>
      </c>
      <c r="AM158" s="252">
        <v>2681.9946455585796</v>
      </c>
      <c r="AN158" s="253">
        <v>48.33634434638202</v>
      </c>
      <c r="AO158" s="2">
        <f t="shared" si="266"/>
        <v>0.15058401391526818</v>
      </c>
      <c r="AP158" s="2">
        <f t="shared" si="267"/>
        <v>1.2692274785127395E-2</v>
      </c>
      <c r="AQ158" s="215">
        <f t="shared" si="268"/>
        <v>16.359969646748194</v>
      </c>
      <c r="AR158" s="217">
        <f t="shared" si="269"/>
        <v>3.7628447372920853E-5</v>
      </c>
      <c r="AS158" s="28"/>
      <c r="AU158" s="268"/>
      <c r="AV158" s="268"/>
      <c r="AW158" s="23"/>
      <c r="AX158" s="268"/>
      <c r="AY158" s="268"/>
      <c r="AZ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CA158" s="23"/>
      <c r="CB158" s="23"/>
      <c r="CC158" s="23"/>
      <c r="CD158" s="23"/>
      <c r="CE158" s="23"/>
      <c r="CF158" s="28"/>
    </row>
    <row r="159" spans="2:84" s="101" customFormat="1" x14ac:dyDescent="0.25">
      <c r="B159" s="27"/>
      <c r="C159" s="23"/>
      <c r="D159" s="31"/>
      <c r="E159" s="422"/>
      <c r="F159" s="370"/>
      <c r="G159" s="370"/>
      <c r="H159" s="283">
        <v>30</v>
      </c>
      <c r="I159" s="284">
        <v>2685.9792464234101</v>
      </c>
      <c r="J159" s="284">
        <v>48.329959087877199</v>
      </c>
      <c r="K159" s="284">
        <v>2682.8971526258774</v>
      </c>
      <c r="L159" s="285">
        <v>48.329222146363577</v>
      </c>
      <c r="M159" s="286">
        <f t="shared" si="262"/>
        <v>0.114747491129604</v>
      </c>
      <c r="N159" s="286">
        <f t="shared" si="263"/>
        <v>1.5248130301176253E-3</v>
      </c>
      <c r="O159" s="287">
        <f t="shared" si="264"/>
        <v>9.4993021767895822</v>
      </c>
      <c r="P159" s="288">
        <f t="shared" si="265"/>
        <v>5.4308279450017548E-7</v>
      </c>
      <c r="Q159" s="223"/>
      <c r="R159" s="23"/>
      <c r="S159" s="372"/>
      <c r="T159" s="367"/>
      <c r="U159" s="367"/>
      <c r="V159" s="3">
        <v>30</v>
      </c>
      <c r="W159" s="252">
        <v>2786.6083858014099</v>
      </c>
      <c r="X159" s="252">
        <v>48.330206111815698</v>
      </c>
      <c r="Y159" s="252">
        <v>2782.4940323337105</v>
      </c>
      <c r="Z159" s="253">
        <v>48.337067767014261</v>
      </c>
      <c r="AA159" s="2">
        <f t="shared" si="258"/>
        <v>0.14764735111913266</v>
      </c>
      <c r="AB159" s="2">
        <f t="shared" si="259"/>
        <v>1.4197446587932544E-2</v>
      </c>
      <c r="AC159" s="215">
        <f t="shared" si="260"/>
        <v>16.927904457170097</v>
      </c>
      <c r="AD159" s="217">
        <f t="shared" si="261"/>
        <v>4.7082312063963125E-5</v>
      </c>
      <c r="AE159" s="223"/>
      <c r="AF159" s="23"/>
      <c r="AG159" s="372"/>
      <c r="AH159" s="367"/>
      <c r="AI159" s="367"/>
      <c r="AJ159" s="3">
        <v>30</v>
      </c>
      <c r="AK159" s="252">
        <v>2686.0286202941002</v>
      </c>
      <c r="AL159" s="252">
        <v>48.330172445452597</v>
      </c>
      <c r="AM159" s="252">
        <v>2681.8443592063891</v>
      </c>
      <c r="AN159" s="253">
        <v>48.33597012717582</v>
      </c>
      <c r="AO159" s="2">
        <f t="shared" si="266"/>
        <v>0.15577872313411714</v>
      </c>
      <c r="AP159" s="2">
        <f t="shared" si="267"/>
        <v>1.199598807508195E-2</v>
      </c>
      <c r="AQ159" s="215">
        <f t="shared" si="268"/>
        <v>17.508040850133217</v>
      </c>
      <c r="AR159" s="217">
        <f t="shared" si="269"/>
        <v>3.3613113363794431E-5</v>
      </c>
      <c r="AS159" s="28"/>
      <c r="AU159" s="268"/>
      <c r="AV159" s="268"/>
      <c r="AW159" s="23"/>
      <c r="AX159" s="268"/>
      <c r="AY159" s="268"/>
      <c r="AZ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CA159" s="23"/>
      <c r="CB159" s="23"/>
      <c r="CC159" s="23"/>
      <c r="CD159" s="23"/>
      <c r="CE159" s="23"/>
      <c r="CF159" s="28"/>
    </row>
    <row r="160" spans="2:84" s="101" customFormat="1" x14ac:dyDescent="0.25">
      <c r="B160" s="27"/>
      <c r="C160" s="23"/>
      <c r="D160" s="31"/>
      <c r="E160" s="422"/>
      <c r="F160" s="370"/>
      <c r="G160" s="370"/>
      <c r="H160" s="283">
        <v>31</v>
      </c>
      <c r="I160" s="284">
        <v>2685.9684753507399</v>
      </c>
      <c r="J160" s="284">
        <v>48.329966415529199</v>
      </c>
      <c r="K160" s="284">
        <v>2682.7836160869547</v>
      </c>
      <c r="L160" s="285">
        <v>48.329282507671039</v>
      </c>
      <c r="M160" s="286">
        <f t="shared" si="262"/>
        <v>0.11857396291180856</v>
      </c>
      <c r="N160" s="286">
        <f t="shared" si="263"/>
        <v>1.4150803505232452E-3</v>
      </c>
      <c r="O160" s="287">
        <f t="shared" si="264"/>
        <v>10.143328530118763</v>
      </c>
      <c r="P160" s="288">
        <f t="shared" si="265"/>
        <v>4.6772995845387035E-7</v>
      </c>
      <c r="Q160" s="223"/>
      <c r="R160" s="23"/>
      <c r="S160" s="372"/>
      <c r="T160" s="367"/>
      <c r="U160" s="367"/>
      <c r="V160" s="3">
        <v>31</v>
      </c>
      <c r="W160" s="252">
        <v>2786.5973319237401</v>
      </c>
      <c r="X160" s="252">
        <v>48.330169239802601</v>
      </c>
      <c r="Y160" s="252">
        <v>2782.3457956937923</v>
      </c>
      <c r="Z160" s="253">
        <v>48.336651066031564</v>
      </c>
      <c r="AA160" s="2">
        <f t="shared" ref="AA160:AA223" si="270">ABS(W160-Y160)/W160*100</f>
        <v>0.15257088569063881</v>
      </c>
      <c r="AB160" s="2">
        <f t="shared" ref="AB160:AB223" si="271">ABS(X160-Z160)/X160*100</f>
        <v>1.3411552930431869E-2</v>
      </c>
      <c r="AC160" s="215">
        <f t="shared" ref="AC160:AC223" si="272">(Y160-W160)^2</f>
        <v>18.075560314558413</v>
      </c>
      <c r="AD160" s="217">
        <f t="shared" ref="AD160:AD223" si="273">(Z160-X160)^2</f>
        <v>4.2014071262478247E-5</v>
      </c>
      <c r="AE160" s="223"/>
      <c r="AF160" s="23"/>
      <c r="AG160" s="372"/>
      <c r="AH160" s="367"/>
      <c r="AI160" s="367"/>
      <c r="AJ160" s="3">
        <v>31</v>
      </c>
      <c r="AK160" s="252">
        <v>2686.01784908226</v>
      </c>
      <c r="AL160" s="252">
        <v>48.3301415595378</v>
      </c>
      <c r="AM160" s="252">
        <v>2681.6940698779645</v>
      </c>
      <c r="AN160" s="253">
        <v>48.335617980929172</v>
      </c>
      <c r="AO160" s="2">
        <f t="shared" si="266"/>
        <v>0.16097358421400113</v>
      </c>
      <c r="AP160" s="2">
        <f t="shared" si="267"/>
        <v>1.1331275296648981E-2</v>
      </c>
      <c r="AQ160" s="215">
        <f t="shared" si="268"/>
        <v>18.695066607498514</v>
      </c>
      <c r="AR160" s="217">
        <f t="shared" si="269"/>
        <v>2.9991191255870138E-5</v>
      </c>
      <c r="AS160" s="28"/>
      <c r="AU160" s="268"/>
      <c r="AV160" s="268"/>
      <c r="AW160" s="23"/>
      <c r="AX160" s="268"/>
      <c r="AY160" s="268"/>
      <c r="AZ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CA160" s="23"/>
      <c r="CB160" s="23"/>
      <c r="CC160" s="23"/>
      <c r="CD160" s="23"/>
      <c r="CE160" s="23"/>
      <c r="CF160" s="28"/>
    </row>
    <row r="161" spans="2:84" s="101" customFormat="1" x14ac:dyDescent="0.25">
      <c r="B161" s="27"/>
      <c r="C161" s="23"/>
      <c r="D161" s="31"/>
      <c r="E161" s="422"/>
      <c r="F161" s="370"/>
      <c r="G161" s="370"/>
      <c r="H161" s="283">
        <v>32</v>
      </c>
      <c r="I161" s="284">
        <v>2685.9577042616402</v>
      </c>
      <c r="J161" s="284">
        <v>48.329972183507998</v>
      </c>
      <c r="K161" s="284">
        <v>2682.670077702734</v>
      </c>
      <c r="L161" s="285">
        <v>48.329338184987321</v>
      </c>
      <c r="M161" s="286">
        <f t="shared" si="262"/>
        <v>0.12240053347414481</v>
      </c>
      <c r="N161" s="286">
        <f t="shared" si="263"/>
        <v>1.3118123020414544E-3</v>
      </c>
      <c r="O161" s="287">
        <f t="shared" si="264"/>
        <v>10.80848839082503</v>
      </c>
      <c r="P161" s="288">
        <f t="shared" si="265"/>
        <v>4.0195412421995349E-7</v>
      </c>
      <c r="Q161" s="223"/>
      <c r="R161" s="23"/>
      <c r="S161" s="372"/>
      <c r="T161" s="367"/>
      <c r="U161" s="367"/>
      <c r="V161" s="3">
        <v>32</v>
      </c>
      <c r="W161" s="252">
        <v>2786.5862780298899</v>
      </c>
      <c r="X161" s="252">
        <v>48.330140195800901</v>
      </c>
      <c r="Y161" s="252">
        <v>2782.1975563709079</v>
      </c>
      <c r="Z161" s="253">
        <v>48.336258932621483</v>
      </c>
      <c r="AA161" s="2">
        <f t="shared" si="270"/>
        <v>0.15749455502539611</v>
      </c>
      <c r="AB161" s="2">
        <f t="shared" si="271"/>
        <v>1.2660291891960598E-2</v>
      </c>
      <c r="AC161" s="215">
        <f t="shared" si="272"/>
        <v>19.260877800017031</v>
      </c>
      <c r="AD161" s="217">
        <f t="shared" si="273"/>
        <v>3.7438940279548019E-5</v>
      </c>
      <c r="AE161" s="223"/>
      <c r="AF161" s="23"/>
      <c r="AG161" s="372"/>
      <c r="AH161" s="367"/>
      <c r="AI161" s="367"/>
      <c r="AJ161" s="3">
        <v>32</v>
      </c>
      <c r="AK161" s="252">
        <v>2686.0070778540298</v>
      </c>
      <c r="AL161" s="252">
        <v>48.3301172475744</v>
      </c>
      <c r="AM161" s="252">
        <v>2681.5437775602936</v>
      </c>
      <c r="AN161" s="253">
        <v>48.335286605703786</v>
      </c>
      <c r="AO161" s="2">
        <f t="shared" si="266"/>
        <v>0.16616859763832564</v>
      </c>
      <c r="AP161" s="2">
        <f t="shared" si="267"/>
        <v>1.0695935420362686E-2</v>
      </c>
      <c r="AQ161" s="215">
        <f t="shared" si="268"/>
        <v>19.921049512065746</v>
      </c>
      <c r="AR161" s="217">
        <f t="shared" si="269"/>
        <v>2.6722263469850425E-5</v>
      </c>
      <c r="AS161" s="28"/>
      <c r="AU161" s="268"/>
      <c r="AV161" s="268"/>
      <c r="AW161" s="23"/>
      <c r="AX161" s="268"/>
      <c r="AY161" s="268"/>
      <c r="AZ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CA161" s="23"/>
      <c r="CB161" s="23"/>
      <c r="CC161" s="23"/>
      <c r="CD161" s="23"/>
      <c r="CE161" s="23"/>
      <c r="CF161" s="28"/>
    </row>
    <row r="162" spans="2:84" s="101" customFormat="1" x14ac:dyDescent="0.25">
      <c r="B162" s="27"/>
      <c r="C162" s="23"/>
      <c r="D162" s="31"/>
      <c r="E162" s="422"/>
      <c r="F162" s="370"/>
      <c r="G162" s="370"/>
      <c r="H162" s="283">
        <v>33</v>
      </c>
      <c r="I162" s="284">
        <v>2685.9469331561099</v>
      </c>
      <c r="J162" s="284">
        <v>48.329976785456999</v>
      </c>
      <c r="K162" s="284">
        <v>2682.5565374750354</v>
      </c>
      <c r="L162" s="285">
        <v>48.329389541783769</v>
      </c>
      <c r="M162" s="286">
        <f t="shared" si="262"/>
        <v>0.12622720275008123</v>
      </c>
      <c r="N162" s="286">
        <f t="shared" si="263"/>
        <v>1.2150712917517543E-3</v>
      </c>
      <c r="O162" s="287">
        <f t="shared" si="264"/>
        <v>11.494782874248971</v>
      </c>
      <c r="P162" s="288">
        <f t="shared" si="265"/>
        <v>3.4485513174910392E-7</v>
      </c>
      <c r="Q162" s="223"/>
      <c r="R162" s="23"/>
      <c r="S162" s="372"/>
      <c r="T162" s="367"/>
      <c r="U162" s="367"/>
      <c r="V162" s="3">
        <v>33</v>
      </c>
      <c r="W162" s="252">
        <v>2786.5752241199102</v>
      </c>
      <c r="X162" s="252">
        <v>48.3301170065523</v>
      </c>
      <c r="Y162" s="252">
        <v>2782.0493143515264</v>
      </c>
      <c r="Z162" s="253">
        <v>48.335889918360962</v>
      </c>
      <c r="AA162" s="2">
        <f t="shared" si="270"/>
        <v>0.16241835961249723</v>
      </c>
      <c r="AB162" s="2">
        <f t="shared" si="271"/>
        <v>1.1944750325930368E-2</v>
      </c>
      <c r="AC162" s="215">
        <f t="shared" si="272"/>
        <v>20.483859231552142</v>
      </c>
      <c r="AD162" s="217">
        <f t="shared" si="273"/>
        <v>3.3326510750597061E-5</v>
      </c>
      <c r="AE162" s="223"/>
      <c r="AF162" s="23"/>
      <c r="AG162" s="372"/>
      <c r="AH162" s="367"/>
      <c r="AI162" s="367"/>
      <c r="AJ162" s="3">
        <v>33</v>
      </c>
      <c r="AK162" s="252">
        <v>2685.9963066094601</v>
      </c>
      <c r="AL162" s="252">
        <v>48.330097850367203</v>
      </c>
      <c r="AM162" s="252">
        <v>2681.3934822411038</v>
      </c>
      <c r="AN162" s="253">
        <v>48.334974776353306</v>
      </c>
      <c r="AO162" s="2">
        <f t="shared" si="266"/>
        <v>0.17136376386780963</v>
      </c>
      <c r="AP162" s="2">
        <f t="shared" si="267"/>
        <v>1.009086718839775E-2</v>
      </c>
      <c r="AQ162" s="215">
        <f t="shared" si="268"/>
        <v>21.185992165934785</v>
      </c>
      <c r="AR162" s="217">
        <f t="shared" si="269"/>
        <v>2.3784407073928973E-5</v>
      </c>
      <c r="AS162" s="28"/>
      <c r="AU162" s="268"/>
      <c r="AV162" s="268"/>
      <c r="AW162" s="23"/>
      <c r="AX162" s="268"/>
      <c r="AY162" s="268"/>
      <c r="AZ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CA162" s="23"/>
      <c r="CB162" s="23"/>
      <c r="CC162" s="23"/>
      <c r="CD162" s="23"/>
      <c r="CE162" s="23"/>
      <c r="CF162" s="28"/>
    </row>
    <row r="163" spans="2:84" s="101" customFormat="1" x14ac:dyDescent="0.25">
      <c r="B163" s="27"/>
      <c r="C163" s="23"/>
      <c r="D163" s="31"/>
      <c r="E163" s="422"/>
      <c r="F163" s="370"/>
      <c r="G163" s="370"/>
      <c r="H163" s="283">
        <v>34</v>
      </c>
      <c r="I163" s="284">
        <v>2685.9361620341501</v>
      </c>
      <c r="J163" s="284">
        <v>48.329980867745803</v>
      </c>
      <c r="K163" s="284">
        <v>2682.4429954055227</v>
      </c>
      <c r="L163" s="285">
        <v>48.329436913327058</v>
      </c>
      <c r="M163" s="286">
        <f t="shared" si="262"/>
        <v>0.13005397067896002</v>
      </c>
      <c r="N163" s="286">
        <f t="shared" si="263"/>
        <v>1.1255010016119221E-3</v>
      </c>
      <c r="O163" s="287">
        <f t="shared" si="264"/>
        <v>12.202213095356658</v>
      </c>
      <c r="P163" s="288">
        <f t="shared" si="265"/>
        <v>2.9588640967256913E-7</v>
      </c>
      <c r="Q163" s="223"/>
      <c r="R163" s="23"/>
      <c r="S163" s="372"/>
      <c r="T163" s="367"/>
      <c r="U163" s="367"/>
      <c r="V163" s="3">
        <v>34</v>
      </c>
      <c r="W163" s="252">
        <v>2786.5641701938098</v>
      </c>
      <c r="X163" s="252">
        <v>48.3300964284362</v>
      </c>
      <c r="Y163" s="252">
        <v>2781.9010696228897</v>
      </c>
      <c r="Z163" s="253">
        <v>48.335542660220312</v>
      </c>
      <c r="AA163" s="2">
        <f t="shared" si="270"/>
        <v>0.16734229991178437</v>
      </c>
      <c r="AB163" s="2">
        <f t="shared" si="271"/>
        <v>1.1268820438165792E-2</v>
      </c>
      <c r="AC163" s="215">
        <f t="shared" si="272"/>
        <v>21.744506934514902</v>
      </c>
      <c r="AD163" s="217">
        <f t="shared" si="273"/>
        <v>2.966144064628108E-5</v>
      </c>
      <c r="AE163" s="223"/>
      <c r="AF163" s="23"/>
      <c r="AG163" s="372"/>
      <c r="AH163" s="367"/>
      <c r="AI163" s="367"/>
      <c r="AJ163" s="3">
        <v>34</v>
      </c>
      <c r="AK163" s="252">
        <v>2685.98553534855</v>
      </c>
      <c r="AL163" s="252">
        <v>48.330080643489197</v>
      </c>
      <c r="AM163" s="252">
        <v>2681.2431839088185</v>
      </c>
      <c r="AN163" s="253">
        <v>48.334681339993956</v>
      </c>
      <c r="AO163" s="2">
        <f t="shared" si="266"/>
        <v>0.17655908333534892</v>
      </c>
      <c r="AP163" s="2">
        <f t="shared" si="267"/>
        <v>9.5193230458210862E-3</v>
      </c>
      <c r="AQ163" s="215">
        <f t="shared" si="268"/>
        <v>22.489897177923098</v>
      </c>
      <c r="AR163" s="217">
        <f t="shared" si="269"/>
        <v>2.116640832890704E-5</v>
      </c>
      <c r="AS163" s="28"/>
      <c r="AU163" s="268"/>
      <c r="AV163" s="268"/>
      <c r="AW163" s="23"/>
      <c r="AX163" s="268"/>
      <c r="AY163" s="268"/>
      <c r="AZ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CA163" s="23"/>
      <c r="CB163" s="23"/>
      <c r="CC163" s="23"/>
      <c r="CD163" s="23"/>
      <c r="CE163" s="23"/>
      <c r="CF163" s="28"/>
    </row>
    <row r="164" spans="2:84" s="101" customFormat="1" x14ac:dyDescent="0.25">
      <c r="B164" s="27"/>
      <c r="C164" s="23"/>
      <c r="D164" s="31"/>
      <c r="E164" s="422"/>
      <c r="F164" s="370"/>
      <c r="G164" s="370"/>
      <c r="H164" s="283">
        <v>35</v>
      </c>
      <c r="I164" s="284">
        <v>2685.9253908957598</v>
      </c>
      <c r="J164" s="284">
        <v>48.329984299603296</v>
      </c>
      <c r="K164" s="284">
        <v>2682.3294514957147</v>
      </c>
      <c r="L164" s="285">
        <v>48.329480608867804</v>
      </c>
      <c r="M164" s="286">
        <f t="shared" si="262"/>
        <v>0.13388083720545577</v>
      </c>
      <c r="N164" s="286">
        <f t="shared" si="263"/>
        <v>1.0421909768677322E-3</v>
      </c>
      <c r="O164" s="287">
        <f t="shared" si="264"/>
        <v>12.930780168797101</v>
      </c>
      <c r="P164" s="288">
        <f t="shared" si="265"/>
        <v>2.5370435702052957E-7</v>
      </c>
      <c r="Q164" s="223"/>
      <c r="R164" s="23"/>
      <c r="S164" s="372"/>
      <c r="T164" s="367"/>
      <c r="U164" s="367"/>
      <c r="V164" s="3">
        <v>35</v>
      </c>
      <c r="W164" s="252">
        <v>2786.5531162515199</v>
      </c>
      <c r="X164" s="252">
        <v>48.330079118629101</v>
      </c>
      <c r="Y164" s="252">
        <v>2781.7528221729685</v>
      </c>
      <c r="Z164" s="253">
        <v>48.335215875528796</v>
      </c>
      <c r="AA164" s="2">
        <f t="shared" si="270"/>
        <v>0.17226637635419387</v>
      </c>
      <c r="AB164" s="2">
        <f t="shared" si="271"/>
        <v>1.0628488496960022E-2</v>
      </c>
      <c r="AC164" s="215">
        <f t="shared" si="272"/>
        <v>23.042823240575252</v>
      </c>
      <c r="AD164" s="217">
        <f t="shared" si="273"/>
        <v>2.6386271446565954E-5</v>
      </c>
      <c r="AE164" s="223"/>
      <c r="AF164" s="23"/>
      <c r="AG164" s="372"/>
      <c r="AH164" s="367"/>
      <c r="AI164" s="367"/>
      <c r="AJ164" s="3">
        <v>35</v>
      </c>
      <c r="AK164" s="252">
        <v>2685.9747640712199</v>
      </c>
      <c r="AL164" s="252">
        <v>48.330066178126302</v>
      </c>
      <c r="AM164" s="252">
        <v>2681.0928825525166</v>
      </c>
      <c r="AN164" s="253">
        <v>48.33440521174235</v>
      </c>
      <c r="AO164" s="2">
        <f t="shared" si="266"/>
        <v>0.18175455644652594</v>
      </c>
      <c r="AP164" s="2">
        <f t="shared" si="267"/>
        <v>8.9779178039120604E-3</v>
      </c>
      <c r="AQ164" s="215">
        <f t="shared" si="268"/>
        <v>23.832767162656516</v>
      </c>
      <c r="AR164" s="217">
        <f t="shared" si="269"/>
        <v>1.8827212721198767E-5</v>
      </c>
      <c r="AS164" s="28"/>
      <c r="AU164" s="268"/>
      <c r="AV164" s="268"/>
      <c r="AW164" s="23"/>
      <c r="AX164" s="268"/>
      <c r="AY164" s="268"/>
      <c r="AZ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CA164" s="23"/>
      <c r="CB164" s="23"/>
      <c r="CC164" s="23"/>
      <c r="CD164" s="23"/>
      <c r="CE164" s="23"/>
      <c r="CF164" s="28"/>
    </row>
    <row r="165" spans="2:84" s="101" customFormat="1" x14ac:dyDescent="0.25">
      <c r="B165" s="27"/>
      <c r="C165" s="23"/>
      <c r="D165" s="31"/>
      <c r="E165" s="422"/>
      <c r="F165" s="370"/>
      <c r="G165" s="370"/>
      <c r="H165" s="283">
        <v>36</v>
      </c>
      <c r="I165" s="284">
        <v>2685.91461974095</v>
      </c>
      <c r="J165" s="284">
        <v>48.329987565033299</v>
      </c>
      <c r="K165" s="284">
        <v>2682.215905746998</v>
      </c>
      <c r="L165" s="285">
        <v>48.329520913659358</v>
      </c>
      <c r="M165" s="286">
        <f t="shared" si="262"/>
        <v>0.13770780227960863</v>
      </c>
      <c r="N165" s="286">
        <f t="shared" si="263"/>
        <v>9.6555243949304195E-4</v>
      </c>
      <c r="O165" s="287">
        <f t="shared" si="264"/>
        <v>13.680485209056128</v>
      </c>
      <c r="P165" s="288">
        <f t="shared" si="265"/>
        <v>2.1776350480089503E-7</v>
      </c>
      <c r="Q165" s="223"/>
      <c r="R165" s="23"/>
      <c r="S165" s="372"/>
      <c r="T165" s="367"/>
      <c r="U165" s="367"/>
      <c r="V165" s="3">
        <v>36</v>
      </c>
      <c r="W165" s="252">
        <v>2786.5420622930401</v>
      </c>
      <c r="X165" s="252">
        <v>48.330062647230399</v>
      </c>
      <c r="Y165" s="252">
        <v>2781.6045719904187</v>
      </c>
      <c r="Z165" s="253">
        <v>48.334908357237033</v>
      </c>
      <c r="AA165" s="2">
        <f t="shared" si="270"/>
        <v>0.1771905893485195</v>
      </c>
      <c r="AB165" s="2">
        <f t="shared" si="271"/>
        <v>1.0026285382669683E-2</v>
      </c>
      <c r="AC165" s="215">
        <f t="shared" si="272"/>
        <v>24.378810488480632</v>
      </c>
      <c r="AD165" s="217">
        <f t="shared" si="273"/>
        <v>2.3480905468396397E-5</v>
      </c>
      <c r="AE165" s="223"/>
      <c r="AF165" s="23"/>
      <c r="AG165" s="372"/>
      <c r="AH165" s="367"/>
      <c r="AI165" s="367"/>
      <c r="AJ165" s="3">
        <v>36</v>
      </c>
      <c r="AK165" s="252">
        <v>2685.9639927775102</v>
      </c>
      <c r="AL165" s="252">
        <v>48.330052414257104</v>
      </c>
      <c r="AM165" s="252">
        <v>2680.9425781618929</v>
      </c>
      <c r="AN165" s="253">
        <v>48.334145370704654</v>
      </c>
      <c r="AO165" s="2">
        <f t="shared" si="266"/>
        <v>0.18695018358845056</v>
      </c>
      <c r="AP165" s="2">
        <f t="shared" si="267"/>
        <v>8.4687606222067276E-3</v>
      </c>
      <c r="AQ165" s="215">
        <f t="shared" si="268"/>
        <v>25.214604741934352</v>
      </c>
      <c r="AR165" s="217">
        <f t="shared" si="269"/>
        <v>1.6752292481545024E-5</v>
      </c>
      <c r="AS165" s="28"/>
      <c r="AU165" s="268"/>
      <c r="AV165" s="268"/>
      <c r="AW165" s="23"/>
      <c r="AX165" s="268"/>
      <c r="AY165" s="268"/>
      <c r="AZ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CA165" s="23"/>
      <c r="CB165" s="23"/>
      <c r="CC165" s="23"/>
      <c r="CD165" s="23"/>
      <c r="CE165" s="23"/>
      <c r="CF165" s="28"/>
    </row>
    <row r="166" spans="2:84" s="101" customFormat="1" x14ac:dyDescent="0.25">
      <c r="B166" s="27"/>
      <c r="C166" s="23"/>
      <c r="D166" s="31"/>
      <c r="E166" s="422"/>
      <c r="F166" s="370"/>
      <c r="G166" s="370"/>
      <c r="H166" s="283">
        <v>37</v>
      </c>
      <c r="I166" s="284">
        <v>2685.9038485697201</v>
      </c>
      <c r="J166" s="284">
        <v>48.329989820306203</v>
      </c>
      <c r="K166" s="284">
        <v>2682.1023581606364</v>
      </c>
      <c r="L166" s="285">
        <v>48.329558090819923</v>
      </c>
      <c r="M166" s="286">
        <f t="shared" si="262"/>
        <v>0.14153486585560651</v>
      </c>
      <c r="N166" s="286">
        <f t="shared" si="263"/>
        <v>8.9329521459722042E-4</v>
      </c>
      <c r="O166" s="287">
        <f t="shared" si="264"/>
        <v>14.451329330355556</v>
      </c>
      <c r="P166" s="288">
        <f t="shared" si="265"/>
        <v>1.8639034932369553E-7</v>
      </c>
      <c r="Q166" s="223"/>
      <c r="R166" s="23"/>
      <c r="S166" s="372"/>
      <c r="T166" s="367"/>
      <c r="U166" s="367"/>
      <c r="V166" s="3">
        <v>37</v>
      </c>
      <c r="W166" s="252">
        <v>2786.5310083184299</v>
      </c>
      <c r="X166" s="252">
        <v>48.330051264867201</v>
      </c>
      <c r="Y166" s="252">
        <v>2781.4563190645408</v>
      </c>
      <c r="Z166" s="253">
        <v>48.334618969458688</v>
      </c>
      <c r="AA166" s="2">
        <f t="shared" si="270"/>
        <v>0.18211493928257089</v>
      </c>
      <c r="AB166" s="2">
        <f t="shared" si="271"/>
        <v>9.4510650660277005E-3</v>
      </c>
      <c r="AC166" s="215">
        <f t="shared" si="272"/>
        <v>25.752471023537701</v>
      </c>
      <c r="AD166" s="217">
        <f t="shared" si="273"/>
        <v>2.0863925235092728E-5</v>
      </c>
      <c r="AE166" s="223"/>
      <c r="AF166" s="23"/>
      <c r="AG166" s="372"/>
      <c r="AH166" s="367"/>
      <c r="AI166" s="367"/>
      <c r="AJ166" s="3">
        <v>37</v>
      </c>
      <c r="AK166" s="252">
        <v>2685.95322146743</v>
      </c>
      <c r="AL166" s="252">
        <v>48.3300429082025</v>
      </c>
      <c r="AM166" s="252">
        <v>2680.7922707272232</v>
      </c>
      <c r="AN166" s="253">
        <v>48.333900856202348</v>
      </c>
      <c r="AO166" s="2">
        <f t="shared" si="266"/>
        <v>0.19214596512545234</v>
      </c>
      <c r="AP166" s="2">
        <f t="shared" si="267"/>
        <v>7.9825048100521049E-3</v>
      </c>
      <c r="AQ166" s="215">
        <f t="shared" si="268"/>
        <v>26.635412542840829</v>
      </c>
      <c r="AR166" s="217">
        <f t="shared" si="269"/>
        <v>1.4883762769527409E-5</v>
      </c>
      <c r="AS166" s="28"/>
      <c r="AU166" s="268"/>
      <c r="AV166" s="268"/>
      <c r="AW166" s="23"/>
      <c r="AX166" s="268"/>
      <c r="AY166" s="268"/>
      <c r="AZ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CA166" s="23"/>
      <c r="CB166" s="23"/>
      <c r="CC166" s="23"/>
      <c r="CD166" s="23"/>
      <c r="CE166" s="23"/>
      <c r="CF166" s="28"/>
    </row>
    <row r="167" spans="2:84" s="101" customFormat="1" x14ac:dyDescent="0.25">
      <c r="B167" s="27"/>
      <c r="C167" s="23"/>
      <c r="D167" s="31"/>
      <c r="E167" s="422"/>
      <c r="F167" s="370"/>
      <c r="G167" s="370"/>
      <c r="H167" s="283">
        <v>38</v>
      </c>
      <c r="I167" s="284">
        <v>2685.8930773820698</v>
      </c>
      <c r="J167" s="284">
        <v>48.329991477811703</v>
      </c>
      <c r="K167" s="284">
        <v>2681.9888087377803</v>
      </c>
      <c r="L167" s="285">
        <v>48.329592383050191</v>
      </c>
      <c r="M167" s="286">
        <f t="shared" si="262"/>
        <v>0.14536202789185249</v>
      </c>
      <c r="N167" s="286">
        <f t="shared" si="263"/>
        <v>8.2577039496366407E-4</v>
      </c>
      <c r="O167" s="287">
        <f t="shared" si="264"/>
        <v>15.243313646781852</v>
      </c>
      <c r="P167" s="288">
        <f t="shared" si="265"/>
        <v>1.5927662866650445E-7</v>
      </c>
      <c r="Q167" s="223"/>
      <c r="R167" s="23"/>
      <c r="S167" s="372"/>
      <c r="T167" s="367"/>
      <c r="U167" s="367"/>
      <c r="V167" s="3">
        <v>38</v>
      </c>
      <c r="W167" s="252">
        <v>2786.5199543276099</v>
      </c>
      <c r="X167" s="252">
        <v>48.330042897562997</v>
      </c>
      <c r="Y167" s="252">
        <v>2781.3080633852423</v>
      </c>
      <c r="Z167" s="253">
        <v>48.334346643275019</v>
      </c>
      <c r="AA167" s="2">
        <f t="shared" si="270"/>
        <v>0.1870394265174086</v>
      </c>
      <c r="AB167" s="2">
        <f t="shared" si="271"/>
        <v>8.9049077012904754E-3</v>
      </c>
      <c r="AC167" s="215">
        <f t="shared" si="272"/>
        <v>27.163807195132573</v>
      </c>
      <c r="AD167" s="217">
        <f t="shared" si="273"/>
        <v>1.8522227153748424E-5</v>
      </c>
      <c r="AE167" s="223"/>
      <c r="AF167" s="23"/>
      <c r="AG167" s="372"/>
      <c r="AH167" s="367"/>
      <c r="AI167" s="367"/>
      <c r="AJ167" s="3">
        <v>38</v>
      </c>
      <c r="AK167" s="252">
        <v>2685.9424501409299</v>
      </c>
      <c r="AL167" s="252">
        <v>48.330035921733398</v>
      </c>
      <c r="AM167" s="252">
        <v>2680.641960239328</v>
      </c>
      <c r="AN167" s="253">
        <v>48.333670764220585</v>
      </c>
      <c r="AO167" s="2">
        <f t="shared" si="266"/>
        <v>0.197341901399404</v>
      </c>
      <c r="AP167" s="2">
        <f t="shared" si="267"/>
        <v>7.5208768581794946E-3</v>
      </c>
      <c r="AQ167" s="215">
        <f t="shared" si="268"/>
        <v>28.095193196983189</v>
      </c>
      <c r="AR167" s="217">
        <f t="shared" si="269"/>
        <v>1.3212079906663295E-5</v>
      </c>
      <c r="AS167" s="28"/>
      <c r="AU167" s="268"/>
      <c r="AV167" s="268"/>
      <c r="AW167" s="23"/>
      <c r="AX167" s="268"/>
      <c r="AY167" s="268"/>
      <c r="AZ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CA167" s="23"/>
      <c r="CB167" s="23"/>
      <c r="CC167" s="23"/>
      <c r="CD167" s="23"/>
      <c r="CE167" s="23"/>
      <c r="CF167" s="28"/>
    </row>
    <row r="168" spans="2:84" s="101" customFormat="1" x14ac:dyDescent="0.25">
      <c r="B168" s="27"/>
      <c r="C168" s="23"/>
      <c r="D168" s="31"/>
      <c r="E168" s="422"/>
      <c r="F168" s="370"/>
      <c r="G168" s="370"/>
      <c r="H168" s="283">
        <v>39</v>
      </c>
      <c r="I168" s="284">
        <v>2685.8823061779899</v>
      </c>
      <c r="J168" s="284">
        <v>48.3299928709922</v>
      </c>
      <c r="K168" s="284">
        <v>2681.8752574794762</v>
      </c>
      <c r="L168" s="285">
        <v>48.329624014217693</v>
      </c>
      <c r="M168" s="286">
        <f t="shared" si="262"/>
        <v>0.14918928835030487</v>
      </c>
      <c r="N168" s="286">
        <f t="shared" si="263"/>
        <v>7.6320469463311987E-4</v>
      </c>
      <c r="O168" s="287">
        <f t="shared" si="264"/>
        <v>16.056439272260334</v>
      </c>
      <c r="P168" s="288">
        <f t="shared" si="265"/>
        <v>1.3605532009990307E-7</v>
      </c>
      <c r="Q168" s="223"/>
      <c r="R168" s="23"/>
      <c r="S168" s="372"/>
      <c r="T168" s="367"/>
      <c r="U168" s="367"/>
      <c r="V168" s="3">
        <v>39</v>
      </c>
      <c r="W168" s="252">
        <v>2786.5089003205899</v>
      </c>
      <c r="X168" s="252">
        <v>48.3300358636913</v>
      </c>
      <c r="Y168" s="252">
        <v>2781.1598049430017</v>
      </c>
      <c r="Z168" s="253">
        <v>48.334090372786761</v>
      </c>
      <c r="AA168" s="2">
        <f t="shared" si="270"/>
        <v>0.19196405139681091</v>
      </c>
      <c r="AB168" s="2">
        <f t="shared" si="271"/>
        <v>8.3892118493272515E-3</v>
      </c>
      <c r="AC168" s="215">
        <f t="shared" si="272"/>
        <v>28.612821358534678</v>
      </c>
      <c r="AD168" s="217">
        <f t="shared" si="273"/>
        <v>1.6439044005175171E-5</v>
      </c>
      <c r="AE168" s="223"/>
      <c r="AF168" s="23"/>
      <c r="AG168" s="372"/>
      <c r="AH168" s="367"/>
      <c r="AI168" s="367"/>
      <c r="AJ168" s="3">
        <v>39</v>
      </c>
      <c r="AK168" s="252">
        <v>2685.9316787980201</v>
      </c>
      <c r="AL168" s="252">
        <v>48.3300300494003</v>
      </c>
      <c r="AM168" s="252">
        <v>2680.4916466895424</v>
      </c>
      <c r="AN168" s="253">
        <v>48.333454244066033</v>
      </c>
      <c r="AO168" s="2">
        <f t="shared" si="266"/>
        <v>0.20253799273524881</v>
      </c>
      <c r="AP168" s="2">
        <f t="shared" si="267"/>
        <v>7.0850249052879935E-3</v>
      </c>
      <c r="AQ168" s="215">
        <f t="shared" si="268"/>
        <v>29.593949341268118</v>
      </c>
      <c r="AR168" s="217">
        <f t="shared" si="269"/>
        <v>1.172510910883558E-5</v>
      </c>
      <c r="AS168" s="28"/>
      <c r="AU168" s="268"/>
      <c r="AV168" s="268"/>
      <c r="AW168" s="23"/>
      <c r="AX168" s="268"/>
      <c r="AY168" s="268"/>
      <c r="AZ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CA168" s="23"/>
      <c r="CB168" s="23"/>
      <c r="CC168" s="23"/>
      <c r="CD168" s="23"/>
      <c r="CE168" s="23"/>
      <c r="CF168" s="28"/>
    </row>
    <row r="169" spans="2:84" s="101" customFormat="1" x14ac:dyDescent="0.25">
      <c r="B169" s="27"/>
      <c r="C169" s="23"/>
      <c r="D169" s="31"/>
      <c r="E169" s="422"/>
      <c r="F169" s="370"/>
      <c r="G169" s="370"/>
      <c r="H169" s="283">
        <v>40</v>
      </c>
      <c r="I169" s="284">
        <v>2685.8715349575</v>
      </c>
      <c r="J169" s="284">
        <v>48.329994140760697</v>
      </c>
      <c r="K169" s="284">
        <v>2681.7617043866735</v>
      </c>
      <c r="L169" s="285">
        <v>48.329653190818206</v>
      </c>
      <c r="M169" s="286">
        <f t="shared" si="262"/>
        <v>0.15301664719759284</v>
      </c>
      <c r="N169" s="286">
        <f t="shared" si="263"/>
        <v>7.0546241221846641E-4</v>
      </c>
      <c r="O169" s="287">
        <f t="shared" si="264"/>
        <v>16.890707320899985</v>
      </c>
      <c r="P169" s="288">
        <f t="shared" si="265"/>
        <v>1.1624686328424378E-7</v>
      </c>
      <c r="Q169" s="223"/>
      <c r="R169" s="23"/>
      <c r="S169" s="372"/>
      <c r="T169" s="367"/>
      <c r="U169" s="367"/>
      <c r="V169" s="3">
        <v>40</v>
      </c>
      <c r="W169" s="252">
        <v>2786.49784629738</v>
      </c>
      <c r="X169" s="252">
        <v>48.330029454405597</v>
      </c>
      <c r="Y169" s="252">
        <v>2781.0115437288355</v>
      </c>
      <c r="Z169" s="253">
        <v>48.333849211398764</v>
      </c>
      <c r="AA169" s="2">
        <f t="shared" si="270"/>
        <v>0.19688881424525531</v>
      </c>
      <c r="AB169" s="2">
        <f t="shared" si="271"/>
        <v>7.9034857546908411E-3</v>
      </c>
      <c r="AC169" s="215">
        <f t="shared" si="272"/>
        <v>30.099515873617847</v>
      </c>
      <c r="AD169" s="217">
        <f t="shared" si="273"/>
        <v>1.4590543486846933E-5</v>
      </c>
      <c r="AE169" s="223"/>
      <c r="AF169" s="23"/>
      <c r="AG169" s="372"/>
      <c r="AH169" s="367"/>
      <c r="AI169" s="367"/>
      <c r="AJ169" s="3">
        <v>40</v>
      </c>
      <c r="AK169" s="252">
        <v>2685.9209074386999</v>
      </c>
      <c r="AL169" s="252">
        <v>48.330024697247602</v>
      </c>
      <c r="AM169" s="252">
        <v>2680.3413300696852</v>
      </c>
      <c r="AN169" s="253">
        <v>48.333250495221854</v>
      </c>
      <c r="AO169" s="2">
        <f t="shared" si="266"/>
        <v>0.20773423943951544</v>
      </c>
      <c r="AP169" s="2">
        <f t="shared" si="267"/>
        <v>6.6745216756245434E-3</v>
      </c>
      <c r="AQ169" s="215">
        <f t="shared" si="268"/>
        <v>31.13168361682116</v>
      </c>
      <c r="AR169" s="217">
        <f t="shared" si="269"/>
        <v>1.0405772570691446E-5</v>
      </c>
      <c r="AS169" s="28"/>
      <c r="AU169" s="268"/>
      <c r="AV169" s="268"/>
      <c r="AW169" s="23"/>
      <c r="AX169" s="268"/>
      <c r="AY169" s="268"/>
      <c r="AZ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CA169" s="23"/>
      <c r="CB169" s="23"/>
      <c r="CC169" s="23"/>
      <c r="CD169" s="23"/>
      <c r="CE169" s="23"/>
      <c r="CF169" s="28"/>
    </row>
    <row r="170" spans="2:84" s="101" customFormat="1" x14ac:dyDescent="0.25">
      <c r="B170" s="27"/>
      <c r="C170" s="23"/>
      <c r="D170" s="31"/>
      <c r="E170" s="422"/>
      <c r="F170" s="370"/>
      <c r="G170" s="370"/>
      <c r="H170" s="283">
        <v>41</v>
      </c>
      <c r="I170" s="284">
        <v>2685.8607637206001</v>
      </c>
      <c r="J170" s="284">
        <v>48.3299951760469</v>
      </c>
      <c r="K170" s="284">
        <v>2681.6481494602335</v>
      </c>
      <c r="L170" s="285">
        <v>48.329680103323774</v>
      </c>
      <c r="M170" s="286">
        <f t="shared" si="262"/>
        <v>0.15684410440290261</v>
      </c>
      <c r="N170" s="286">
        <f t="shared" si="263"/>
        <v>6.5191962461019185E-4</v>
      </c>
      <c r="O170" s="287">
        <f t="shared" si="264"/>
        <v>17.746118906643495</v>
      </c>
      <c r="P170" s="288">
        <f t="shared" si="265"/>
        <v>9.9270820857912581E-8</v>
      </c>
      <c r="Q170" s="223"/>
      <c r="R170" s="23"/>
      <c r="S170" s="372"/>
      <c r="T170" s="367"/>
      <c r="U170" s="367"/>
      <c r="V170" s="3">
        <v>41</v>
      </c>
      <c r="W170" s="252">
        <v>2786.4867922580002</v>
      </c>
      <c r="X170" s="252">
        <v>48.330024231833399</v>
      </c>
      <c r="Y170" s="252">
        <v>2780.8632797342652</v>
      </c>
      <c r="Z170" s="253">
        <v>48.333622268323673</v>
      </c>
      <c r="AA170" s="2">
        <f t="shared" si="270"/>
        <v>0.20181371536945139</v>
      </c>
      <c r="AB170" s="2">
        <f t="shared" si="271"/>
        <v>7.4447231249352812E-3</v>
      </c>
      <c r="AC170" s="215">
        <f t="shared" si="272"/>
        <v>31.62389310460345</v>
      </c>
      <c r="AD170" s="217">
        <f t="shared" si="273"/>
        <v>1.2945866585344149E-5</v>
      </c>
      <c r="AE170" s="223"/>
      <c r="AF170" s="23"/>
      <c r="AG170" s="372"/>
      <c r="AH170" s="367"/>
      <c r="AI170" s="367"/>
      <c r="AJ170" s="3">
        <v>41</v>
      </c>
      <c r="AK170" s="252">
        <v>2685.9101360629902</v>
      </c>
      <c r="AL170" s="252">
        <v>48.330020333437602</v>
      </c>
      <c r="AM170" s="252">
        <v>2680.1910103720297</v>
      </c>
      <c r="AN170" s="253">
        <v>48.333058764388163</v>
      </c>
      <c r="AO170" s="2">
        <f t="shared" si="266"/>
        <v>0.2129306418026175</v>
      </c>
      <c r="AP170" s="2">
        <f t="shared" si="267"/>
        <v>6.2868397935651153E-3</v>
      </c>
      <c r="AQ170" s="215">
        <f t="shared" si="268"/>
        <v>32.708398669004211</v>
      </c>
      <c r="AR170" s="217">
        <f t="shared" si="269"/>
        <v>9.2320626413249959E-6</v>
      </c>
      <c r="AS170" s="28"/>
      <c r="AU170" s="268"/>
      <c r="AV170" s="268"/>
      <c r="AW170" s="23"/>
      <c r="AX170" s="268"/>
      <c r="AY170" s="268"/>
      <c r="AZ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CA170" s="23"/>
      <c r="CB170" s="23"/>
      <c r="CC170" s="23"/>
      <c r="CD170" s="23"/>
      <c r="CE170" s="23"/>
      <c r="CF170" s="28"/>
    </row>
    <row r="171" spans="2:84" s="101" customFormat="1" x14ac:dyDescent="0.25">
      <c r="B171" s="27"/>
      <c r="C171" s="23"/>
      <c r="D171" s="31"/>
      <c r="E171" s="422"/>
      <c r="F171" s="370"/>
      <c r="G171" s="370"/>
      <c r="H171" s="283">
        <v>42</v>
      </c>
      <c r="I171" s="284">
        <v>2685.8499924673001</v>
      </c>
      <c r="J171" s="284">
        <v>48.329996194124099</v>
      </c>
      <c r="K171" s="284">
        <v>2681.5345927009353</v>
      </c>
      <c r="L171" s="285">
        <v>48.3297049274261</v>
      </c>
      <c r="M171" s="286">
        <f t="shared" si="262"/>
        <v>0.16067165993885646</v>
      </c>
      <c r="N171" s="286">
        <f t="shared" si="263"/>
        <v>6.0266236485844295E-4</v>
      </c>
      <c r="O171" s="287">
        <f t="shared" si="264"/>
        <v>18.622675143541908</v>
      </c>
      <c r="P171" s="288">
        <f t="shared" si="265"/>
        <v>8.4836289363534135E-8</v>
      </c>
      <c r="Q171" s="223"/>
      <c r="R171" s="23"/>
      <c r="S171" s="372"/>
      <c r="T171" s="367"/>
      <c r="U171" s="367"/>
      <c r="V171" s="3">
        <v>42</v>
      </c>
      <c r="W171" s="252">
        <v>2786.47573820245</v>
      </c>
      <c r="X171" s="252">
        <v>48.330019096136297</v>
      </c>
      <c r="Y171" s="252">
        <v>2780.7150129512897</v>
      </c>
      <c r="Z171" s="253">
        <v>48.333408705291752</v>
      </c>
      <c r="AA171" s="2">
        <f t="shared" si="270"/>
        <v>0.2067387550582612</v>
      </c>
      <c r="AB171" s="2">
        <f t="shared" si="271"/>
        <v>7.0134653758625459E-3</v>
      </c>
      <c r="AC171" s="215">
        <f t="shared" si="272"/>
        <v>33.185955419355189</v>
      </c>
      <c r="AD171" s="217">
        <f t="shared" si="273"/>
        <v>1.1489450226746226E-5</v>
      </c>
      <c r="AE171" s="223"/>
      <c r="AF171" s="23"/>
      <c r="AG171" s="372"/>
      <c r="AH171" s="367"/>
      <c r="AI171" s="367"/>
      <c r="AJ171" s="3">
        <v>42</v>
      </c>
      <c r="AK171" s="252">
        <v>2685.89936467088</v>
      </c>
      <c r="AL171" s="252">
        <v>48.3300160421649</v>
      </c>
      <c r="AM171" s="252">
        <v>2680.0406875892777</v>
      </c>
      <c r="AN171" s="253">
        <v>48.33287834269705</v>
      </c>
      <c r="AO171" s="2">
        <f t="shared" si="266"/>
        <v>0.21812720009784167</v>
      </c>
      <c r="AP171" s="2">
        <f t="shared" si="267"/>
        <v>5.9224075772155013E-3</v>
      </c>
      <c r="AQ171" s="215">
        <f t="shared" si="268"/>
        <v>34.32409714649215</v>
      </c>
      <c r="AR171" s="217">
        <f t="shared" si="269"/>
        <v>8.1927643363498432E-6</v>
      </c>
      <c r="AS171" s="28"/>
      <c r="AU171" s="268"/>
      <c r="AV171" s="268"/>
      <c r="AW171" s="23"/>
      <c r="AX171" s="268"/>
      <c r="AY171" s="268"/>
      <c r="AZ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CA171" s="23"/>
      <c r="CB171" s="23"/>
      <c r="CC171" s="23"/>
      <c r="CD171" s="23"/>
      <c r="CE171" s="23"/>
      <c r="CF171" s="28"/>
    </row>
    <row r="172" spans="2:84" s="101" customFormat="1" x14ac:dyDescent="0.25">
      <c r="B172" s="27"/>
      <c r="C172" s="23"/>
      <c r="D172" s="31"/>
      <c r="E172" s="422"/>
      <c r="F172" s="370"/>
      <c r="G172" s="370"/>
      <c r="H172" s="283">
        <v>43</v>
      </c>
      <c r="I172" s="284">
        <v>2685.8392211976002</v>
      </c>
      <c r="J172" s="284">
        <v>48.329996799130399</v>
      </c>
      <c r="K172" s="284">
        <v>2681.4210341094822</v>
      </c>
      <c r="L172" s="285">
        <v>48.329727825183483</v>
      </c>
      <c r="M172" s="286">
        <f t="shared" si="262"/>
        <v>0.1644993137805148</v>
      </c>
      <c r="N172" s="286">
        <f t="shared" si="263"/>
        <v>5.5653623987204969E-4</v>
      </c>
      <c r="O172" s="287">
        <f t="shared" si="264"/>
        <v>19.52037714561239</v>
      </c>
      <c r="P172" s="288">
        <f t="shared" si="265"/>
        <v>7.2346984119658479E-8</v>
      </c>
      <c r="Q172" s="223"/>
      <c r="R172" s="23"/>
      <c r="S172" s="372"/>
      <c r="T172" s="367"/>
      <c r="U172" s="367"/>
      <c r="V172" s="3">
        <v>43</v>
      </c>
      <c r="W172" s="252">
        <v>2786.4646841307299</v>
      </c>
      <c r="X172" s="252">
        <v>48.330016045946898</v>
      </c>
      <c r="Y172" s="252">
        <v>2780.5667433723547</v>
      </c>
      <c r="Z172" s="253">
        <v>48.33320773345465</v>
      </c>
      <c r="AA172" s="2">
        <f t="shared" si="270"/>
        <v>0.21166393358454144</v>
      </c>
      <c r="AB172" s="2">
        <f t="shared" si="271"/>
        <v>6.6039446473947615E-3</v>
      </c>
      <c r="AC172" s="215">
        <f t="shared" si="272"/>
        <v>34.785705189303087</v>
      </c>
      <c r="AD172" s="217">
        <f t="shared" si="273"/>
        <v>1.0186869147135958E-5</v>
      </c>
      <c r="AE172" s="223"/>
      <c r="AF172" s="23"/>
      <c r="AG172" s="372"/>
      <c r="AH172" s="367"/>
      <c r="AI172" s="367"/>
      <c r="AJ172" s="3">
        <v>43</v>
      </c>
      <c r="AK172" s="252">
        <v>2685.8885932623898</v>
      </c>
      <c r="AL172" s="252">
        <v>48.3300134920093</v>
      </c>
      <c r="AM172" s="252">
        <v>2679.8903617145334</v>
      </c>
      <c r="AN172" s="253">
        <v>48.332708563091884</v>
      </c>
      <c r="AO172" s="2">
        <f t="shared" si="266"/>
        <v>0.22332391458466089</v>
      </c>
      <c r="AP172" s="2">
        <f t="shared" si="267"/>
        <v>5.576392158528923E-3</v>
      </c>
      <c r="AQ172" s="215">
        <f t="shared" si="268"/>
        <v>35.97878170170037</v>
      </c>
      <c r="AR172" s="217">
        <f t="shared" si="269"/>
        <v>7.2634081401825264E-6</v>
      </c>
      <c r="AS172" s="28"/>
      <c r="AU172" s="268"/>
      <c r="AV172" s="268"/>
      <c r="AW172" s="23"/>
      <c r="AX172" s="268"/>
      <c r="AY172" s="268"/>
      <c r="AZ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CA172" s="23"/>
      <c r="CB172" s="23"/>
      <c r="CC172" s="23"/>
      <c r="CD172" s="23"/>
      <c r="CE172" s="23"/>
      <c r="CF172" s="28"/>
    </row>
    <row r="173" spans="2:84" s="101" customFormat="1" x14ac:dyDescent="0.25">
      <c r="B173" s="27"/>
      <c r="C173" s="23"/>
      <c r="D173" s="31"/>
      <c r="E173" s="422"/>
      <c r="F173" s="370"/>
      <c r="G173" s="370"/>
      <c r="H173" s="283">
        <v>44</v>
      </c>
      <c r="I173" s="284">
        <v>2685.8284499115198</v>
      </c>
      <c r="J173" s="284">
        <v>48.329997350831498</v>
      </c>
      <c r="K173" s="284">
        <v>2681.3074736865078</v>
      </c>
      <c r="L173" s="285">
        <v>48.329748946078723</v>
      </c>
      <c r="M173" s="286">
        <f t="shared" si="262"/>
        <v>0.16832706590627186</v>
      </c>
      <c r="N173" s="286">
        <f t="shared" si="263"/>
        <v>5.1397634262473227E-4</v>
      </c>
      <c r="O173" s="287">
        <f t="shared" si="264"/>
        <v>20.439226027123429</v>
      </c>
      <c r="P173" s="288">
        <f t="shared" si="265"/>
        <v>6.1704921200927544E-8</v>
      </c>
      <c r="Q173" s="223"/>
      <c r="R173" s="23"/>
      <c r="S173" s="372"/>
      <c r="T173" s="367"/>
      <c r="U173" s="367"/>
      <c r="V173" s="3">
        <v>44</v>
      </c>
      <c r="W173" s="252">
        <v>2786.4536300428499</v>
      </c>
      <c r="X173" s="252">
        <v>48.330013265054298</v>
      </c>
      <c r="Y173" s="252">
        <v>2780.4184709903279</v>
      </c>
      <c r="Z173" s="253">
        <v>48.333018610471733</v>
      </c>
      <c r="AA173" s="2">
        <f t="shared" si="270"/>
        <v>0.21658925120635036</v>
      </c>
      <c r="AB173" s="2">
        <f t="shared" si="271"/>
        <v>6.2183831834535857E-3</v>
      </c>
      <c r="AC173" s="215">
        <f t="shared" si="272"/>
        <v>36.423144789237959</v>
      </c>
      <c r="AD173" s="217">
        <f t="shared" si="273"/>
        <v>9.032101078097697E-6</v>
      </c>
      <c r="AE173" s="223"/>
      <c r="AF173" s="23"/>
      <c r="AG173" s="372"/>
      <c r="AH173" s="367"/>
      <c r="AI173" s="367"/>
      <c r="AJ173" s="3">
        <v>44</v>
      </c>
      <c r="AK173" s="252">
        <v>2685.8778218375201</v>
      </c>
      <c r="AL173" s="252">
        <v>48.330011166537702</v>
      </c>
      <c r="AM173" s="252">
        <v>2679.7400327412811</v>
      </c>
      <c r="AN173" s="253">
        <v>48.332548797861172</v>
      </c>
      <c r="AO173" s="2">
        <f t="shared" si="266"/>
        <v>0.22852078550765426</v>
      </c>
      <c r="AP173" s="2">
        <f t="shared" si="267"/>
        <v>5.2506326032615569E-3</v>
      </c>
      <c r="AQ173" s="215">
        <f t="shared" si="268"/>
        <v>37.672454989910058</v>
      </c>
      <c r="AR173" s="217">
        <f t="shared" si="269"/>
        <v>6.4395727338570163E-6</v>
      </c>
      <c r="AS173" s="28"/>
      <c r="AU173" s="268"/>
      <c r="AV173" s="268"/>
      <c r="AW173" s="23"/>
      <c r="AX173" s="268"/>
      <c r="AY173" s="268"/>
      <c r="AZ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CA173" s="23"/>
      <c r="CB173" s="23"/>
      <c r="CC173" s="23"/>
      <c r="CD173" s="23"/>
      <c r="CE173" s="23"/>
      <c r="CF173" s="28"/>
    </row>
    <row r="174" spans="2:84" s="101" customFormat="1" x14ac:dyDescent="0.25">
      <c r="B174" s="27"/>
      <c r="C174" s="23"/>
      <c r="D174" s="31"/>
      <c r="E174" s="422"/>
      <c r="F174" s="370"/>
      <c r="G174" s="370"/>
      <c r="H174" s="283">
        <v>45</v>
      </c>
      <c r="I174" s="284">
        <v>2685.8176786090698</v>
      </c>
      <c r="J174" s="284">
        <v>48.3299978223178</v>
      </c>
      <c r="K174" s="284">
        <v>2681.1939114325814</v>
      </c>
      <c r="L174" s="285">
        <v>48.329768427994978</v>
      </c>
      <c r="M174" s="286">
        <f t="shared" si="262"/>
        <v>0.17215491629658772</v>
      </c>
      <c r="N174" s="286">
        <f t="shared" si="263"/>
        <v>4.7464169906604001E-4</v>
      </c>
      <c r="O174" s="287">
        <f t="shared" si="264"/>
        <v>21.379222902371509</v>
      </c>
      <c r="P174" s="288">
        <f t="shared" si="265"/>
        <v>5.2621755343160924E-8</v>
      </c>
      <c r="Q174" s="223"/>
      <c r="R174" s="23"/>
      <c r="S174" s="372"/>
      <c r="T174" s="367"/>
      <c r="U174" s="367"/>
      <c r="V174" s="3">
        <v>45</v>
      </c>
      <c r="W174" s="252">
        <v>2786.44257593883</v>
      </c>
      <c r="X174" s="252">
        <v>48.330010890643301</v>
      </c>
      <c r="Y174" s="252">
        <v>2780.2701957984741</v>
      </c>
      <c r="Z174" s="253">
        <v>48.332840637768179</v>
      </c>
      <c r="AA174" s="2">
        <f t="shared" si="270"/>
        <v>0.22151470816786095</v>
      </c>
      <c r="AB174" s="2">
        <f t="shared" si="271"/>
        <v>5.8550517012723293E-3</v>
      </c>
      <c r="AC174" s="215">
        <f t="shared" si="272"/>
        <v>38.098276597060249</v>
      </c>
      <c r="AD174" s="217">
        <f t="shared" si="273"/>
        <v>8.0074687907536828E-6</v>
      </c>
      <c r="AE174" s="223"/>
      <c r="AF174" s="23"/>
      <c r="AG174" s="372"/>
      <c r="AH174" s="367"/>
      <c r="AI174" s="367"/>
      <c r="AJ174" s="3">
        <v>45</v>
      </c>
      <c r="AK174" s="252">
        <v>2685.8670503962899</v>
      </c>
      <c r="AL174" s="252">
        <v>48.330009179176798</v>
      </c>
      <c r="AM174" s="252">
        <v>2679.5897006633618</v>
      </c>
      <c r="AN174" s="253">
        <v>48.332398456317883</v>
      </c>
      <c r="AO174" s="2">
        <f t="shared" si="266"/>
        <v>0.23371781309882358</v>
      </c>
      <c r="AP174" s="2">
        <f t="shared" si="267"/>
        <v>4.9436720200618321E-3</v>
      </c>
      <c r="AQ174" s="215">
        <f t="shared" si="268"/>
        <v>39.405119669492329</v>
      </c>
      <c r="AR174" s="217">
        <f t="shared" si="269"/>
        <v>5.7086452569078623E-6</v>
      </c>
      <c r="AS174" s="28"/>
      <c r="AU174" s="268"/>
      <c r="AV174" s="268"/>
      <c r="AW174" s="23"/>
      <c r="AX174" s="268"/>
      <c r="AY174" s="268"/>
      <c r="AZ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CA174" s="23"/>
      <c r="CB174" s="23"/>
      <c r="CC174" s="23"/>
      <c r="CD174" s="23"/>
      <c r="CE174" s="23"/>
      <c r="CF174" s="28"/>
    </row>
    <row r="175" spans="2:84" s="101" customFormat="1" x14ac:dyDescent="0.25">
      <c r="B175" s="27"/>
      <c r="C175" s="23"/>
      <c r="D175" s="31"/>
      <c r="E175" s="422"/>
      <c r="F175" s="370"/>
      <c r="G175" s="370"/>
      <c r="H175" s="283">
        <v>46</v>
      </c>
      <c r="I175" s="284">
        <v>2685.8069072902399</v>
      </c>
      <c r="J175" s="284">
        <v>48.329998197070701</v>
      </c>
      <c r="K175" s="284">
        <v>2681.0803473482133</v>
      </c>
      <c r="L175" s="285">
        <v>48.32978639811585</v>
      </c>
      <c r="M175" s="286">
        <f t="shared" si="262"/>
        <v>0.17598286493332876</v>
      </c>
      <c r="N175" s="286">
        <f t="shared" si="263"/>
        <v>4.3823497362295176E-4</v>
      </c>
      <c r="O175" s="287">
        <f t="shared" si="264"/>
        <v>22.34036888557047</v>
      </c>
      <c r="P175" s="288">
        <f t="shared" si="265"/>
        <v>4.4858797275936047E-8</v>
      </c>
      <c r="Q175" s="223"/>
      <c r="R175" s="23"/>
      <c r="S175" s="372"/>
      <c r="T175" s="367"/>
      <c r="U175" s="367"/>
      <c r="V175" s="3">
        <v>46</v>
      </c>
      <c r="W175" s="252">
        <v>2786.4315218186698</v>
      </c>
      <c r="X175" s="252">
        <v>48.330009005917901</v>
      </c>
      <c r="Y175" s="252">
        <v>2780.1219177904313</v>
      </c>
      <c r="Z175" s="253">
        <v>48.332673157954723</v>
      </c>
      <c r="AA175" s="2">
        <f t="shared" si="270"/>
        <v>0.22644030469911855</v>
      </c>
      <c r="AB175" s="2">
        <f t="shared" si="271"/>
        <v>5.5124178364944166E-3</v>
      </c>
      <c r="AC175" s="215">
        <f t="shared" si="272"/>
        <v>39.811102993163281</v>
      </c>
      <c r="AD175" s="217">
        <f t="shared" si="273"/>
        <v>7.0977060753005552E-6</v>
      </c>
      <c r="AE175" s="223"/>
      <c r="AF175" s="23"/>
      <c r="AG175" s="372"/>
      <c r="AH175" s="367"/>
      <c r="AI175" s="367"/>
      <c r="AJ175" s="3">
        <v>46</v>
      </c>
      <c r="AK175" s="252">
        <v>2685.8562789386901</v>
      </c>
      <c r="AL175" s="252">
        <v>48.330007599553198</v>
      </c>
      <c r="AM175" s="252">
        <v>2679.439365474952</v>
      </c>
      <c r="AN175" s="253">
        <v>48.33225698261564</v>
      </c>
      <c r="AO175" s="2">
        <f t="shared" si="266"/>
        <v>0.23891499757663173</v>
      </c>
      <c r="AP175" s="2">
        <f t="shared" si="267"/>
        <v>4.6542162398957769E-3</v>
      </c>
      <c r="AQ175" s="215">
        <f t="shared" si="268"/>
        <v>41.176778401104364</v>
      </c>
      <c r="AR175" s="217">
        <f t="shared" si="269"/>
        <v>5.0597241615976579E-6</v>
      </c>
      <c r="AS175" s="28"/>
      <c r="AU175" s="268"/>
      <c r="AV175" s="268"/>
      <c r="AW175" s="23"/>
      <c r="AX175" s="268"/>
      <c r="AY175" s="268"/>
      <c r="AZ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CA175" s="23"/>
      <c r="CB175" s="23"/>
      <c r="CC175" s="23"/>
      <c r="CD175" s="23"/>
      <c r="CE175" s="23"/>
      <c r="CF175" s="28"/>
    </row>
    <row r="176" spans="2:84" s="101" customFormat="1" x14ac:dyDescent="0.25">
      <c r="B176" s="27"/>
      <c r="C176" s="23"/>
      <c r="D176" s="31"/>
      <c r="E176" s="422"/>
      <c r="F176" s="370"/>
      <c r="G176" s="370"/>
      <c r="H176" s="283">
        <v>47</v>
      </c>
      <c r="I176" s="284">
        <v>2685.79613595506</v>
      </c>
      <c r="J176" s="284">
        <v>48.329998545488301</v>
      </c>
      <c r="K176" s="284">
        <v>2680.9667814338586</v>
      </c>
      <c r="L176" s="285">
        <v>48.329802973755655</v>
      </c>
      <c r="M176" s="286">
        <f t="shared" si="262"/>
        <v>0.17981091180191397</v>
      </c>
      <c r="N176" s="286">
        <f t="shared" si="263"/>
        <v>4.0465909069426934E-4</v>
      </c>
      <c r="O176" s="287">
        <f t="shared" si="264"/>
        <v>23.322665091448084</v>
      </c>
      <c r="P176" s="288">
        <f t="shared" si="265"/>
        <v>3.8248302610442692E-8</v>
      </c>
      <c r="Q176" s="223"/>
      <c r="R176" s="23"/>
      <c r="S176" s="372"/>
      <c r="T176" s="367"/>
      <c r="U176" s="367"/>
      <c r="V176" s="3">
        <v>47</v>
      </c>
      <c r="W176" s="252">
        <v>2786.4204676823701</v>
      </c>
      <c r="X176" s="252">
        <v>48.330007254188203</v>
      </c>
      <c r="Y176" s="252">
        <v>2779.9736369601887</v>
      </c>
      <c r="Z176" s="253">
        <v>48.332515552399521</v>
      </c>
      <c r="AA176" s="2">
        <f t="shared" si="270"/>
        <v>0.23136604101762184</v>
      </c>
      <c r="AB176" s="2">
        <f t="shared" si="271"/>
        <v>5.1899396541063613E-3</v>
      </c>
      <c r="AC176" s="215">
        <f t="shared" si="272"/>
        <v>41.561626360461993</v>
      </c>
      <c r="AD176" s="217">
        <f t="shared" si="273"/>
        <v>6.2915599168990441E-6</v>
      </c>
      <c r="AE176" s="223"/>
      <c r="AF176" s="23"/>
      <c r="AG176" s="372"/>
      <c r="AH176" s="367"/>
      <c r="AI176" s="367"/>
      <c r="AJ176" s="3">
        <v>47</v>
      </c>
      <c r="AK176" s="252">
        <v>2685.84550746473</v>
      </c>
      <c r="AL176" s="252">
        <v>48.330006130935701</v>
      </c>
      <c r="AM176" s="252">
        <v>2679.2890271705446</v>
      </c>
      <c r="AN176" s="253">
        <v>48.332123853693737</v>
      </c>
      <c r="AO176" s="2">
        <f t="shared" si="266"/>
        <v>0.24411233914843655</v>
      </c>
      <c r="AP176" s="2">
        <f t="shared" si="267"/>
        <v>4.3817969985340804E-3</v>
      </c>
      <c r="AQ176" s="215">
        <f t="shared" si="268"/>
        <v>42.987433848040794</v>
      </c>
      <c r="AR176" s="217">
        <f t="shared" si="269"/>
        <v>4.4847496799064726E-6</v>
      </c>
      <c r="AS176" s="28"/>
      <c r="AU176" s="268"/>
      <c r="AV176" s="268"/>
      <c r="AW176" s="23"/>
      <c r="AX176" s="268"/>
      <c r="AY176" s="268"/>
      <c r="AZ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CA176" s="23"/>
      <c r="CB176" s="23"/>
      <c r="CC176" s="23"/>
      <c r="CD176" s="23"/>
      <c r="CE176" s="23"/>
      <c r="CF176" s="28"/>
    </row>
    <row r="177" spans="2:84" s="101" customFormat="1" x14ac:dyDescent="0.25">
      <c r="B177" s="27"/>
      <c r="C177" s="23"/>
      <c r="D177" s="31"/>
      <c r="E177" s="422"/>
      <c r="F177" s="370"/>
      <c r="G177" s="370"/>
      <c r="H177" s="283">
        <v>48</v>
      </c>
      <c r="I177" s="284">
        <v>2685.7853646035301</v>
      </c>
      <c r="J177" s="284">
        <v>48.329998771351697</v>
      </c>
      <c r="K177" s="284">
        <v>2680.8532136899221</v>
      </c>
      <c r="L177" s="285">
        <v>48.329818263125276</v>
      </c>
      <c r="M177" s="286">
        <f t="shared" si="262"/>
        <v>0.18363905688852608</v>
      </c>
      <c r="N177" s="286">
        <f t="shared" si="263"/>
        <v>3.7349106354258303E-4</v>
      </c>
      <c r="O177" s="287">
        <f t="shared" si="264"/>
        <v>24.326112634604073</v>
      </c>
      <c r="P177" s="288">
        <f t="shared" si="265"/>
        <v>3.2583219805741198E-8</v>
      </c>
      <c r="Q177" s="223"/>
      <c r="R177" s="23"/>
      <c r="S177" s="372"/>
      <c r="T177" s="367"/>
      <c r="U177" s="367"/>
      <c r="V177" s="3">
        <v>48</v>
      </c>
      <c r="W177" s="252">
        <v>2786.4094135299401</v>
      </c>
      <c r="X177" s="252">
        <v>48.330006119738499</v>
      </c>
      <c r="Y177" s="252">
        <v>2779.825353302067</v>
      </c>
      <c r="Z177" s="253">
        <v>48.332367238943178</v>
      </c>
      <c r="AA177" s="2">
        <f t="shared" si="270"/>
        <v>0.2362919173292686</v>
      </c>
      <c r="AB177" s="2">
        <f t="shared" si="271"/>
        <v>4.8854105228725046E-3</v>
      </c>
      <c r="AC177" s="215">
        <f t="shared" si="272"/>
        <v>43.34984908426069</v>
      </c>
      <c r="AD177" s="217">
        <f t="shared" si="273"/>
        <v>5.5748838987022467E-6</v>
      </c>
      <c r="AE177" s="223"/>
      <c r="AF177" s="23"/>
      <c r="AG177" s="372"/>
      <c r="AH177" s="367"/>
      <c r="AI177" s="367"/>
      <c r="AJ177" s="3">
        <v>48</v>
      </c>
      <c r="AK177" s="252">
        <v>2685.8347359744298</v>
      </c>
      <c r="AL177" s="252">
        <v>48.330005178895298</v>
      </c>
      <c r="AM177" s="252">
        <v>2679.1386857449297</v>
      </c>
      <c r="AN177" s="253">
        <v>48.331998577343349</v>
      </c>
      <c r="AO177" s="2">
        <f t="shared" si="266"/>
        <v>0.24930983801096529</v>
      </c>
      <c r="AP177" s="2">
        <f t="shared" si="267"/>
        <v>4.1245566613775549E-3</v>
      </c>
      <c r="AQ177" s="215">
        <f t="shared" si="268"/>
        <v>44.837088675988177</v>
      </c>
      <c r="AR177" s="217">
        <f t="shared" si="269"/>
        <v>3.973637372689118E-6</v>
      </c>
      <c r="AS177" s="28"/>
      <c r="AU177" s="268"/>
      <c r="AV177" s="268"/>
      <c r="AW177" s="23"/>
      <c r="AX177" s="268"/>
      <c r="AY177" s="268"/>
      <c r="AZ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CA177" s="23"/>
      <c r="CB177" s="23"/>
      <c r="CC177" s="23"/>
      <c r="CD177" s="23"/>
      <c r="CE177" s="23"/>
      <c r="CF177" s="28"/>
    </row>
    <row r="178" spans="2:84" s="101" customFormat="1" x14ac:dyDescent="0.25">
      <c r="B178" s="27"/>
      <c r="C178" s="23"/>
      <c r="D178" s="31"/>
      <c r="E178" s="422"/>
      <c r="F178" s="370"/>
      <c r="G178" s="370"/>
      <c r="H178" s="283">
        <v>49</v>
      </c>
      <c r="I178" s="284">
        <v>2685.7745932356502</v>
      </c>
      <c r="J178" s="284">
        <v>48.329998998220802</v>
      </c>
      <c r="K178" s="284">
        <v>2680.7396441167621</v>
      </c>
      <c r="L178" s="285">
        <v>48.329832366038559</v>
      </c>
      <c r="M178" s="286">
        <f t="shared" si="262"/>
        <v>0.18746730018107444</v>
      </c>
      <c r="N178" s="286">
        <f t="shared" si="263"/>
        <v>3.4478002420153085E-4</v>
      </c>
      <c r="O178" s="287">
        <f t="shared" si="264"/>
        <v>25.350712629792131</v>
      </c>
      <c r="P178" s="288">
        <f t="shared" si="265"/>
        <v>2.776628415895282E-8</v>
      </c>
      <c r="Q178" s="223"/>
      <c r="R178" s="23"/>
      <c r="S178" s="372"/>
      <c r="T178" s="367"/>
      <c r="U178" s="367"/>
      <c r="V178" s="3">
        <v>49</v>
      </c>
      <c r="W178" s="252">
        <v>2786.3983593613998</v>
      </c>
      <c r="X178" s="252">
        <v>48.330004980254003</v>
      </c>
      <c r="Y178" s="252">
        <v>2779.6770668106974</v>
      </c>
      <c r="Z178" s="253">
        <v>48.33222766974847</v>
      </c>
      <c r="AA178" s="2">
        <f t="shared" si="270"/>
        <v>0.24121793382920376</v>
      </c>
      <c r="AB178" s="2">
        <f t="shared" si="271"/>
        <v>4.5989846170607553E-3</v>
      </c>
      <c r="AC178" s="215">
        <f t="shared" si="272"/>
        <v>45.175773552127588</v>
      </c>
      <c r="AD178" s="217">
        <f t="shared" si="273"/>
        <v>4.940348588812095E-6</v>
      </c>
      <c r="AE178" s="223"/>
      <c r="AF178" s="23"/>
      <c r="AG178" s="372"/>
      <c r="AH178" s="367"/>
      <c r="AI178" s="367"/>
      <c r="AJ178" s="3">
        <v>49</v>
      </c>
      <c r="AK178" s="252">
        <v>2685.8239644677801</v>
      </c>
      <c r="AL178" s="252">
        <v>48.3300042226155</v>
      </c>
      <c r="AM178" s="252">
        <v>2678.9883411931778</v>
      </c>
      <c r="AN178" s="253">
        <v>48.331880690387798</v>
      </c>
      <c r="AO178" s="2">
        <f t="shared" si="266"/>
        <v>0.2545074943493868</v>
      </c>
      <c r="AP178" s="2">
        <f t="shared" si="267"/>
        <v>3.8826145424178705E-3</v>
      </c>
      <c r="AQ178" s="215">
        <f t="shared" si="268"/>
        <v>46.725745552284842</v>
      </c>
      <c r="AR178" s="217">
        <f t="shared" si="269"/>
        <v>3.521131300474671E-6</v>
      </c>
      <c r="AS178" s="28"/>
      <c r="AU178" s="268"/>
      <c r="AV178" s="268"/>
      <c r="AW178" s="23"/>
      <c r="AX178" s="268"/>
      <c r="AY178" s="268"/>
      <c r="AZ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CA178" s="23"/>
      <c r="CB178" s="23"/>
      <c r="CC178" s="23"/>
      <c r="CD178" s="23"/>
      <c r="CE178" s="23"/>
      <c r="CF178" s="28"/>
    </row>
    <row r="179" spans="2:84" s="101" customFormat="1" x14ac:dyDescent="0.25">
      <c r="B179" s="27"/>
      <c r="C179" s="23"/>
      <c r="D179" s="31"/>
      <c r="E179" s="422"/>
      <c r="F179" s="370"/>
      <c r="G179" s="370"/>
      <c r="H179" s="283">
        <v>50</v>
      </c>
      <c r="I179" s="284">
        <v>2685.7638218514298</v>
      </c>
      <c r="J179" s="284">
        <v>48.3299991650753</v>
      </c>
      <c r="K179" s="284">
        <v>2680.6260727146932</v>
      </c>
      <c r="L179" s="285">
        <v>48.329845374563909</v>
      </c>
      <c r="M179" s="286">
        <f t="shared" si="262"/>
        <v>0.19129564166944871</v>
      </c>
      <c r="N179" s="286">
        <f t="shared" si="263"/>
        <v>3.1820921590615842E-4</v>
      </c>
      <c r="O179" s="287">
        <f t="shared" si="264"/>
        <v>26.3964661920377</v>
      </c>
      <c r="P179" s="288">
        <f t="shared" si="265"/>
        <v>2.3651521393794275E-8</v>
      </c>
      <c r="Q179" s="223"/>
      <c r="R179" s="23"/>
      <c r="S179" s="372"/>
      <c r="T179" s="367"/>
      <c r="U179" s="367"/>
      <c r="V179" s="3">
        <v>50</v>
      </c>
      <c r="W179" s="252">
        <v>2786.38730517675</v>
      </c>
      <c r="X179" s="252">
        <v>48.330004145393303</v>
      </c>
      <c r="Y179" s="252">
        <v>2779.5287774810045</v>
      </c>
      <c r="Z179" s="253">
        <v>48.332096329276851</v>
      </c>
      <c r="AA179" s="2">
        <f t="shared" si="270"/>
        <v>0.24614409070136495</v>
      </c>
      <c r="AB179" s="2">
        <f t="shared" si="271"/>
        <v>4.3289544880933482E-3</v>
      </c>
      <c r="AC179" s="215">
        <f t="shared" si="272"/>
        <v>47.039402153309162</v>
      </c>
      <c r="AD179" s="217">
        <f t="shared" si="273"/>
        <v>4.3772334025767558E-6</v>
      </c>
      <c r="AE179" s="223"/>
      <c r="AF179" s="23"/>
      <c r="AG179" s="372"/>
      <c r="AH179" s="367"/>
      <c r="AI179" s="367"/>
      <c r="AJ179" s="3">
        <v>50</v>
      </c>
      <c r="AK179" s="252">
        <v>2685.8131929448</v>
      </c>
      <c r="AL179" s="252">
        <v>48.330003519303297</v>
      </c>
      <c r="AM179" s="252">
        <v>2678.8379935106223</v>
      </c>
      <c r="AN179" s="253">
        <v>48.331769756970161</v>
      </c>
      <c r="AO179" s="2">
        <f t="shared" si="266"/>
        <v>0.25970530834015071</v>
      </c>
      <c r="AP179" s="2">
        <f t="shared" si="267"/>
        <v>3.6545365989026986E-3</v>
      </c>
      <c r="AQ179" s="215">
        <f t="shared" si="268"/>
        <v>48.653407146553448</v>
      </c>
      <c r="AR179" s="217">
        <f t="shared" si="269"/>
        <v>3.1195954958488376E-6</v>
      </c>
      <c r="AS179" s="28"/>
      <c r="AU179" s="268"/>
      <c r="AV179" s="268"/>
      <c r="AW179" s="23"/>
      <c r="AX179" s="268"/>
      <c r="AY179" s="268"/>
      <c r="AZ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CA179" s="23"/>
      <c r="CB179" s="23"/>
      <c r="CC179" s="23"/>
      <c r="CD179" s="23"/>
      <c r="CE179" s="23"/>
      <c r="CF179" s="28"/>
    </row>
    <row r="180" spans="2:84" s="101" customFormat="1" x14ac:dyDescent="0.25">
      <c r="B180" s="27"/>
      <c r="C180" s="23"/>
      <c r="D180" s="31"/>
      <c r="E180" s="422"/>
      <c r="F180" s="370"/>
      <c r="G180" s="370"/>
      <c r="H180" s="283">
        <v>51</v>
      </c>
      <c r="I180" s="284">
        <v>2685.75305045089</v>
      </c>
      <c r="J180" s="284">
        <v>48.329999329636998</v>
      </c>
      <c r="K180" s="284">
        <v>2680.5124994839916</v>
      </c>
      <c r="L180" s="285">
        <v>48.32985737362533</v>
      </c>
      <c r="M180" s="286">
        <f t="shared" si="262"/>
        <v>0.19512408134539991</v>
      </c>
      <c r="N180" s="286">
        <f t="shared" si="263"/>
        <v>2.9372235389269272E-4</v>
      </c>
      <c r="O180" s="287">
        <f t="shared" si="264"/>
        <v>27.463374436659272</v>
      </c>
      <c r="P180" s="288">
        <f t="shared" si="265"/>
        <v>2.0151509248495812E-8</v>
      </c>
      <c r="Q180" s="223"/>
      <c r="R180" s="23"/>
      <c r="S180" s="372"/>
      <c r="T180" s="367"/>
      <c r="U180" s="367"/>
      <c r="V180" s="3">
        <v>51</v>
      </c>
      <c r="W180" s="252">
        <v>2786.3762509759899</v>
      </c>
      <c r="X180" s="252">
        <v>48.330003322179302</v>
      </c>
      <c r="Y180" s="252">
        <v>2779.3804853081883</v>
      </c>
      <c r="Z180" s="253">
        <v>48.331972732384237</v>
      </c>
      <c r="AA180" s="2">
        <f t="shared" si="270"/>
        <v>0.25107038811973742</v>
      </c>
      <c r="AB180" s="2">
        <f t="shared" si="271"/>
        <v>4.0749225523679924E-3</v>
      </c>
      <c r="AC180" s="215">
        <f t="shared" si="272"/>
        <v>48.940737278791659</v>
      </c>
      <c r="AD180" s="217">
        <f t="shared" si="273"/>
        <v>3.8785765553048143E-6</v>
      </c>
      <c r="AE180" s="223"/>
      <c r="AF180" s="23"/>
      <c r="AG180" s="372"/>
      <c r="AH180" s="367"/>
      <c r="AI180" s="367"/>
      <c r="AJ180" s="3">
        <v>51</v>
      </c>
      <c r="AK180" s="252">
        <v>2685.8024214054899</v>
      </c>
      <c r="AL180" s="252">
        <v>48.330002825656202</v>
      </c>
      <c r="AM180" s="252">
        <v>2678.6876426928447</v>
      </c>
      <c r="AN180" s="253">
        <v>48.331665366941877</v>
      </c>
      <c r="AO180" s="2">
        <f t="shared" si="266"/>
        <v>0.2649032801497721</v>
      </c>
      <c r="AP180" s="2">
        <f t="shared" si="267"/>
        <v>3.4399776297817175E-3</v>
      </c>
      <c r="AQ180" s="215">
        <f t="shared" si="268"/>
        <v>50.620076129908547</v>
      </c>
      <c r="AR180" s="217">
        <f t="shared" si="269"/>
        <v>2.7640435265753622E-6</v>
      </c>
      <c r="AS180" s="28"/>
      <c r="AU180" s="268"/>
      <c r="AV180" s="268"/>
      <c r="AW180" s="23"/>
      <c r="AX180" s="268"/>
      <c r="AY180" s="268"/>
      <c r="AZ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CA180" s="23"/>
      <c r="CB180" s="23"/>
      <c r="CC180" s="23"/>
      <c r="CD180" s="23"/>
      <c r="CE180" s="23"/>
      <c r="CF180" s="28"/>
    </row>
    <row r="181" spans="2:84" s="101" customFormat="1" x14ac:dyDescent="0.25">
      <c r="B181" s="27"/>
      <c r="C181" s="23"/>
      <c r="D181" s="31"/>
      <c r="E181" s="422"/>
      <c r="F181" s="370"/>
      <c r="G181" s="370"/>
      <c r="H181" s="283">
        <v>52</v>
      </c>
      <c r="I181" s="284">
        <v>2685.7422790340102</v>
      </c>
      <c r="J181" s="284">
        <v>48.329999445757501</v>
      </c>
      <c r="K181" s="284">
        <v>2680.3989244248955</v>
      </c>
      <c r="L181" s="285">
        <v>48.329868441556798</v>
      </c>
      <c r="M181" s="286">
        <f t="shared" si="262"/>
        <v>0.19895261920054647</v>
      </c>
      <c r="N181" s="286">
        <f t="shared" si="263"/>
        <v>2.7106187089961529E-4</v>
      </c>
      <c r="O181" s="287">
        <f t="shared" si="264"/>
        <v>28.551438478746377</v>
      </c>
      <c r="P181" s="288">
        <f t="shared" si="265"/>
        <v>1.7162100601948233E-8</v>
      </c>
      <c r="Q181" s="223"/>
      <c r="R181" s="23"/>
      <c r="S181" s="372"/>
      <c r="T181" s="367"/>
      <c r="U181" s="367"/>
      <c r="V181" s="3">
        <v>52</v>
      </c>
      <c r="W181" s="252">
        <v>2786.36519675913</v>
      </c>
      <c r="X181" s="252">
        <v>48.330002741965302</v>
      </c>
      <c r="Y181" s="252">
        <v>2779.2321902877088</v>
      </c>
      <c r="Z181" s="253">
        <v>48.331856422529086</v>
      </c>
      <c r="AA181" s="2">
        <f t="shared" si="270"/>
        <v>0.25599682624939707</v>
      </c>
      <c r="AB181" s="2">
        <f t="shared" si="271"/>
        <v>3.8354654637213388E-3</v>
      </c>
      <c r="AC181" s="215">
        <f t="shared" si="272"/>
        <v>50.879781321335869</v>
      </c>
      <c r="AD181" s="217">
        <f t="shared" si="273"/>
        <v>3.4361316325492894E-6</v>
      </c>
      <c r="AE181" s="223"/>
      <c r="AF181" s="23"/>
      <c r="AG181" s="372"/>
      <c r="AH181" s="367"/>
      <c r="AI181" s="367"/>
      <c r="AJ181" s="3">
        <v>52</v>
      </c>
      <c r="AK181" s="252">
        <v>2685.7916498498598</v>
      </c>
      <c r="AL181" s="252">
        <v>48.330002336193999</v>
      </c>
      <c r="AM181" s="252">
        <v>2678.5372887356598</v>
      </c>
      <c r="AN181" s="253">
        <v>48.331567134346379</v>
      </c>
      <c r="AO181" s="2">
        <f t="shared" si="266"/>
        <v>0.2701014099364546</v>
      </c>
      <c r="AP181" s="2">
        <f t="shared" si="267"/>
        <v>3.2377365543969747E-3</v>
      </c>
      <c r="AQ181" s="215">
        <f t="shared" si="268"/>
        <v>52.625755175217606</v>
      </c>
      <c r="AR181" s="217">
        <f t="shared" si="269"/>
        <v>2.4485932576914387E-6</v>
      </c>
      <c r="AS181" s="28"/>
      <c r="AU181" s="268"/>
      <c r="AV181" s="268"/>
      <c r="AW181" s="23"/>
      <c r="AX181" s="268"/>
      <c r="AY181" s="268"/>
      <c r="AZ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CA181" s="23"/>
      <c r="CB181" s="23"/>
      <c r="CC181" s="23"/>
      <c r="CD181" s="23"/>
      <c r="CE181" s="23"/>
      <c r="CF181" s="28"/>
    </row>
    <row r="182" spans="2:84" s="101" customFormat="1" x14ac:dyDescent="0.25">
      <c r="B182" s="27"/>
      <c r="C182" s="23"/>
      <c r="D182" s="31"/>
      <c r="E182" s="422"/>
      <c r="F182" s="370"/>
      <c r="G182" s="370"/>
      <c r="H182" s="283">
        <v>53</v>
      </c>
      <c r="I182" s="284">
        <v>2685.7315076008199</v>
      </c>
      <c r="J182" s="284">
        <v>48.329999537617297</v>
      </c>
      <c r="K182" s="284">
        <v>2680.2853475376105</v>
      </c>
      <c r="L182" s="285">
        <v>48.329878650613665</v>
      </c>
      <c r="M182" s="286">
        <f t="shared" si="262"/>
        <v>0.20278125522958465</v>
      </c>
      <c r="N182" s="286">
        <f t="shared" si="263"/>
        <v>2.5012829461777279E-4</v>
      </c>
      <c r="O182" s="287">
        <f t="shared" si="264"/>
        <v>29.660659434096914</v>
      </c>
      <c r="P182" s="288">
        <f t="shared" si="265"/>
        <v>1.4613667647176275E-8</v>
      </c>
      <c r="Q182" s="223"/>
      <c r="R182" s="23"/>
      <c r="S182" s="372"/>
      <c r="T182" s="367"/>
      <c r="U182" s="367"/>
      <c r="V182" s="3">
        <v>53</v>
      </c>
      <c r="W182" s="252">
        <v>2786.3541425261701</v>
      </c>
      <c r="X182" s="252">
        <v>48.330002283724902</v>
      </c>
      <c r="Y182" s="252">
        <v>2779.0838924152695</v>
      </c>
      <c r="Z182" s="253">
        <v>48.33174697008608</v>
      </c>
      <c r="AA182" s="2">
        <f t="shared" si="270"/>
        <v>0.26092340524630026</v>
      </c>
      <c r="AB182" s="2">
        <f t="shared" si="271"/>
        <v>3.6099447108149728E-3</v>
      </c>
      <c r="AC182" s="215">
        <f t="shared" si="272"/>
        <v>52.85653667505067</v>
      </c>
      <c r="AD182" s="217">
        <f t="shared" si="273"/>
        <v>3.0439304988808195E-6</v>
      </c>
      <c r="AE182" s="223"/>
      <c r="AF182" s="23"/>
      <c r="AG182" s="372"/>
      <c r="AH182" s="367"/>
      <c r="AI182" s="367"/>
      <c r="AJ182" s="3">
        <v>53</v>
      </c>
      <c r="AK182" s="252">
        <v>2685.7808782779098</v>
      </c>
      <c r="AL182" s="252">
        <v>48.3300019489931</v>
      </c>
      <c r="AM182" s="252">
        <v>2678.3869316351024</v>
      </c>
      <c r="AN182" s="253">
        <v>48.331474695992206</v>
      </c>
      <c r="AO182" s="2">
        <f t="shared" si="266"/>
        <v>0.27529969784982083</v>
      </c>
      <c r="AP182" s="2">
        <f t="shared" si="267"/>
        <v>3.0472727906366366E-3</v>
      </c>
      <c r="AQ182" s="215">
        <f t="shared" si="268"/>
        <v>54.670446956682085</v>
      </c>
      <c r="AR182" s="217">
        <f t="shared" si="269"/>
        <v>2.1689837233752066E-6</v>
      </c>
      <c r="AS182" s="28"/>
      <c r="AU182" s="268"/>
      <c r="AV182" s="268"/>
      <c r="AW182" s="23"/>
      <c r="AX182" s="268"/>
      <c r="AY182" s="268"/>
      <c r="AZ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CA182" s="23"/>
      <c r="CB182" s="23"/>
      <c r="CC182" s="23"/>
      <c r="CD182" s="23"/>
      <c r="CE182" s="23"/>
      <c r="CF182" s="28"/>
    </row>
    <row r="183" spans="2:84" s="101" customFormat="1" x14ac:dyDescent="0.25">
      <c r="B183" s="27"/>
      <c r="C183" s="23"/>
      <c r="D183" s="31"/>
      <c r="E183" s="422"/>
      <c r="F183" s="370"/>
      <c r="G183" s="370"/>
      <c r="H183" s="283">
        <v>54</v>
      </c>
      <c r="I183" s="284">
        <v>2685.7207361513101</v>
      </c>
      <c r="J183" s="284">
        <v>48.329999620784001</v>
      </c>
      <c r="K183" s="284">
        <v>2680.1717688223107</v>
      </c>
      <c r="L183" s="285">
        <v>48.329888067444337</v>
      </c>
      <c r="M183" s="286">
        <f t="shared" si="262"/>
        <v>0.2066099894269425</v>
      </c>
      <c r="N183" s="286">
        <f t="shared" si="263"/>
        <v>2.3081593324968775E-4</v>
      </c>
      <c r="O183" s="287">
        <f t="shared" si="264"/>
        <v>30.791038418303007</v>
      </c>
      <c r="P183" s="288">
        <f t="shared" si="265"/>
        <v>1.244414759025493E-8</v>
      </c>
      <c r="Q183" s="223"/>
      <c r="R183" s="23"/>
      <c r="S183" s="372"/>
      <c r="T183" s="367"/>
      <c r="U183" s="367"/>
      <c r="V183" s="3">
        <v>54</v>
      </c>
      <c r="W183" s="252">
        <v>2786.3430882771299</v>
      </c>
      <c r="X183" s="252">
        <v>48.330001869287898</v>
      </c>
      <c r="Y183" s="252">
        <v>2778.9355916868039</v>
      </c>
      <c r="Z183" s="253">
        <v>48.331643970759266</v>
      </c>
      <c r="AA183" s="2">
        <f t="shared" si="270"/>
        <v>0.26585012525884755</v>
      </c>
      <c r="AB183" s="2">
        <f t="shared" si="271"/>
        <v>3.3976855118064099E-3</v>
      </c>
      <c r="AC183" s="215">
        <f t="shared" si="272"/>
        <v>54.871005735691178</v>
      </c>
      <c r="AD183" s="217">
        <f t="shared" si="273"/>
        <v>2.6964972422707972E-6</v>
      </c>
      <c r="AE183" s="223"/>
      <c r="AF183" s="23"/>
      <c r="AG183" s="372"/>
      <c r="AH183" s="367"/>
      <c r="AI183" s="367"/>
      <c r="AJ183" s="3">
        <v>54</v>
      </c>
      <c r="AK183" s="252">
        <v>2685.7701066896402</v>
      </c>
      <c r="AL183" s="252">
        <v>48.330001598435302</v>
      </c>
      <c r="AM183" s="252">
        <v>2678.2365713874133</v>
      </c>
      <c r="AN183" s="253">
        <v>48.331387710110228</v>
      </c>
      <c r="AO183" s="2">
        <f t="shared" si="266"/>
        <v>0.28049814403185963</v>
      </c>
      <c r="AP183" s="2">
        <f t="shared" si="267"/>
        <v>2.8680149577530582E-3</v>
      </c>
      <c r="AQ183" s="215">
        <f t="shared" si="268"/>
        <v>56.754154149899513</v>
      </c>
      <c r="AR183" s="217">
        <f t="shared" si="269"/>
        <v>1.9213055753645436E-6</v>
      </c>
      <c r="AS183" s="28"/>
      <c r="AU183" s="268"/>
      <c r="AV183" s="268"/>
      <c r="AW183" s="23"/>
      <c r="AX183" s="268"/>
      <c r="AY183" s="268"/>
      <c r="AZ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CA183" s="23"/>
      <c r="CB183" s="23"/>
      <c r="CC183" s="23"/>
      <c r="CD183" s="23"/>
      <c r="CE183" s="23"/>
      <c r="CF183" s="28"/>
    </row>
    <row r="184" spans="2:84" s="101" customFormat="1" x14ac:dyDescent="0.25">
      <c r="B184" s="27"/>
      <c r="C184" s="23"/>
      <c r="D184" s="31"/>
      <c r="E184" s="422"/>
      <c r="F184" s="370"/>
      <c r="G184" s="370"/>
      <c r="H184" s="283">
        <v>55</v>
      </c>
      <c r="I184" s="284">
        <v>2685.7099646854999</v>
      </c>
      <c r="J184" s="284">
        <v>48.329999685069801</v>
      </c>
      <c r="K184" s="284">
        <v>2680.0581882791412</v>
      </c>
      <c r="L184" s="285">
        <v>48.329896753525354</v>
      </c>
      <c r="M184" s="286">
        <f t="shared" si="262"/>
        <v>0.21043882178917928</v>
      </c>
      <c r="N184" s="286">
        <f t="shared" si="263"/>
        <v>2.1297650551973436E-4</v>
      </c>
      <c r="O184" s="287">
        <f t="shared" si="264"/>
        <v>31.942576547473418</v>
      </c>
      <c r="P184" s="288">
        <f t="shared" si="265"/>
        <v>1.0594902842236562E-8</v>
      </c>
      <c r="Q184" s="223"/>
      <c r="R184" s="23"/>
      <c r="S184" s="372"/>
      <c r="T184" s="367"/>
      <c r="U184" s="367"/>
      <c r="V184" s="3">
        <v>55</v>
      </c>
      <c r="W184" s="252">
        <v>2786.3320340119999</v>
      </c>
      <c r="X184" s="252">
        <v>48.330001550126802</v>
      </c>
      <c r="Y184" s="252">
        <v>2778.7872880984619</v>
      </c>
      <c r="Z184" s="253">
        <v>48.331547044088722</v>
      </c>
      <c r="AA184" s="2">
        <f t="shared" si="270"/>
        <v>0.27077698642664766</v>
      </c>
      <c r="AB184" s="2">
        <f t="shared" si="271"/>
        <v>3.197794149287237E-3</v>
      </c>
      <c r="AC184" s="215">
        <f t="shared" si="272"/>
        <v>56.923190899848478</v>
      </c>
      <c r="AD184" s="217">
        <f t="shared" si="273"/>
        <v>2.38855158633237E-6</v>
      </c>
      <c r="AE184" s="223"/>
      <c r="AF184" s="23"/>
      <c r="AG184" s="372"/>
      <c r="AH184" s="367"/>
      <c r="AI184" s="367"/>
      <c r="AJ184" s="3">
        <v>55</v>
      </c>
      <c r="AK184" s="252">
        <v>2685.7593350850698</v>
      </c>
      <c r="AL184" s="252">
        <v>48.330001327463002</v>
      </c>
      <c r="AM184" s="252">
        <v>2678.0862079890276</v>
      </c>
      <c r="AN184" s="253">
        <v>48.3313058550901</v>
      </c>
      <c r="AO184" s="2">
        <f t="shared" si="266"/>
        <v>0.2856967486179906</v>
      </c>
      <c r="AP184" s="2">
        <f t="shared" si="267"/>
        <v>2.6992087549506578E-3</v>
      </c>
      <c r="AQ184" s="215">
        <f t="shared" si="268"/>
        <v>58.876879432017127</v>
      </c>
      <c r="AR184" s="217">
        <f t="shared" si="269"/>
        <v>1.7017923298636358E-6</v>
      </c>
      <c r="AS184" s="28"/>
      <c r="AU184" s="268"/>
      <c r="AV184" s="268"/>
      <c r="AW184" s="23"/>
      <c r="AX184" s="268"/>
      <c r="AY184" s="268"/>
      <c r="AZ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CA184" s="23"/>
      <c r="CB184" s="23"/>
      <c r="CC184" s="23"/>
      <c r="CD184" s="23"/>
      <c r="CE184" s="23"/>
      <c r="CF184" s="28"/>
    </row>
    <row r="185" spans="2:84" s="101" customFormat="1" x14ac:dyDescent="0.25">
      <c r="B185" s="27"/>
      <c r="C185" s="23"/>
      <c r="D185" s="31"/>
      <c r="E185" s="422"/>
      <c r="F185" s="370"/>
      <c r="G185" s="370"/>
      <c r="H185" s="283">
        <v>56</v>
      </c>
      <c r="I185" s="284">
        <v>2685.6991932033802</v>
      </c>
      <c r="J185" s="284">
        <v>48.329999749355501</v>
      </c>
      <c r="K185" s="284">
        <v>2679.9446059082206</v>
      </c>
      <c r="L185" s="285">
        <v>48.329904765562738</v>
      </c>
      <c r="M185" s="286">
        <f t="shared" si="262"/>
        <v>0.21426775231278863</v>
      </c>
      <c r="N185" s="286">
        <f t="shared" si="263"/>
        <v>1.9653174685725316E-4</v>
      </c>
      <c r="O185" s="287">
        <f t="shared" si="264"/>
        <v>33.115274937612064</v>
      </c>
      <c r="P185" s="288">
        <f t="shared" si="265"/>
        <v>9.0219208877422563E-9</v>
      </c>
      <c r="Q185" s="223"/>
      <c r="R185" s="23"/>
      <c r="S185" s="372"/>
      <c r="T185" s="367"/>
      <c r="U185" s="367"/>
      <c r="V185" s="3">
        <v>56</v>
      </c>
      <c r="W185" s="252">
        <v>2786.32097973079</v>
      </c>
      <c r="X185" s="252">
        <v>48.330001230965699</v>
      </c>
      <c r="Y185" s="252">
        <v>2778.6389816465967</v>
      </c>
      <c r="Z185" s="253">
        <v>48.331455832045272</v>
      </c>
      <c r="AA185" s="2">
        <f t="shared" si="270"/>
        <v>0.27570398888269981</v>
      </c>
      <c r="AB185" s="2">
        <f t="shared" si="271"/>
        <v>3.0097269657022958E-3</v>
      </c>
      <c r="AC185" s="215">
        <f t="shared" si="272"/>
        <v>59.013094565549686</v>
      </c>
      <c r="AD185" s="217">
        <f t="shared" si="273"/>
        <v>2.1158643006938492E-6</v>
      </c>
      <c r="AE185" s="223"/>
      <c r="AF185" s="23"/>
      <c r="AG185" s="372"/>
      <c r="AH185" s="367"/>
      <c r="AI185" s="367"/>
      <c r="AJ185" s="3">
        <v>56</v>
      </c>
      <c r="AK185" s="252">
        <v>2685.7485634641998</v>
      </c>
      <c r="AL185" s="252">
        <v>48.330001056490602</v>
      </c>
      <c r="AM185" s="252">
        <v>2677.9358414365643</v>
      </c>
      <c r="AN185" s="253">
        <v>48.331228828291245</v>
      </c>
      <c r="AO185" s="2">
        <f t="shared" si="266"/>
        <v>0.29089551173615341</v>
      </c>
      <c r="AP185" s="2">
        <f t="shared" si="267"/>
        <v>2.54039266253679E-3</v>
      </c>
      <c r="AQ185" s="215">
        <f t="shared" si="268"/>
        <v>61.038625481102095</v>
      </c>
      <c r="AR185" s="217">
        <f t="shared" si="269"/>
        <v>1.507423594454254E-6</v>
      </c>
      <c r="AS185" s="28"/>
      <c r="AU185" s="268"/>
      <c r="AV185" s="268"/>
      <c r="AW185" s="23"/>
      <c r="AX185" s="268"/>
      <c r="AY185" s="268"/>
      <c r="AZ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CA185" s="23"/>
      <c r="CB185" s="23"/>
      <c r="CC185" s="23"/>
      <c r="CD185" s="23"/>
      <c r="CE185" s="23"/>
      <c r="CF185" s="28"/>
    </row>
    <row r="186" spans="2:84" s="101" customFormat="1" x14ac:dyDescent="0.25">
      <c r="B186" s="27"/>
      <c r="C186" s="23"/>
      <c r="D186" s="31"/>
      <c r="E186" s="422"/>
      <c r="F186" s="370"/>
      <c r="G186" s="370"/>
      <c r="H186" s="283">
        <v>57</v>
      </c>
      <c r="I186" s="284">
        <v>2685.6884217049701</v>
      </c>
      <c r="J186" s="284">
        <v>48.329999792240699</v>
      </c>
      <c r="K186" s="284">
        <v>2679.8310217096437</v>
      </c>
      <c r="L186" s="285">
        <v>48.329912155862161</v>
      </c>
      <c r="M186" s="286">
        <f t="shared" si="262"/>
        <v>0.21809678099620908</v>
      </c>
      <c r="N186" s="286">
        <f t="shared" si="263"/>
        <v>1.8132915148927058E-4</v>
      </c>
      <c r="O186" s="287">
        <f t="shared" si="264"/>
        <v>34.309134705250088</v>
      </c>
      <c r="P186" s="288">
        <f t="shared" si="265"/>
        <v>7.6801348432619893E-9</v>
      </c>
      <c r="Q186" s="223"/>
      <c r="R186" s="23"/>
      <c r="S186" s="372"/>
      <c r="T186" s="367"/>
      <c r="U186" s="367"/>
      <c r="V186" s="3">
        <v>57</v>
      </c>
      <c r="W186" s="252">
        <v>2786.3099254335202</v>
      </c>
      <c r="X186" s="252">
        <v>48.330001018474803</v>
      </c>
      <c r="Y186" s="252">
        <v>2778.4906723277531</v>
      </c>
      <c r="Z186" s="253">
        <v>48.331369997708052</v>
      </c>
      <c r="AA186" s="2">
        <f t="shared" si="270"/>
        <v>0.28063113275349233</v>
      </c>
      <c r="AB186" s="2">
        <f t="shared" si="271"/>
        <v>2.8325661171105976E-3</v>
      </c>
      <c r="AC186" s="215">
        <f t="shared" si="272"/>
        <v>61.140719132048048</v>
      </c>
      <c r="AD186" s="217">
        <f t="shared" si="273"/>
        <v>1.8741041410657167E-6</v>
      </c>
      <c r="AE186" s="223"/>
      <c r="AF186" s="23"/>
      <c r="AG186" s="372"/>
      <c r="AH186" s="367"/>
      <c r="AI186" s="367"/>
      <c r="AJ186" s="3">
        <v>57</v>
      </c>
      <c r="AK186" s="252">
        <v>2685.7377918270299</v>
      </c>
      <c r="AL186" s="252">
        <v>48.3300008757246</v>
      </c>
      <c r="AM186" s="252">
        <v>2677.7854717268137</v>
      </c>
      <c r="AN186" s="253">
        <v>48.331156344923954</v>
      </c>
      <c r="AO186" s="2">
        <f t="shared" si="266"/>
        <v>0.29609443350783882</v>
      </c>
      <c r="AP186" s="2">
        <f t="shared" si="267"/>
        <v>2.3907907685021485E-3</v>
      </c>
      <c r="AQ186" s="215">
        <f t="shared" si="268"/>
        <v>63.239394976302343</v>
      </c>
      <c r="AR186" s="217">
        <f t="shared" si="269"/>
        <v>1.3351090706553839E-6</v>
      </c>
      <c r="AS186" s="28"/>
      <c r="AU186" s="268"/>
      <c r="AV186" s="268"/>
      <c r="AW186" s="23"/>
      <c r="AX186" s="268"/>
      <c r="AY186" s="268"/>
      <c r="AZ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CA186" s="23"/>
      <c r="CB186" s="23"/>
      <c r="CC186" s="23"/>
      <c r="CD186" s="23"/>
      <c r="CE186" s="23"/>
      <c r="CF186" s="28"/>
    </row>
    <row r="187" spans="2:84" s="101" customFormat="1" x14ac:dyDescent="0.25">
      <c r="B187" s="27"/>
      <c r="C187" s="23"/>
      <c r="D187" s="31"/>
      <c r="E187" s="422"/>
      <c r="F187" s="370"/>
      <c r="G187" s="370"/>
      <c r="H187" s="283">
        <v>58</v>
      </c>
      <c r="I187" s="284">
        <v>2685.67765019026</v>
      </c>
      <c r="J187" s="284">
        <v>48.3299998282126</v>
      </c>
      <c r="K187" s="284">
        <v>2679.7174356834817</v>
      </c>
      <c r="L187" s="285">
        <v>48.329918972670427</v>
      </c>
      <c r="M187" s="286">
        <f t="shared" si="262"/>
        <v>0.22192590783767815</v>
      </c>
      <c r="N187" s="286">
        <f t="shared" si="263"/>
        <v>1.6729886708077862E-4</v>
      </c>
      <c r="O187" s="287">
        <f t="shared" si="264"/>
        <v>35.524156966811169</v>
      </c>
      <c r="P187" s="288">
        <f t="shared" si="265"/>
        <v>6.5376187000480497E-9</v>
      </c>
      <c r="Q187" s="223"/>
      <c r="R187" s="23"/>
      <c r="S187" s="372"/>
      <c r="T187" s="367"/>
      <c r="U187" s="367"/>
      <c r="V187" s="3">
        <v>58</v>
      </c>
      <c r="W187" s="252">
        <v>2786.2988711201701</v>
      </c>
      <c r="X187" s="252">
        <v>48.330000840493</v>
      </c>
      <c r="Y187" s="252">
        <v>2778.3423601386567</v>
      </c>
      <c r="Z187" s="253">
        <v>48.331289224020047</v>
      </c>
      <c r="AA187" s="2">
        <f t="shared" si="270"/>
        <v>0.28555841815758748</v>
      </c>
      <c r="AB187" s="2">
        <f t="shared" si="271"/>
        <v>2.6658048926987052E-3</v>
      </c>
      <c r="AC187" s="215">
        <f t="shared" si="272"/>
        <v>63.306066998944516</v>
      </c>
      <c r="AD187" s="217">
        <f t="shared" si="273"/>
        <v>1.6599321127665515E-6</v>
      </c>
      <c r="AE187" s="223"/>
      <c r="AF187" s="23"/>
      <c r="AG187" s="372"/>
      <c r="AH187" s="367"/>
      <c r="AI187" s="367"/>
      <c r="AJ187" s="3">
        <v>58</v>
      </c>
      <c r="AK187" s="252">
        <v>2685.7270201735701</v>
      </c>
      <c r="AL187" s="252">
        <v>48.330000724098497</v>
      </c>
      <c r="AM187" s="252">
        <v>2677.6350988567287</v>
      </c>
      <c r="AN187" s="253">
        <v>48.331088136996478</v>
      </c>
      <c r="AO187" s="2">
        <f t="shared" si="266"/>
        <v>0.30129351404888322</v>
      </c>
      <c r="AP187" s="2">
        <f t="shared" si="267"/>
        <v>2.2499749259025873E-3</v>
      </c>
      <c r="AQ187" s="215">
        <f t="shared" si="268"/>
        <v>65.479190597950762</v>
      </c>
      <c r="AR187" s="217">
        <f t="shared" si="269"/>
        <v>1.1824668106949041E-6</v>
      </c>
      <c r="AS187" s="28"/>
      <c r="AU187" s="268"/>
      <c r="AV187" s="268"/>
      <c r="AW187" s="23"/>
      <c r="AX187" s="268"/>
      <c r="AY187" s="268"/>
      <c r="AZ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CA187" s="23"/>
      <c r="CB187" s="23"/>
      <c r="CC187" s="23"/>
      <c r="CD187" s="23"/>
      <c r="CE187" s="23"/>
      <c r="CF187" s="28"/>
    </row>
    <row r="188" spans="2:84" s="101" customFormat="1" x14ac:dyDescent="0.25">
      <c r="B188" s="27"/>
      <c r="C188" s="23"/>
      <c r="D188" s="31"/>
      <c r="E188" s="422"/>
      <c r="F188" s="370"/>
      <c r="G188" s="370"/>
      <c r="H188" s="283">
        <v>59</v>
      </c>
      <c r="I188" s="284">
        <v>2685.66687865926</v>
      </c>
      <c r="J188" s="284">
        <v>48.329999857690801</v>
      </c>
      <c r="K188" s="284">
        <v>2679.603847829786</v>
      </c>
      <c r="L188" s="285">
        <v>48.329925260490405</v>
      </c>
      <c r="M188" s="286">
        <f t="shared" si="262"/>
        <v>0.22575513283690501</v>
      </c>
      <c r="N188" s="286">
        <f t="shared" si="263"/>
        <v>1.5434968056102081E-4</v>
      </c>
      <c r="O188" s="287">
        <f t="shared" si="264"/>
        <v>36.760342839151861</v>
      </c>
      <c r="P188" s="288">
        <f t="shared" si="265"/>
        <v>5.5647423068445294E-9</v>
      </c>
      <c r="Q188" s="223"/>
      <c r="R188" s="23"/>
      <c r="S188" s="372"/>
      <c r="T188" s="367"/>
      <c r="U188" s="367"/>
      <c r="V188" s="3">
        <v>59</v>
      </c>
      <c r="W188" s="252">
        <v>2786.2878167907602</v>
      </c>
      <c r="X188" s="252">
        <v>48.330000694964902</v>
      </c>
      <c r="Y188" s="252">
        <v>2778.1940450762013</v>
      </c>
      <c r="Z188" s="253">
        <v>48.331213212616994</v>
      </c>
      <c r="AA188" s="2">
        <f t="shared" si="270"/>
        <v>0.29048584520895926</v>
      </c>
      <c r="AB188" s="2">
        <f t="shared" si="271"/>
        <v>2.5088301979247379E-3</v>
      </c>
      <c r="AC188" s="215">
        <f t="shared" si="272"/>
        <v>65.509140567393672</v>
      </c>
      <c r="AD188" s="217">
        <f t="shared" si="273"/>
        <v>1.4701990566359457E-6</v>
      </c>
      <c r="AE188" s="223"/>
      <c r="AF188" s="23"/>
      <c r="AG188" s="372"/>
      <c r="AH188" s="367"/>
      <c r="AI188" s="367"/>
      <c r="AJ188" s="3">
        <v>59</v>
      </c>
      <c r="AK188" s="252">
        <v>2685.7162485038102</v>
      </c>
      <c r="AL188" s="252">
        <v>48.330000599844396</v>
      </c>
      <c r="AM188" s="252">
        <v>2677.4847228234144</v>
      </c>
      <c r="AN188" s="253">
        <v>48.331023952324237</v>
      </c>
      <c r="AO188" s="2">
        <f t="shared" si="266"/>
        <v>0.30649275346870969</v>
      </c>
      <c r="AP188" s="2">
        <f t="shared" si="267"/>
        <v>2.1174269959437189E-3</v>
      </c>
      <c r="AQ188" s="215">
        <f t="shared" si="268"/>
        <v>67.758015027016555</v>
      </c>
      <c r="AR188" s="217">
        <f t="shared" si="269"/>
        <v>1.0472502979964514E-6</v>
      </c>
      <c r="AS188" s="28"/>
      <c r="AU188" s="268"/>
      <c r="AV188" s="268"/>
      <c r="AW188" s="23"/>
      <c r="AX188" s="268"/>
      <c r="AY188" s="268"/>
      <c r="AZ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CA188" s="23"/>
      <c r="CB188" s="23"/>
      <c r="CC188" s="23"/>
      <c r="CD188" s="23"/>
      <c r="CE188" s="23"/>
      <c r="CF188" s="28"/>
    </row>
    <row r="189" spans="2:84" s="101" customFormat="1" x14ac:dyDescent="0.25">
      <c r="B189" s="27"/>
      <c r="C189" s="23"/>
      <c r="D189" s="31"/>
      <c r="E189" s="422"/>
      <c r="F189" s="370"/>
      <c r="G189" s="370"/>
      <c r="H189" s="283">
        <v>60</v>
      </c>
      <c r="I189" s="284">
        <v>2685.65610711197</v>
      </c>
      <c r="J189" s="284">
        <v>48.329999883164099</v>
      </c>
      <c r="K189" s="284">
        <v>2679.4902581485885</v>
      </c>
      <c r="L189" s="285">
        <v>48.329931060371585</v>
      </c>
      <c r="M189" s="286">
        <f t="shared" si="262"/>
        <v>0.22958445599395513</v>
      </c>
      <c r="N189" s="286">
        <f t="shared" si="263"/>
        <v>1.4240180566983795E-4</v>
      </c>
      <c r="O189" s="287">
        <f t="shared" si="264"/>
        <v>38.017693439232097</v>
      </c>
      <c r="P189" s="288">
        <f t="shared" si="265"/>
        <v>4.7365767694053085E-9</v>
      </c>
      <c r="Q189" s="223"/>
      <c r="R189" s="23"/>
      <c r="S189" s="372"/>
      <c r="T189" s="367"/>
      <c r="U189" s="367"/>
      <c r="V189" s="3">
        <v>60</v>
      </c>
      <c r="W189" s="252">
        <v>2786.2767624452799</v>
      </c>
      <c r="X189" s="252">
        <v>48.330000569513999</v>
      </c>
      <c r="Y189" s="252">
        <v>2778.0457271374421</v>
      </c>
      <c r="Z189" s="253">
        <v>48.331141682725303</v>
      </c>
      <c r="AA189" s="2">
        <f t="shared" si="270"/>
        <v>0.29541341401469912</v>
      </c>
      <c r="AB189" s="2">
        <f t="shared" si="271"/>
        <v>2.3610866912005513E-3</v>
      </c>
      <c r="AC189" s="215">
        <f t="shared" si="272"/>
        <v>67.749942238872976</v>
      </c>
      <c r="AD189" s="217">
        <f t="shared" si="273"/>
        <v>1.3021393610124035E-6</v>
      </c>
      <c r="AE189" s="223"/>
      <c r="AF189" s="23"/>
      <c r="AG189" s="372"/>
      <c r="AH189" s="367"/>
      <c r="AI189" s="367"/>
      <c r="AJ189" s="3">
        <v>60</v>
      </c>
      <c r="AK189" s="252">
        <v>2685.70547681777</v>
      </c>
      <c r="AL189" s="252">
        <v>48.330000492471903</v>
      </c>
      <c r="AM189" s="252">
        <v>2677.3343436241198</v>
      </c>
      <c r="AN189" s="253">
        <v>48.330963553597478</v>
      </c>
      <c r="AO189" s="2">
        <f t="shared" si="266"/>
        <v>0.31169215187247296</v>
      </c>
      <c r="AP189" s="2">
        <f t="shared" si="267"/>
        <v>1.9926776655515193E-3</v>
      </c>
      <c r="AQ189" s="215">
        <f t="shared" si="268"/>
        <v>70.075870945831639</v>
      </c>
      <c r="AR189" s="217">
        <f t="shared" si="269"/>
        <v>9.2748673159268235E-7</v>
      </c>
      <c r="AS189" s="28"/>
      <c r="AU189" s="268"/>
      <c r="AV189" s="268"/>
      <c r="AW189" s="23"/>
      <c r="AX189" s="268"/>
      <c r="AY189" s="268"/>
      <c r="AZ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CA189" s="23"/>
      <c r="CB189" s="23"/>
      <c r="CC189" s="23"/>
      <c r="CD189" s="23"/>
      <c r="CE189" s="23"/>
      <c r="CF189" s="28"/>
    </row>
    <row r="190" spans="2:84" s="101" customFormat="1" x14ac:dyDescent="0.25">
      <c r="B190" s="27"/>
      <c r="C190" s="23"/>
      <c r="D190" s="31"/>
      <c r="E190" s="422"/>
      <c r="F190" s="370"/>
      <c r="G190" s="370"/>
      <c r="H190" s="283">
        <v>61</v>
      </c>
      <c r="I190" s="284">
        <v>2685.64533554839</v>
      </c>
      <c r="J190" s="284">
        <v>48.329999905601298</v>
      </c>
      <c r="K190" s="284">
        <v>2679.3766666399029</v>
      </c>
      <c r="L190" s="285">
        <v>48.329936410178036</v>
      </c>
      <c r="M190" s="286">
        <f t="shared" si="262"/>
        <v>0.23341387730957128</v>
      </c>
      <c r="N190" s="286">
        <f t="shared" si="263"/>
        <v>1.3137890210295587E-4</v>
      </c>
      <c r="O190" s="287">
        <f t="shared" si="264"/>
        <v>39.296209884233392</v>
      </c>
      <c r="P190" s="288">
        <f t="shared" si="265"/>
        <v>4.031668775263529E-9</v>
      </c>
      <c r="Q190" s="223"/>
      <c r="R190" s="23"/>
      <c r="S190" s="372"/>
      <c r="T190" s="367"/>
      <c r="U190" s="367"/>
      <c r="V190" s="3">
        <v>61</v>
      </c>
      <c r="W190" s="252">
        <v>2786.2657080837298</v>
      </c>
      <c r="X190" s="252">
        <v>48.330000459126403</v>
      </c>
      <c r="Y190" s="252">
        <v>2777.8974063195833</v>
      </c>
      <c r="Z190" s="253">
        <v>48.331074370124995</v>
      </c>
      <c r="AA190" s="2">
        <f t="shared" si="270"/>
        <v>0.30034112467693741</v>
      </c>
      <c r="AB190" s="2">
        <f t="shared" si="271"/>
        <v>2.2220380475688698E-3</v>
      </c>
      <c r="AC190" s="215">
        <f t="shared" si="272"/>
        <v>70.02847441581757</v>
      </c>
      <c r="AD190" s="217">
        <f t="shared" si="273"/>
        <v>1.1532848328968627E-6</v>
      </c>
      <c r="AE190" s="223"/>
      <c r="AF190" s="23"/>
      <c r="AG190" s="372"/>
      <c r="AH190" s="367"/>
      <c r="AI190" s="367"/>
      <c r="AJ190" s="3">
        <v>61</v>
      </c>
      <c r="AK190" s="252">
        <v>2685.6947051154302</v>
      </c>
      <c r="AL190" s="252">
        <v>48.330000397896903</v>
      </c>
      <c r="AM190" s="252">
        <v>2677.1839612562285</v>
      </c>
      <c r="AN190" s="253">
        <v>48.330906717503879</v>
      </c>
      <c r="AO190" s="2">
        <f t="shared" si="266"/>
        <v>0.31689170935889938</v>
      </c>
      <c r="AP190" s="2">
        <f t="shared" si="267"/>
        <v>1.8752733281903885E-3</v>
      </c>
      <c r="AQ190" s="215">
        <f t="shared" si="268"/>
        <v>72.432761036940107</v>
      </c>
      <c r="AR190" s="217">
        <f t="shared" si="269"/>
        <v>8.2141522998925672E-7</v>
      </c>
      <c r="AS190" s="28"/>
      <c r="AU190" s="268"/>
      <c r="AV190" s="268"/>
      <c r="AW190" s="23"/>
      <c r="AX190" s="268"/>
      <c r="AY190" s="268"/>
      <c r="AZ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CA190" s="23"/>
      <c r="CB190" s="23"/>
      <c r="CC190" s="23"/>
      <c r="CD190" s="23"/>
      <c r="CE190" s="23"/>
      <c r="CF190" s="28"/>
    </row>
    <row r="191" spans="2:84" s="101" customFormat="1" x14ac:dyDescent="0.25">
      <c r="B191" s="27"/>
      <c r="C191" s="23"/>
      <c r="D191" s="31"/>
      <c r="E191" s="422"/>
      <c r="F191" s="370"/>
      <c r="G191" s="370"/>
      <c r="H191" s="283">
        <v>62</v>
      </c>
      <c r="I191" s="284">
        <v>2685.6345639685101</v>
      </c>
      <c r="J191" s="284">
        <v>48.3299999203984</v>
      </c>
      <c r="K191" s="284">
        <v>2679.2630733037267</v>
      </c>
      <c r="L191" s="285">
        <v>48.329941344835596</v>
      </c>
      <c r="M191" s="286">
        <f t="shared" si="262"/>
        <v>0.23724339678471723</v>
      </c>
      <c r="N191" s="286">
        <f t="shared" si="263"/>
        <v>1.2119917835760332E-4</v>
      </c>
      <c r="O191" s="287">
        <f t="shared" si="264"/>
        <v>40.595893291421035</v>
      </c>
      <c r="P191" s="288">
        <f t="shared" si="265"/>
        <v>3.4310965577764354E-9</v>
      </c>
      <c r="Q191" s="223"/>
      <c r="R191" s="23"/>
      <c r="S191" s="372"/>
      <c r="T191" s="367"/>
      <c r="U191" s="367"/>
      <c r="V191" s="3">
        <v>62</v>
      </c>
      <c r="W191" s="252">
        <v>2786.2546537061098</v>
      </c>
      <c r="X191" s="252">
        <v>48.330000386581901</v>
      </c>
      <c r="Y191" s="252">
        <v>2777.749082619971</v>
      </c>
      <c r="Z191" s="253">
        <v>48.331011026173748</v>
      </c>
      <c r="AA191" s="2">
        <f t="shared" si="270"/>
        <v>0.30526897729269792</v>
      </c>
      <c r="AB191" s="2">
        <f t="shared" si="271"/>
        <v>2.0911226645211958E-3</v>
      </c>
      <c r="AC191" s="215">
        <f t="shared" si="272"/>
        <v>72.344739501361104</v>
      </c>
      <c r="AD191" s="217">
        <f t="shared" si="273"/>
        <v>1.021392384608662E-6</v>
      </c>
      <c r="AE191" s="223"/>
      <c r="AF191" s="23"/>
      <c r="AG191" s="372"/>
      <c r="AH191" s="367"/>
      <c r="AI191" s="367"/>
      <c r="AJ191" s="3">
        <v>62</v>
      </c>
      <c r="AK191" s="252">
        <v>2685.6839333968001</v>
      </c>
      <c r="AL191" s="252">
        <v>48.330000335525199</v>
      </c>
      <c r="AM191" s="252">
        <v>2677.0335757172511</v>
      </c>
      <c r="AN191" s="253">
        <v>48.330853233902971</v>
      </c>
      <c r="AO191" s="2">
        <f t="shared" si="266"/>
        <v>0.32209142602302271</v>
      </c>
      <c r="AP191" s="2">
        <f t="shared" si="267"/>
        <v>1.7647390272110587E-3</v>
      </c>
      <c r="AQ191" s="215">
        <f t="shared" si="268"/>
        <v>74.828687984131676</v>
      </c>
      <c r="AR191" s="217">
        <f t="shared" si="269"/>
        <v>7.2743564280653358E-7</v>
      </c>
      <c r="AS191" s="28"/>
      <c r="AU191" s="268"/>
      <c r="AV191" s="268"/>
      <c r="AW191" s="23"/>
      <c r="AX191" s="268"/>
      <c r="AY191" s="268"/>
      <c r="AZ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CA191" s="23"/>
      <c r="CB191" s="23"/>
      <c r="CC191" s="23"/>
      <c r="CD191" s="23"/>
      <c r="CE191" s="23"/>
      <c r="CF191" s="28"/>
    </row>
    <row r="192" spans="2:84" s="101" customFormat="1" x14ac:dyDescent="0.25">
      <c r="B192" s="27"/>
      <c r="C192" s="23"/>
      <c r="D192" s="31"/>
      <c r="E192" s="422"/>
      <c r="F192" s="370"/>
      <c r="G192" s="370"/>
      <c r="H192" s="283">
        <v>63</v>
      </c>
      <c r="I192" s="284">
        <v>2685.6237923723302</v>
      </c>
      <c r="J192" s="284">
        <v>48.329999934824301</v>
      </c>
      <c r="K192" s="284">
        <v>2679.1494781400434</v>
      </c>
      <c r="L192" s="285">
        <v>48.329945896559877</v>
      </c>
      <c r="M192" s="286">
        <f t="shared" si="262"/>
        <v>0.24107301442127035</v>
      </c>
      <c r="N192" s="286">
        <f t="shared" si="263"/>
        <v>1.1181101695853022E-4</v>
      </c>
      <c r="O192" s="287">
        <f t="shared" si="264"/>
        <v>41.91674477839161</v>
      </c>
      <c r="P192" s="288">
        <f t="shared" si="265"/>
        <v>2.9201340218699585E-9</v>
      </c>
      <c r="Q192" s="223"/>
      <c r="R192" s="23"/>
      <c r="S192" s="372"/>
      <c r="T192" s="367"/>
      <c r="U192" s="367"/>
      <c r="V192" s="3">
        <v>63</v>
      </c>
      <c r="W192" s="252">
        <v>2786.24359931242</v>
      </c>
      <c r="X192" s="252">
        <v>48.330000315864403</v>
      </c>
      <c r="Y192" s="252">
        <v>2777.600756036084</v>
      </c>
      <c r="Z192" s="253">
        <v>48.330951416888503</v>
      </c>
      <c r="AA192" s="2">
        <f t="shared" si="270"/>
        <v>0.3101969719542399</v>
      </c>
      <c r="AB192" s="2">
        <f t="shared" si="271"/>
        <v>1.9679309287893758E-3</v>
      </c>
      <c r="AC192" s="215">
        <f t="shared" si="272"/>
        <v>74.698739899305579</v>
      </c>
      <c r="AD192" s="217">
        <f t="shared" si="273"/>
        <v>9.0459315804387572E-7</v>
      </c>
      <c r="AE192" s="223"/>
      <c r="AF192" s="23"/>
      <c r="AG192" s="372"/>
      <c r="AH192" s="367"/>
      <c r="AI192" s="367"/>
      <c r="AJ192" s="3">
        <v>63</v>
      </c>
      <c r="AK192" s="252">
        <v>2685.6731616618699</v>
      </c>
      <c r="AL192" s="252">
        <v>48.330000274718898</v>
      </c>
      <c r="AM192" s="252">
        <v>2676.8831870048184</v>
      </c>
      <c r="AN192" s="253">
        <v>48.330802905049197</v>
      </c>
      <c r="AO192" s="2">
        <f t="shared" si="266"/>
        <v>0.3272913019547159</v>
      </c>
      <c r="AP192" s="2">
        <f t="shared" si="267"/>
        <v>1.6607290000745587E-3</v>
      </c>
      <c r="AQ192" s="215">
        <f t="shared" si="268"/>
        <v>77.263654471607921</v>
      </c>
      <c r="AR192" s="217">
        <f t="shared" si="269"/>
        <v>6.4421544711487147E-7</v>
      </c>
      <c r="AS192" s="28"/>
      <c r="AU192" s="268"/>
      <c r="AV192" s="268"/>
      <c r="AW192" s="23"/>
      <c r="AX192" s="268"/>
      <c r="AY192" s="268"/>
      <c r="AZ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CA192" s="23"/>
      <c r="CB192" s="23"/>
      <c r="CC192" s="23"/>
      <c r="CD192" s="23"/>
      <c r="CE192" s="23"/>
      <c r="CF192" s="28"/>
    </row>
    <row r="193" spans="2:84" s="101" customFormat="1" x14ac:dyDescent="0.25">
      <c r="B193" s="27"/>
      <c r="C193" s="23"/>
      <c r="D193" s="31"/>
      <c r="E193" s="422"/>
      <c r="F193" s="370"/>
      <c r="G193" s="370"/>
      <c r="H193" s="283">
        <v>64</v>
      </c>
      <c r="I193" s="284">
        <v>2685.6130207598499</v>
      </c>
      <c r="J193" s="284">
        <v>48.329999946710799</v>
      </c>
      <c r="K193" s="284">
        <v>2679.0358811488209</v>
      </c>
      <c r="L193" s="285">
        <v>48.329950095066579</v>
      </c>
      <c r="M193" s="286">
        <f t="shared" si="262"/>
        <v>0.24490273022164988</v>
      </c>
      <c r="N193" s="286">
        <f t="shared" si="263"/>
        <v>1.0314844667004642E-4</v>
      </c>
      <c r="O193" s="287">
        <f t="shared" si="264"/>
        <v>43.258765462966664</v>
      </c>
      <c r="P193" s="288">
        <f t="shared" si="265"/>
        <v>2.4851864315039076E-9</v>
      </c>
      <c r="Q193" s="223"/>
      <c r="R193" s="23"/>
      <c r="S193" s="372"/>
      <c r="T193" s="367"/>
      <c r="U193" s="367"/>
      <c r="V193" s="3">
        <v>64</v>
      </c>
      <c r="W193" s="252">
        <v>2786.2325449026498</v>
      </c>
      <c r="X193" s="252">
        <v>48.330000257720698</v>
      </c>
      <c r="Y193" s="252">
        <v>2777.4524265655268</v>
      </c>
      <c r="Z193" s="253">
        <v>48.33089532208119</v>
      </c>
      <c r="AA193" s="2">
        <f t="shared" si="270"/>
        <v>0.31512510874894545</v>
      </c>
      <c r="AB193" s="2">
        <f t="shared" si="271"/>
        <v>1.8519850107986062E-3</v>
      </c>
      <c r="AC193" s="215">
        <f t="shared" si="272"/>
        <v>77.090478013883299</v>
      </c>
      <c r="AD193" s="217">
        <f t="shared" si="273"/>
        <v>8.0114020942280084E-7</v>
      </c>
      <c r="AE193" s="223"/>
      <c r="AF193" s="23"/>
      <c r="AG193" s="372"/>
      <c r="AH193" s="367"/>
      <c r="AI193" s="367"/>
      <c r="AJ193" s="3">
        <v>64</v>
      </c>
      <c r="AK193" s="252">
        <v>2685.6623899106398</v>
      </c>
      <c r="AL193" s="252">
        <v>48.3300002246161</v>
      </c>
      <c r="AM193" s="252">
        <v>2676.7327951166735</v>
      </c>
      <c r="AN193" s="253">
        <v>48.330755544860814</v>
      </c>
      <c r="AO193" s="2">
        <f t="shared" si="266"/>
        <v>0.33249133724002561</v>
      </c>
      <c r="AP193" s="2">
        <f t="shared" si="267"/>
        <v>1.5628393155467679E-3</v>
      </c>
      <c r="AQ193" s="215">
        <f t="shared" si="268"/>
        <v>79.737663184430346</v>
      </c>
      <c r="AR193" s="217">
        <f t="shared" si="269"/>
        <v>5.7050867207503081E-7</v>
      </c>
      <c r="AS193" s="28"/>
      <c r="AU193" s="268"/>
      <c r="AV193" s="268"/>
      <c r="AW193" s="23"/>
      <c r="AX193" s="268"/>
      <c r="AY193" s="268"/>
      <c r="AZ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CA193" s="23"/>
      <c r="CB193" s="23"/>
      <c r="CC193" s="23"/>
      <c r="CD193" s="23"/>
      <c r="CE193" s="23"/>
      <c r="CF193" s="28"/>
    </row>
    <row r="194" spans="2:84" s="101" customFormat="1" x14ac:dyDescent="0.25">
      <c r="B194" s="27"/>
      <c r="C194" s="23"/>
      <c r="D194" s="31"/>
      <c r="E194" s="422"/>
      <c r="F194" s="370"/>
      <c r="G194" s="370"/>
      <c r="H194" s="283">
        <v>65</v>
      </c>
      <c r="I194" s="284">
        <v>2685.60224913107</v>
      </c>
      <c r="J194" s="284">
        <v>48.329999955372003</v>
      </c>
      <c r="K194" s="284">
        <v>2678.9222823300156</v>
      </c>
      <c r="L194" s="285">
        <v>48.329953967765462</v>
      </c>
      <c r="M194" s="286">
        <f t="shared" si="262"/>
        <v>0.24873254418876606</v>
      </c>
      <c r="N194" s="286">
        <f t="shared" si="263"/>
        <v>9.5153334539800635E-5</v>
      </c>
      <c r="O194" s="287">
        <f t="shared" si="264"/>
        <v>44.621956463189406</v>
      </c>
      <c r="P194" s="288">
        <f t="shared" si="265"/>
        <v>2.1148599553349322E-9</v>
      </c>
      <c r="Q194" s="223"/>
      <c r="R194" s="23"/>
      <c r="S194" s="372"/>
      <c r="T194" s="367"/>
      <c r="U194" s="367"/>
      <c r="V194" s="3">
        <v>65</v>
      </c>
      <c r="W194" s="252">
        <v>2786.2214904768002</v>
      </c>
      <c r="X194" s="252">
        <v>48.330000215526198</v>
      </c>
      <c r="Y194" s="252">
        <v>2777.3040942060211</v>
      </c>
      <c r="Z194" s="253">
        <v>48.330842534545425</v>
      </c>
      <c r="AA194" s="2">
        <f t="shared" si="270"/>
        <v>0.32005338776039377</v>
      </c>
      <c r="AB194" s="2">
        <f t="shared" si="271"/>
        <v>1.7428491940227439E-3</v>
      </c>
      <c r="AC194" s="215">
        <f t="shared" si="272"/>
        <v>79.51995625010565</v>
      </c>
      <c r="AD194" s="217">
        <f t="shared" si="273"/>
        <v>7.0950133015235857E-7</v>
      </c>
      <c r="AE194" s="223"/>
      <c r="AF194" s="23"/>
      <c r="AG194" s="372"/>
      <c r="AH194" s="367"/>
      <c r="AI194" s="367"/>
      <c r="AJ194" s="3">
        <v>65</v>
      </c>
      <c r="AK194" s="252">
        <v>2685.6516181431102</v>
      </c>
      <c r="AL194" s="252">
        <v>48.330000188108599</v>
      </c>
      <c r="AM194" s="252">
        <v>2676.5824000506655</v>
      </c>
      <c r="AN194" s="253">
        <v>48.330710978231942</v>
      </c>
      <c r="AO194" s="2">
        <f t="shared" si="266"/>
        <v>0.33769153196107138</v>
      </c>
      <c r="AP194" s="2">
        <f t="shared" si="267"/>
        <v>1.4707016771694666E-3</v>
      </c>
      <c r="AQ194" s="215">
        <f t="shared" si="268"/>
        <v>82.250716808327567</v>
      </c>
      <c r="AR194" s="217">
        <f t="shared" si="269"/>
        <v>5.0522259944127417E-7</v>
      </c>
      <c r="AS194" s="28"/>
      <c r="AU194" s="268"/>
      <c r="AV194" s="268"/>
      <c r="AW194" s="23"/>
      <c r="AX194" s="268"/>
      <c r="AY194" s="268"/>
      <c r="AZ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CA194" s="23"/>
      <c r="CB194" s="23"/>
      <c r="CC194" s="23"/>
      <c r="CD194" s="23"/>
      <c r="CE194" s="23"/>
      <c r="CF194" s="28"/>
    </row>
    <row r="195" spans="2:84" s="101" customFormat="1" x14ac:dyDescent="0.25">
      <c r="B195" s="27"/>
      <c r="C195" s="23"/>
      <c r="D195" s="31"/>
      <c r="E195" s="422"/>
      <c r="F195" s="370"/>
      <c r="G195" s="370"/>
      <c r="H195" s="283">
        <v>66</v>
      </c>
      <c r="I195" s="284">
        <v>2685.5914774859898</v>
      </c>
      <c r="J195" s="284">
        <v>48.329999964033199</v>
      </c>
      <c r="K195" s="284">
        <v>2678.8086816835712</v>
      </c>
      <c r="L195" s="285">
        <v>48.329957539939308</v>
      </c>
      <c r="M195" s="286">
        <f t="shared" si="262"/>
        <v>0.25256245632593571</v>
      </c>
      <c r="N195" s="286">
        <f t="shared" si="263"/>
        <v>8.7780041222398436E-5</v>
      </c>
      <c r="O195" s="287">
        <f t="shared" si="264"/>
        <v>46.006318897307445</v>
      </c>
      <c r="P195" s="288">
        <f t="shared" si="265"/>
        <v>1.7998037424904976E-9</v>
      </c>
      <c r="Q195" s="223"/>
      <c r="R195" s="23"/>
      <c r="S195" s="372"/>
      <c r="T195" s="367"/>
      <c r="U195" s="367"/>
      <c r="V195" s="3">
        <v>66</v>
      </c>
      <c r="W195" s="252">
        <v>2786.2104360348799</v>
      </c>
      <c r="X195" s="252">
        <v>48.330000173331698</v>
      </c>
      <c r="Y195" s="252">
        <v>2777.1557589554004</v>
      </c>
      <c r="Z195" s="253">
        <v>48.330792859291158</v>
      </c>
      <c r="AA195" s="2">
        <f t="shared" si="270"/>
        <v>0.324981809068427</v>
      </c>
      <c r="AB195" s="2">
        <f t="shared" si="271"/>
        <v>1.6401530242449115E-3</v>
      </c>
      <c r="AC195" s="215">
        <f t="shared" si="272"/>
        <v>81.987177013650708</v>
      </c>
      <c r="AD195" s="217">
        <f t="shared" si="273"/>
        <v>6.2835103032576698E-7</v>
      </c>
      <c r="AE195" s="223"/>
      <c r="AF195" s="23"/>
      <c r="AG195" s="372"/>
      <c r="AH195" s="367"/>
      <c r="AI195" s="367"/>
      <c r="AJ195" s="3">
        <v>66</v>
      </c>
      <c r="AK195" s="252">
        <v>2685.6408463592702</v>
      </c>
      <c r="AL195" s="252">
        <v>48.330000151601098</v>
      </c>
      <c r="AM195" s="252">
        <v>2676.4320018047424</v>
      </c>
      <c r="AN195" s="253">
        <v>48.330669040385153</v>
      </c>
      <c r="AO195" s="2">
        <f t="shared" si="266"/>
        <v>0.34289188619586097</v>
      </c>
      <c r="AP195" s="2">
        <f t="shared" si="267"/>
        <v>1.384003273240618E-3</v>
      </c>
      <c r="AQ195" s="215">
        <f t="shared" si="268"/>
        <v>84.802818029456063</v>
      </c>
      <c r="AR195" s="217">
        <f t="shared" si="269"/>
        <v>4.4741220543505106E-7</v>
      </c>
      <c r="AS195" s="28"/>
      <c r="AU195" s="268"/>
      <c r="AV195" s="268"/>
      <c r="AW195" s="23"/>
      <c r="AX195" s="268"/>
      <c r="AY195" s="268"/>
      <c r="AZ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CA195" s="23"/>
      <c r="CB195" s="23"/>
      <c r="CC195" s="23"/>
      <c r="CD195" s="23"/>
      <c r="CE195" s="23"/>
      <c r="CF195" s="28"/>
    </row>
    <row r="196" spans="2:84" s="101" customFormat="1" x14ac:dyDescent="0.25">
      <c r="B196" s="27"/>
      <c r="C196" s="23"/>
      <c r="D196" s="31"/>
      <c r="E196" s="422"/>
      <c r="F196" s="370"/>
      <c r="G196" s="370"/>
      <c r="H196" s="283">
        <v>67</v>
      </c>
      <c r="I196" s="284">
        <v>2685.58070582461</v>
      </c>
      <c r="J196" s="284">
        <v>48.329999969809698</v>
      </c>
      <c r="K196" s="284">
        <v>2678.6950792094208</v>
      </c>
      <c r="L196" s="285">
        <v>48.32996083490896</v>
      </c>
      <c r="M196" s="286">
        <f t="shared" si="262"/>
        <v>0.25639246663693277</v>
      </c>
      <c r="N196" s="286">
        <f t="shared" si="263"/>
        <v>8.0974344637178714E-5</v>
      </c>
      <c r="O196" s="287">
        <f t="shared" si="264"/>
        <v>47.411853883802799</v>
      </c>
      <c r="P196" s="288">
        <f t="shared" si="265"/>
        <v>1.531540455828064E-9</v>
      </c>
      <c r="Q196" s="223"/>
      <c r="R196" s="23"/>
      <c r="S196" s="372"/>
      <c r="T196" s="367"/>
      <c r="U196" s="367"/>
      <c r="V196" s="3">
        <v>67</v>
      </c>
      <c r="W196" s="252">
        <v>2786.1993815768801</v>
      </c>
      <c r="X196" s="252">
        <v>48.330000145293603</v>
      </c>
      <c r="Y196" s="252">
        <v>2777.0074208116016</v>
      </c>
      <c r="Z196" s="253">
        <v>48.330746112824443</v>
      </c>
      <c r="AA196" s="2">
        <f t="shared" si="270"/>
        <v>0.32991037274856538</v>
      </c>
      <c r="AB196" s="2">
        <f t="shared" si="271"/>
        <v>1.5434875410657467E-3</v>
      </c>
      <c r="AC196" s="215">
        <f t="shared" si="272"/>
        <v>84.492142710419472</v>
      </c>
      <c r="AD196" s="217">
        <f t="shared" si="273"/>
        <v>5.5646755706702512E-7</v>
      </c>
      <c r="AE196" s="223"/>
      <c r="AF196" s="23"/>
      <c r="AG196" s="372"/>
      <c r="AH196" s="367"/>
      <c r="AI196" s="367"/>
      <c r="AJ196" s="3">
        <v>67</v>
      </c>
      <c r="AK196" s="252">
        <v>2685.6300745591402</v>
      </c>
      <c r="AL196" s="252">
        <v>48.330000127252497</v>
      </c>
      <c r="AM196" s="252">
        <v>2676.2816003769472</v>
      </c>
      <c r="AN196" s="253">
        <v>48.330629576262275</v>
      </c>
      <c r="AO196" s="2">
        <f t="shared" si="266"/>
        <v>0.34809240002004588</v>
      </c>
      <c r="AP196" s="2">
        <f t="shared" si="267"/>
        <v>1.3023981132243903E-3</v>
      </c>
      <c r="AQ196" s="215">
        <f t="shared" si="268"/>
        <v>87.393969535130168</v>
      </c>
      <c r="AR196" s="217">
        <f t="shared" si="269"/>
        <v>3.9620605591136331E-7</v>
      </c>
      <c r="AS196" s="28"/>
      <c r="AU196" s="268"/>
      <c r="AV196" s="268"/>
      <c r="AW196" s="23"/>
      <c r="AX196" s="268"/>
      <c r="AY196" s="268"/>
      <c r="AZ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CA196" s="23"/>
      <c r="CB196" s="23"/>
      <c r="CC196" s="23"/>
      <c r="CD196" s="23"/>
      <c r="CE196" s="23"/>
      <c r="CF196" s="28"/>
    </row>
    <row r="197" spans="2:84" s="101" customFormat="1" x14ac:dyDescent="0.25">
      <c r="B197" s="27"/>
      <c r="C197" s="23"/>
      <c r="D197" s="31"/>
      <c r="E197" s="422"/>
      <c r="F197" s="370"/>
      <c r="G197" s="370"/>
      <c r="H197" s="283">
        <v>68</v>
      </c>
      <c r="I197" s="284">
        <v>2685.5699341469299</v>
      </c>
      <c r="J197" s="284">
        <v>48.329999975105302</v>
      </c>
      <c r="K197" s="284">
        <v>2678.581474907488</v>
      </c>
      <c r="L197" s="285">
        <v>48.329963874185573</v>
      </c>
      <c r="M197" s="286">
        <f t="shared" si="262"/>
        <v>0.26022257512581926</v>
      </c>
      <c r="N197" s="286">
        <f t="shared" si="263"/>
        <v>7.4696709596028534E-5</v>
      </c>
      <c r="O197" s="287">
        <f t="shared" si="264"/>
        <v>48.838562541340984</v>
      </c>
      <c r="P197" s="288">
        <f t="shared" si="265"/>
        <v>1.3032764052916199E-9</v>
      </c>
      <c r="Q197" s="223"/>
      <c r="R197" s="23"/>
      <c r="S197" s="372"/>
      <c r="T197" s="367"/>
      <c r="U197" s="367"/>
      <c r="V197" s="3">
        <v>68</v>
      </c>
      <c r="W197" s="252">
        <v>2786.18832710281</v>
      </c>
      <c r="X197" s="252">
        <v>48.330000119623897</v>
      </c>
      <c r="Y197" s="252">
        <v>2776.8590797726602</v>
      </c>
      <c r="Z197" s="253">
        <v>48.330702122469653</v>
      </c>
      <c r="AA197" s="2">
        <f t="shared" si="270"/>
        <v>0.33483907887342301</v>
      </c>
      <c r="AB197" s="2">
        <f t="shared" si="271"/>
        <v>1.4525198510624763E-3</v>
      </c>
      <c r="AC197" s="215">
        <f t="shared" si="272"/>
        <v>87.034855747108722</v>
      </c>
      <c r="AD197" s="217">
        <f t="shared" si="273"/>
        <v>4.9280799544960049E-7</v>
      </c>
      <c r="AE197" s="223"/>
      <c r="AF197" s="23"/>
      <c r="AG197" s="372"/>
      <c r="AH197" s="367"/>
      <c r="AI197" s="367"/>
      <c r="AJ197" s="3">
        <v>68</v>
      </c>
      <c r="AK197" s="252">
        <v>2685.6193027427098</v>
      </c>
      <c r="AL197" s="252">
        <v>48.330000104931102</v>
      </c>
      <c r="AM197" s="252">
        <v>2676.1311957654102</v>
      </c>
      <c r="AN197" s="253">
        <v>48.330592439951104</v>
      </c>
      <c r="AO197" s="2">
        <f t="shared" si="266"/>
        <v>0.35329307350486316</v>
      </c>
      <c r="AP197" s="2">
        <f t="shared" si="267"/>
        <v>1.2256052528782731E-3</v>
      </c>
      <c r="AQ197" s="215">
        <f t="shared" si="268"/>
        <v>90.024174012681243</v>
      </c>
      <c r="AR197" s="217">
        <f t="shared" si="269"/>
        <v>3.5086077592090058E-7</v>
      </c>
      <c r="AS197" s="28"/>
      <c r="AU197" s="268"/>
      <c r="AV197" s="268"/>
      <c r="AW197" s="23"/>
      <c r="AX197" s="268"/>
      <c r="AY197" s="268"/>
      <c r="AZ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CA197" s="23"/>
      <c r="CB197" s="23"/>
      <c r="CC197" s="23"/>
      <c r="CD197" s="23"/>
      <c r="CE197" s="23"/>
      <c r="CF197" s="28"/>
    </row>
    <row r="198" spans="2:84" s="101" customFormat="1" x14ac:dyDescent="0.25">
      <c r="B198" s="27"/>
      <c r="C198" s="23"/>
      <c r="D198" s="31"/>
      <c r="E198" s="422"/>
      <c r="F198" s="370"/>
      <c r="G198" s="370"/>
      <c r="H198" s="283">
        <v>69</v>
      </c>
      <c r="I198" s="284">
        <v>2685.5591624529602</v>
      </c>
      <c r="J198" s="284">
        <v>48.329999979842199</v>
      </c>
      <c r="K198" s="284">
        <v>2678.4678687776859</v>
      </c>
      <c r="L198" s="285">
        <v>48.329966677611033</v>
      </c>
      <c r="M198" s="286">
        <f t="shared" si="262"/>
        <v>0.2640527817974857</v>
      </c>
      <c r="N198" s="286">
        <f t="shared" si="263"/>
        <v>6.8905920091822032E-5</v>
      </c>
      <c r="O198" s="287">
        <f t="shared" si="264"/>
        <v>50.286445988985299</v>
      </c>
      <c r="P198" s="288">
        <f t="shared" si="265"/>
        <v>1.1090386006661828E-9</v>
      </c>
      <c r="Q198" s="223"/>
      <c r="R198" s="23"/>
      <c r="S198" s="372"/>
      <c r="T198" s="367"/>
      <c r="U198" s="367"/>
      <c r="V198" s="3">
        <v>69</v>
      </c>
      <c r="W198" s="252">
        <v>2786.1772726126701</v>
      </c>
      <c r="X198" s="252">
        <v>48.330000096682099</v>
      </c>
      <c r="Y198" s="252">
        <v>2776.7107358367043</v>
      </c>
      <c r="Z198" s="253">
        <v>48.330660725731676</v>
      </c>
      <c r="AA198" s="2">
        <f t="shared" si="270"/>
        <v>0.33976792751197638</v>
      </c>
      <c r="AB198" s="2">
        <f t="shared" si="271"/>
        <v>1.366912990389396E-3</v>
      </c>
      <c r="AC198" s="215">
        <f t="shared" si="272"/>
        <v>89.615318530712557</v>
      </c>
      <c r="AD198" s="217">
        <f t="shared" si="273"/>
        <v>4.3643074114468698E-7</v>
      </c>
      <c r="AE198" s="223"/>
      <c r="AF198" s="23"/>
      <c r="AG198" s="372"/>
      <c r="AH198" s="367"/>
      <c r="AI198" s="367"/>
      <c r="AJ198" s="3">
        <v>69</v>
      </c>
      <c r="AK198" s="252">
        <v>2685.6085309099899</v>
      </c>
      <c r="AL198" s="252">
        <v>48.330000084964901</v>
      </c>
      <c r="AM198" s="252">
        <v>2675.9807879683458</v>
      </c>
      <c r="AN198" s="253">
        <v>48.330557494145957</v>
      </c>
      <c r="AO198" s="2">
        <f t="shared" si="266"/>
        <v>0.35849390671922843</v>
      </c>
      <c r="AP198" s="2">
        <f t="shared" si="267"/>
        <v>1.1533399132545243E-3</v>
      </c>
      <c r="AQ198" s="215">
        <f t="shared" si="268"/>
        <v>92.693434150377811</v>
      </c>
      <c r="AR198" s="217">
        <f t="shared" si="269"/>
        <v>3.1070499512534855E-7</v>
      </c>
      <c r="AS198" s="28"/>
      <c r="AU198" s="268"/>
      <c r="AV198" s="268"/>
      <c r="AW198" s="23"/>
      <c r="AX198" s="268"/>
      <c r="AY198" s="268"/>
      <c r="AZ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CA198" s="23"/>
      <c r="CB198" s="23"/>
      <c r="CC198" s="23"/>
      <c r="CD198" s="23"/>
      <c r="CE198" s="23"/>
      <c r="CF198" s="28"/>
    </row>
    <row r="199" spans="2:84" s="101" customFormat="1" x14ac:dyDescent="0.25">
      <c r="B199" s="27"/>
      <c r="C199" s="23"/>
      <c r="D199" s="31"/>
      <c r="E199" s="422"/>
      <c r="F199" s="370"/>
      <c r="G199" s="370"/>
      <c r="H199" s="283">
        <v>70</v>
      </c>
      <c r="I199" s="284">
        <v>2685.5483907427101</v>
      </c>
      <c r="J199" s="284">
        <v>48.329999983093103</v>
      </c>
      <c r="K199" s="284">
        <v>2678.35426081992</v>
      </c>
      <c r="L199" s="285">
        <v>48.329969263487513</v>
      </c>
      <c r="M199" s="286">
        <f t="shared" si="262"/>
        <v>0.26788308665704325</v>
      </c>
      <c r="N199" s="286">
        <f t="shared" si="263"/>
        <v>6.3562188290349321E-5</v>
      </c>
      <c r="O199" s="287">
        <f t="shared" si="264"/>
        <v>51.755505345984254</v>
      </c>
      <c r="P199" s="288">
        <f t="shared" si="265"/>
        <v>9.4369416760389583E-10</v>
      </c>
      <c r="Q199" s="223"/>
      <c r="R199" s="23"/>
      <c r="S199" s="372"/>
      <c r="T199" s="367"/>
      <c r="U199" s="367"/>
      <c r="V199" s="3">
        <v>70</v>
      </c>
      <c r="W199" s="252">
        <v>2786.1662181064698</v>
      </c>
      <c r="X199" s="252">
        <v>48.330000080995703</v>
      </c>
      <c r="Y199" s="252">
        <v>2776.5623890019492</v>
      </c>
      <c r="Z199" s="253">
        <v>48.330621769695703</v>
      </c>
      <c r="AA199" s="2">
        <f t="shared" si="270"/>
        <v>0.34469691873041114</v>
      </c>
      <c r="AB199" s="2">
        <f t="shared" si="271"/>
        <v>1.286341193790415E-3</v>
      </c>
      <c r="AC199" s="215">
        <f t="shared" si="272"/>
        <v>92.233533468837479</v>
      </c>
      <c r="AD199" s="217">
        <f t="shared" si="273"/>
        <v>3.8649683970867064E-7</v>
      </c>
      <c r="AE199" s="223"/>
      <c r="AF199" s="23"/>
      <c r="AG199" s="372"/>
      <c r="AH199" s="367"/>
      <c r="AI199" s="367"/>
      <c r="AJ199" s="3">
        <v>70</v>
      </c>
      <c r="AK199" s="252">
        <v>2685.59775906098</v>
      </c>
      <c r="AL199" s="252">
        <v>48.330000071262397</v>
      </c>
      <c r="AM199" s="252">
        <v>2675.8303769840454</v>
      </c>
      <c r="AN199" s="253">
        <v>48.330524609640015</v>
      </c>
      <c r="AO199" s="2">
        <f t="shared" si="266"/>
        <v>0.36369489972875824</v>
      </c>
      <c r="AP199" s="2">
        <f t="shared" si="267"/>
        <v>1.0853266642768995E-3</v>
      </c>
      <c r="AQ199" s="215">
        <f t="shared" si="268"/>
        <v>95.401752636823446</v>
      </c>
      <c r="AR199" s="217">
        <f t="shared" si="269"/>
        <v>2.7514050959460125E-7</v>
      </c>
      <c r="AS199" s="28"/>
      <c r="AU199" s="268"/>
      <c r="AV199" s="268"/>
      <c r="AW199" s="23"/>
      <c r="AX199" s="268"/>
      <c r="AY199" s="268"/>
      <c r="AZ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CA199" s="23"/>
      <c r="CB199" s="23"/>
      <c r="CC199" s="23"/>
      <c r="CD199" s="23"/>
      <c r="CE199" s="23"/>
      <c r="CF199" s="28"/>
    </row>
    <row r="200" spans="2:84" s="101" customFormat="1" x14ac:dyDescent="0.25">
      <c r="B200" s="27"/>
      <c r="C200" s="23"/>
      <c r="D200" s="31"/>
      <c r="E200" s="422"/>
      <c r="F200" s="370"/>
      <c r="G200" s="370"/>
      <c r="H200" s="283">
        <v>71</v>
      </c>
      <c r="I200" s="284">
        <v>2685.5376190161601</v>
      </c>
      <c r="J200" s="284">
        <v>48.3299999863439</v>
      </c>
      <c r="K200" s="284">
        <v>2678.2406510340875</v>
      </c>
      <c r="L200" s="285">
        <v>48.329971648696926</v>
      </c>
      <c r="M200" s="286">
        <f t="shared" si="262"/>
        <v>0.27171348970884374</v>
      </c>
      <c r="N200" s="286">
        <f t="shared" si="263"/>
        <v>5.863365814578904E-5</v>
      </c>
      <c r="O200" s="287">
        <f t="shared" si="264"/>
        <v>53.245741731392691</v>
      </c>
      <c r="P200" s="288">
        <f t="shared" si="265"/>
        <v>8.0302223601470702E-10</v>
      </c>
      <c r="Q200" s="223"/>
      <c r="R200" s="23"/>
      <c r="S200" s="372"/>
      <c r="T200" s="367"/>
      <c r="U200" s="367"/>
      <c r="V200" s="3">
        <v>71</v>
      </c>
      <c r="W200" s="252">
        <v>2786.1551635842102</v>
      </c>
      <c r="X200" s="252">
        <v>48.330000065309399</v>
      </c>
      <c r="Y200" s="252">
        <v>2776.4140392666914</v>
      </c>
      <c r="Z200" s="253">
        <v>48.330585110462394</v>
      </c>
      <c r="AA200" s="2">
        <f t="shared" si="270"/>
        <v>0.34962605259168311</v>
      </c>
      <c r="AB200" s="2">
        <f t="shared" si="271"/>
        <v>1.2105217301977941E-3</v>
      </c>
      <c r="AC200" s="215">
        <f t="shared" si="272"/>
        <v>94.889502969356585</v>
      </c>
      <c r="AD200" s="217">
        <f t="shared" si="273"/>
        <v>3.4227783104315166E-7</v>
      </c>
      <c r="AE200" s="223"/>
      <c r="AF200" s="23"/>
      <c r="AG200" s="372"/>
      <c r="AH200" s="367"/>
      <c r="AI200" s="367"/>
      <c r="AJ200" s="3">
        <v>71</v>
      </c>
      <c r="AK200" s="252">
        <v>2685.5869871956902</v>
      </c>
      <c r="AL200" s="252">
        <v>48.3300000575599</v>
      </c>
      <c r="AM200" s="252">
        <v>2675.6799628108743</v>
      </c>
      <c r="AN200" s="253">
        <v>48.330493664847644</v>
      </c>
      <c r="AO200" s="2">
        <f t="shared" si="266"/>
        <v>0.36889605259671476</v>
      </c>
      <c r="AP200" s="2">
        <f t="shared" si="267"/>
        <v>1.0213268925228516E-3</v>
      </c>
      <c r="AQ200" s="215">
        <f t="shared" si="268"/>
        <v>98.149132161337675</v>
      </c>
      <c r="AR200" s="217">
        <f t="shared" si="269"/>
        <v>2.4364815451415468E-7</v>
      </c>
      <c r="AS200" s="28"/>
      <c r="AU200" s="268"/>
      <c r="AV200" s="268"/>
      <c r="AW200" s="23"/>
      <c r="AX200" s="268"/>
      <c r="AY200" s="268"/>
      <c r="AZ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CA200" s="23"/>
      <c r="CB200" s="23"/>
      <c r="CC200" s="23"/>
      <c r="CD200" s="23"/>
      <c r="CE200" s="23"/>
      <c r="CF200" s="28"/>
    </row>
    <row r="201" spans="2:84" s="101" customFormat="1" x14ac:dyDescent="0.25">
      <c r="B201" s="27"/>
      <c r="C201" s="23"/>
      <c r="D201" s="31"/>
      <c r="E201" s="422"/>
      <c r="F201" s="370"/>
      <c r="G201" s="370"/>
      <c r="H201" s="283">
        <v>72</v>
      </c>
      <c r="I201" s="284">
        <v>2685.5268472733401</v>
      </c>
      <c r="J201" s="284">
        <v>48.329999988648403</v>
      </c>
      <c r="K201" s="284">
        <v>2678.1270394200778</v>
      </c>
      <c r="L201" s="285">
        <v>48.329973848811157</v>
      </c>
      <c r="M201" s="286">
        <f t="shared" si="262"/>
        <v>0.27554399095936777</v>
      </c>
      <c r="N201" s="286">
        <f t="shared" si="263"/>
        <v>5.4086151980144781E-5</v>
      </c>
      <c r="O201" s="287">
        <f t="shared" si="264"/>
        <v>54.757156265201608</v>
      </c>
      <c r="P201" s="288">
        <f t="shared" si="265"/>
        <v>6.8329109124027598E-10</v>
      </c>
      <c r="Q201" s="223"/>
      <c r="R201" s="23"/>
      <c r="S201" s="372"/>
      <c r="T201" s="367"/>
      <c r="U201" s="367"/>
      <c r="V201" s="3">
        <v>72</v>
      </c>
      <c r="W201" s="252">
        <v>2786.1441090458902</v>
      </c>
      <c r="X201" s="252">
        <v>48.330000054220399</v>
      </c>
      <c r="Y201" s="252">
        <v>2776.2656866293046</v>
      </c>
      <c r="Z201" s="253">
        <v>48.330550612616371</v>
      </c>
      <c r="AA201" s="2">
        <f t="shared" si="270"/>
        <v>0.35455532915590943</v>
      </c>
      <c r="AB201" s="2">
        <f t="shared" si="271"/>
        <v>1.1391648983117618E-3</v>
      </c>
      <c r="AC201" s="215">
        <f t="shared" si="272"/>
        <v>97.583229440501597</v>
      </c>
      <c r="AD201" s="217">
        <f t="shared" si="273"/>
        <v>3.0311454737496883E-7</v>
      </c>
      <c r="AE201" s="223"/>
      <c r="AF201" s="23"/>
      <c r="AG201" s="372"/>
      <c r="AH201" s="367"/>
      <c r="AI201" s="367"/>
      <c r="AJ201" s="3">
        <v>72</v>
      </c>
      <c r="AK201" s="252">
        <v>2685.57621531412</v>
      </c>
      <c r="AL201" s="252">
        <v>48.330000047846703</v>
      </c>
      <c r="AM201" s="252">
        <v>2675.5295454472675</v>
      </c>
      <c r="AN201" s="253">
        <v>48.330464545354836</v>
      </c>
      <c r="AO201" s="2">
        <f t="shared" si="266"/>
        <v>0.37409736538336563</v>
      </c>
      <c r="AP201" s="2">
        <f t="shared" si="267"/>
        <v>9.6109560867685558E-4</v>
      </c>
      <c r="AQ201" s="215">
        <f t="shared" si="268"/>
        <v>100.93557541352054</v>
      </c>
      <c r="AR201" s="217">
        <f t="shared" si="269"/>
        <v>2.1575793506211652E-7</v>
      </c>
      <c r="AS201" s="28"/>
      <c r="AU201" s="268"/>
      <c r="AV201" s="268"/>
      <c r="AW201" s="23"/>
      <c r="AX201" s="268"/>
      <c r="AY201" s="268"/>
      <c r="AZ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CA201" s="23"/>
      <c r="CB201" s="23"/>
      <c r="CC201" s="23"/>
      <c r="CD201" s="23"/>
      <c r="CE201" s="23"/>
      <c r="CF201" s="28"/>
    </row>
    <row r="202" spans="2:84" s="101" customFormat="1" x14ac:dyDescent="0.25">
      <c r="B202" s="27"/>
      <c r="C202" s="23"/>
      <c r="D202" s="31"/>
      <c r="E202" s="422"/>
      <c r="F202" s="370"/>
      <c r="G202" s="370"/>
      <c r="H202" s="283">
        <v>73</v>
      </c>
      <c r="I202" s="284">
        <v>2685.5160755142501</v>
      </c>
      <c r="J202" s="284">
        <v>48.329999990561198</v>
      </c>
      <c r="K202" s="284">
        <v>2678.0134259777747</v>
      </c>
      <c r="L202" s="285">
        <v>48.329975878193707</v>
      </c>
      <c r="M202" s="286">
        <f t="shared" si="262"/>
        <v>0.27937459041420143</v>
      </c>
      <c r="N202" s="286">
        <f t="shared" si="263"/>
        <v>4.9891097653264632E-5</v>
      </c>
      <c r="O202" s="287">
        <f t="shared" si="264"/>
        <v>56.289750067175639</v>
      </c>
      <c r="P202" s="288">
        <f t="shared" si="265"/>
        <v>5.814062660265155E-10</v>
      </c>
      <c r="Q202" s="223"/>
      <c r="R202" s="23"/>
      <c r="S202" s="372"/>
      <c r="T202" s="367"/>
      <c r="U202" s="367"/>
      <c r="V202" s="3">
        <v>73</v>
      </c>
      <c r="W202" s="252">
        <v>2786.1330544915299</v>
      </c>
      <c r="X202" s="252">
        <v>48.330000045033302</v>
      </c>
      <c r="Y202" s="252">
        <v>2776.117331088235</v>
      </c>
      <c r="Z202" s="253">
        <v>48.330518148726007</v>
      </c>
      <c r="AA202" s="2">
        <f t="shared" si="270"/>
        <v>0.35948474848136114</v>
      </c>
      <c r="AB202" s="2">
        <f t="shared" si="271"/>
        <v>1.0720126054682162E-3</v>
      </c>
      <c r="AC202" s="215">
        <f t="shared" si="272"/>
        <v>100.31471529131001</v>
      </c>
      <c r="AD202" s="217">
        <f t="shared" si="273"/>
        <v>2.6843143639512858E-7</v>
      </c>
      <c r="AE202" s="223"/>
      <c r="AF202" s="23"/>
      <c r="AG202" s="372"/>
      <c r="AH202" s="367"/>
      <c r="AI202" s="367"/>
      <c r="AJ202" s="3">
        <v>73</v>
      </c>
      <c r="AK202" s="252">
        <v>2685.5654434162698</v>
      </c>
      <c r="AL202" s="252">
        <v>48.330000039783798</v>
      </c>
      <c r="AM202" s="252">
        <v>2675.379124891725</v>
      </c>
      <c r="AN202" s="253">
        <v>48.330437143496233</v>
      </c>
      <c r="AO202" s="2">
        <f t="shared" si="266"/>
        <v>0.3792988381466087</v>
      </c>
      <c r="AP202" s="2">
        <f t="shared" si="267"/>
        <v>9.0441488118344867E-4</v>
      </c>
      <c r="AQ202" s="215">
        <f t="shared" si="268"/>
        <v>103.76108508348315</v>
      </c>
      <c r="AR202" s="217">
        <f t="shared" si="269"/>
        <v>1.9105965542513344E-7</v>
      </c>
      <c r="AS202" s="28"/>
      <c r="AU202" s="268"/>
      <c r="AV202" s="268"/>
      <c r="AW202" s="23"/>
      <c r="AX202" s="268"/>
      <c r="AY202" s="268"/>
      <c r="AZ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CA202" s="23"/>
      <c r="CB202" s="23"/>
      <c r="CC202" s="23"/>
      <c r="CD202" s="23"/>
      <c r="CE202" s="23"/>
      <c r="CF202" s="28"/>
    </row>
    <row r="203" spans="2:84" s="101" customFormat="1" x14ac:dyDescent="0.25">
      <c r="B203" s="27"/>
      <c r="C203" s="23"/>
      <c r="D203" s="31"/>
      <c r="E203" s="422"/>
      <c r="F203" s="370"/>
      <c r="G203" s="370"/>
      <c r="H203" s="283">
        <v>74</v>
      </c>
      <c r="I203" s="284">
        <v>2685.5053037388798</v>
      </c>
      <c r="J203" s="284">
        <v>48.329999992383399</v>
      </c>
      <c r="K203" s="284">
        <v>2677.8998107070547</v>
      </c>
      <c r="L203" s="285">
        <v>48.32997775009347</v>
      </c>
      <c r="M203" s="286">
        <f t="shared" si="262"/>
        <v>0.28320528807879686</v>
      </c>
      <c r="N203" s="286">
        <f t="shared" si="263"/>
        <v>4.6021704807301543E-5</v>
      </c>
      <c r="O203" s="287">
        <f t="shared" si="264"/>
        <v>57.843524257139585</v>
      </c>
      <c r="P203" s="288">
        <f t="shared" si="265"/>
        <v>4.9471946132410926E-10</v>
      </c>
      <c r="Q203" s="223"/>
      <c r="R203" s="23"/>
      <c r="S203" s="372"/>
      <c r="T203" s="367"/>
      <c r="U203" s="367"/>
      <c r="V203" s="3">
        <v>74</v>
      </c>
      <c r="W203" s="252">
        <v>2786.1219999211098</v>
      </c>
      <c r="X203" s="252">
        <v>48.330000036284403</v>
      </c>
      <c r="Y203" s="252">
        <v>2775.9689726419974</v>
      </c>
      <c r="Z203" s="253">
        <v>48.330487598872757</v>
      </c>
      <c r="AA203" s="2">
        <f t="shared" si="270"/>
        <v>0.36441431062243079</v>
      </c>
      <c r="AB203" s="2">
        <f t="shared" si="271"/>
        <v>1.0088197558208295E-3</v>
      </c>
      <c r="AC203" s="215">
        <f t="shared" si="272"/>
        <v>103.08396293040042</v>
      </c>
      <c r="AD203" s="217">
        <f t="shared" si="273"/>
        <v>2.3771727756269697E-7</v>
      </c>
      <c r="AE203" s="223"/>
      <c r="AF203" s="23"/>
      <c r="AG203" s="372"/>
      <c r="AH203" s="367"/>
      <c r="AI203" s="367"/>
      <c r="AJ203" s="3">
        <v>74</v>
      </c>
      <c r="AK203" s="252">
        <v>2685.5546715021501</v>
      </c>
      <c r="AL203" s="252">
        <v>48.330000032103101</v>
      </c>
      <c r="AM203" s="252">
        <v>2675.2287011428075</v>
      </c>
      <c r="AN203" s="253">
        <v>48.330411357957047</v>
      </c>
      <c r="AO203" s="2">
        <f t="shared" si="266"/>
        <v>0.38450047094244472</v>
      </c>
      <c r="AP203" s="2">
        <f t="shared" si="267"/>
        <v>8.5107770261325707E-4</v>
      </c>
      <c r="AQ203" s="215">
        <f t="shared" si="268"/>
        <v>106.62566386202177</v>
      </c>
      <c r="AR203" s="217">
        <f t="shared" si="269"/>
        <v>1.6918895812457843E-7</v>
      </c>
      <c r="AS203" s="28"/>
      <c r="AU203" s="268"/>
      <c r="AV203" s="268"/>
      <c r="AW203" s="23"/>
      <c r="AX203" s="268"/>
      <c r="AY203" s="268"/>
      <c r="AZ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CA203" s="23"/>
      <c r="CB203" s="23"/>
      <c r="CC203" s="23"/>
      <c r="CD203" s="23"/>
      <c r="CE203" s="23"/>
      <c r="CF203" s="28"/>
    </row>
    <row r="204" spans="2:84" s="101" customFormat="1" x14ac:dyDescent="0.25">
      <c r="B204" s="27"/>
      <c r="C204" s="23"/>
      <c r="D204" s="31"/>
      <c r="E204" s="422"/>
      <c r="F204" s="370"/>
      <c r="G204" s="370"/>
      <c r="H204" s="283">
        <v>75</v>
      </c>
      <c r="I204" s="284">
        <v>2685.4945319472499</v>
      </c>
      <c r="J204" s="284">
        <v>48.3299999935576</v>
      </c>
      <c r="K204" s="284">
        <v>2677.7861936077893</v>
      </c>
      <c r="L204" s="285">
        <v>48.329979476731232</v>
      </c>
      <c r="M204" s="286">
        <f t="shared" ref="M204:M229" si="274">ABS(I204-K204)/I204*100</f>
        <v>0.28703608395997421</v>
      </c>
      <c r="N204" s="286">
        <f t="shared" ref="N204:N229" si="275">ABS(J204-L204)/J204*100</f>
        <v>4.2451533975473468E-5</v>
      </c>
      <c r="O204" s="287">
        <f t="shared" si="264"/>
        <v>59.418479955598578</v>
      </c>
      <c r="P204" s="288">
        <f t="shared" si="265"/>
        <v>4.2094016419871558E-10</v>
      </c>
      <c r="Q204" s="223"/>
      <c r="R204" s="23"/>
      <c r="S204" s="372"/>
      <c r="T204" s="367"/>
      <c r="U204" s="367"/>
      <c r="V204" s="3">
        <v>75</v>
      </c>
      <c r="W204" s="252">
        <v>2786.1109453346598</v>
      </c>
      <c r="X204" s="252">
        <v>48.330000030667598</v>
      </c>
      <c r="Y204" s="252">
        <v>2775.8206112891703</v>
      </c>
      <c r="Z204" s="253">
        <v>48.330458850208188</v>
      </c>
      <c r="AA204" s="2">
        <f t="shared" si="270"/>
        <v>0.36934401563299907</v>
      </c>
      <c r="AB204" s="2">
        <f t="shared" si="271"/>
        <v>9.4934727974133135E-4</v>
      </c>
      <c r="AC204" s="215">
        <f t="shared" si="272"/>
        <v>105.89097476776121</v>
      </c>
      <c r="AD204" s="217">
        <f t="shared" si="273"/>
        <v>2.1051537082733559E-7</v>
      </c>
      <c r="AE204" s="223"/>
      <c r="AF204" s="23"/>
      <c r="AG204" s="372"/>
      <c r="AH204" s="367"/>
      <c r="AI204" s="367"/>
      <c r="AJ204" s="3">
        <v>75</v>
      </c>
      <c r="AK204" s="252">
        <v>2685.54389957177</v>
      </c>
      <c r="AL204" s="252">
        <v>48.330000027154099</v>
      </c>
      <c r="AM204" s="252">
        <v>2675.0782741991338</v>
      </c>
      <c r="AN204" s="253">
        <v>48.330387093398492</v>
      </c>
      <c r="AO204" s="2">
        <f t="shared" si="266"/>
        <v>0.38970226382465728</v>
      </c>
      <c r="AP204" s="2">
        <f t="shared" si="267"/>
        <v>8.0088194532490183E-4</v>
      </c>
      <c r="AQ204" s="215">
        <f t="shared" si="268"/>
        <v>109.52931444036594</v>
      </c>
      <c r="AR204" s="217">
        <f t="shared" si="269"/>
        <v>1.4982027754849952E-7</v>
      </c>
      <c r="AS204" s="28"/>
      <c r="AU204" s="268"/>
      <c r="AV204" s="268"/>
      <c r="AW204" s="23"/>
      <c r="AX204" s="268"/>
      <c r="AY204" s="268"/>
      <c r="AZ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CA204" s="23"/>
      <c r="CB204" s="23"/>
      <c r="CC204" s="23"/>
      <c r="CD204" s="23"/>
      <c r="CE204" s="23"/>
      <c r="CF204" s="28"/>
    </row>
    <row r="205" spans="2:84" s="101" customFormat="1" x14ac:dyDescent="0.25">
      <c r="B205" s="27"/>
      <c r="C205" s="23"/>
      <c r="D205" s="31"/>
      <c r="E205" s="422"/>
      <c r="F205" s="370"/>
      <c r="G205" s="370"/>
      <c r="H205" s="283">
        <v>76</v>
      </c>
      <c r="I205" s="284">
        <v>2685.4837601393301</v>
      </c>
      <c r="J205" s="284">
        <v>48.3299999947317</v>
      </c>
      <c r="K205" s="284">
        <v>2677.6725746798443</v>
      </c>
      <c r="L205" s="285">
        <v>48.329981069379436</v>
      </c>
      <c r="M205" s="286">
        <f t="shared" si="274"/>
        <v>0.29086697806284917</v>
      </c>
      <c r="N205" s="286">
        <f t="shared" si="275"/>
        <v>3.91586018351953E-5</v>
      </c>
      <c r="O205" s="287">
        <f t="shared" si="264"/>
        <v>61.014618282483035</v>
      </c>
      <c r="P205" s="288">
        <f t="shared" si="265"/>
        <v>3.5816895835005957E-10</v>
      </c>
      <c r="Q205" s="223"/>
      <c r="R205" s="23"/>
      <c r="S205" s="372"/>
      <c r="T205" s="367"/>
      <c r="U205" s="367"/>
      <c r="V205" s="3">
        <v>76</v>
      </c>
      <c r="W205" s="252">
        <v>2786.09989073215</v>
      </c>
      <c r="X205" s="252">
        <v>48.330000025050801</v>
      </c>
      <c r="Y205" s="252">
        <v>2775.672247028393</v>
      </c>
      <c r="Z205" s="253">
        <v>48.330431796537148</v>
      </c>
      <c r="AA205" s="2">
        <f t="shared" si="270"/>
        <v>0.374273863562614</v>
      </c>
      <c r="AB205" s="2">
        <f t="shared" si="271"/>
        <v>8.9338192866489493E-4</v>
      </c>
      <c r="AC205" s="215">
        <f t="shared" si="272"/>
        <v>108.73575321250269</v>
      </c>
      <c r="AD205" s="217">
        <f t="shared" si="273"/>
        <v>1.8642661642276655E-7</v>
      </c>
      <c r="AE205" s="223"/>
      <c r="AF205" s="23"/>
      <c r="AG205" s="372"/>
      <c r="AH205" s="367"/>
      <c r="AI205" s="367"/>
      <c r="AJ205" s="3">
        <v>76</v>
      </c>
      <c r="AK205" s="252">
        <v>2685.5331276251</v>
      </c>
      <c r="AL205" s="252">
        <v>48.330000022205098</v>
      </c>
      <c r="AM205" s="252">
        <v>2674.9278440593771</v>
      </c>
      <c r="AN205" s="253">
        <v>48.330364260105284</v>
      </c>
      <c r="AO205" s="2">
        <f t="shared" si="266"/>
        <v>0.39490421684358207</v>
      </c>
      <c r="AP205" s="2">
        <f t="shared" si="267"/>
        <v>7.5364763090974153E-4</v>
      </c>
      <c r="AQ205" s="215">
        <f t="shared" si="268"/>
        <v>112.47203950939132</v>
      </c>
      <c r="AR205" s="217">
        <f t="shared" si="269"/>
        <v>1.3266924793192566E-7</v>
      </c>
      <c r="AS205" s="28"/>
      <c r="AU205" s="268"/>
      <c r="AV205" s="268"/>
      <c r="AW205" s="23"/>
      <c r="AX205" s="268"/>
      <c r="AY205" s="268"/>
      <c r="AZ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CA205" s="23"/>
      <c r="CB205" s="23"/>
      <c r="CC205" s="23"/>
      <c r="CD205" s="23"/>
      <c r="CE205" s="23"/>
      <c r="CF205" s="28"/>
    </row>
    <row r="206" spans="2:84" s="101" customFormat="1" x14ac:dyDescent="0.25">
      <c r="B206" s="27"/>
      <c r="C206" s="23"/>
      <c r="D206" s="31"/>
      <c r="E206" s="422"/>
      <c r="F206" s="370"/>
      <c r="G206" s="370"/>
      <c r="H206" s="283">
        <v>77</v>
      </c>
      <c r="I206" s="284">
        <v>2685.4729883151499</v>
      </c>
      <c r="J206" s="284">
        <v>48.329999995658603</v>
      </c>
      <c r="K206" s="284">
        <v>2677.5589539230809</v>
      </c>
      <c r="L206" s="285">
        <v>48.329982538435779</v>
      </c>
      <c r="M206" s="286">
        <f t="shared" si="274"/>
        <v>0.2946979703949355</v>
      </c>
      <c r="N206" s="286">
        <f t="shared" si="275"/>
        <v>3.6120883149626061E-5</v>
      </c>
      <c r="O206" s="287">
        <f t="shared" ref="O206:O229" si="276">(K206-I206)^2</f>
        <v>62.631940358850471</v>
      </c>
      <c r="P206" s="288">
        <f t="shared" ref="P206:P229" si="277">(L206-J206)^2</f>
        <v>3.0475462874934557E-10</v>
      </c>
      <c r="Q206" s="223"/>
      <c r="R206" s="23"/>
      <c r="S206" s="372"/>
      <c r="T206" s="367"/>
      <c r="U206" s="367"/>
      <c r="V206" s="3">
        <v>77</v>
      </c>
      <c r="W206" s="252">
        <v>2786.0888361135899</v>
      </c>
      <c r="X206" s="252">
        <v>48.330000020623999</v>
      </c>
      <c r="Y206" s="252">
        <v>2775.5238798583614</v>
      </c>
      <c r="Z206" s="253">
        <v>48.33040633792551</v>
      </c>
      <c r="AA206" s="2">
        <f t="shared" si="270"/>
        <v>0.37920385446021515</v>
      </c>
      <c r="AB206" s="2">
        <f t="shared" si="271"/>
        <v>8.4071446583448232E-4</v>
      </c>
      <c r="AC206" s="215">
        <f t="shared" si="272"/>
        <v>111.6183006748914</v>
      </c>
      <c r="AD206" s="217">
        <f t="shared" si="273"/>
        <v>1.6509374950733875E-7</v>
      </c>
      <c r="AE206" s="223"/>
      <c r="AF206" s="23"/>
      <c r="AG206" s="372"/>
      <c r="AH206" s="367"/>
      <c r="AI206" s="367"/>
      <c r="AJ206" s="3">
        <v>77</v>
      </c>
      <c r="AK206" s="252">
        <v>2685.52235566216</v>
      </c>
      <c r="AL206" s="252">
        <v>48.330000018298797</v>
      </c>
      <c r="AM206" s="252">
        <v>2674.7774107222613</v>
      </c>
      <c r="AN206" s="253">
        <v>48.33034277365396</v>
      </c>
      <c r="AO206" s="2">
        <f t="shared" si="266"/>
        <v>0.40010633004949769</v>
      </c>
      <c r="AP206" s="2">
        <f t="shared" si="267"/>
        <v>7.0919792061529977E-4</v>
      </c>
      <c r="AQ206" s="215">
        <f t="shared" si="268"/>
        <v>115.4538417614544</v>
      </c>
      <c r="AR206" s="217">
        <f t="shared" si="269"/>
        <v>1.1748123349301643E-7</v>
      </c>
      <c r="AS206" s="28"/>
      <c r="AU206" s="268"/>
      <c r="AV206" s="268"/>
      <c r="AW206" s="23"/>
      <c r="AX206" s="268"/>
      <c r="AY206" s="268"/>
      <c r="AZ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CA206" s="23"/>
      <c r="CB206" s="23"/>
      <c r="CC206" s="23"/>
      <c r="CD206" s="23"/>
      <c r="CE206" s="23"/>
      <c r="CF206" s="28"/>
    </row>
    <row r="207" spans="2:84" s="101" customFormat="1" x14ac:dyDescent="0.25">
      <c r="B207" s="27"/>
      <c r="C207" s="23"/>
      <c r="D207" s="31"/>
      <c r="E207" s="422"/>
      <c r="F207" s="370"/>
      <c r="G207" s="370"/>
      <c r="H207" s="283">
        <v>78</v>
      </c>
      <c r="I207" s="284">
        <v>2685.4622164746702</v>
      </c>
      <c r="J207" s="284">
        <v>48.329999996384302</v>
      </c>
      <c r="K207" s="284">
        <v>2677.4453313373551</v>
      </c>
      <c r="L207" s="285">
        <v>48.329983893491104</v>
      </c>
      <c r="M207" s="286">
        <f t="shared" si="274"/>
        <v>0.29852906096140097</v>
      </c>
      <c r="N207" s="286">
        <f t="shared" si="275"/>
        <v>3.3318628594303029E-5</v>
      </c>
      <c r="O207" s="287">
        <f t="shared" si="276"/>
        <v>64.270447304903072</v>
      </c>
      <c r="P207" s="288">
        <f t="shared" si="277"/>
        <v>2.59303169359784E-10</v>
      </c>
      <c r="Q207" s="223"/>
      <c r="R207" s="23"/>
      <c r="S207" s="372"/>
      <c r="T207" s="367"/>
      <c r="U207" s="367"/>
      <c r="V207" s="3">
        <v>78</v>
      </c>
      <c r="W207" s="252">
        <v>2786.0777814789599</v>
      </c>
      <c r="X207" s="252">
        <v>48.330000017164203</v>
      </c>
      <c r="Y207" s="252">
        <v>2775.3755097778248</v>
      </c>
      <c r="Z207" s="253">
        <v>48.330382380331052</v>
      </c>
      <c r="AA207" s="2">
        <f t="shared" si="270"/>
        <v>0.38413398837177637</v>
      </c>
      <c r="AB207" s="2">
        <f t="shared" si="271"/>
        <v>7.911507691160597E-4</v>
      </c>
      <c r="AC207" s="215">
        <f t="shared" si="272"/>
        <v>114.53861956491573</v>
      </c>
      <c r="AD207" s="217">
        <f t="shared" si="273"/>
        <v>1.4620159136324463E-7</v>
      </c>
      <c r="AE207" s="223"/>
      <c r="AF207" s="23"/>
      <c r="AG207" s="372"/>
      <c r="AH207" s="367"/>
      <c r="AI207" s="367"/>
      <c r="AJ207" s="3">
        <v>78</v>
      </c>
      <c r="AK207" s="252">
        <v>2685.51158368293</v>
      </c>
      <c r="AL207" s="252">
        <v>48.330000015239499</v>
      </c>
      <c r="AM207" s="252">
        <v>2674.626974186559</v>
      </c>
      <c r="AN207" s="253">
        <v>48.330322554600727</v>
      </c>
      <c r="AO207" s="2">
        <f t="shared" si="266"/>
        <v>0.40530860348938735</v>
      </c>
      <c r="AP207" s="2">
        <f t="shared" si="267"/>
        <v>6.6736884156130024E-4</v>
      </c>
      <c r="AQ207" s="215">
        <f t="shared" si="268"/>
        <v>118.47472388849003</v>
      </c>
      <c r="AR207" s="217">
        <f t="shared" si="269"/>
        <v>1.0403163954154694E-7</v>
      </c>
      <c r="AS207" s="28"/>
      <c r="AU207" s="268"/>
      <c r="AV207" s="268"/>
      <c r="AW207" s="23"/>
      <c r="AX207" s="268"/>
      <c r="AY207" s="268"/>
      <c r="AZ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CA207" s="23"/>
      <c r="CB207" s="23"/>
      <c r="CC207" s="23"/>
      <c r="CD207" s="23"/>
      <c r="CE207" s="23"/>
      <c r="CF207" s="28"/>
    </row>
    <row r="208" spans="2:84" s="101" customFormat="1" x14ac:dyDescent="0.25">
      <c r="B208" s="27"/>
      <c r="C208" s="23"/>
      <c r="D208" s="31"/>
      <c r="E208" s="422"/>
      <c r="F208" s="370"/>
      <c r="G208" s="370"/>
      <c r="H208" s="283">
        <v>79</v>
      </c>
      <c r="I208" s="284">
        <v>2685.4514446179001</v>
      </c>
      <c r="J208" s="284">
        <v>48.329999997110001</v>
      </c>
      <c r="K208" s="284">
        <v>2677.3317069225195</v>
      </c>
      <c r="L208" s="285">
        <v>48.329985143391994</v>
      </c>
      <c r="M208" s="286">
        <f t="shared" si="274"/>
        <v>0.30236024976932152</v>
      </c>
      <c r="N208" s="286">
        <f t="shared" si="275"/>
        <v>3.0733949943263413E-5</v>
      </c>
      <c r="O208" s="287">
        <f t="shared" si="276"/>
        <v>65.930140241783619</v>
      </c>
      <c r="P208" s="288">
        <f t="shared" si="277"/>
        <v>2.2063293862229637E-10</v>
      </c>
      <c r="Q208" s="223"/>
      <c r="R208" s="23"/>
      <c r="S208" s="372"/>
      <c r="T208" s="367"/>
      <c r="U208" s="367"/>
      <c r="V208" s="3">
        <v>79</v>
      </c>
      <c r="W208" s="252">
        <v>2786.06672682828</v>
      </c>
      <c r="X208" s="252">
        <v>48.3300000137043</v>
      </c>
      <c r="Y208" s="252">
        <v>2775.2271367855828</v>
      </c>
      <c r="Z208" s="253">
        <v>48.330359835256068</v>
      </c>
      <c r="AA208" s="2">
        <f t="shared" si="270"/>
        <v>0.38906426534289118</v>
      </c>
      <c r="AB208" s="2">
        <f t="shared" si="271"/>
        <v>7.4450972825648937E-4</v>
      </c>
      <c r="AC208" s="215">
        <f t="shared" si="272"/>
        <v>117.4967122937399</v>
      </c>
      <c r="AD208" s="217">
        <f t="shared" si="273"/>
        <v>1.2947154911701298E-7</v>
      </c>
      <c r="AE208" s="223"/>
      <c r="AF208" s="23"/>
      <c r="AG208" s="372"/>
      <c r="AH208" s="367"/>
      <c r="AI208" s="367"/>
      <c r="AJ208" s="3">
        <v>79</v>
      </c>
      <c r="AK208" s="252">
        <v>2685.5008116874201</v>
      </c>
      <c r="AL208" s="252">
        <v>48.3300000121803</v>
      </c>
      <c r="AM208" s="252">
        <v>2674.476534451087</v>
      </c>
      <c r="AN208" s="253">
        <v>48.330303528187756</v>
      </c>
      <c r="AO208" s="2">
        <f t="shared" si="266"/>
        <v>0.41051103720970555</v>
      </c>
      <c r="AP208" s="2">
        <f t="shared" si="267"/>
        <v>6.2800746405865151E-4</v>
      </c>
      <c r="AQ208" s="215">
        <f t="shared" si="268"/>
        <v>121.53468858353199</v>
      </c>
      <c r="AR208" s="217">
        <f t="shared" si="269"/>
        <v>9.2121966782054606E-8</v>
      </c>
      <c r="AS208" s="28"/>
      <c r="AU208" s="268"/>
      <c r="AV208" s="268"/>
      <c r="AW208" s="23"/>
      <c r="AX208" s="268"/>
      <c r="AY208" s="268"/>
      <c r="AZ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CA208" s="23"/>
      <c r="CB208" s="23"/>
      <c r="CC208" s="23"/>
      <c r="CD208" s="23"/>
      <c r="CE208" s="23"/>
      <c r="CF208" s="28"/>
    </row>
    <row r="209" spans="2:84" s="101" customFormat="1" x14ac:dyDescent="0.25">
      <c r="B209" s="27"/>
      <c r="C209" s="23"/>
      <c r="D209" s="31"/>
      <c r="E209" s="422"/>
      <c r="F209" s="370"/>
      <c r="G209" s="370"/>
      <c r="H209" s="283">
        <v>80</v>
      </c>
      <c r="I209" s="284">
        <v>2685.44067274483</v>
      </c>
      <c r="J209" s="284">
        <v>48.329999997607302</v>
      </c>
      <c r="K209" s="284">
        <v>2677.2180806784227</v>
      </c>
      <c r="L209" s="285">
        <v>48.329986296298543</v>
      </c>
      <c r="M209" s="286">
        <f t="shared" si="274"/>
        <v>0.30619153682523365</v>
      </c>
      <c r="N209" s="286">
        <f t="shared" si="275"/>
        <v>2.8349490503266865E-5</v>
      </c>
      <c r="O209" s="287">
        <f t="shared" si="276"/>
        <v>67.611020290544062</v>
      </c>
      <c r="P209" s="288">
        <f t="shared" si="277"/>
        <v>1.8772586172453682E-10</v>
      </c>
      <c r="Q209" s="223"/>
      <c r="R209" s="23"/>
      <c r="S209" s="372"/>
      <c r="T209" s="367"/>
      <c r="U209" s="367"/>
      <c r="V209" s="3">
        <v>80</v>
      </c>
      <c r="W209" s="252">
        <v>2786.0556721614998</v>
      </c>
      <c r="X209" s="252">
        <v>48.330000011341198</v>
      </c>
      <c r="Y209" s="252">
        <v>2775.0787608804831</v>
      </c>
      <c r="Z209" s="253">
        <v>48.330338619420495</v>
      </c>
      <c r="AA209" s="2">
        <f t="shared" si="270"/>
        <v>0.39399468541490368</v>
      </c>
      <c r="AB209" s="2">
        <f t="shared" si="271"/>
        <v>7.0061675815634688E-4</v>
      </c>
      <c r="AC209" s="215">
        <f t="shared" si="272"/>
        <v>120.4925812713135</v>
      </c>
      <c r="AD209" s="217">
        <f t="shared" si="273"/>
        <v>1.1465543136481118E-7</v>
      </c>
      <c r="AE209" s="223"/>
      <c r="AF209" s="23"/>
      <c r="AG209" s="372"/>
      <c r="AH209" s="367"/>
      <c r="AI209" s="367"/>
      <c r="AJ209" s="3">
        <v>80</v>
      </c>
      <c r="AK209" s="252">
        <v>2685.4900396755902</v>
      </c>
      <c r="AL209" s="252">
        <v>48.330000010084497</v>
      </c>
      <c r="AM209" s="252">
        <v>2674.3260915147057</v>
      </c>
      <c r="AN209" s="253">
        <v>48.330285624066775</v>
      </c>
      <c r="AO209" s="2">
        <f t="shared" si="266"/>
        <v>0.41571363125342731</v>
      </c>
      <c r="AP209" s="2">
        <f t="shared" si="267"/>
        <v>5.9096623674451717E-4</v>
      </c>
      <c r="AQ209" s="215">
        <f t="shared" si="268"/>
        <v>124.63373853891645</v>
      </c>
      <c r="AR209" s="217">
        <f t="shared" si="269"/>
        <v>8.1575346872824001E-8</v>
      </c>
      <c r="AS209" s="28"/>
      <c r="AU209" s="268"/>
      <c r="AV209" s="268"/>
      <c r="AW209" s="23"/>
      <c r="AX209" s="268"/>
      <c r="AY209" s="268"/>
      <c r="AZ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CA209" s="23"/>
      <c r="CB209" s="23"/>
      <c r="CC209" s="23"/>
      <c r="CD209" s="23"/>
      <c r="CE209" s="23"/>
      <c r="CF209" s="28"/>
    </row>
    <row r="210" spans="2:84" s="101" customFormat="1" x14ac:dyDescent="0.25">
      <c r="B210" s="27"/>
      <c r="C210" s="23"/>
      <c r="D210" s="31"/>
      <c r="E210" s="422"/>
      <c r="F210" s="370"/>
      <c r="G210" s="370"/>
      <c r="H210" s="283">
        <v>81</v>
      </c>
      <c r="I210" s="284">
        <v>2685.4299008554499</v>
      </c>
      <c r="J210" s="284">
        <v>48.329999998076801</v>
      </c>
      <c r="K210" s="284">
        <v>2677.1044526049095</v>
      </c>
      <c r="L210" s="285">
        <v>48.329987359737608</v>
      </c>
      <c r="M210" s="286">
        <f t="shared" si="274"/>
        <v>0.3100229221357923</v>
      </c>
      <c r="N210" s="286">
        <f t="shared" si="275"/>
        <v>2.6150091441058713E-5</v>
      </c>
      <c r="O210" s="287">
        <f t="shared" si="276"/>
        <v>69.313088572425798</v>
      </c>
      <c r="P210" s="288">
        <f t="shared" si="277"/>
        <v>1.5972761755632796E-10</v>
      </c>
      <c r="Q210" s="223"/>
      <c r="R210" s="23"/>
      <c r="S210" s="372"/>
      <c r="T210" s="367"/>
      <c r="U210" s="367"/>
      <c r="V210" s="3">
        <v>81</v>
      </c>
      <c r="W210" s="252">
        <v>2786.0446174786498</v>
      </c>
      <c r="X210" s="252">
        <v>48.330000009110996</v>
      </c>
      <c r="Y210" s="252">
        <v>2774.9303820614173</v>
      </c>
      <c r="Z210" s="253">
        <v>48.330318654454274</v>
      </c>
      <c r="AA210" s="2">
        <f t="shared" si="270"/>
        <v>0.39892524863046963</v>
      </c>
      <c r="AB210" s="2">
        <f t="shared" si="271"/>
        <v>6.5931169711867148E-4</v>
      </c>
      <c r="AC210" s="215">
        <f t="shared" si="272"/>
        <v>123.52622890966576</v>
      </c>
      <c r="AD210" s="217">
        <f t="shared" si="273"/>
        <v>1.0153485479245098E-7</v>
      </c>
      <c r="AE210" s="223"/>
      <c r="AF210" s="23"/>
      <c r="AG210" s="372"/>
      <c r="AH210" s="367"/>
      <c r="AI210" s="367"/>
      <c r="AJ210" s="3">
        <v>81</v>
      </c>
      <c r="AK210" s="252">
        <v>2685.4792676474599</v>
      </c>
      <c r="AL210" s="252">
        <v>48.330000008105799</v>
      </c>
      <c r="AM210" s="252">
        <v>2674.1756453763151</v>
      </c>
      <c r="AN210" s="253">
        <v>48.330268776038999</v>
      </c>
      <c r="AO210" s="2">
        <f t="shared" si="266"/>
        <v>0.42091638566426387</v>
      </c>
      <c r="AP210" s="2">
        <f t="shared" si="267"/>
        <v>5.5610993824700325E-4</v>
      </c>
      <c r="AQ210" s="215">
        <f t="shared" si="268"/>
        <v>127.77187644872144</v>
      </c>
      <c r="AR210" s="217">
        <f t="shared" si="269"/>
        <v>7.2236201916521082E-8</v>
      </c>
      <c r="AS210" s="28"/>
      <c r="AU210" s="268"/>
      <c r="AV210" s="268"/>
      <c r="AW210" s="23"/>
      <c r="AX210" s="268"/>
      <c r="AY210" s="268"/>
      <c r="AZ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CA210" s="23"/>
      <c r="CB210" s="23"/>
      <c r="CC210" s="23"/>
      <c r="CD210" s="23"/>
      <c r="CE210" s="23"/>
      <c r="CF210" s="28"/>
    </row>
    <row r="211" spans="2:84" s="101" customFormat="1" x14ac:dyDescent="0.25">
      <c r="B211" s="27"/>
      <c r="C211" s="23"/>
      <c r="D211" s="31"/>
      <c r="E211" s="422"/>
      <c r="F211" s="370"/>
      <c r="G211" s="370"/>
      <c r="H211" s="283">
        <v>82</v>
      </c>
      <c r="I211" s="284">
        <v>2685.4191289497398</v>
      </c>
      <c r="J211" s="284">
        <v>48.329999998383798</v>
      </c>
      <c r="K211" s="284">
        <v>2676.9908227018213</v>
      </c>
      <c r="L211" s="285">
        <v>48.329988340651958</v>
      </c>
      <c r="M211" s="286">
        <f t="shared" si="274"/>
        <v>0.31385440570741696</v>
      </c>
      <c r="N211" s="286">
        <f t="shared" si="275"/>
        <v>2.4121108710553473E-5</v>
      </c>
      <c r="O211" s="287">
        <f t="shared" si="276"/>
        <v>71.036346208702014</v>
      </c>
      <c r="P211" s="288">
        <f t="shared" si="277"/>
        <v>1.3590271163984195E-10</v>
      </c>
      <c r="Q211" s="223"/>
      <c r="R211" s="23"/>
      <c r="S211" s="372"/>
      <c r="T211" s="367"/>
      <c r="U211" s="367"/>
      <c r="V211" s="3">
        <v>82</v>
      </c>
      <c r="W211" s="252">
        <v>2786.0335627796899</v>
      </c>
      <c r="X211" s="252">
        <v>48.330000007653901</v>
      </c>
      <c r="Y211" s="252">
        <v>2774.7820003273191</v>
      </c>
      <c r="Z211" s="253">
        <v>48.330299866607902</v>
      </c>
      <c r="AA211" s="2">
        <f t="shared" si="270"/>
        <v>0.40385595502822369</v>
      </c>
      <c r="AB211" s="2">
        <f t="shared" si="271"/>
        <v>6.2044062477513071E-4</v>
      </c>
      <c r="AC211" s="215">
        <f t="shared" si="272"/>
        <v>126.59765761959957</v>
      </c>
      <c r="AD211" s="217">
        <f t="shared" si="273"/>
        <v>8.991539229475889E-8</v>
      </c>
      <c r="AE211" s="223"/>
      <c r="AF211" s="23"/>
      <c r="AG211" s="372"/>
      <c r="AH211" s="367"/>
      <c r="AI211" s="367"/>
      <c r="AJ211" s="3">
        <v>82</v>
      </c>
      <c r="AK211" s="252">
        <v>2685.4684956030101</v>
      </c>
      <c r="AL211" s="252">
        <v>48.330000006811503</v>
      </c>
      <c r="AM211" s="252">
        <v>2674.0251960348523</v>
      </c>
      <c r="AN211" s="253">
        <v>48.330252921810349</v>
      </c>
      <c r="AO211" s="2">
        <f t="shared" si="266"/>
        <v>0.42611930048310565</v>
      </c>
      <c r="AP211" s="2">
        <f t="shared" si="267"/>
        <v>5.2330850157359873E-4</v>
      </c>
      <c r="AQ211" s="215">
        <f t="shared" si="268"/>
        <v>130.94910500659881</v>
      </c>
      <c r="AR211" s="217">
        <f t="shared" si="269"/>
        <v>6.3965996641355855E-8</v>
      </c>
      <c r="AS211" s="28"/>
      <c r="AU211" s="268"/>
      <c r="AV211" s="268"/>
      <c r="AW211" s="23"/>
      <c r="AX211" s="268"/>
      <c r="AY211" s="268"/>
      <c r="AZ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CA211" s="23"/>
      <c r="CB211" s="23"/>
      <c r="CC211" s="23"/>
      <c r="CD211" s="23"/>
      <c r="CE211" s="23"/>
      <c r="CF211" s="28"/>
    </row>
    <row r="212" spans="2:84" s="101" customFormat="1" x14ac:dyDescent="0.25">
      <c r="B212" s="27"/>
      <c r="C212" s="23"/>
      <c r="D212" s="31"/>
      <c r="E212" s="422"/>
      <c r="F212" s="370"/>
      <c r="G212" s="370"/>
      <c r="H212" s="283">
        <v>83</v>
      </c>
      <c r="I212" s="284">
        <v>2685.4083570276598</v>
      </c>
      <c r="J212" s="284">
        <v>48.329999998638698</v>
      </c>
      <c r="K212" s="284">
        <v>2676.8771909689972</v>
      </c>
      <c r="L212" s="285">
        <v>48.32998924544561</v>
      </c>
      <c r="M212" s="286">
        <f t="shared" si="274"/>
        <v>0.31768598754586913</v>
      </c>
      <c r="N212" s="286">
        <f t="shared" si="275"/>
        <v>2.2249520149529077E-5</v>
      </c>
      <c r="O212" s="287">
        <f t="shared" si="276"/>
        <v>72.780794320477114</v>
      </c>
      <c r="P212" s="288">
        <f t="shared" si="277"/>
        <v>1.1563116158704791E-10</v>
      </c>
      <c r="Q212" s="223"/>
      <c r="R212" s="23"/>
      <c r="S212" s="372"/>
      <c r="T212" s="367"/>
      <c r="U212" s="367"/>
      <c r="V212" s="3">
        <v>83</v>
      </c>
      <c r="W212" s="252">
        <v>2786.0225080645801</v>
      </c>
      <c r="X212" s="252">
        <v>48.330000006445999</v>
      </c>
      <c r="Y212" s="252">
        <v>2774.6336156771613</v>
      </c>
      <c r="Z212" s="253">
        <v>48.330282186479984</v>
      </c>
      <c r="AA212" s="2">
        <f t="shared" si="270"/>
        <v>0.40878680464539768</v>
      </c>
      <c r="AB212" s="2">
        <f t="shared" si="271"/>
        <v>5.8386102616773635E-4</v>
      </c>
      <c r="AC212" s="215">
        <f t="shared" si="272"/>
        <v>129.70686981220507</v>
      </c>
      <c r="AD212" s="217">
        <f t="shared" si="273"/>
        <v>7.962557157949507E-8</v>
      </c>
      <c r="AE212" s="223"/>
      <c r="AF212" s="23"/>
      <c r="AG212" s="372"/>
      <c r="AH212" s="367"/>
      <c r="AI212" s="367"/>
      <c r="AJ212" s="3">
        <v>83</v>
      </c>
      <c r="AK212" s="252">
        <v>2685.4577235421698</v>
      </c>
      <c r="AL212" s="252">
        <v>48.330000005737901</v>
      </c>
      <c r="AM212" s="252">
        <v>2673.8747434892912</v>
      </c>
      <c r="AN212" s="253">
        <v>48.330238002761142</v>
      </c>
      <c r="AO212" s="2">
        <f t="shared" si="266"/>
        <v>0.43132237574756677</v>
      </c>
      <c r="AP212" s="2">
        <f t="shared" si="267"/>
        <v>4.924415957228745E-4</v>
      </c>
      <c r="AQ212" s="215">
        <f t="shared" si="268"/>
        <v>134.16542690538378</v>
      </c>
      <c r="AR212" s="217">
        <f t="shared" si="269"/>
        <v>5.664258307163471E-8</v>
      </c>
      <c r="AS212" s="28"/>
      <c r="AU212" s="268"/>
      <c r="AV212" s="268"/>
      <c r="AW212" s="23"/>
      <c r="AX212" s="268"/>
      <c r="AY212" s="268"/>
      <c r="AZ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CA212" s="23"/>
      <c r="CB212" s="23"/>
      <c r="CC212" s="23"/>
      <c r="CD212" s="23"/>
      <c r="CE212" s="23"/>
      <c r="CF212" s="28"/>
    </row>
    <row r="213" spans="2:84" s="101" customFormat="1" x14ac:dyDescent="0.25">
      <c r="B213" s="27"/>
      <c r="C213" s="23"/>
      <c r="D213" s="31"/>
      <c r="E213" s="422"/>
      <c r="F213" s="370"/>
      <c r="G213" s="370"/>
      <c r="H213" s="283">
        <v>84</v>
      </c>
      <c r="I213" s="284">
        <v>2685.3975850891702</v>
      </c>
      <c r="J213" s="284">
        <v>48.3299999989082</v>
      </c>
      <c r="K213" s="284">
        <v>2676.7635574062724</v>
      </c>
      <c r="L213" s="285">
        <v>48.329990080025624</v>
      </c>
      <c r="M213" s="286">
        <f t="shared" si="274"/>
        <v>0.32151766765706302</v>
      </c>
      <c r="N213" s="286">
        <f t="shared" si="275"/>
        <v>2.052324141517989E-5</v>
      </c>
      <c r="O213" s="287">
        <f t="shared" si="276"/>
        <v>74.546434029045471</v>
      </c>
      <c r="P213" s="288">
        <f t="shared" si="277"/>
        <v>9.8384231551167186E-11</v>
      </c>
      <c r="Q213" s="223"/>
      <c r="R213" s="23"/>
      <c r="S213" s="372"/>
      <c r="T213" s="367"/>
      <c r="U213" s="367"/>
      <c r="V213" s="3">
        <v>84</v>
      </c>
      <c r="W213" s="252">
        <v>2786.0114533332899</v>
      </c>
      <c r="X213" s="252">
        <v>48.330000005167499</v>
      </c>
      <c r="Y213" s="252">
        <v>2774.4852281099547</v>
      </c>
      <c r="Z213" s="253">
        <v>48.330265548760899</v>
      </c>
      <c r="AA213" s="2">
        <f t="shared" si="270"/>
        <v>0.4137177975181946</v>
      </c>
      <c r="AB213" s="2">
        <f t="shared" si="271"/>
        <v>5.4943843031628463E-4</v>
      </c>
      <c r="AC213" s="215">
        <f t="shared" si="272"/>
        <v>132.853867899047</v>
      </c>
      <c r="AD213" s="217">
        <f t="shared" si="273"/>
        <v>7.0513399995918664E-8</v>
      </c>
      <c r="AE213" s="223"/>
      <c r="AF213" s="23"/>
      <c r="AG213" s="372"/>
      <c r="AH213" s="367"/>
      <c r="AI213" s="367"/>
      <c r="AJ213" s="3">
        <v>84</v>
      </c>
      <c r="AK213" s="252">
        <v>2685.44695146494</v>
      </c>
      <c r="AL213" s="252">
        <v>48.330000004601096</v>
      </c>
      <c r="AM213" s="252">
        <v>2673.7242877386375</v>
      </c>
      <c r="AN213" s="253">
        <v>48.330223963729374</v>
      </c>
      <c r="AO213" s="2">
        <f t="shared" si="266"/>
        <v>0.43652561149672436</v>
      </c>
      <c r="AP213" s="2">
        <f t="shared" si="267"/>
        <v>4.6339567195532322E-4</v>
      </c>
      <c r="AQ213" s="215">
        <f t="shared" si="268"/>
        <v>137.42084483996774</v>
      </c>
      <c r="AR213" s="217">
        <f t="shared" si="269"/>
        <v>5.0157691138741107E-8</v>
      </c>
      <c r="AS213" s="28"/>
      <c r="AU213" s="268"/>
      <c r="AV213" s="268"/>
      <c r="AW213" s="23"/>
      <c r="AX213" s="268"/>
      <c r="AY213" s="268"/>
      <c r="AZ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CA213" s="23"/>
      <c r="CB213" s="23"/>
      <c r="CC213" s="23"/>
      <c r="CD213" s="23"/>
      <c r="CE213" s="23"/>
      <c r="CF213" s="28"/>
    </row>
    <row r="214" spans="2:84" s="101" customFormat="1" x14ac:dyDescent="0.25">
      <c r="B214" s="27"/>
      <c r="C214" s="23"/>
      <c r="D214" s="31"/>
      <c r="E214" s="422"/>
      <c r="F214" s="370"/>
      <c r="G214" s="370"/>
      <c r="H214" s="283">
        <v>85</v>
      </c>
      <c r="I214" s="284">
        <v>2685.3868131342401</v>
      </c>
      <c r="J214" s="284">
        <v>48.329999999095399</v>
      </c>
      <c r="K214" s="284">
        <v>2676.6499220134806</v>
      </c>
      <c r="L214" s="285">
        <v>48.329990849840655</v>
      </c>
      <c r="M214" s="286">
        <f t="shared" si="274"/>
        <v>0.32534944604730165</v>
      </c>
      <c r="N214" s="286">
        <f t="shared" si="275"/>
        <v>1.893079814652703E-5</v>
      </c>
      <c r="O214" s="287">
        <f t="shared" si="276"/>
        <v>76.333266456006839</v>
      </c>
      <c r="P214" s="288">
        <f t="shared" si="277"/>
        <v>8.3708862371434794E-11</v>
      </c>
      <c r="Q214" s="223"/>
      <c r="R214" s="23"/>
      <c r="S214" s="372"/>
      <c r="T214" s="367"/>
      <c r="U214" s="367"/>
      <c r="V214" s="3">
        <v>85</v>
      </c>
      <c r="W214" s="252">
        <v>2786.0003985857702</v>
      </c>
      <c r="X214" s="252">
        <v>48.330000004281601</v>
      </c>
      <c r="Y214" s="252">
        <v>2774.3368376247445</v>
      </c>
      <c r="Z214" s="253">
        <v>48.330249891991549</v>
      </c>
      <c r="AA214" s="2">
        <f t="shared" si="270"/>
        <v>0.41864893368092776</v>
      </c>
      <c r="AB214" s="2">
        <f t="shared" si="271"/>
        <v>5.1704471327590376E-4</v>
      </c>
      <c r="AC214" s="215">
        <f t="shared" si="272"/>
        <v>136.03865429156329</v>
      </c>
      <c r="AD214" s="217">
        <f t="shared" si="273"/>
        <v>6.2443867583246725E-8</v>
      </c>
      <c r="AE214" s="223"/>
      <c r="AF214" s="23"/>
      <c r="AG214" s="372"/>
      <c r="AH214" s="367"/>
      <c r="AI214" s="367"/>
      <c r="AJ214" s="3">
        <v>85</v>
      </c>
      <c r="AK214" s="252">
        <v>2685.4361793712501</v>
      </c>
      <c r="AL214" s="252">
        <v>48.330000003812501</v>
      </c>
      <c r="AM214" s="252">
        <v>2673.5738287819295</v>
      </c>
      <c r="AN214" s="253">
        <v>48.330210752806764</v>
      </c>
      <c r="AO214" s="2">
        <f t="shared" ref="AO214:AO229" si="278">ABS(AK214-AM214)/AK214*100</f>
        <v>0.44172900776580676</v>
      </c>
      <c r="AP214" s="2">
        <f t="shared" ref="AP214:AP229" si="279">ABS(AL214-AN214)/AL214*100</f>
        <v>4.3606247516340626E-4</v>
      </c>
      <c r="AQ214" s="215">
        <f t="shared" ref="AQ214:AQ229" si="280">(AM214-AK214)^2</f>
        <v>140.71536150395508</v>
      </c>
      <c r="AR214" s="217">
        <f t="shared" ref="AR214:AR229" si="281">(AN214-AL214)^2</f>
        <v>4.4415138582907787E-8</v>
      </c>
      <c r="AS214" s="28"/>
      <c r="AU214" s="268"/>
      <c r="AV214" s="268"/>
      <c r="AW214" s="23"/>
      <c r="AX214" s="268"/>
      <c r="AY214" s="268"/>
      <c r="AZ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CA214" s="23"/>
      <c r="CB214" s="23"/>
      <c r="CC214" s="23"/>
      <c r="CD214" s="23"/>
      <c r="CE214" s="23"/>
      <c r="CF214" s="28"/>
    </row>
    <row r="215" spans="2:84" s="101" customFormat="1" x14ac:dyDescent="0.25">
      <c r="B215" s="27"/>
      <c r="C215" s="23"/>
      <c r="D215" s="31"/>
      <c r="E215" s="422"/>
      <c r="F215" s="370"/>
      <c r="G215" s="370"/>
      <c r="H215" s="283">
        <v>86</v>
      </c>
      <c r="I215" s="284">
        <v>2685.37604116279</v>
      </c>
      <c r="J215" s="284">
        <v>48.329999999254099</v>
      </c>
      <c r="K215" s="284">
        <v>2676.5362847904521</v>
      </c>
      <c r="L215" s="285">
        <v>48.329991559916557</v>
      </c>
      <c r="M215" s="286">
        <f t="shared" si="274"/>
        <v>0.32918132272120071</v>
      </c>
      <c r="N215" s="286">
        <f t="shared" si="275"/>
        <v>1.7461902631529624E-5</v>
      </c>
      <c r="O215" s="287">
        <f t="shared" si="276"/>
        <v>78.141292722288298</v>
      </c>
      <c r="P215" s="288">
        <f t="shared" si="277"/>
        <v>7.1222418142544779E-11</v>
      </c>
      <c r="Q215" s="223"/>
      <c r="R215" s="23"/>
      <c r="S215" s="372"/>
      <c r="T215" s="367"/>
      <c r="U215" s="367"/>
      <c r="V215" s="3">
        <v>86</v>
      </c>
      <c r="W215" s="252">
        <v>2785.9893438219501</v>
      </c>
      <c r="X215" s="252">
        <v>48.330000003530202</v>
      </c>
      <c r="Y215" s="252">
        <v>2774.1884442206087</v>
      </c>
      <c r="Z215" s="253">
        <v>48.330235158336357</v>
      </c>
      <c r="AA215" s="2">
        <f t="shared" si="270"/>
        <v>0.4235802131659393</v>
      </c>
      <c r="AB215" s="2">
        <f t="shared" si="271"/>
        <v>4.8656074102681318E-4</v>
      </c>
      <c r="AC215" s="215">
        <f t="shared" si="272"/>
        <v>139.26123140093893</v>
      </c>
      <c r="AD215" s="217">
        <f t="shared" si="273"/>
        <v>5.5297782858000389E-8</v>
      </c>
      <c r="AE215" s="223"/>
      <c r="AF215" s="23"/>
      <c r="AG215" s="372"/>
      <c r="AH215" s="367"/>
      <c r="AI215" s="367"/>
      <c r="AJ215" s="3">
        <v>86</v>
      </c>
      <c r="AK215" s="252">
        <v>2685.4254072610502</v>
      </c>
      <c r="AL215" s="252">
        <v>48.330000003143397</v>
      </c>
      <c r="AM215" s="252">
        <v>2673.423366618234</v>
      </c>
      <c r="AN215" s="253">
        <v>48.330198321146824</v>
      </c>
      <c r="AO215" s="2">
        <f t="shared" si="278"/>
        <v>0.44693256458973529</v>
      </c>
      <c r="AP215" s="2">
        <f t="shared" si="279"/>
        <v>4.1034140992011271E-4</v>
      </c>
      <c r="AQ215" s="215">
        <f t="shared" si="280"/>
        <v>144.04897959181082</v>
      </c>
      <c r="AR215" s="217">
        <f t="shared" si="281"/>
        <v>3.9330030483386256E-8</v>
      </c>
      <c r="AS215" s="28"/>
      <c r="AU215" s="268"/>
      <c r="AV215" s="268"/>
      <c r="AW215" s="23"/>
      <c r="AX215" s="268"/>
      <c r="AY215" s="268"/>
      <c r="AZ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CA215" s="23"/>
      <c r="CB215" s="23"/>
      <c r="CC215" s="23"/>
      <c r="CD215" s="23"/>
      <c r="CE215" s="23"/>
      <c r="CF215" s="28"/>
    </row>
    <row r="216" spans="2:84" s="101" customFormat="1" x14ac:dyDescent="0.25">
      <c r="B216" s="27"/>
      <c r="C216" s="23"/>
      <c r="D216" s="31"/>
      <c r="E216" s="422"/>
      <c r="F216" s="370"/>
      <c r="G216" s="370"/>
      <c r="H216" s="283">
        <v>87</v>
      </c>
      <c r="I216" s="284">
        <v>2685.3652691747002</v>
      </c>
      <c r="J216" s="284">
        <v>48.329999999396399</v>
      </c>
      <c r="K216" s="284">
        <v>2676.422645737016</v>
      </c>
      <c r="L216" s="285">
        <v>48.329992214889167</v>
      </c>
      <c r="M216" s="286">
        <f t="shared" si="274"/>
        <v>0.33301329768194221</v>
      </c>
      <c r="N216" s="286">
        <f t="shared" si="275"/>
        <v>1.6106987859915493E-5</v>
      </c>
      <c r="O216" s="287">
        <f t="shared" si="276"/>
        <v>79.970513948219377</v>
      </c>
      <c r="P216" s="288">
        <f t="shared" si="277"/>
        <v>6.0598552854400704E-11</v>
      </c>
      <c r="Q216" s="223"/>
      <c r="R216" s="23"/>
      <c r="S216" s="372"/>
      <c r="T216" s="367"/>
      <c r="U216" s="367"/>
      <c r="V216" s="3">
        <v>87</v>
      </c>
      <c r="W216" s="252">
        <v>2785.9782890417</v>
      </c>
      <c r="X216" s="252">
        <v>48.330000002857098</v>
      </c>
      <c r="Y216" s="252">
        <v>2774.0400478966562</v>
      </c>
      <c r="Z216" s="253">
        <v>48.330221293369618</v>
      </c>
      <c r="AA216" s="2">
        <f t="shared" si="270"/>
        <v>0.42851163600238262</v>
      </c>
      <c r="AB216" s="2">
        <f t="shared" si="271"/>
        <v>4.5787401718897007E-4</v>
      </c>
      <c r="AC216" s="215">
        <f t="shared" si="272"/>
        <v>142.52160163721612</v>
      </c>
      <c r="AD216" s="217">
        <f t="shared" si="273"/>
        <v>4.896949093159049E-8</v>
      </c>
      <c r="AE216" s="223"/>
      <c r="AF216" s="23"/>
      <c r="AG216" s="372"/>
      <c r="AH216" s="367"/>
      <c r="AI216" s="367"/>
      <c r="AJ216" s="3">
        <v>87</v>
      </c>
      <c r="AK216" s="252">
        <v>2685.4146351342001</v>
      </c>
      <c r="AL216" s="252">
        <v>48.330000002543898</v>
      </c>
      <c r="AM216" s="252">
        <v>2673.2729012466466</v>
      </c>
      <c r="AN216" s="253">
        <v>48.330186622784282</v>
      </c>
      <c r="AO216" s="2">
        <f t="shared" si="278"/>
        <v>0.45213628199902772</v>
      </c>
      <c r="AP216" s="2">
        <f t="shared" si="279"/>
        <v>3.8613747232527291E-4</v>
      </c>
      <c r="AQ216" s="215">
        <f t="shared" si="280"/>
        <v>147.42170179616571</v>
      </c>
      <c r="AR216" s="217">
        <f t="shared" si="281"/>
        <v>3.4827114121216087E-8</v>
      </c>
      <c r="AS216" s="28"/>
      <c r="AU216" s="268"/>
      <c r="AV216" s="268"/>
      <c r="AW216" s="23"/>
      <c r="AX216" s="268"/>
      <c r="AY216" s="268"/>
      <c r="AZ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CA216" s="23"/>
      <c r="CB216" s="23"/>
      <c r="CC216" s="23"/>
      <c r="CD216" s="23"/>
      <c r="CE216" s="23"/>
      <c r="CF216" s="28"/>
    </row>
    <row r="217" spans="2:84" s="101" customFormat="1" x14ac:dyDescent="0.25">
      <c r="B217" s="27"/>
      <c r="C217" s="23"/>
      <c r="D217" s="31"/>
      <c r="E217" s="422"/>
      <c r="F217" s="370"/>
      <c r="G217" s="370"/>
      <c r="H217" s="283">
        <v>88</v>
      </c>
      <c r="I217" s="284">
        <v>2685.3544971697702</v>
      </c>
      <c r="J217" s="284">
        <v>48.329999999497801</v>
      </c>
      <c r="K217" s="284">
        <v>2676.3090048529984</v>
      </c>
      <c r="L217" s="285">
        <v>48.329992819034572</v>
      </c>
      <c r="M217" s="286">
        <f t="shared" si="274"/>
        <v>0.3368453709298061</v>
      </c>
      <c r="N217" s="286">
        <f t="shared" si="275"/>
        <v>1.485715544904972E-5</v>
      </c>
      <c r="O217" s="287">
        <f t="shared" si="276"/>
        <v>81.820931252776631</v>
      </c>
      <c r="P217" s="288">
        <f t="shared" si="277"/>
        <v>5.1559052175138637E-11</v>
      </c>
      <c r="Q217" s="223"/>
      <c r="R217" s="23"/>
      <c r="S217" s="372"/>
      <c r="T217" s="367"/>
      <c r="U217" s="367"/>
      <c r="V217" s="3">
        <v>88</v>
      </c>
      <c r="W217" s="252">
        <v>2785.9672342448298</v>
      </c>
      <c r="X217" s="252">
        <v>48.330000002377403</v>
      </c>
      <c r="Y217" s="252">
        <v>2773.8916486520257</v>
      </c>
      <c r="Z217" s="253">
        <v>48.330208245874474</v>
      </c>
      <c r="AA217" s="2">
        <f t="shared" si="270"/>
        <v>0.43344320221617316</v>
      </c>
      <c r="AB217" s="2">
        <f t="shared" si="271"/>
        <v>4.3087833035387326E-4</v>
      </c>
      <c r="AC217" s="215">
        <f t="shared" si="272"/>
        <v>145.81976740913905</v>
      </c>
      <c r="AD217" s="217">
        <f t="shared" si="273"/>
        <v>4.3365354072055834E-8</v>
      </c>
      <c r="AE217" s="223"/>
      <c r="AF217" s="23"/>
      <c r="AG217" s="372"/>
      <c r="AH217" s="367"/>
      <c r="AI217" s="367"/>
      <c r="AJ217" s="3">
        <v>88</v>
      </c>
      <c r="AK217" s="252">
        <v>2685.4038629905199</v>
      </c>
      <c r="AL217" s="252">
        <v>48.3300000021163</v>
      </c>
      <c r="AM217" s="252">
        <v>2673.1224326662887</v>
      </c>
      <c r="AN217" s="253">
        <v>48.330175614465119</v>
      </c>
      <c r="AO217" s="2">
        <f t="shared" si="278"/>
        <v>0.45734016002175459</v>
      </c>
      <c r="AP217" s="2">
        <f t="shared" si="279"/>
        <v>3.6336095346896981E-4</v>
      </c>
      <c r="AQ217" s="215">
        <f t="shared" si="280"/>
        <v>150.83353080894625</v>
      </c>
      <c r="AR217" s="217">
        <f t="shared" si="281"/>
        <v>3.0839697057811451E-8</v>
      </c>
      <c r="AS217" s="28"/>
      <c r="AU217" s="268"/>
      <c r="AV217" s="268"/>
      <c r="AW217" s="23"/>
      <c r="AX217" s="268"/>
      <c r="AY217" s="268"/>
      <c r="AZ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CA217" s="23"/>
      <c r="CB217" s="23"/>
      <c r="CC217" s="23"/>
      <c r="CD217" s="23"/>
      <c r="CE217" s="23"/>
      <c r="CF217" s="28"/>
    </row>
    <row r="218" spans="2:84" s="101" customFormat="1" x14ac:dyDescent="0.25">
      <c r="B218" s="27"/>
      <c r="C218" s="23"/>
      <c r="D218" s="31"/>
      <c r="E218" s="422"/>
      <c r="F218" s="370"/>
      <c r="G218" s="370"/>
      <c r="H218" s="283">
        <v>89</v>
      </c>
      <c r="I218" s="284">
        <v>2685.3437251478599</v>
      </c>
      <c r="J218" s="284">
        <v>48.329999999596701</v>
      </c>
      <c r="K218" s="284">
        <v>2676.1953621382245</v>
      </c>
      <c r="L218" s="285">
        <v>48.32999337629704</v>
      </c>
      <c r="M218" s="286">
        <f t="shared" si="274"/>
        <v>0.34067754246736909</v>
      </c>
      <c r="N218" s="286">
        <f t="shared" si="275"/>
        <v>1.3704323736121469E-5</v>
      </c>
      <c r="O218" s="287">
        <f t="shared" si="276"/>
        <v>83.692545756065854</v>
      </c>
      <c r="P218" s="288">
        <f t="shared" si="277"/>
        <v>4.3868098407512765E-11</v>
      </c>
      <c r="Q218" s="223"/>
      <c r="R218" s="23"/>
      <c r="S218" s="372"/>
      <c r="T218" s="367"/>
      <c r="U218" s="367"/>
      <c r="V218" s="3">
        <v>89</v>
      </c>
      <c r="W218" s="252">
        <v>2785.9561794311899</v>
      </c>
      <c r="X218" s="252">
        <v>48.330000001910101</v>
      </c>
      <c r="Y218" s="252">
        <v>2773.7432464858825</v>
      </c>
      <c r="Z218" s="253">
        <v>48.330195967653708</v>
      </c>
      <c r="AA218" s="2">
        <f t="shared" si="270"/>
        <v>0.43837491183371197</v>
      </c>
      <c r="AB218" s="2">
        <f t="shared" si="271"/>
        <v>4.0547432981528773E-4</v>
      </c>
      <c r="AC218" s="215">
        <f t="shared" si="272"/>
        <v>149.15573112657316</v>
      </c>
      <c r="AD218" s="217">
        <f t="shared" si="273"/>
        <v>3.8402572667630058E-8</v>
      </c>
      <c r="AE218" s="223"/>
      <c r="AF218" s="23"/>
      <c r="AG218" s="372"/>
      <c r="AH218" s="367"/>
      <c r="AI218" s="367"/>
      <c r="AJ218" s="3">
        <v>89</v>
      </c>
      <c r="AK218" s="252">
        <v>2685.3930908298698</v>
      </c>
      <c r="AL218" s="252">
        <v>48.330000001699602</v>
      </c>
      <c r="AM218" s="252">
        <v>2672.9719608763057</v>
      </c>
      <c r="AN218" s="253">
        <v>48.330165255486662</v>
      </c>
      <c r="AO218" s="2">
        <f t="shared" si="278"/>
        <v>0.46254419868659119</v>
      </c>
      <c r="AP218" s="2">
        <f t="shared" si="279"/>
        <v>3.419279682474056E-4</v>
      </c>
      <c r="AQ218" s="215">
        <f t="shared" si="280"/>
        <v>154.28446932332741</v>
      </c>
      <c r="AR218" s="217">
        <f t="shared" si="281"/>
        <v>2.7308814137599956E-8</v>
      </c>
      <c r="AS218" s="28"/>
      <c r="AU218" s="268"/>
      <c r="AV218" s="268"/>
      <c r="AW218" s="23"/>
      <c r="AX218" s="268"/>
      <c r="AY218" s="268"/>
      <c r="AZ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CA218" s="23"/>
      <c r="CB218" s="23"/>
      <c r="CC218" s="23"/>
      <c r="CD218" s="23"/>
      <c r="CE218" s="23"/>
      <c r="CF218" s="28"/>
    </row>
    <row r="219" spans="2:84" s="101" customFormat="1" x14ac:dyDescent="0.25">
      <c r="B219" s="27"/>
      <c r="C219" s="23"/>
      <c r="D219" s="31"/>
      <c r="E219" s="422"/>
      <c r="F219" s="370"/>
      <c r="G219" s="370"/>
      <c r="H219" s="283">
        <v>90</v>
      </c>
      <c r="I219" s="284">
        <v>2685.3329531085301</v>
      </c>
      <c r="J219" s="284">
        <v>48.329999999664601</v>
      </c>
      <c r="K219" s="284">
        <v>2676.0817175925172</v>
      </c>
      <c r="L219" s="285">
        <v>48.329993890314753</v>
      </c>
      <c r="M219" s="286">
        <f t="shared" si="274"/>
        <v>0.34450981228617183</v>
      </c>
      <c r="N219" s="286">
        <f t="shared" si="275"/>
        <v>1.2640905953635577E-5</v>
      </c>
      <c r="O219" s="287">
        <f t="shared" si="276"/>
        <v>85.585358572738684</v>
      </c>
      <c r="P219" s="288">
        <f t="shared" si="277"/>
        <v>3.7324155557311517E-11</v>
      </c>
      <c r="Q219" s="223"/>
      <c r="R219" s="23"/>
      <c r="S219" s="372"/>
      <c r="T219" s="367"/>
      <c r="U219" s="367"/>
      <c r="V219" s="3">
        <v>90</v>
      </c>
      <c r="W219" s="252">
        <v>2785.94512460032</v>
      </c>
      <c r="X219" s="252">
        <v>48.330000001588701</v>
      </c>
      <c r="Y219" s="252">
        <v>2773.5948413974179</v>
      </c>
      <c r="Z219" s="253">
        <v>48.330184413351738</v>
      </c>
      <c r="AA219" s="2">
        <f t="shared" si="270"/>
        <v>0.44330676486938797</v>
      </c>
      <c r="AB219" s="2">
        <f t="shared" si="271"/>
        <v>3.815678937117741E-4</v>
      </c>
      <c r="AC219" s="215">
        <f t="shared" si="272"/>
        <v>152.52949519188624</v>
      </c>
      <c r="AD219" s="217">
        <f t="shared" si="273"/>
        <v>3.4007698346400767E-8</v>
      </c>
      <c r="AE219" s="223"/>
      <c r="AF219" s="23"/>
      <c r="AG219" s="372"/>
      <c r="AH219" s="367"/>
      <c r="AI219" s="367"/>
      <c r="AJ219" s="3">
        <v>90</v>
      </c>
      <c r="AK219" s="252">
        <v>2685.3823186517898</v>
      </c>
      <c r="AL219" s="252">
        <v>48.330000001413097</v>
      </c>
      <c r="AM219" s="252">
        <v>2672.821485875867</v>
      </c>
      <c r="AN219" s="253">
        <v>48.330155507547076</v>
      </c>
      <c r="AO219" s="2">
        <f t="shared" si="278"/>
        <v>0.46774839800945078</v>
      </c>
      <c r="AP219" s="2">
        <f t="shared" si="279"/>
        <v>3.2175901918908892E-4</v>
      </c>
      <c r="AQ219" s="215">
        <f t="shared" si="280"/>
        <v>157.77452002469624</v>
      </c>
      <c r="AR219" s="217">
        <f t="shared" si="281"/>
        <v>2.4182157704980696E-8</v>
      </c>
      <c r="AS219" s="28"/>
      <c r="AU219" s="268"/>
      <c r="AV219" s="268"/>
      <c r="AW219" s="23"/>
      <c r="AX219" s="268"/>
      <c r="AY219" s="268"/>
      <c r="AZ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CA219" s="23"/>
      <c r="CB219" s="23"/>
      <c r="CC219" s="23"/>
      <c r="CD219" s="23"/>
      <c r="CE219" s="23"/>
      <c r="CF219" s="28"/>
    </row>
    <row r="220" spans="2:84" s="101" customFormat="1" x14ac:dyDescent="0.25">
      <c r="B220" s="27"/>
      <c r="C220" s="23"/>
      <c r="D220" s="31"/>
      <c r="E220" s="422"/>
      <c r="F220" s="370"/>
      <c r="G220" s="370"/>
      <c r="H220" s="283">
        <v>91</v>
      </c>
      <c r="I220" s="284">
        <v>2685.3221810515302</v>
      </c>
      <c r="J220" s="284">
        <v>48.3299999997189</v>
      </c>
      <c r="K220" s="284">
        <v>2675.9680712156978</v>
      </c>
      <c r="L220" s="285">
        <v>48.329994364443571</v>
      </c>
      <c r="M220" s="286">
        <f t="shared" si="274"/>
        <v>0.3483421803848285</v>
      </c>
      <c r="N220" s="286">
        <f t="shared" si="275"/>
        <v>1.1659994473564979E-5</v>
      </c>
      <c r="O220" s="287">
        <f t="shared" si="276"/>
        <v>87.499370820815187</v>
      </c>
      <c r="P220" s="288">
        <f t="shared" si="277"/>
        <v>3.1756328034100161E-11</v>
      </c>
      <c r="Q220" s="223"/>
      <c r="R220" s="23"/>
      <c r="S220" s="372"/>
      <c r="T220" s="367"/>
      <c r="U220" s="367"/>
      <c r="V220" s="3">
        <v>91</v>
      </c>
      <c r="W220" s="252">
        <v>2785.9340697519601</v>
      </c>
      <c r="X220" s="252">
        <v>48.330000001332003</v>
      </c>
      <c r="Y220" s="252">
        <v>2773.4464333858477</v>
      </c>
      <c r="Z220" s="253">
        <v>48.330173540287063</v>
      </c>
      <c r="AA220" s="2">
        <f t="shared" si="270"/>
        <v>0.44823876134384599</v>
      </c>
      <c r="AB220" s="2">
        <f t="shared" si="271"/>
        <v>3.5907087741683094E-4</v>
      </c>
      <c r="AC220" s="215">
        <f t="shared" si="272"/>
        <v>155.9410620122525</v>
      </c>
      <c r="AD220" s="217">
        <f t="shared" si="273"/>
        <v>3.0115768923433746E-8</v>
      </c>
      <c r="AE220" s="223"/>
      <c r="AF220" s="23"/>
      <c r="AG220" s="372"/>
      <c r="AH220" s="367"/>
      <c r="AI220" s="367"/>
      <c r="AJ220" s="3">
        <v>91</v>
      </c>
      <c r="AK220" s="252">
        <v>2685.37154645603</v>
      </c>
      <c r="AL220" s="252">
        <v>48.330000001184501</v>
      </c>
      <c r="AM220" s="252">
        <v>2672.671007664163</v>
      </c>
      <c r="AN220" s="253">
        <v>48.330146334603775</v>
      </c>
      <c r="AO220" s="2">
        <f t="shared" si="278"/>
        <v>0.47295275801325809</v>
      </c>
      <c r="AP220" s="2">
        <f t="shared" si="279"/>
        <v>3.0277967984671395E-4</v>
      </c>
      <c r="AQ220" s="215">
        <f t="shared" si="280"/>
        <v>161.30368560372037</v>
      </c>
      <c r="AR220" s="217">
        <f t="shared" si="281"/>
        <v>2.1413469596274907E-8</v>
      </c>
      <c r="AS220" s="28"/>
      <c r="AU220" s="268"/>
      <c r="AV220" s="268"/>
      <c r="AW220" s="23"/>
      <c r="AX220" s="268"/>
      <c r="AY220" s="268"/>
      <c r="AZ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CA220" s="23"/>
      <c r="CB220" s="23"/>
      <c r="CC220" s="23"/>
      <c r="CD220" s="23"/>
      <c r="CE220" s="23"/>
      <c r="CF220" s="28"/>
    </row>
    <row r="221" spans="2:84" s="101" customFormat="1" x14ac:dyDescent="0.25">
      <c r="B221" s="27"/>
      <c r="C221" s="23"/>
      <c r="D221" s="31"/>
      <c r="E221" s="422"/>
      <c r="F221" s="370"/>
      <c r="G221" s="370"/>
      <c r="H221" s="283">
        <v>92</v>
      </c>
      <c r="I221" s="284">
        <v>2685.3114089759401</v>
      </c>
      <c r="J221" s="284">
        <v>48.3299999997746</v>
      </c>
      <c r="K221" s="284">
        <v>2675.8544230075863</v>
      </c>
      <c r="L221" s="285">
        <v>48.329994801778938</v>
      </c>
      <c r="M221" s="286">
        <f t="shared" si="274"/>
        <v>0.35217464673716553</v>
      </c>
      <c r="N221" s="286">
        <f t="shared" si="275"/>
        <v>1.0755215523209049E-5</v>
      </c>
      <c r="O221" s="287">
        <f t="shared" si="276"/>
        <v>89.434583605641038</v>
      </c>
      <c r="P221" s="288">
        <f t="shared" si="277"/>
        <v>2.7019158905733438E-11</v>
      </c>
      <c r="Q221" s="223"/>
      <c r="R221" s="23"/>
      <c r="S221" s="372"/>
      <c r="T221" s="367"/>
      <c r="U221" s="367"/>
      <c r="V221" s="3">
        <v>92</v>
      </c>
      <c r="W221" s="252">
        <v>2785.9230148851798</v>
      </c>
      <c r="X221" s="252">
        <v>48.3300000010681</v>
      </c>
      <c r="Y221" s="252">
        <v>2773.2980224504108</v>
      </c>
      <c r="Z221" s="253">
        <v>48.330163308294615</v>
      </c>
      <c r="AA221" s="2">
        <f t="shared" si="270"/>
        <v>0.45317090125296544</v>
      </c>
      <c r="AB221" s="2">
        <f t="shared" si="271"/>
        <v>3.3790032383906741E-4</v>
      </c>
      <c r="AC221" s="215">
        <f t="shared" si="272"/>
        <v>159.39043397797337</v>
      </c>
      <c r="AD221" s="217">
        <f t="shared" si="273"/>
        <v>2.666925023203144E-8</v>
      </c>
      <c r="AE221" s="223"/>
      <c r="AF221" s="23"/>
      <c r="AG221" s="372"/>
      <c r="AH221" s="367"/>
      <c r="AI221" s="367"/>
      <c r="AJ221" s="3">
        <v>92</v>
      </c>
      <c r="AK221" s="252">
        <v>2685.3607742416898</v>
      </c>
      <c r="AL221" s="252">
        <v>48.330000000949497</v>
      </c>
      <c r="AM221" s="252">
        <v>2672.5205262404052</v>
      </c>
      <c r="AN221" s="253">
        <v>48.330137702740139</v>
      </c>
      <c r="AO221" s="2">
        <f t="shared" si="278"/>
        <v>0.47815727869602737</v>
      </c>
      <c r="AP221" s="2">
        <f t="shared" si="279"/>
        <v>2.8491990614399362E-4</v>
      </c>
      <c r="AQ221" s="215">
        <f t="shared" si="280"/>
        <v>164.87196873449406</v>
      </c>
      <c r="AR221" s="217">
        <f t="shared" si="281"/>
        <v>1.8961783146040029E-8</v>
      </c>
      <c r="AS221" s="28"/>
      <c r="AU221" s="268"/>
      <c r="AV221" s="268"/>
      <c r="AW221" s="23"/>
      <c r="AX221" s="268"/>
      <c r="AY221" s="268"/>
      <c r="AZ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CA221" s="23"/>
      <c r="CB221" s="23"/>
      <c r="CC221" s="23"/>
      <c r="CD221" s="23"/>
      <c r="CE221" s="23"/>
      <c r="CF221" s="28"/>
    </row>
    <row r="222" spans="2:84" s="101" customFormat="1" x14ac:dyDescent="0.25">
      <c r="B222" s="27"/>
      <c r="C222" s="23"/>
      <c r="D222" s="31"/>
      <c r="E222" s="422"/>
      <c r="F222" s="370"/>
      <c r="G222" s="370"/>
      <c r="H222" s="283">
        <v>93</v>
      </c>
      <c r="I222" s="284">
        <v>2685.3006368813299</v>
      </c>
      <c r="J222" s="284">
        <v>48.329999999818</v>
      </c>
      <c r="K222" s="284">
        <v>2675.7407729680008</v>
      </c>
      <c r="L222" s="285">
        <v>48.329995205176083</v>
      </c>
      <c r="M222" s="286">
        <f t="shared" si="274"/>
        <v>0.35600721133525565</v>
      </c>
      <c r="N222" s="286">
        <f t="shared" si="275"/>
        <v>9.9206329759772442E-6</v>
      </c>
      <c r="O222" s="287">
        <f t="shared" si="276"/>
        <v>91.390998041371617</v>
      </c>
      <c r="P222" s="288">
        <f t="shared" si="277"/>
        <v>2.2988591114859292E-11</v>
      </c>
      <c r="Q222" s="223"/>
      <c r="R222" s="23"/>
      <c r="S222" s="372"/>
      <c r="T222" s="367"/>
      <c r="U222" s="367"/>
      <c r="V222" s="3">
        <v>93</v>
      </c>
      <c r="W222" s="252">
        <v>2785.9119599995302</v>
      </c>
      <c r="X222" s="252">
        <v>48.330000000863102</v>
      </c>
      <c r="Y222" s="252">
        <v>2773.1496085903668</v>
      </c>
      <c r="Z222" s="253">
        <v>48.330153679577393</v>
      </c>
      <c r="AA222" s="2">
        <f t="shared" si="270"/>
        <v>0.45810318460908878</v>
      </c>
      <c r="AB222" s="2">
        <f t="shared" si="271"/>
        <v>3.1797789010617978E-4</v>
      </c>
      <c r="AC222" s="215">
        <f t="shared" si="272"/>
        <v>162.87761349097323</v>
      </c>
      <c r="AD222" s="217">
        <f t="shared" si="273"/>
        <v>2.3617147226153608E-8</v>
      </c>
      <c r="AE222" s="223"/>
      <c r="AF222" s="23"/>
      <c r="AG222" s="372"/>
      <c r="AH222" s="367"/>
      <c r="AI222" s="367"/>
      <c r="AJ222" s="3">
        <v>93</v>
      </c>
      <c r="AK222" s="252">
        <v>2685.3500020083302</v>
      </c>
      <c r="AL222" s="252">
        <v>48.330000000766901</v>
      </c>
      <c r="AM222" s="252">
        <v>2672.3700416038241</v>
      </c>
      <c r="AN222" s="253">
        <v>48.330129580040129</v>
      </c>
      <c r="AO222" s="2">
        <f t="shared" si="278"/>
        <v>0.48336196007219051</v>
      </c>
      <c r="AP222" s="2">
        <f t="shared" si="279"/>
        <v>2.6811353864229131E-4</v>
      </c>
      <c r="AQ222" s="215">
        <f t="shared" si="280"/>
        <v>168.47937210254545</v>
      </c>
      <c r="AR222" s="217">
        <f t="shared" si="281"/>
        <v>1.6790788050264424E-8</v>
      </c>
      <c r="AS222" s="28"/>
      <c r="AU222" s="268"/>
      <c r="AV222" s="268"/>
      <c r="AW222" s="23"/>
      <c r="AX222" s="268"/>
      <c r="AY222" s="268"/>
      <c r="AZ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CA222" s="23"/>
      <c r="CB222" s="23"/>
      <c r="CC222" s="23"/>
      <c r="CD222" s="23"/>
      <c r="CE222" s="23"/>
      <c r="CF222" s="28"/>
    </row>
    <row r="223" spans="2:84" s="101" customFormat="1" x14ac:dyDescent="0.25">
      <c r="B223" s="27"/>
      <c r="C223" s="23"/>
      <c r="D223" s="31"/>
      <c r="E223" s="422"/>
      <c r="F223" s="370"/>
      <c r="G223" s="370"/>
      <c r="H223" s="283">
        <v>94</v>
      </c>
      <c r="I223" s="284">
        <v>2685.2898647663201</v>
      </c>
      <c r="J223" s="284">
        <v>48.329999999854103</v>
      </c>
      <c r="K223" s="284">
        <v>2675.6271210967589</v>
      </c>
      <c r="L223" s="285">
        <v>48.329995577268669</v>
      </c>
      <c r="M223" s="286">
        <f t="shared" si="274"/>
        <v>0.35983987413597512</v>
      </c>
      <c r="N223" s="286">
        <f t="shared" si="275"/>
        <v>9.1508078499592882E-6</v>
      </c>
      <c r="O223" s="287">
        <f t="shared" si="276"/>
        <v>93.368615223645492</v>
      </c>
      <c r="P223" s="288">
        <f t="shared" si="277"/>
        <v>1.9559261919896546E-11</v>
      </c>
      <c r="Q223" s="223"/>
      <c r="R223" s="23"/>
      <c r="S223" s="372"/>
      <c r="T223" s="367"/>
      <c r="U223" s="367"/>
      <c r="V223" s="3">
        <v>94</v>
      </c>
      <c r="W223" s="252">
        <v>2785.9009050936002</v>
      </c>
      <c r="X223" s="252">
        <v>48.330000000691697</v>
      </c>
      <c r="Y223" s="252">
        <v>2773.0011918049959</v>
      </c>
      <c r="Z223" s="253">
        <v>48.330144618566848</v>
      </c>
      <c r="AA223" s="2">
        <f t="shared" si="270"/>
        <v>0.46303561138944699</v>
      </c>
      <c r="AB223" s="2">
        <f t="shared" si="271"/>
        <v>2.9923003341335286E-4</v>
      </c>
      <c r="AC223" s="215">
        <f t="shared" si="272"/>
        <v>166.40260292819409</v>
      </c>
      <c r="AD223" s="217">
        <f t="shared" si="273"/>
        <v>2.0914329813115948E-8</v>
      </c>
      <c r="AE223" s="223"/>
      <c r="AF223" s="23"/>
      <c r="AG223" s="372"/>
      <c r="AH223" s="367"/>
      <c r="AI223" s="367"/>
      <c r="AJ223" s="3">
        <v>94</v>
      </c>
      <c r="AK223" s="252">
        <v>2685.3392297545702</v>
      </c>
      <c r="AL223" s="252">
        <v>48.330000000614298</v>
      </c>
      <c r="AM223" s="252">
        <v>2672.2195537536686</v>
      </c>
      <c r="AN223" s="253">
        <v>48.330121936470285</v>
      </c>
      <c r="AO223" s="2">
        <f t="shared" si="278"/>
        <v>0.48856680212058912</v>
      </c>
      <c r="AP223" s="2">
        <f t="shared" si="279"/>
        <v>2.5229848124347506E-4</v>
      </c>
      <c r="AQ223" s="215">
        <f t="shared" si="280"/>
        <v>172.12589836863245</v>
      </c>
      <c r="AR223" s="217">
        <f t="shared" si="281"/>
        <v>1.4868352975165673E-8</v>
      </c>
      <c r="AS223" s="28"/>
      <c r="AU223" s="268"/>
      <c r="AV223" s="268"/>
      <c r="AW223" s="23"/>
      <c r="AX223" s="268"/>
      <c r="AY223" s="268"/>
      <c r="AZ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CA223" s="23"/>
      <c r="CB223" s="23"/>
      <c r="CC223" s="23"/>
      <c r="CD223" s="23"/>
      <c r="CE223" s="23"/>
      <c r="CF223" s="28"/>
    </row>
    <row r="224" spans="2:84" s="101" customFormat="1" x14ac:dyDescent="0.25">
      <c r="B224" s="27"/>
      <c r="C224" s="23"/>
      <c r="D224" s="31"/>
      <c r="E224" s="422"/>
      <c r="F224" s="370"/>
      <c r="G224" s="370"/>
      <c r="H224" s="283">
        <v>95</v>
      </c>
      <c r="I224" s="284">
        <v>2685.2790926305802</v>
      </c>
      <c r="J224" s="284">
        <v>48.329999999888599</v>
      </c>
      <c r="K224" s="284">
        <v>2675.5134673936764</v>
      </c>
      <c r="L224" s="285">
        <v>48.329995920485985</v>
      </c>
      <c r="M224" s="286">
        <f t="shared" si="274"/>
        <v>0.363672635135185</v>
      </c>
      <c r="N224" s="286">
        <f t="shared" si="275"/>
        <v>8.4407254600247071E-6</v>
      </c>
      <c r="O224" s="287">
        <f t="shared" si="276"/>
        <v>95.367436267652707</v>
      </c>
      <c r="P224" s="288">
        <f t="shared" si="277"/>
        <v>1.6641525693804639E-11</v>
      </c>
      <c r="Q224" s="223"/>
      <c r="R224" s="23"/>
      <c r="S224" s="372"/>
      <c r="T224" s="367"/>
      <c r="U224" s="367"/>
      <c r="V224" s="3">
        <v>95</v>
      </c>
      <c r="W224" s="252">
        <v>2785.8898501670501</v>
      </c>
      <c r="X224" s="252">
        <v>48.330000000528102</v>
      </c>
      <c r="Y224" s="252">
        <v>2772.8527720935972</v>
      </c>
      <c r="Z224" s="253">
        <v>48.330136091791502</v>
      </c>
      <c r="AA224" s="2">
        <f t="shared" ref="AA224:AA230" si="282">ABS(W224-Y224)/W224*100</f>
        <v>0.4679681816088731</v>
      </c>
      <c r="AB224" s="2">
        <f t="shared" ref="AB224:AB230" si="283">ABS(X224-Z224)/X224*100</f>
        <v>2.8158755100015574E-4</v>
      </c>
      <c r="AC224" s="215">
        <f t="shared" ref="AC224:AC229" si="284">(Y224-W224)^2</f>
        <v>169.96540469330648</v>
      </c>
      <c r="AD224" s="217">
        <f t="shared" ref="AD224:AD229" si="285">(Z224-X224)^2</f>
        <v>1.8520831973770709E-8</v>
      </c>
      <c r="AE224" s="223"/>
      <c r="AF224" s="23"/>
      <c r="AG224" s="372"/>
      <c r="AH224" s="367"/>
      <c r="AI224" s="367"/>
      <c r="AJ224" s="3">
        <v>95</v>
      </c>
      <c r="AK224" s="252">
        <v>2685.32845748007</v>
      </c>
      <c r="AL224" s="252">
        <v>48.330000000468701</v>
      </c>
      <c r="AM224" s="252">
        <v>2672.0690626892037</v>
      </c>
      <c r="AN224" s="253">
        <v>48.330114743768668</v>
      </c>
      <c r="AO224" s="2">
        <f t="shared" si="278"/>
        <v>0.49377180485805394</v>
      </c>
      <c r="AP224" s="2">
        <f t="shared" si="279"/>
        <v>2.3741630450276995E-4</v>
      </c>
      <c r="AQ224" s="215">
        <f t="shared" si="280"/>
        <v>175.81155022005188</v>
      </c>
      <c r="AR224" s="217">
        <f t="shared" si="281"/>
        <v>1.3166024887386128E-8</v>
      </c>
      <c r="AS224" s="28"/>
      <c r="AU224" s="268"/>
      <c r="AV224" s="268"/>
      <c r="AW224" s="23"/>
      <c r="AX224" s="268"/>
      <c r="AY224" s="268"/>
      <c r="AZ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CA224" s="23"/>
      <c r="CB224" s="23"/>
      <c r="CC224" s="23"/>
      <c r="CD224" s="23"/>
      <c r="CE224" s="23"/>
      <c r="CF224" s="28"/>
    </row>
    <row r="225" spans="2:87" s="101" customFormat="1" x14ac:dyDescent="0.25">
      <c r="B225" s="27"/>
      <c r="C225" s="23"/>
      <c r="D225" s="31"/>
      <c r="E225" s="422"/>
      <c r="F225" s="370"/>
      <c r="G225" s="370"/>
      <c r="H225" s="283">
        <v>96</v>
      </c>
      <c r="I225" s="284">
        <v>2685.2683204722698</v>
      </c>
      <c r="J225" s="284">
        <v>48.329999999914399</v>
      </c>
      <c r="K225" s="284">
        <v>2675.3998118585687</v>
      </c>
      <c r="L225" s="285">
        <v>48.329996237068805</v>
      </c>
      <c r="M225" s="286">
        <f t="shared" si="274"/>
        <v>0.36750549427274765</v>
      </c>
      <c r="N225" s="286">
        <f t="shared" si="275"/>
        <v>7.7857347283895763E-6</v>
      </c>
      <c r="O225" s="287">
        <f t="shared" si="276"/>
        <v>97.387462258693276</v>
      </c>
      <c r="P225" s="288">
        <f t="shared" si="277"/>
        <v>1.4159006965971103E-11</v>
      </c>
      <c r="Q225" s="223"/>
      <c r="R225" s="23"/>
      <c r="S225" s="372"/>
      <c r="T225" s="367"/>
      <c r="U225" s="367"/>
      <c r="V225" s="3">
        <v>96</v>
      </c>
      <c r="W225" s="252">
        <v>2785.87879521799</v>
      </c>
      <c r="X225" s="252">
        <v>48.330000000405803</v>
      </c>
      <c r="Y225" s="252">
        <v>2772.7043494554878</v>
      </c>
      <c r="Z225" s="253">
        <v>48.330128067753293</v>
      </c>
      <c r="AA225" s="2">
        <f t="shared" si="282"/>
        <v>0.47290089522618289</v>
      </c>
      <c r="AB225" s="2">
        <f t="shared" si="283"/>
        <v>2.6498520067952782E-4</v>
      </c>
      <c r="AC225" s="215">
        <f t="shared" si="284"/>
        <v>173.56602114911411</v>
      </c>
      <c r="AD225" s="217">
        <f t="shared" si="285"/>
        <v>1.6401245492994064E-8</v>
      </c>
      <c r="AE225" s="223"/>
      <c r="AF225" s="23"/>
      <c r="AG225" s="372"/>
      <c r="AH225" s="367"/>
      <c r="AI225" s="367"/>
      <c r="AJ225" s="3">
        <v>96</v>
      </c>
      <c r="AK225" s="252">
        <v>2685.3176851830199</v>
      </c>
      <c r="AL225" s="252">
        <v>48.330000000360002</v>
      </c>
      <c r="AM225" s="252">
        <v>2671.918568409712</v>
      </c>
      <c r="AN225" s="253">
        <v>48.330107975340383</v>
      </c>
      <c r="AO225" s="2">
        <f t="shared" si="278"/>
        <v>0.49897696824629878</v>
      </c>
      <c r="AP225" s="2">
        <f t="shared" si="279"/>
        <v>2.2341191884942568E-4</v>
      </c>
      <c r="AQ225" s="215">
        <f t="shared" si="280"/>
        <v>179.53633030474174</v>
      </c>
      <c r="AR225" s="217">
        <f t="shared" si="281"/>
        <v>1.16585963882194E-8</v>
      </c>
      <c r="AS225" s="28"/>
      <c r="AU225" s="268"/>
      <c r="AV225" s="268"/>
      <c r="AW225" s="23"/>
      <c r="AX225" s="268"/>
      <c r="AY225" s="268"/>
      <c r="AZ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CA225" s="23"/>
      <c r="CB225" s="23"/>
      <c r="CC225" s="23"/>
      <c r="CD225" s="23"/>
      <c r="CE225" s="23"/>
      <c r="CF225" s="28"/>
    </row>
    <row r="226" spans="2:87" s="101" customFormat="1" x14ac:dyDescent="0.25">
      <c r="B226" s="27"/>
      <c r="C226" s="23"/>
      <c r="D226" s="31"/>
      <c r="E226" s="422"/>
      <c r="F226" s="370"/>
      <c r="G226" s="370"/>
      <c r="H226" s="283">
        <v>97</v>
      </c>
      <c r="I226" s="284">
        <v>2685.2575482903799</v>
      </c>
      <c r="J226" s="284">
        <v>48.329999999939197</v>
      </c>
      <c r="K226" s="284">
        <v>2675.2861544912494</v>
      </c>
      <c r="L226" s="285">
        <v>48.329996529084013</v>
      </c>
      <c r="M226" s="286">
        <f t="shared" si="274"/>
        <v>0.371338451519445</v>
      </c>
      <c r="N226" s="286">
        <f t="shared" si="275"/>
        <v>7.1815749714699177E-6</v>
      </c>
      <c r="O226" s="287">
        <f t="shared" si="276"/>
        <v>99.428694297338396</v>
      </c>
      <c r="P226" s="288">
        <f t="shared" si="277"/>
        <v>1.2046835706266061E-11</v>
      </c>
      <c r="Q226" s="223"/>
      <c r="R226" s="23"/>
      <c r="S226" s="372"/>
      <c r="T226" s="367"/>
      <c r="U226" s="367"/>
      <c r="V226" s="3">
        <v>97</v>
      </c>
      <c r="W226" s="252">
        <v>2785.86774024538</v>
      </c>
      <c r="X226" s="252">
        <v>48.330000000288798</v>
      </c>
      <c r="Y226" s="252">
        <v>2772.5559238900014</v>
      </c>
      <c r="Z226" s="253">
        <v>48.330120516811249</v>
      </c>
      <c r="AA226" s="2">
        <f t="shared" si="282"/>
        <v>0.47783375222996366</v>
      </c>
      <c r="AB226" s="2">
        <f t="shared" si="283"/>
        <v>2.4936172656686649E-4</v>
      </c>
      <c r="AC226" s="215">
        <f t="shared" si="284"/>
        <v>177.2044546793251</v>
      </c>
      <c r="AD226" s="217">
        <f t="shared" si="285"/>
        <v>1.452423218355867E-8</v>
      </c>
      <c r="AE226" s="223"/>
      <c r="AF226" s="23"/>
      <c r="AG226" s="372"/>
      <c r="AH226" s="367"/>
      <c r="AI226" s="367"/>
      <c r="AJ226" s="3">
        <v>97</v>
      </c>
      <c r="AK226" s="252">
        <v>2685.3069128623802</v>
      </c>
      <c r="AL226" s="252">
        <v>48.330000000256</v>
      </c>
      <c r="AM226" s="252">
        <v>2671.7680709144897</v>
      </c>
      <c r="AN226" s="253">
        <v>48.330101606159239</v>
      </c>
      <c r="AO226" s="2">
        <f t="shared" si="278"/>
        <v>0.50418229227506883</v>
      </c>
      <c r="AP226" s="2">
        <f t="shared" si="279"/>
        <v>2.1023360901913847E-4</v>
      </c>
      <c r="AQ226" s="215">
        <f t="shared" si="280"/>
        <v>183.3002412899576</v>
      </c>
      <c r="AR226" s="217">
        <f t="shared" si="281"/>
        <v>1.0323759573112161E-8</v>
      </c>
      <c r="AS226" s="28"/>
      <c r="AU226" s="268"/>
      <c r="AV226" s="268"/>
      <c r="AW226" s="23"/>
      <c r="AX226" s="268"/>
      <c r="AY226" s="268"/>
      <c r="AZ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CA226" s="23"/>
      <c r="CB226" s="23"/>
      <c r="CC226" s="23"/>
      <c r="CD226" s="23"/>
      <c r="CE226" s="23"/>
      <c r="CF226" s="28"/>
    </row>
    <row r="227" spans="2:87" s="101" customFormat="1" x14ac:dyDescent="0.25">
      <c r="B227" s="27"/>
      <c r="C227" s="23"/>
      <c r="D227" s="31"/>
      <c r="E227" s="422"/>
      <c r="F227" s="370"/>
      <c r="G227" s="370"/>
      <c r="H227" s="283">
        <v>98</v>
      </c>
      <c r="I227" s="284">
        <v>2685.24677608396</v>
      </c>
      <c r="J227" s="284">
        <v>48.3299999999604</v>
      </c>
      <c r="K227" s="284">
        <v>2675.172495291532</v>
      </c>
      <c r="L227" s="285">
        <v>48.329996798438103</v>
      </c>
      <c r="M227" s="286">
        <f t="shared" si="274"/>
        <v>0.3751715068482408</v>
      </c>
      <c r="N227" s="286">
        <f t="shared" si="275"/>
        <v>6.6242960832811918E-6</v>
      </c>
      <c r="O227" s="287">
        <f t="shared" si="276"/>
        <v>101.4911334846837</v>
      </c>
      <c r="P227" s="288">
        <f t="shared" si="277"/>
        <v>1.0249745018490232E-11</v>
      </c>
      <c r="Q227" s="223"/>
      <c r="R227" s="23"/>
      <c r="S227" s="372"/>
      <c r="T227" s="367"/>
      <c r="U227" s="367"/>
      <c r="V227" s="3">
        <v>98</v>
      </c>
      <c r="W227" s="252">
        <v>2785.85668524825</v>
      </c>
      <c r="X227" s="252">
        <v>48.330000000187802</v>
      </c>
      <c r="Y227" s="252">
        <v>2772.4074953964882</v>
      </c>
      <c r="Z227" s="253">
        <v>48.330113411071977</v>
      </c>
      <c r="AA227" s="2">
        <f t="shared" si="282"/>
        <v>0.48276675261072383</v>
      </c>
      <c r="AB227" s="2">
        <f t="shared" si="283"/>
        <v>2.3465939204415343E-4</v>
      </c>
      <c r="AC227" s="215">
        <f t="shared" si="284"/>
        <v>180.88070766873071</v>
      </c>
      <c r="AD227" s="217">
        <f t="shared" si="285"/>
        <v>1.2862028649441466E-8</v>
      </c>
      <c r="AE227" s="223"/>
      <c r="AF227" s="23"/>
      <c r="AG227" s="372"/>
      <c r="AH227" s="367"/>
      <c r="AI227" s="367"/>
      <c r="AJ227" s="3">
        <v>98</v>
      </c>
      <c r="AK227" s="252">
        <v>2685.29614051721</v>
      </c>
      <c r="AL227" s="252">
        <v>48.330000000166599</v>
      </c>
      <c r="AM227" s="252">
        <v>2671.6175702028481</v>
      </c>
      <c r="AN227" s="253">
        <v>48.33009561267523</v>
      </c>
      <c r="AO227" s="2">
        <f t="shared" si="278"/>
        <v>0.50938777693723103</v>
      </c>
      <c r="AP227" s="2">
        <f t="shared" si="279"/>
        <v>1.97832627002087E-4</v>
      </c>
      <c r="AQ227" s="215">
        <f t="shared" si="280"/>
        <v>187.10328584494198</v>
      </c>
      <c r="AR227" s="217">
        <f t="shared" si="281"/>
        <v>9.1417518066056265E-9</v>
      </c>
      <c r="AS227" s="28"/>
      <c r="AU227" s="268"/>
      <c r="AV227" s="268"/>
      <c r="AW227" s="23"/>
      <c r="AX227" s="268"/>
      <c r="AY227" s="268"/>
      <c r="AZ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CA227" s="23"/>
      <c r="CB227" s="23"/>
      <c r="CC227" s="23"/>
      <c r="CD227" s="23"/>
      <c r="CE227" s="23"/>
      <c r="CF227" s="28"/>
    </row>
    <row r="228" spans="2:87" s="101" customFormat="1" x14ac:dyDescent="0.25">
      <c r="B228" s="27"/>
      <c r="C228" s="23"/>
      <c r="D228" s="31"/>
      <c r="E228" s="422"/>
      <c r="F228" s="370"/>
      <c r="G228" s="370"/>
      <c r="H228" s="283">
        <v>99</v>
      </c>
      <c r="I228" s="284">
        <v>2685.2360038515399</v>
      </c>
      <c r="J228" s="284">
        <v>48.329999999979997</v>
      </c>
      <c r="K228" s="284">
        <v>2675.0588342592282</v>
      </c>
      <c r="L228" s="285">
        <v>48.329997046889623</v>
      </c>
      <c r="M228" s="286">
        <f t="shared" si="274"/>
        <v>0.37900466021288787</v>
      </c>
      <c r="N228" s="286">
        <f t="shared" si="275"/>
        <v>6.1102635487830651E-6</v>
      </c>
      <c r="O228" s="287">
        <f t="shared" si="276"/>
        <v>103.57478091067301</v>
      </c>
      <c r="P228" s="288">
        <f t="shared" si="277"/>
        <v>8.7207427518472904E-12</v>
      </c>
      <c r="Q228" s="223"/>
      <c r="R228" s="23"/>
      <c r="S228" s="372"/>
      <c r="T228" s="367"/>
      <c r="U228" s="367"/>
      <c r="V228" s="3">
        <v>99</v>
      </c>
      <c r="W228" s="252">
        <v>2785.8456302250902</v>
      </c>
      <c r="X228" s="252">
        <v>48.330000000094302</v>
      </c>
      <c r="Y228" s="252">
        <v>2772.2590639743125</v>
      </c>
      <c r="Z228" s="253">
        <v>48.330106724286651</v>
      </c>
      <c r="AA228" s="2">
        <f t="shared" si="282"/>
        <v>0.48769989633919109</v>
      </c>
      <c r="AB228" s="2">
        <f t="shared" si="283"/>
        <v>2.2082390306052744E-4</v>
      </c>
      <c r="AC228" s="215">
        <f t="shared" si="284"/>
        <v>184.59478248677027</v>
      </c>
      <c r="AD228" s="217">
        <f t="shared" si="285"/>
        <v>1.1390053232623436E-8</v>
      </c>
      <c r="AE228" s="223"/>
      <c r="AF228" s="23"/>
      <c r="AG228" s="372"/>
      <c r="AH228" s="367"/>
      <c r="AI228" s="367"/>
      <c r="AJ228" s="3">
        <v>99</v>
      </c>
      <c r="AK228" s="252">
        <v>2685.2853681460301</v>
      </c>
      <c r="AL228" s="252">
        <v>48.330000000083601</v>
      </c>
      <c r="AM228" s="252">
        <v>2671.4670662741114</v>
      </c>
      <c r="AN228" s="253">
        <v>48.330089972727457</v>
      </c>
      <c r="AO228" s="2">
        <f t="shared" si="278"/>
        <v>0.51459342220522086</v>
      </c>
      <c r="AP228" s="2">
        <f t="shared" si="279"/>
        <v>1.8616313647004586E-4</v>
      </c>
      <c r="AQ228" s="215">
        <f t="shared" si="280"/>
        <v>190.94546662347241</v>
      </c>
      <c r="AR228" s="217">
        <f t="shared" si="281"/>
        <v>8.0950766424617917E-9</v>
      </c>
      <c r="AS228" s="28"/>
      <c r="AU228" s="268"/>
      <c r="AV228" s="268"/>
      <c r="AW228" s="23"/>
      <c r="AX228" s="268"/>
      <c r="AY228" s="268"/>
      <c r="AZ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CA228" s="23"/>
      <c r="CB228" s="23"/>
      <c r="CC228" s="23"/>
      <c r="CD228" s="23"/>
      <c r="CE228" s="23"/>
      <c r="CF228" s="28"/>
    </row>
    <row r="229" spans="2:87" s="101" customFormat="1" ht="15.75" thickBot="1" x14ac:dyDescent="0.3">
      <c r="B229" s="27"/>
      <c r="C229" s="23"/>
      <c r="D229" s="31"/>
      <c r="E229" s="422"/>
      <c r="F229" s="370"/>
      <c r="G229" s="370"/>
      <c r="H229" s="289">
        <v>100</v>
      </c>
      <c r="I229" s="289">
        <v>2685.22523159292</v>
      </c>
      <c r="J229" s="289">
        <v>48.329999999999899</v>
      </c>
      <c r="K229" s="289">
        <v>2674.9451713941498</v>
      </c>
      <c r="L229" s="93">
        <v>48.329997276060652</v>
      </c>
      <c r="M229" s="290">
        <f t="shared" si="274"/>
        <v>0.38283791161428254</v>
      </c>
      <c r="N229" s="290">
        <f t="shared" si="275"/>
        <v>5.6361250705714743E-6</v>
      </c>
      <c r="O229" s="290">
        <f t="shared" si="276"/>
        <v>105.67963769033747</v>
      </c>
      <c r="P229" s="291">
        <f t="shared" si="277"/>
        <v>7.4198450192069332E-12</v>
      </c>
      <c r="Q229" s="223"/>
      <c r="R229" s="23"/>
      <c r="S229" s="373"/>
      <c r="T229" s="368"/>
      <c r="U229" s="368"/>
      <c r="V229" s="15">
        <v>100</v>
      </c>
      <c r="W229" s="15">
        <v>2785.8345751756901</v>
      </c>
      <c r="X229" s="15">
        <v>48.329999999999899</v>
      </c>
      <c r="Y229" s="15">
        <v>2772.1106296228536</v>
      </c>
      <c r="Z229" s="17">
        <v>48.330100431754033</v>
      </c>
      <c r="AA229" s="18">
        <f t="shared" si="282"/>
        <v>0.49263318343197138</v>
      </c>
      <c r="AB229" s="18">
        <f t="shared" si="283"/>
        <v>2.0780416746210163E-4</v>
      </c>
      <c r="AC229" s="18">
        <f t="shared" si="284"/>
        <v>188.34668153722183</v>
      </c>
      <c r="AD229" s="38">
        <f t="shared" si="285"/>
        <v>1.0086537238519301E-8</v>
      </c>
      <c r="AE229" s="223"/>
      <c r="AF229" s="23"/>
      <c r="AG229" s="373"/>
      <c r="AH229" s="368"/>
      <c r="AI229" s="368"/>
      <c r="AJ229" s="15">
        <v>100</v>
      </c>
      <c r="AK229" s="15">
        <v>2685.27459574866</v>
      </c>
      <c r="AL229" s="15">
        <v>48.329999999999899</v>
      </c>
      <c r="AM229" s="15">
        <v>2671.316559127617</v>
      </c>
      <c r="AN229" s="17">
        <v>48.330084665462188</v>
      </c>
      <c r="AO229" s="18">
        <f t="shared" si="278"/>
        <v>0.51979922809910861</v>
      </c>
      <c r="AP229" s="18">
        <f t="shared" si="279"/>
        <v>1.7518200349477412E-4</v>
      </c>
      <c r="AQ229" s="18">
        <f t="shared" si="280"/>
        <v>194.8267863143773</v>
      </c>
      <c r="AR229" s="38">
        <f t="shared" si="281"/>
        <v>7.1682405046141729E-9</v>
      </c>
      <c r="AS229" s="28"/>
      <c r="AU229" s="268"/>
      <c r="AV229" s="268"/>
      <c r="AW229" s="23"/>
      <c r="AX229" s="268"/>
      <c r="AY229" s="268"/>
      <c r="AZ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CA229" s="23"/>
      <c r="CB229" s="23"/>
      <c r="CC229" s="23"/>
      <c r="CD229" s="23"/>
      <c r="CE229" s="23"/>
      <c r="CF229" s="28"/>
    </row>
    <row r="230" spans="2:87" x14ac:dyDescent="0.25">
      <c r="B230" s="27"/>
      <c r="C230" s="23"/>
      <c r="D230" s="31"/>
      <c r="E230" s="423">
        <v>31</v>
      </c>
      <c r="F230" s="374">
        <v>1071</v>
      </c>
      <c r="G230" s="374">
        <v>0.24</v>
      </c>
      <c r="H230" s="283">
        <v>0</v>
      </c>
      <c r="I230" s="284">
        <v>2685.98704792014</v>
      </c>
      <c r="J230" s="284">
        <v>48.328368266952197</v>
      </c>
      <c r="K230" s="285">
        <v>2685.9870479201368</v>
      </c>
      <c r="L230" s="285">
        <v>48.328368266952261</v>
      </c>
      <c r="M230" s="286">
        <f t="shared" ref="M230:M240" si="286">ABS(I230-K230)/I230*100</f>
        <v>1.1851253931660406E-13</v>
      </c>
      <c r="N230" s="286">
        <f t="shared" ref="N230:N240" si="287">ABS(J230-L230)/J230*100</f>
        <v>1.3232155049219483E-13</v>
      </c>
      <c r="O230" s="287">
        <f t="shared" ref="O230:O240" si="288">(K230-I230)^2</f>
        <v>1.0132962503774589E-23</v>
      </c>
      <c r="P230" s="288">
        <f t="shared" ref="P230:P240" si="289">(L230-J230)^2</f>
        <v>4.0894549326657252E-27</v>
      </c>
      <c r="Q230" s="223"/>
      <c r="R230" s="23"/>
      <c r="S230" s="375">
        <v>31</v>
      </c>
      <c r="T230" s="417">
        <v>1127.8</v>
      </c>
      <c r="U230" s="417">
        <v>0.3044</v>
      </c>
      <c r="V230" s="252">
        <v>0</v>
      </c>
      <c r="W230" s="252">
        <v>2798.61562892351</v>
      </c>
      <c r="X230" s="252">
        <v>48.3745036444299</v>
      </c>
      <c r="Y230" s="253">
        <v>2798.6156289235091</v>
      </c>
      <c r="Z230" s="253">
        <v>48.37450364443</v>
      </c>
      <c r="AA230" s="2">
        <f t="shared" si="282"/>
        <v>3.24980212492691E-14</v>
      </c>
      <c r="AB230" s="2">
        <f t="shared" si="283"/>
        <v>2.0563721694717218E-13</v>
      </c>
      <c r="AC230" s="215">
        <f>(Y230-W230)^2</f>
        <v>8.2718061255302767E-25</v>
      </c>
      <c r="AD230" s="217">
        <f>(Z230-X230)^2</f>
        <v>9.8954711950923721E-27</v>
      </c>
      <c r="AE230" s="223"/>
      <c r="AF230" s="23"/>
      <c r="AG230" s="375">
        <v>31</v>
      </c>
      <c r="AH230" s="417">
        <v>1071</v>
      </c>
      <c r="AI230" s="417">
        <v>0.3044</v>
      </c>
      <c r="AJ230" s="252">
        <v>0</v>
      </c>
      <c r="AK230" s="252">
        <v>2684.2828630766599</v>
      </c>
      <c r="AL230" s="252">
        <v>48.366844493003697</v>
      </c>
      <c r="AM230" s="253">
        <v>2684.2828630766553</v>
      </c>
      <c r="AN230" s="253">
        <v>48.366844493003782</v>
      </c>
      <c r="AO230" s="2">
        <f t="shared" ref="AO230:AO240" si="290">ABS(AK230-AM230)/AK230*100</f>
        <v>1.694111142837025E-13</v>
      </c>
      <c r="AP230" s="2">
        <f t="shared" ref="AP230:AP240" si="291">ABS(AL230-AN230)/AL230*100</f>
        <v>1.7628838346802983E-13</v>
      </c>
      <c r="AQ230" s="215">
        <f t="shared" ref="AQ230:AQ240" si="292">(AM230-AK230)^2</f>
        <v>2.0679515313825692E-23</v>
      </c>
      <c r="AR230" s="217">
        <f t="shared" ref="AR230:AR240" si="293">(AN230-AL230)^2</f>
        <v>7.2701421025168448E-27</v>
      </c>
      <c r="AS230" s="28"/>
      <c r="AX230" s="23"/>
      <c r="AY230" s="23"/>
      <c r="AZ230" s="23"/>
      <c r="BC230" s="23"/>
      <c r="BD230" s="23"/>
      <c r="BE230" s="23"/>
      <c r="BF230" s="23"/>
      <c r="BK230" s="23">
        <v>11981</v>
      </c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8"/>
      <c r="CH230">
        <v>2682.6675463492252</v>
      </c>
      <c r="CI230">
        <v>48.333207226531286</v>
      </c>
    </row>
    <row r="231" spans="2:87" ht="15.75" thickBot="1" x14ac:dyDescent="0.3">
      <c r="B231" s="27"/>
      <c r="C231" s="23"/>
      <c r="D231" s="31"/>
      <c r="E231" s="424"/>
      <c r="F231" s="374"/>
      <c r="G231" s="374"/>
      <c r="H231" s="283">
        <v>1</v>
      </c>
      <c r="I231" s="284">
        <v>2685.97627828132</v>
      </c>
      <c r="J231" s="284">
        <v>48.328535854425397</v>
      </c>
      <c r="K231" s="285">
        <v>2685.8686269910763</v>
      </c>
      <c r="L231" s="285">
        <v>48.328489731852123</v>
      </c>
      <c r="M231" s="286">
        <f t="shared" si="286"/>
        <v>4.0079017493240545E-3</v>
      </c>
      <c r="N231" s="286">
        <f t="shared" si="287"/>
        <v>9.5435486422455195E-5</v>
      </c>
      <c r="O231" s="287">
        <f t="shared" si="288"/>
        <v>1.1588800291126052E-2</v>
      </c>
      <c r="P231" s="288">
        <f t="shared" si="289"/>
        <v>2.1272917653713635E-9</v>
      </c>
      <c r="Q231" s="223"/>
      <c r="R231" s="23"/>
      <c r="S231" s="376"/>
      <c r="T231" s="418"/>
      <c r="U231" s="418"/>
      <c r="V231" s="252">
        <v>1</v>
      </c>
      <c r="W231" s="252">
        <v>2798.6045413709799</v>
      </c>
      <c r="X231" s="252">
        <v>48.369934882743202</v>
      </c>
      <c r="Y231" s="253">
        <v>2798.4676865158872</v>
      </c>
      <c r="Z231" s="253">
        <v>48.37187998968534</v>
      </c>
      <c r="AA231" s="2">
        <f t="shared" ref="AA231:AA238" si="294">ABS(W231-Y231)/W231*100</f>
        <v>4.8901105200678512E-3</v>
      </c>
      <c r="AB231" s="2">
        <f t="shared" ref="AB231:AB238" si="295">ABS(X231-Z231)/X231*100</f>
        <v>4.0213139563928741E-3</v>
      </c>
      <c r="AC231" s="215">
        <f t="shared" ref="AC231:AC238" si="296">(Y231-W231)^2</f>
        <v>1.8729251362438144E-2</v>
      </c>
      <c r="AD231" s="217">
        <f t="shared" ref="AD231:AD238" si="297">(Z231-X231)^2</f>
        <v>3.7834410163530418E-6</v>
      </c>
      <c r="AE231" s="223"/>
      <c r="AF231" s="23"/>
      <c r="AG231" s="376"/>
      <c r="AH231" s="418"/>
      <c r="AI231" s="418"/>
      <c r="AJ231" s="252">
        <v>1</v>
      </c>
      <c r="AK231" s="252">
        <v>2684.2720970278301</v>
      </c>
      <c r="AL231" s="252">
        <v>48.363060552423804</v>
      </c>
      <c r="AM231" s="253">
        <v>2684.1326078558595</v>
      </c>
      <c r="AN231" s="253">
        <v>48.364671254334631</v>
      </c>
      <c r="AO231" s="2">
        <f t="shared" si="290"/>
        <v>5.1965362276436495E-3</v>
      </c>
      <c r="AP231" s="2">
        <f t="shared" si="291"/>
        <v>3.3304383395704037E-3</v>
      </c>
      <c r="AQ231" s="215">
        <f t="shared" si="292"/>
        <v>1.9457229097038342E-2</v>
      </c>
      <c r="AR231" s="217">
        <f t="shared" si="293"/>
        <v>2.5943606455435922E-6</v>
      </c>
      <c r="AS231" s="28"/>
      <c r="AX231" s="23"/>
      <c r="AY231" s="23"/>
      <c r="AZ231" s="23"/>
      <c r="BC231" s="23"/>
      <c r="BD231" s="23"/>
      <c r="BE231" s="23"/>
      <c r="BF231" s="23"/>
      <c r="BG231" s="23"/>
      <c r="BH231" s="23"/>
      <c r="BI231" s="23"/>
      <c r="BJ231" s="23"/>
      <c r="BK231" s="23">
        <f>(Reservoir!BJ251-BK230)/Reservoir!BJ251*100</f>
        <v>-280.20968920547676</v>
      </c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8"/>
      <c r="CH231">
        <v>2682.0226116123863</v>
      </c>
      <c r="CI231">
        <v>48.366686160082295</v>
      </c>
    </row>
    <row r="232" spans="2:87" x14ac:dyDescent="0.25">
      <c r="B232" s="27"/>
      <c r="C232" s="23"/>
      <c r="D232" s="31"/>
      <c r="E232" s="424"/>
      <c r="F232" s="374"/>
      <c r="G232" s="374"/>
      <c r="H232" s="283">
        <v>2</v>
      </c>
      <c r="I232" s="284">
        <v>2685.9655086190301</v>
      </c>
      <c r="J232" s="284">
        <v>48.3287031690679</v>
      </c>
      <c r="K232" s="285">
        <v>2685.7502040323775</v>
      </c>
      <c r="L232" s="285">
        <v>48.328602155075259</v>
      </c>
      <c r="M232" s="286">
        <f t="shared" si="286"/>
        <v>8.0159103295135668E-3</v>
      </c>
      <c r="N232" s="286">
        <f t="shared" si="287"/>
        <v>2.0901449038960161E-4</v>
      </c>
      <c r="O232" s="287">
        <f t="shared" si="288"/>
        <v>4.6356065033631641E-2</v>
      </c>
      <c r="P232" s="288">
        <f t="shared" si="289"/>
        <v>1.0203826709221559E-8</v>
      </c>
      <c r="Q232" s="223"/>
      <c r="R232" s="23"/>
      <c r="S232" s="376"/>
      <c r="T232" s="418"/>
      <c r="U232" s="418"/>
      <c r="V232" s="252">
        <v>2</v>
      </c>
      <c r="W232" s="252">
        <v>2798.5934539913901</v>
      </c>
      <c r="X232" s="252">
        <v>48.365373556373498</v>
      </c>
      <c r="Y232" s="253">
        <v>2798.3197426364472</v>
      </c>
      <c r="Z232" s="253">
        <v>48.369411007547569</v>
      </c>
      <c r="AA232" s="2">
        <f t="shared" si="294"/>
        <v>9.780318557970279E-3</v>
      </c>
      <c r="AB232" s="2">
        <f t="shared" si="295"/>
        <v>8.3478134814050069E-3</v>
      </c>
      <c r="AC232" s="215">
        <f t="shared" si="296"/>
        <v>7.4917905824657044E-2</v>
      </c>
      <c r="AD232" s="217">
        <f t="shared" si="297"/>
        <v>1.6301011983005993E-5</v>
      </c>
      <c r="AE232" s="223"/>
      <c r="AF232" s="23"/>
      <c r="AG232" s="376"/>
      <c r="AH232" s="418"/>
      <c r="AI232" s="418"/>
      <c r="AJ232" s="252">
        <v>2</v>
      </c>
      <c r="AK232" s="252">
        <v>2684.2613311230898</v>
      </c>
      <c r="AL232" s="252">
        <v>48.359282771351097</v>
      </c>
      <c r="AM232" s="253">
        <v>2683.982350689435</v>
      </c>
      <c r="AN232" s="253">
        <v>48.362626200817523</v>
      </c>
      <c r="AO232" s="2">
        <f t="shared" si="290"/>
        <v>1.0393191989921729E-2</v>
      </c>
      <c r="AP232" s="2">
        <f t="shared" si="291"/>
        <v>6.9137283988148415E-3</v>
      </c>
      <c r="AQ232" s="215">
        <f t="shared" si="292"/>
        <v>7.783008236224892E-2</v>
      </c>
      <c r="AR232" s="217">
        <f t="shared" si="293"/>
        <v>1.1178520596966137E-5</v>
      </c>
      <c r="AS232" s="28"/>
      <c r="AX232" s="23"/>
      <c r="AY232" s="23"/>
      <c r="AZ232" s="23"/>
      <c r="BC232" s="23"/>
      <c r="BD232" s="23"/>
      <c r="BE232" s="23">
        <f>BE230+BG230</f>
        <v>0</v>
      </c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5"/>
      <c r="BX232" s="25"/>
      <c r="BY232" s="23"/>
      <c r="BZ232" s="23"/>
      <c r="CA232" s="23"/>
      <c r="CB232" s="23"/>
      <c r="CC232" s="23"/>
      <c r="CD232" s="23"/>
      <c r="CE232" s="23"/>
      <c r="CF232" s="28"/>
      <c r="CH232">
        <v>2681.861031984341</v>
      </c>
      <c r="CI232">
        <v>48.358739351008275</v>
      </c>
    </row>
    <row r="233" spans="2:87" ht="15.75" thickBot="1" x14ac:dyDescent="0.3">
      <c r="B233" s="27"/>
      <c r="C233" s="23"/>
      <c r="D233" s="31"/>
      <c r="E233" s="424"/>
      <c r="F233" s="374"/>
      <c r="G233" s="374"/>
      <c r="H233" s="283">
        <v>3</v>
      </c>
      <c r="I233" s="284">
        <v>2685.9547389332502</v>
      </c>
      <c r="J233" s="284">
        <v>48.328873080262703</v>
      </c>
      <c r="K233" s="285">
        <v>2685.6317790478693</v>
      </c>
      <c r="L233" s="285">
        <v>48.328706209665945</v>
      </c>
      <c r="M233" s="286">
        <f t="shared" si="286"/>
        <v>1.2024025598776951E-2</v>
      </c>
      <c r="N233" s="286">
        <f t="shared" si="287"/>
        <v>3.4528137347694871E-4</v>
      </c>
      <c r="O233" s="287">
        <f t="shared" si="288"/>
        <v>0.10430308756524187</v>
      </c>
      <c r="P233" s="288">
        <f t="shared" si="289"/>
        <v>2.7845796062191625E-8</v>
      </c>
      <c r="Q233" s="223"/>
      <c r="R233" s="23"/>
      <c r="S233" s="376"/>
      <c r="T233" s="418"/>
      <c r="U233" s="418"/>
      <c r="V233" s="252">
        <v>3</v>
      </c>
      <c r="W233" s="252">
        <v>2798.5823667854502</v>
      </c>
      <c r="X233" s="252">
        <v>48.360741385050197</v>
      </c>
      <c r="Y233" s="253">
        <v>2798.1717972028014</v>
      </c>
      <c r="Z233" s="253">
        <v>48.367087579673452</v>
      </c>
      <c r="AA233" s="2">
        <f t="shared" si="294"/>
        <v>1.4670627083254267E-2</v>
      </c>
      <c r="AB233" s="2">
        <f t="shared" si="295"/>
        <v>1.312261648911949E-2</v>
      </c>
      <c r="AC233" s="215">
        <f t="shared" si="296"/>
        <v>0.16856738219641351</v>
      </c>
      <c r="AD233" s="217">
        <f t="shared" si="297"/>
        <v>4.0274186196231055E-5</v>
      </c>
      <c r="AE233" s="223"/>
      <c r="AF233" s="23"/>
      <c r="AG233" s="376"/>
      <c r="AH233" s="418"/>
      <c r="AI233" s="418"/>
      <c r="AJ233" s="252">
        <v>3</v>
      </c>
      <c r="AK233" s="252">
        <v>2684.2505653630301</v>
      </c>
      <c r="AL233" s="252">
        <v>48.355446366051297</v>
      </c>
      <c r="AM233" s="253">
        <v>2683.8320915040508</v>
      </c>
      <c r="AN233" s="253">
        <v>48.360701771723768</v>
      </c>
      <c r="AO233" s="2">
        <f t="shared" si="290"/>
        <v>1.558997004151408E-2</v>
      </c>
      <c r="AP233" s="2">
        <f t="shared" si="291"/>
        <v>1.0868280757224619E-2</v>
      </c>
      <c r="AQ233" s="215">
        <f t="shared" si="292"/>
        <v>0.17512037064900088</v>
      </c>
      <c r="AR233" s="217">
        <f t="shared" si="293"/>
        <v>2.761928878224693E-5</v>
      </c>
      <c r="AS233" s="28"/>
      <c r="BK233"/>
      <c r="CF233" s="28"/>
      <c r="CH233">
        <v>2681.6994535463518</v>
      </c>
      <c r="CI233">
        <v>48.352513943287462</v>
      </c>
    </row>
    <row r="234" spans="2:87" x14ac:dyDescent="0.25">
      <c r="B234" s="27"/>
      <c r="C234" s="23"/>
      <c r="D234" s="31"/>
      <c r="E234" s="424"/>
      <c r="F234" s="374"/>
      <c r="G234" s="374"/>
      <c r="H234" s="283">
        <v>4</v>
      </c>
      <c r="I234" s="284">
        <v>2685.94396922441</v>
      </c>
      <c r="J234" s="284">
        <v>48.329023740553502</v>
      </c>
      <c r="K234" s="285">
        <v>2685.5133520410805</v>
      </c>
      <c r="L234" s="285">
        <v>48.328802518568807</v>
      </c>
      <c r="M234" s="286">
        <f t="shared" si="286"/>
        <v>1.6032247443117879E-2</v>
      </c>
      <c r="N234" s="286">
        <f t="shared" si="287"/>
        <v>4.5774147204568662E-4</v>
      </c>
      <c r="O234" s="287">
        <f t="shared" si="288"/>
        <v>0.18543115857868331</v>
      </c>
      <c r="P234" s="288">
        <f t="shared" si="289"/>
        <v>4.893916651253593E-8</v>
      </c>
      <c r="Q234" s="223"/>
      <c r="R234" s="23"/>
      <c r="S234" s="376"/>
      <c r="T234" s="418"/>
      <c r="U234" s="418"/>
      <c r="V234" s="252">
        <v>4</v>
      </c>
      <c r="W234" s="252">
        <v>2798.57127973873</v>
      </c>
      <c r="X234" s="252">
        <v>48.3566339523937</v>
      </c>
      <c r="Y234" s="253">
        <v>2798.0238501373929</v>
      </c>
      <c r="Z234" s="253">
        <v>48.364901125264552</v>
      </c>
      <c r="AA234" s="2">
        <f t="shared" si="294"/>
        <v>1.9561038351979317E-2</v>
      </c>
      <c r="AB234" s="2">
        <f t="shared" si="295"/>
        <v>1.7096253802509856E-2</v>
      </c>
      <c r="AC234" s="215">
        <f t="shared" si="296"/>
        <v>0.29967916842017434</v>
      </c>
      <c r="AD234" s="217">
        <f t="shared" si="297"/>
        <v>6.8346147276549313E-5</v>
      </c>
      <c r="AE234" s="223"/>
      <c r="AF234" s="23"/>
      <c r="AG234" s="376"/>
      <c r="AH234" s="418"/>
      <c r="AI234" s="418"/>
      <c r="AJ234" s="252">
        <v>4</v>
      </c>
      <c r="AK234" s="252">
        <v>2684.2397997353401</v>
      </c>
      <c r="AL234" s="252">
        <v>48.352044493991102</v>
      </c>
      <c r="AM234" s="253">
        <v>2683.6818302306719</v>
      </c>
      <c r="AN234" s="253">
        <v>48.358890852274037</v>
      </c>
      <c r="AO234" s="2">
        <f t="shared" si="290"/>
        <v>2.0786872496381382E-2</v>
      </c>
      <c r="AP234" s="2">
        <f t="shared" si="291"/>
        <v>1.4159397714373903E-2</v>
      </c>
      <c r="AQ234" s="215">
        <f t="shared" si="292"/>
        <v>0.31132996813957392</v>
      </c>
      <c r="AR234" s="217">
        <f t="shared" si="293"/>
        <v>4.6872621738315801E-5</v>
      </c>
      <c r="AS234" s="28"/>
      <c r="AU234" s="23"/>
      <c r="AV234" s="23"/>
      <c r="AW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4"/>
      <c r="BM234" s="25"/>
      <c r="BN234" s="25"/>
      <c r="BO234" s="25"/>
      <c r="BP234" s="25"/>
      <c r="BQ234" s="25"/>
      <c r="BR234" s="25"/>
      <c r="BS234" s="25"/>
      <c r="BT234" s="23"/>
      <c r="BU234" s="23"/>
      <c r="BV234" s="25"/>
      <c r="BW234" s="25"/>
      <c r="BX234" s="25"/>
      <c r="BY234" s="25"/>
      <c r="BZ234" s="25"/>
      <c r="CA234" s="26"/>
      <c r="CB234" s="23"/>
      <c r="CF234" s="28"/>
      <c r="CH234">
        <v>2681.5378752417023</v>
      </c>
      <c r="CI234">
        <v>48.347637055728839</v>
      </c>
    </row>
    <row r="235" spans="2:87" x14ac:dyDescent="0.25">
      <c r="B235" s="27"/>
      <c r="C235" s="23"/>
      <c r="D235" s="31"/>
      <c r="E235" s="424"/>
      <c r="F235" s="374"/>
      <c r="G235" s="374"/>
      <c r="H235" s="283">
        <v>5</v>
      </c>
      <c r="I235" s="284">
        <v>2685.9331994934701</v>
      </c>
      <c r="J235" s="284">
        <v>48.329163875169399</v>
      </c>
      <c r="K235" s="285">
        <v>2685.3949230152602</v>
      </c>
      <c r="L235" s="285">
        <v>48.328891658358067</v>
      </c>
      <c r="M235" s="286">
        <f t="shared" si="286"/>
        <v>2.0040575778702194E-2</v>
      </c>
      <c r="N235" s="286">
        <f t="shared" si="287"/>
        <v>5.6325578492395713E-4</v>
      </c>
      <c r="O235" s="287">
        <f t="shared" si="288"/>
        <v>0.28974156699395531</v>
      </c>
      <c r="P235" s="288">
        <f t="shared" si="289"/>
        <v>7.4101992371909186E-8</v>
      </c>
      <c r="Q235" s="223"/>
      <c r="R235" s="23"/>
      <c r="S235" s="376"/>
      <c r="T235" s="418"/>
      <c r="U235" s="418"/>
      <c r="V235" s="252">
        <v>5</v>
      </c>
      <c r="W235" s="252">
        <v>2798.5601928242399</v>
      </c>
      <c r="X235" s="252">
        <v>48.352813271139802</v>
      </c>
      <c r="Y235" s="253">
        <v>2797.8759013672129</v>
      </c>
      <c r="Z235" s="253">
        <v>48.362843569378079</v>
      </c>
      <c r="AA235" s="2">
        <f t="shared" si="294"/>
        <v>2.4451554009151361E-2</v>
      </c>
      <c r="AB235" s="2">
        <f t="shared" si="295"/>
        <v>2.0743980669815386E-2</v>
      </c>
      <c r="AC235" s="215">
        <f t="shared" si="296"/>
        <v>0.46825479816017501</v>
      </c>
      <c r="AD235" s="217">
        <f t="shared" si="297"/>
        <v>1.0060688274878607E-4</v>
      </c>
      <c r="AE235" s="223"/>
      <c r="AF235" s="23"/>
      <c r="AG235" s="376"/>
      <c r="AH235" s="418"/>
      <c r="AI235" s="418"/>
      <c r="AJ235" s="252">
        <v>5</v>
      </c>
      <c r="AK235" s="252">
        <v>2684.22903421708</v>
      </c>
      <c r="AL235" s="252">
        <v>48.3488802111209</v>
      </c>
      <c r="AM235" s="253">
        <v>2683.5315668043049</v>
      </c>
      <c r="AN235" s="253">
        <v>48.35718674733544</v>
      </c>
      <c r="AO235" s="2">
        <f t="shared" si="290"/>
        <v>2.5983900922168277E-2</v>
      </c>
      <c r="AP235" s="2">
        <f t="shared" si="291"/>
        <v>1.7180410752573864E-2</v>
      </c>
      <c r="AQ235" s="215">
        <f t="shared" si="292"/>
        <v>0.48646079188310865</v>
      </c>
      <c r="AR235" s="217">
        <f t="shared" si="293"/>
        <v>6.899854388347235E-5</v>
      </c>
      <c r="AS235" s="28"/>
      <c r="AU235" s="23"/>
      <c r="AV235" s="23"/>
      <c r="AW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7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8"/>
      <c r="CB235" s="23"/>
      <c r="CF235" s="28"/>
      <c r="CH235">
        <v>2681.3762962424989</v>
      </c>
      <c r="CI235">
        <v>48.343816578620299</v>
      </c>
    </row>
    <row r="236" spans="2:87" ht="14.45" customHeight="1" x14ac:dyDescent="0.25">
      <c r="B236" s="27"/>
      <c r="C236" s="23"/>
      <c r="D236" s="31"/>
      <c r="E236" s="424"/>
      <c r="F236" s="374"/>
      <c r="G236" s="374"/>
      <c r="H236" s="283">
        <v>6</v>
      </c>
      <c r="I236" s="284">
        <v>2685.92242974071</v>
      </c>
      <c r="J236" s="284">
        <v>48.3292973721964</v>
      </c>
      <c r="K236" s="285">
        <v>2685.2764919733995</v>
      </c>
      <c r="L236" s="285">
        <v>48.328974162689207</v>
      </c>
      <c r="M236" s="286">
        <f t="shared" si="286"/>
        <v>2.4049010505966077E-2</v>
      </c>
      <c r="N236" s="286">
        <f t="shared" si="287"/>
        <v>6.6876516888823574E-4</v>
      </c>
      <c r="O236" s="287">
        <f t="shared" si="288"/>
        <v>0.41723559923799963</v>
      </c>
      <c r="P236" s="288">
        <f t="shared" si="289"/>
        <v>1.0446438554037303E-7</v>
      </c>
      <c r="Q236" s="223"/>
      <c r="R236" s="23"/>
      <c r="S236" s="376"/>
      <c r="T236" s="418"/>
      <c r="U236" s="418"/>
      <c r="V236" s="252">
        <v>6</v>
      </c>
      <c r="W236" s="252">
        <v>2798.54910603291</v>
      </c>
      <c r="X236" s="252">
        <v>48.3491734513022</v>
      </c>
      <c r="Y236" s="253">
        <v>2797.727950823532</v>
      </c>
      <c r="Z236" s="253">
        <v>48.360907313105891</v>
      </c>
      <c r="AA236" s="2">
        <f t="shared" si="294"/>
        <v>2.9342176187220056E-2</v>
      </c>
      <c r="AB236" s="2">
        <f t="shared" si="295"/>
        <v>2.4269001858965678E-2</v>
      </c>
      <c r="AC236" s="215">
        <f t="shared" si="296"/>
        <v>0.67429587788870637</v>
      </c>
      <c r="AD236" s="217">
        <f t="shared" si="297"/>
        <v>1.3768351282812026E-4</v>
      </c>
      <c r="AE236" s="223"/>
      <c r="AF236" s="23"/>
      <c r="AG236" s="376"/>
      <c r="AH236" s="418"/>
      <c r="AI236" s="418"/>
      <c r="AJ236" s="252">
        <v>6</v>
      </c>
      <c r="AK236" s="252">
        <v>2684.2182688006001</v>
      </c>
      <c r="AL236" s="252">
        <v>48.345865813089198</v>
      </c>
      <c r="AM236" s="253">
        <v>2683.3813011637603</v>
      </c>
      <c r="AN236" s="253">
        <v>48.355583156669994</v>
      </c>
      <c r="AO236" s="2">
        <f t="shared" si="290"/>
        <v>3.1181057314453437E-2</v>
      </c>
      <c r="AP236" s="2">
        <f t="shared" si="291"/>
        <v>2.0099637098990854E-2</v>
      </c>
      <c r="AQ236" s="215">
        <f t="shared" si="292"/>
        <v>0.70051482511710716</v>
      </c>
      <c r="AR236" s="217">
        <f t="shared" si="293"/>
        <v>9.4426766267237454E-5</v>
      </c>
      <c r="AS236" s="28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7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8"/>
      <c r="CB236" s="23"/>
      <c r="CF236" s="28"/>
      <c r="CH236">
        <v>2681.2147159000733</v>
      </c>
      <c r="CI236">
        <v>48.340823677467604</v>
      </c>
    </row>
    <row r="237" spans="2:87" ht="15.75" thickBot="1" x14ac:dyDescent="0.3">
      <c r="B237" s="27"/>
      <c r="C237" s="23"/>
      <c r="D237" s="31"/>
      <c r="E237" s="424"/>
      <c r="F237" s="374"/>
      <c r="G237" s="374"/>
      <c r="H237" s="283">
        <v>7</v>
      </c>
      <c r="I237" s="284">
        <v>2685.9116599669801</v>
      </c>
      <c r="J237" s="284">
        <v>48.329397647643702</v>
      </c>
      <c r="K237" s="285">
        <v>2685.1580589182508</v>
      </c>
      <c r="L237" s="285">
        <v>48.329050525493713</v>
      </c>
      <c r="M237" s="286">
        <f t="shared" si="286"/>
        <v>2.8057551555456445E-2</v>
      </c>
      <c r="N237" s="286">
        <f t="shared" si="287"/>
        <v>7.1824224361351154E-4</v>
      </c>
      <c r="O237" s="287">
        <f t="shared" si="288"/>
        <v>0.56791454064582769</v>
      </c>
      <c r="P237" s="288">
        <f t="shared" si="289"/>
        <v>1.2049378701321614E-7</v>
      </c>
      <c r="Q237" s="223"/>
      <c r="R237" s="23"/>
      <c r="S237" s="376"/>
      <c r="T237" s="418"/>
      <c r="U237" s="418"/>
      <c r="V237" s="252">
        <v>7</v>
      </c>
      <c r="W237" s="252">
        <v>2798.5380193386</v>
      </c>
      <c r="X237" s="252">
        <v>48.346438878622003</v>
      </c>
      <c r="Y237" s="253">
        <v>2797.5799984416458</v>
      </c>
      <c r="Z237" s="253">
        <v>48.359085205511477</v>
      </c>
      <c r="AA237" s="2">
        <f t="shared" si="294"/>
        <v>3.4232906265128524E-2</v>
      </c>
      <c r="AB237" s="2">
        <f t="shared" si="295"/>
        <v>2.6157721608459285E-2</v>
      </c>
      <c r="AC237" s="215">
        <f t="shared" si="296"/>
        <v>0.91780403900086716</v>
      </c>
      <c r="AD237" s="217">
        <f t="shared" si="297"/>
        <v>1.5992958379542981E-4</v>
      </c>
      <c r="AE237" s="223"/>
      <c r="AF237" s="23"/>
      <c r="AG237" s="376"/>
      <c r="AH237" s="418"/>
      <c r="AI237" s="418"/>
      <c r="AJ237" s="252">
        <v>7</v>
      </c>
      <c r="AK237" s="252">
        <v>2684.2075034637201</v>
      </c>
      <c r="AL237" s="252">
        <v>48.343601551472602</v>
      </c>
      <c r="AM237" s="253">
        <v>2683.231033251428</v>
      </c>
      <c r="AN237" s="253">
        <v>48.354074151642969</v>
      </c>
      <c r="AO237" s="2">
        <f t="shared" si="290"/>
        <v>3.6378342994421949E-2</v>
      </c>
      <c r="AP237" s="2">
        <f t="shared" si="291"/>
        <v>2.1662846445597034E-2</v>
      </c>
      <c r="AQ237" s="215">
        <f t="shared" si="292"/>
        <v>0.95349407549366672</v>
      </c>
      <c r="AR237" s="217">
        <f t="shared" si="293"/>
        <v>1.096753543283662E-4</v>
      </c>
      <c r="AS237" s="28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7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8"/>
      <c r="CB237" s="23"/>
      <c r="CF237" s="28"/>
      <c r="CH237">
        <v>2681.053133706142</v>
      </c>
      <c r="CI237">
        <v>48.338479086678326</v>
      </c>
    </row>
    <row r="238" spans="2:87" x14ac:dyDescent="0.25">
      <c r="B238" s="27"/>
      <c r="C238" s="23"/>
      <c r="D238" s="31"/>
      <c r="E238" s="424"/>
      <c r="F238" s="374"/>
      <c r="G238" s="374"/>
      <c r="H238" s="283">
        <v>8</v>
      </c>
      <c r="I238" s="284">
        <v>2685.90089017327</v>
      </c>
      <c r="J238" s="284">
        <v>48.3294906135894</v>
      </c>
      <c r="K238" s="285">
        <v>2685.0396238523454</v>
      </c>
      <c r="L238" s="285">
        <v>48.329121203936005</v>
      </c>
      <c r="M238" s="286">
        <f t="shared" si="286"/>
        <v>3.2066198871138575E-2</v>
      </c>
      <c r="N238" s="286">
        <f t="shared" si="287"/>
        <v>7.6435660443512716E-4</v>
      </c>
      <c r="O238" s="287">
        <f t="shared" si="288"/>
        <v>0.74177967555906854</v>
      </c>
      <c r="P238" s="288">
        <f t="shared" si="289"/>
        <v>1.3646349202128507E-7</v>
      </c>
      <c r="Q238" s="223"/>
      <c r="R238" s="23"/>
      <c r="S238" s="376"/>
      <c r="T238" s="418"/>
      <c r="U238" s="418"/>
      <c r="V238" s="252">
        <v>8</v>
      </c>
      <c r="W238" s="252">
        <v>2798.52693271305</v>
      </c>
      <c r="X238" s="252">
        <v>48.343903257322197</v>
      </c>
      <c r="Y238" s="253">
        <v>2797.432044160641</v>
      </c>
      <c r="Z238" s="253">
        <v>48.357370517221277</v>
      </c>
      <c r="AA238" s="2">
        <f t="shared" si="294"/>
        <v>3.9123745410858987E-2</v>
      </c>
      <c r="AB238" s="2">
        <f t="shared" si="295"/>
        <v>2.7857204304331001E-2</v>
      </c>
      <c r="AC238" s="215">
        <f t="shared" si="296"/>
        <v>1.1987809421962201</v>
      </c>
      <c r="AD238" s="217">
        <f t="shared" si="297"/>
        <v>1.8136708918937836E-4</v>
      </c>
      <c r="AE238" s="223"/>
      <c r="AF238" s="23"/>
      <c r="AG238" s="376"/>
      <c r="AH238" s="418"/>
      <c r="AI238" s="418"/>
      <c r="AJ238" s="252">
        <v>8</v>
      </c>
      <c r="AK238" s="252">
        <v>2684.1967381824602</v>
      </c>
      <c r="AL238" s="252">
        <v>48.341502336313603</v>
      </c>
      <c r="AM238" s="253">
        <v>2683.0807630130662</v>
      </c>
      <c r="AN238" s="253">
        <v>48.352654153304996</v>
      </c>
      <c r="AO238" s="2">
        <f t="shared" si="290"/>
        <v>4.1575759090954754E-2</v>
      </c>
      <c r="AP238" s="2">
        <f t="shared" si="291"/>
        <v>2.3068825858596532E-2</v>
      </c>
      <c r="AQ238" s="215">
        <f t="shared" si="292"/>
        <v>1.2454005787039786</v>
      </c>
      <c r="AR238" s="217">
        <f t="shared" si="293"/>
        <v>1.243630222095341E-4</v>
      </c>
      <c r="AS238" s="28"/>
      <c r="AU238" s="23"/>
      <c r="AV238" s="24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6"/>
      <c r="BK238" s="23"/>
      <c r="BL238" s="27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8"/>
      <c r="CB238" s="23"/>
      <c r="CF238" s="28"/>
      <c r="CH238">
        <v>2680.891549262391</v>
      </c>
      <c r="CI238">
        <v>48.336642372229917</v>
      </c>
    </row>
    <row r="239" spans="2:87" ht="15.75" thickBot="1" x14ac:dyDescent="0.3">
      <c r="B239" s="27"/>
      <c r="C239" s="23"/>
      <c r="D239" s="31"/>
      <c r="E239" s="424"/>
      <c r="F239" s="374"/>
      <c r="G239" s="374"/>
      <c r="H239" s="283">
        <v>9</v>
      </c>
      <c r="I239" s="284">
        <v>2685.8901203599498</v>
      </c>
      <c r="J239" s="284">
        <v>48.329574105130803</v>
      </c>
      <c r="K239" s="285">
        <v>2684.9211867780095</v>
      </c>
      <c r="L239" s="285">
        <v>48.329186621150264</v>
      </c>
      <c r="M239" s="286">
        <f t="shared" si="286"/>
        <v>3.6074952381538211E-2</v>
      </c>
      <c r="N239" s="286">
        <f t="shared" si="287"/>
        <v>8.0175335229775953E-4</v>
      </c>
      <c r="O239" s="287">
        <f t="shared" si="288"/>
        <v>0.93883228621164327</v>
      </c>
      <c r="P239" s="288">
        <f t="shared" si="289"/>
        <v>1.5014383517443813E-7</v>
      </c>
      <c r="Q239" s="223"/>
      <c r="R239" s="23"/>
      <c r="S239" s="376"/>
      <c r="T239" s="418"/>
      <c r="U239" s="418"/>
      <c r="V239" s="252">
        <v>9</v>
      </c>
      <c r="W239" s="252">
        <v>2798.5158461450501</v>
      </c>
      <c r="X239" s="252">
        <v>48.3416254167186</v>
      </c>
      <c r="Y239" s="253">
        <v>2797.284087923169</v>
      </c>
      <c r="Z239" s="253">
        <v>48.355756915572854</v>
      </c>
      <c r="AA239" s="2">
        <f t="shared" ref="AA239:AA302" si="298">ABS(W239-Y239)/W239*100</f>
        <v>4.40146952742069E-2</v>
      </c>
      <c r="AB239" s="2">
        <f t="shared" ref="AB239:AB302" si="299">ABS(X239-Z239)/X239*100</f>
        <v>2.9232568686793494E-2</v>
      </c>
      <c r="AC239" s="215">
        <f t="shared" ref="AC239:AC302" si="300">(Y239-W239)^2</f>
        <v>1.5172283171717795</v>
      </c>
      <c r="AD239" s="217">
        <f t="shared" ref="AD239:AD302" si="301">(Z239-X239)^2</f>
        <v>1.9969925986780153E-4</v>
      </c>
      <c r="AE239" s="223"/>
      <c r="AF239" s="23"/>
      <c r="AG239" s="376"/>
      <c r="AH239" s="418"/>
      <c r="AI239" s="418"/>
      <c r="AJ239" s="252">
        <v>9</v>
      </c>
      <c r="AK239" s="252">
        <v>2684.1859729472599</v>
      </c>
      <c r="AL239" s="252">
        <v>48.339617007548803</v>
      </c>
      <c r="AM239" s="253">
        <v>2682.9304903976022</v>
      </c>
      <c r="AN239" s="253">
        <v>48.351317911766976</v>
      </c>
      <c r="AO239" s="2">
        <f t="shared" si="290"/>
        <v>4.6773307152006637E-2</v>
      </c>
      <c r="AP239" s="2">
        <f t="shared" si="291"/>
        <v>2.4205620446571301E-2</v>
      </c>
      <c r="AQ239" s="215">
        <f t="shared" si="292"/>
        <v>1.576236432494998</v>
      </c>
      <c r="AR239" s="217">
        <f t="shared" si="293"/>
        <v>1.3691115952287021E-4</v>
      </c>
      <c r="AS239" s="28"/>
      <c r="AU239" s="23"/>
      <c r="AV239" s="27"/>
      <c r="AW239" s="23"/>
      <c r="AX239" s="23"/>
      <c r="AY239" s="23"/>
      <c r="AZ239" s="23"/>
      <c r="BA239" s="23"/>
      <c r="BB239" s="23"/>
      <c r="BC239" s="23"/>
      <c r="BD239" s="23"/>
      <c r="BE239" s="23">
        <v>35.785905620016102</v>
      </c>
      <c r="BF239" s="23">
        <v>1.26614450374923</v>
      </c>
      <c r="BG239" s="23">
        <v>97.723148118056699</v>
      </c>
      <c r="BH239" s="23">
        <v>16.616824592132801</v>
      </c>
      <c r="BI239" s="23"/>
      <c r="BJ239" s="28"/>
      <c r="BK239" s="23"/>
      <c r="BL239" s="27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8"/>
      <c r="CB239" s="23"/>
      <c r="CF239" s="28"/>
      <c r="CH239">
        <v>2680.7299622566516</v>
      </c>
      <c r="CI239">
        <v>48.335203520195911</v>
      </c>
    </row>
    <row r="240" spans="2:87" ht="29.25" customHeight="1" x14ac:dyDescent="0.25">
      <c r="B240" s="27"/>
      <c r="C240" s="23"/>
      <c r="D240" s="31"/>
      <c r="E240" s="424"/>
      <c r="F240" s="374"/>
      <c r="G240" s="374"/>
      <c r="H240" s="283">
        <v>10</v>
      </c>
      <c r="I240" s="284">
        <v>2685.8793505273902</v>
      </c>
      <c r="J240" s="284">
        <v>48.3296478375348</v>
      </c>
      <c r="K240" s="285">
        <v>2684.8027476973803</v>
      </c>
      <c r="L240" s="285">
        <v>48.329247168773534</v>
      </c>
      <c r="M240" s="286">
        <f t="shared" si="286"/>
        <v>4.008381202225493E-2</v>
      </c>
      <c r="N240" s="286">
        <f t="shared" si="287"/>
        <v>8.2903306602350347E-4</v>
      </c>
      <c r="O240" s="287">
        <f t="shared" si="288"/>
        <v>1.1590736535854562</v>
      </c>
      <c r="P240" s="288">
        <f t="shared" si="289"/>
        <v>1.6053545625433201E-7</v>
      </c>
      <c r="Q240" s="223"/>
      <c r="R240" s="23"/>
      <c r="S240" s="376"/>
      <c r="T240" s="418"/>
      <c r="U240" s="418"/>
      <c r="V240" s="252">
        <v>10</v>
      </c>
      <c r="W240" s="252">
        <v>2798.50475962376</v>
      </c>
      <c r="X240" s="252">
        <v>48.3396136207298</v>
      </c>
      <c r="Y240" s="253">
        <v>2797.136129675237</v>
      </c>
      <c r="Z240" s="253">
        <v>48.354238441228098</v>
      </c>
      <c r="AA240" s="2">
        <f t="shared" si="298"/>
        <v>4.8905757398354288E-2</v>
      </c>
      <c r="AB240" s="2">
        <f t="shared" si="299"/>
        <v>3.0254318152072496E-2</v>
      </c>
      <c r="AC240" s="215">
        <f t="shared" si="300"/>
        <v>1.8731479359940526</v>
      </c>
      <c r="AD240" s="217">
        <f t="shared" si="301"/>
        <v>2.1388537460744213E-4</v>
      </c>
      <c r="AE240" s="223"/>
      <c r="AF240" s="23"/>
      <c r="AG240" s="376"/>
      <c r="AH240" s="418"/>
      <c r="AI240" s="418"/>
      <c r="AJ240" s="252">
        <v>10</v>
      </c>
      <c r="AK240" s="252">
        <v>2684.17520774895</v>
      </c>
      <c r="AL240" s="252">
        <v>48.337952044234797</v>
      </c>
      <c r="AM240" s="253">
        <v>2682.7802153569469</v>
      </c>
      <c r="AN240" s="253">
        <v>48.350060486791428</v>
      </c>
      <c r="AO240" s="2">
        <f t="shared" si="290"/>
        <v>5.1970988629055456E-2</v>
      </c>
      <c r="AP240" s="2">
        <f t="shared" si="291"/>
        <v>2.5049556393184149E-2</v>
      </c>
      <c r="AQ240" s="215">
        <f t="shared" si="292"/>
        <v>1.9460037737466211</v>
      </c>
      <c r="AR240" s="217">
        <f t="shared" si="293"/>
        <v>1.4661438114723036E-4</v>
      </c>
      <c r="AS240" s="28"/>
      <c r="AU240" s="23"/>
      <c r="AV240" s="27"/>
      <c r="AW240" s="23"/>
      <c r="AX240" s="23"/>
      <c r="AY240" s="361" t="s">
        <v>187</v>
      </c>
      <c r="AZ240" s="361"/>
      <c r="BA240" s="361"/>
      <c r="BB240" s="361"/>
      <c r="BC240" s="361"/>
      <c r="BD240" s="361"/>
      <c r="BE240" s="361"/>
      <c r="BF240" s="361"/>
      <c r="BG240" s="361"/>
      <c r="BH240" s="361"/>
      <c r="BI240" s="23"/>
      <c r="BJ240" s="28"/>
      <c r="BK240" s="23"/>
      <c r="BL240" s="27"/>
      <c r="BM240" s="347" t="s">
        <v>229</v>
      </c>
      <c r="BN240" s="348"/>
      <c r="BO240" s="349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8"/>
      <c r="CB240" s="23"/>
      <c r="CF240" s="28"/>
      <c r="CH240">
        <v>2680.5683724442392</v>
      </c>
      <c r="CI240">
        <v>48.334076347315666</v>
      </c>
    </row>
    <row r="241" spans="2:87" ht="15" customHeight="1" x14ac:dyDescent="0.25">
      <c r="B241" s="27"/>
      <c r="C241" s="23"/>
      <c r="D241" s="31"/>
      <c r="E241" s="424"/>
      <c r="F241" s="374"/>
      <c r="G241" s="374"/>
      <c r="H241" s="283">
        <v>11</v>
      </c>
      <c r="I241" s="284">
        <v>2685.8685806764502</v>
      </c>
      <c r="J241" s="284">
        <v>48.329696933139203</v>
      </c>
      <c r="K241" s="285">
        <v>2684.6843066124193</v>
      </c>
      <c r="L241" s="285">
        <v>48.329303209290302</v>
      </c>
      <c r="M241" s="286">
        <f t="shared" ref="M241:M304" si="302">ABS(I241-K241)/I241*100</f>
        <v>4.4092777753579511E-2</v>
      </c>
      <c r="N241" s="286">
        <f t="shared" ref="N241:N304" si="303">ABS(J241-L241)/J241*100</f>
        <v>8.1466235852101947E-4</v>
      </c>
      <c r="O241" s="287">
        <f t="shared" ref="O241:O304" si="304">(K241-I241)^2</f>
        <v>1.4025050587362347</v>
      </c>
      <c r="P241" s="288">
        <f t="shared" ref="P241:P304" si="305">(L241-J241)^2</f>
        <v>1.550184691938684E-7</v>
      </c>
      <c r="Q241" s="223"/>
      <c r="R241" s="23"/>
      <c r="S241" s="376"/>
      <c r="T241" s="418"/>
      <c r="U241" s="418"/>
      <c r="V241" s="252">
        <v>11</v>
      </c>
      <c r="W241" s="252">
        <v>2798.4936731261701</v>
      </c>
      <c r="X241" s="252">
        <v>48.3382737009794</v>
      </c>
      <c r="Y241" s="253">
        <v>2796.9881693660109</v>
      </c>
      <c r="Z241" s="253">
        <v>48.352809486165121</v>
      </c>
      <c r="AA241" s="2">
        <f t="shared" si="298"/>
        <v>5.379693277910428E-2</v>
      </c>
      <c r="AB241" s="2">
        <f t="shared" si="299"/>
        <v>3.0070964626580737E-2</v>
      </c>
      <c r="AC241" s="215">
        <f t="shared" si="300"/>
        <v>2.2665415718534061</v>
      </c>
      <c r="AD241" s="217">
        <f t="shared" si="301"/>
        <v>2.1128905096543467E-4</v>
      </c>
      <c r="AE241" s="223"/>
      <c r="AF241" s="23"/>
      <c r="AG241" s="376"/>
      <c r="AH241" s="418"/>
      <c r="AI241" s="418"/>
      <c r="AJ241" s="252">
        <v>11</v>
      </c>
      <c r="AK241" s="252">
        <v>2684.1644425679001</v>
      </c>
      <c r="AL241" s="252">
        <v>48.336843419289202</v>
      </c>
      <c r="AM241" s="253">
        <v>2682.6299378458179</v>
      </c>
      <c r="AN241" s="253">
        <v>48.348877229528632</v>
      </c>
      <c r="AO241" s="2">
        <f t="shared" ref="AO241:AO304" si="306">ABS(AK241-AM241)/AK241*100</f>
        <v>5.7168804479583578E-2</v>
      </c>
      <c r="AP241" s="2">
        <f t="shared" ref="AP241:AP304" si="307">ABS(AL241-AN241)/AL241*100</f>
        <v>2.4895730437018499E-2</v>
      </c>
      <c r="AQ241" s="215">
        <f t="shared" ref="AQ241:AQ304" si="308">(AM241-AK241)^2</f>
        <v>2.3547047420924074</v>
      </c>
      <c r="AR241" s="217">
        <f t="shared" ref="AR241:AR304" si="309">(AN241-AL241)^2</f>
        <v>1.448125888786092E-4</v>
      </c>
      <c r="AS241" s="28"/>
      <c r="AU241" s="23"/>
      <c r="AV241" s="27"/>
      <c r="AW241" s="23"/>
      <c r="AX241" s="23"/>
      <c r="AY241" s="361"/>
      <c r="AZ241" s="361"/>
      <c r="BA241" s="361"/>
      <c r="BB241" s="361"/>
      <c r="BC241" s="361"/>
      <c r="BD241" s="361"/>
      <c r="BE241" s="361"/>
      <c r="BF241" s="361"/>
      <c r="BG241" s="361"/>
      <c r="BH241" s="361"/>
      <c r="BI241" s="23"/>
      <c r="BJ241" s="28"/>
      <c r="BK241" s="23"/>
      <c r="BL241" s="27"/>
      <c r="BM241" s="350"/>
      <c r="BN241" s="351"/>
      <c r="BO241" s="352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8"/>
      <c r="CB241" s="23"/>
      <c r="CF241" s="28"/>
      <c r="CH241">
        <v>2680.406779633337</v>
      </c>
      <c r="CI241">
        <v>48.333193338927273</v>
      </c>
    </row>
    <row r="242" spans="2:87" ht="15" customHeight="1" x14ac:dyDescent="0.25">
      <c r="B242" s="27"/>
      <c r="C242" s="23"/>
      <c r="D242" s="31"/>
      <c r="E242" s="424"/>
      <c r="F242" s="374"/>
      <c r="G242" s="374"/>
      <c r="H242" s="283">
        <v>12</v>
      </c>
      <c r="I242" s="284">
        <v>2685.8578108075899</v>
      </c>
      <c r="J242" s="284">
        <v>48.329744067553598</v>
      </c>
      <c r="K242" s="285">
        <v>2684.5658635249256</v>
      </c>
      <c r="L242" s="285">
        <v>48.329355078202504</v>
      </c>
      <c r="M242" s="286">
        <f t="shared" si="302"/>
        <v>4.8101849527016856E-2</v>
      </c>
      <c r="N242" s="286">
        <f t="shared" si="303"/>
        <v>8.0486532382774889E-4</v>
      </c>
      <c r="O242" s="287">
        <f t="shared" si="304"/>
        <v>1.6691277811836582</v>
      </c>
      <c r="P242" s="288">
        <f t="shared" si="305"/>
        <v>1.5131271526487159E-7</v>
      </c>
      <c r="Q242" s="223"/>
      <c r="R242" s="23"/>
      <c r="S242" s="376"/>
      <c r="T242" s="418"/>
      <c r="U242" s="418"/>
      <c r="V242" s="252">
        <v>12</v>
      </c>
      <c r="W242" s="252">
        <v>2798.4825866413698</v>
      </c>
      <c r="X242" s="252">
        <v>48.3369873321328</v>
      </c>
      <c r="Y242" s="253">
        <v>2796.8402069476274</v>
      </c>
      <c r="Z242" s="253">
        <v>48.351464772967546</v>
      </c>
      <c r="AA242" s="2">
        <f t="shared" si="298"/>
        <v>5.8688222738364854E-2</v>
      </c>
      <c r="AB242" s="2">
        <f t="shared" si="299"/>
        <v>2.9951061565481094E-2</v>
      </c>
      <c r="AC242" s="215">
        <f t="shared" si="300"/>
        <v>2.6974110584175155</v>
      </c>
      <c r="AD242" s="217">
        <f t="shared" si="301"/>
        <v>2.0959629312356781E-4</v>
      </c>
      <c r="AE242" s="223"/>
      <c r="AF242" s="23"/>
      <c r="AG242" s="376"/>
      <c r="AH242" s="418"/>
      <c r="AI242" s="418"/>
      <c r="AJ242" s="252">
        <v>12</v>
      </c>
      <c r="AK242" s="252">
        <v>2684.1536773948201</v>
      </c>
      <c r="AL242" s="252">
        <v>48.335779082201697</v>
      </c>
      <c r="AM242" s="253">
        <v>2682.4796578215742</v>
      </c>
      <c r="AN242" s="253">
        <v>48.347763765329994</v>
      </c>
      <c r="AO242" s="2">
        <f t="shared" si="306"/>
        <v>6.2366755947844257E-2</v>
      </c>
      <c r="AP242" s="2">
        <f t="shared" si="307"/>
        <v>2.4794641476483536E-2</v>
      </c>
      <c r="AQ242" s="215">
        <f t="shared" si="308"/>
        <v>2.8023415316104328</v>
      </c>
      <c r="AR242" s="217">
        <f t="shared" si="309"/>
        <v>1.4363262968568761E-4</v>
      </c>
      <c r="AS242" s="28"/>
      <c r="AU242" s="23"/>
      <c r="AV242" s="27"/>
      <c r="AW242" s="23"/>
      <c r="AX242" s="23"/>
      <c r="AY242" s="362"/>
      <c r="AZ242" s="362"/>
      <c r="BA242" s="362"/>
      <c r="BB242" s="362"/>
      <c r="BC242" s="362"/>
      <c r="BD242" s="362"/>
      <c r="BE242" s="362"/>
      <c r="BF242" s="362"/>
      <c r="BG242" s="362"/>
      <c r="BH242" s="362"/>
      <c r="BI242" s="23"/>
      <c r="BJ242" s="28"/>
      <c r="BK242" s="23"/>
      <c r="BL242" s="27"/>
      <c r="BM242" s="353"/>
      <c r="BN242" s="354"/>
      <c r="BO242" s="355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8"/>
      <c r="CB242" s="23"/>
      <c r="CF242" s="28"/>
      <c r="CH242">
        <v>2679.5866251673447</v>
      </c>
      <c r="CI242">
        <v>48.366515211214832</v>
      </c>
    </row>
    <row r="243" spans="2:87" ht="20.25" customHeight="1" x14ac:dyDescent="0.25">
      <c r="B243" s="27"/>
      <c r="C243" s="23"/>
      <c r="D243" s="31"/>
      <c r="E243" s="424"/>
      <c r="F243" s="374"/>
      <c r="G243" s="374"/>
      <c r="H243" s="283">
        <v>13</v>
      </c>
      <c r="I243" s="284">
        <v>2685.8470409208599</v>
      </c>
      <c r="J243" s="284">
        <v>48.329791405231603</v>
      </c>
      <c r="K243" s="285">
        <v>2684.4474184365477</v>
      </c>
      <c r="L243" s="285">
        <v>48.329403086038042</v>
      </c>
      <c r="M243" s="286">
        <f t="shared" si="302"/>
        <v>5.2111027284425473E-2</v>
      </c>
      <c r="N243" s="286">
        <f t="shared" si="303"/>
        <v>8.0347790104341352E-4</v>
      </c>
      <c r="O243" s="287">
        <f t="shared" si="304"/>
        <v>1.9589430985922647</v>
      </c>
      <c r="P243" s="288">
        <f t="shared" si="305"/>
        <v>1.5079179608818766E-7</v>
      </c>
      <c r="Q243" s="223"/>
      <c r="R243" s="23"/>
      <c r="S243" s="376"/>
      <c r="T243" s="418"/>
      <c r="U243" s="418"/>
      <c r="V243" s="252">
        <v>13</v>
      </c>
      <c r="W243" s="252">
        <v>2798.47150016862</v>
      </c>
      <c r="X243" s="252">
        <v>48.335695414323098</v>
      </c>
      <c r="Y243" s="253">
        <v>2796.6922423750207</v>
      </c>
      <c r="Z243" s="253">
        <v>48.350199335334757</v>
      </c>
      <c r="AA243" s="2">
        <f t="shared" si="298"/>
        <v>6.3579628861401352E-2</v>
      </c>
      <c r="AB243" s="2">
        <f t="shared" si="299"/>
        <v>3.0006645993886819E-2</v>
      </c>
      <c r="AC243" s="215">
        <f t="shared" si="300"/>
        <v>3.1657582960838475</v>
      </c>
      <c r="AD243" s="217">
        <f t="shared" si="301"/>
        <v>2.1036372471245257E-4</v>
      </c>
      <c r="AE243" s="223"/>
      <c r="AF243" s="23"/>
      <c r="AG243" s="376"/>
      <c r="AH243" s="418"/>
      <c r="AI243" s="418"/>
      <c r="AJ243" s="252">
        <v>13</v>
      </c>
      <c r="AK243" s="252">
        <v>2684.1429122290501</v>
      </c>
      <c r="AL243" s="252">
        <v>48.334710154972598</v>
      </c>
      <c r="AM243" s="253">
        <v>2682.32937524406</v>
      </c>
      <c r="AN243" s="253">
        <v>48.346715977575087</v>
      </c>
      <c r="AO243" s="2">
        <f t="shared" si="306"/>
        <v>6.7564844506885685E-2</v>
      </c>
      <c r="AP243" s="2">
        <f t="shared" si="307"/>
        <v>2.4838925409909306E-2</v>
      </c>
      <c r="AQ243" s="215">
        <f t="shared" si="308"/>
        <v>3.2889163959271666</v>
      </c>
      <c r="AR243" s="217">
        <f t="shared" si="309"/>
        <v>1.441397763624478E-4</v>
      </c>
      <c r="AS243" s="28"/>
      <c r="AU243" s="23"/>
      <c r="AV243" s="27"/>
      <c r="AW243" s="23"/>
      <c r="AX243" s="23"/>
      <c r="AY243" s="128" t="s">
        <v>188</v>
      </c>
      <c r="AZ243" s="128" t="s">
        <v>219</v>
      </c>
      <c r="BA243" s="128" t="s">
        <v>189</v>
      </c>
      <c r="BB243" s="128" t="s">
        <v>190</v>
      </c>
      <c r="BC243" s="128" t="s">
        <v>191</v>
      </c>
      <c r="BD243" s="128" t="s">
        <v>192</v>
      </c>
      <c r="BE243" s="128" t="s">
        <v>222</v>
      </c>
      <c r="BF243" s="128" t="s">
        <v>223</v>
      </c>
      <c r="BG243" s="128" t="s">
        <v>221</v>
      </c>
      <c r="BH243" s="128" t="s">
        <v>220</v>
      </c>
      <c r="BI243" s="23"/>
      <c r="BJ243" s="28"/>
      <c r="BK243" s="23"/>
      <c r="BL243" s="27"/>
      <c r="BM243" s="130" t="s">
        <v>117</v>
      </c>
      <c r="BN243" s="117" t="s">
        <v>232</v>
      </c>
      <c r="BO243" s="133" t="s">
        <v>233</v>
      </c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8"/>
      <c r="CB243" s="23"/>
      <c r="CF243" s="28"/>
      <c r="CH243">
        <v>2679.4249899820616</v>
      </c>
      <c r="CI243">
        <v>48.358605330937621</v>
      </c>
    </row>
    <row r="244" spans="2:87" ht="23.25" customHeight="1" thickBot="1" x14ac:dyDescent="0.3">
      <c r="B244" s="27"/>
      <c r="C244" s="23"/>
      <c r="D244" s="31"/>
      <c r="E244" s="424"/>
      <c r="F244" s="374"/>
      <c r="G244" s="374"/>
      <c r="H244" s="283">
        <v>14</v>
      </c>
      <c r="I244" s="284">
        <v>2685.8362710164101</v>
      </c>
      <c r="J244" s="284">
        <v>48.329829136164904</v>
      </c>
      <c r="K244" s="285">
        <v>2684.3289713487957</v>
      </c>
      <c r="L244" s="285">
        <v>48.329447520209783</v>
      </c>
      <c r="M244" s="286">
        <f t="shared" si="302"/>
        <v>5.6120310976515653E-2</v>
      </c>
      <c r="N244" s="286">
        <f t="shared" si="303"/>
        <v>7.8960749901573781E-4</v>
      </c>
      <c r="O244" s="287">
        <f t="shared" si="304"/>
        <v>2.2719522879906653</v>
      </c>
      <c r="P244" s="288">
        <f t="shared" si="305"/>
        <v>1.4563073720264674E-7</v>
      </c>
      <c r="Q244" s="223"/>
      <c r="R244" s="23"/>
      <c r="S244" s="376"/>
      <c r="T244" s="418"/>
      <c r="U244" s="418"/>
      <c r="V244" s="252">
        <v>14</v>
      </c>
      <c r="W244" s="252">
        <v>2798.4604137042802</v>
      </c>
      <c r="X244" s="252">
        <v>48.334665893140297</v>
      </c>
      <c r="Y244" s="253">
        <v>2796.544275605756</v>
      </c>
      <c r="Z244" s="253">
        <v>48.349008499741039</v>
      </c>
      <c r="AA244" s="2">
        <f t="shared" si="298"/>
        <v>6.8471152535900262E-2</v>
      </c>
      <c r="AB244" s="2">
        <f t="shared" si="299"/>
        <v>2.9673540378765035E-2</v>
      </c>
      <c r="AC244" s="215">
        <f t="shared" si="300"/>
        <v>3.6715852126161019</v>
      </c>
      <c r="AD244" s="217">
        <f t="shared" si="301"/>
        <v>2.0571036410365254E-4</v>
      </c>
      <c r="AE244" s="223"/>
      <c r="AF244" s="23"/>
      <c r="AG244" s="376"/>
      <c r="AH244" s="418"/>
      <c r="AI244" s="418"/>
      <c r="AJ244" s="252">
        <v>14</v>
      </c>
      <c r="AK244" s="252">
        <v>2684.1321470675002</v>
      </c>
      <c r="AL244" s="252">
        <v>48.333858141012598</v>
      </c>
      <c r="AM244" s="253">
        <v>2682.179090075459</v>
      </c>
      <c r="AN244" s="253">
        <v>48.345729992452647</v>
      </c>
      <c r="AO244" s="2">
        <f t="shared" si="306"/>
        <v>7.2763071452162306E-2</v>
      </c>
      <c r="AP244" s="2">
        <f t="shared" si="307"/>
        <v>2.456218455686417E-2</v>
      </c>
      <c r="AQ244" s="215">
        <f t="shared" si="308"/>
        <v>3.8144316141609558</v>
      </c>
      <c r="AR244" s="217">
        <f t="shared" si="309"/>
        <v>1.4094085661458001E-4</v>
      </c>
      <c r="AS244" s="28"/>
      <c r="AU244" s="23"/>
      <c r="AV244" s="27"/>
      <c r="AW244" s="23"/>
      <c r="AX244" s="23"/>
      <c r="AY244" s="160">
        <f>'Injection Well'!AX14</f>
        <v>1071</v>
      </c>
      <c r="AZ244" s="160">
        <f>'Production Well'!AX47</f>
        <v>2201.2597376195936</v>
      </c>
      <c r="BA244" s="160">
        <f>'Injection Well'!BG14</f>
        <v>31</v>
      </c>
      <c r="BB244" s="160">
        <f>'Production Well'!BG47</f>
        <v>31.871830279976049</v>
      </c>
      <c r="BC244" s="160">
        <f>'Production Well'!BD58</f>
        <v>0</v>
      </c>
      <c r="BD244" s="160">
        <f>BC14</f>
        <v>26300.159999999996</v>
      </c>
      <c r="BE244" s="257">
        <f>BG14</f>
        <v>27.292821028857258</v>
      </c>
      <c r="BF244" s="257">
        <f>BE244/28.263682</f>
        <v>0.96564987636279165</v>
      </c>
      <c r="BG244" s="257">
        <f>BI14</f>
        <v>12.673146363168375</v>
      </c>
      <c r="BH244" s="257">
        <f>BG244*6.289814*0.935</f>
        <v>74.530470746863671</v>
      </c>
      <c r="BI244" s="23"/>
      <c r="BJ244" s="28"/>
      <c r="BK244" s="23"/>
      <c r="BL244" s="27"/>
      <c r="BM244" s="131">
        <f>BD14</f>
        <v>44.877863506753492</v>
      </c>
      <c r="BN244" s="262">
        <f>BK14</f>
        <v>11.053388689791237</v>
      </c>
      <c r="BO244" s="132">
        <f>(BD14-BK14)/BD14*100</f>
        <v>75.370064824659352</v>
      </c>
      <c r="BP244" s="23">
        <f>100-BO244</f>
        <v>24.629935175340648</v>
      </c>
      <c r="BQ244" s="23"/>
      <c r="BR244" s="58"/>
      <c r="BS244" s="58"/>
      <c r="BT244" s="23"/>
      <c r="BU244" s="23"/>
      <c r="BV244" s="23"/>
      <c r="BW244" s="23"/>
      <c r="BX244" s="23"/>
      <c r="BY244" s="23"/>
      <c r="BZ244" s="23"/>
      <c r="CA244" s="28"/>
      <c r="CB244" s="23"/>
      <c r="CF244" s="28"/>
      <c r="CH244">
        <v>2679.263355963124</v>
      </c>
      <c r="CI244">
        <v>48.352408874639998</v>
      </c>
    </row>
    <row r="245" spans="2:87" x14ac:dyDescent="0.25">
      <c r="B245" s="27"/>
      <c r="C245" s="23"/>
      <c r="D245" s="31"/>
      <c r="E245" s="424"/>
      <c r="F245" s="374"/>
      <c r="G245" s="374"/>
      <c r="H245" s="283">
        <v>15</v>
      </c>
      <c r="I245" s="284">
        <v>2685.8255010948901</v>
      </c>
      <c r="J245" s="284">
        <v>48.329856476869203</v>
      </c>
      <c r="K245" s="285">
        <v>2684.2105222630507</v>
      </c>
      <c r="L245" s="285">
        <v>48.329488646736174</v>
      </c>
      <c r="M245" s="286">
        <f t="shared" si="302"/>
        <v>6.0129700577383982E-2</v>
      </c>
      <c r="N245" s="286">
        <f t="shared" si="303"/>
        <v>7.6108260988877702E-4</v>
      </c>
      <c r="O245" s="287">
        <f t="shared" si="304"/>
        <v>2.6081566272892895</v>
      </c>
      <c r="P245" s="288">
        <f t="shared" si="305"/>
        <v>1.3529900676461462E-7</v>
      </c>
      <c r="Q245" s="223"/>
      <c r="R245" s="23"/>
      <c r="S245" s="376"/>
      <c r="T245" s="418"/>
      <c r="U245" s="418"/>
      <c r="V245" s="252">
        <v>15</v>
      </c>
      <c r="W245" s="252">
        <v>2798.4493272346099</v>
      </c>
      <c r="X245" s="252">
        <v>48.333920170314698</v>
      </c>
      <c r="Y245" s="253">
        <v>2796.3963065998751</v>
      </c>
      <c r="Z245" s="253">
        <v>48.347887868175995</v>
      </c>
      <c r="AA245" s="2">
        <f t="shared" si="298"/>
        <v>7.3362794700434636E-2</v>
      </c>
      <c r="AB245" s="2">
        <f t="shared" si="299"/>
        <v>2.889833436244919E-2</v>
      </c>
      <c r="AC245" s="215">
        <f t="shared" si="300"/>
        <v>4.2148937266469684</v>
      </c>
      <c r="AD245" s="217">
        <f t="shared" si="301"/>
        <v>1.9509658354447556E-4</v>
      </c>
      <c r="AE245" s="223"/>
      <c r="AF245" s="23"/>
      <c r="AG245" s="376"/>
      <c r="AH245" s="418"/>
      <c r="AI245" s="418"/>
      <c r="AJ245" s="252">
        <v>15</v>
      </c>
      <c r="AK245" s="252">
        <v>2684.1213818984602</v>
      </c>
      <c r="AL245" s="252">
        <v>48.3332407297884</v>
      </c>
      <c r="AM245" s="253">
        <v>2682.0288022801565</v>
      </c>
      <c r="AN245" s="253">
        <v>48.344802164639141</v>
      </c>
      <c r="AO245" s="2">
        <f t="shared" si="306"/>
        <v>7.7961437676251799E-2</v>
      </c>
      <c r="AP245" s="2">
        <f t="shared" si="307"/>
        <v>2.392025586568049E-2</v>
      </c>
      <c r="AQ245" s="215">
        <f t="shared" si="308"/>
        <v>4.3788894589401277</v>
      </c>
      <c r="AR245" s="217">
        <f t="shared" si="309"/>
        <v>1.3366677580792122E-4</v>
      </c>
      <c r="AS245" s="28"/>
      <c r="AU245" s="23"/>
      <c r="AV245" s="27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162"/>
      <c r="BI245" s="23"/>
      <c r="BJ245" s="28"/>
      <c r="BK245" s="23"/>
      <c r="BL245" s="27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8"/>
      <c r="CB245" s="23"/>
      <c r="CF245" s="28"/>
      <c r="CH245">
        <v>2679.1017220570952</v>
      </c>
      <c r="CI245">
        <v>48.347554684390808</v>
      </c>
    </row>
    <row r="246" spans="2:87" ht="15.75" thickBot="1" x14ac:dyDescent="0.3">
      <c r="B246" s="27"/>
      <c r="C246" s="23"/>
      <c r="D246" s="31"/>
      <c r="E246" s="424"/>
      <c r="F246" s="374"/>
      <c r="G246" s="374"/>
      <c r="H246" s="283">
        <v>16</v>
      </c>
      <c r="I246" s="284">
        <v>2685.8147311563298</v>
      </c>
      <c r="J246" s="284">
        <v>48.329883817573403</v>
      </c>
      <c r="K246" s="285">
        <v>2684.0920711805743</v>
      </c>
      <c r="L246" s="285">
        <v>48.329526711833786</v>
      </c>
      <c r="M246" s="286">
        <f t="shared" si="302"/>
        <v>6.4139196042529864E-2</v>
      </c>
      <c r="N246" s="286">
        <f t="shared" si="303"/>
        <v>7.3889219548956692E-4</v>
      </c>
      <c r="O246" s="287">
        <f t="shared" si="304"/>
        <v>2.9675573920699572</v>
      </c>
      <c r="P246" s="288">
        <f t="shared" si="305"/>
        <v>1.2752450926756531E-7</v>
      </c>
      <c r="Q246" s="223"/>
      <c r="R246" s="23"/>
      <c r="S246" s="376"/>
      <c r="T246" s="418"/>
      <c r="U246" s="418"/>
      <c r="V246" s="252">
        <v>16</v>
      </c>
      <c r="W246" s="252">
        <v>2798.43824075886</v>
      </c>
      <c r="X246" s="252">
        <v>48.333174447489</v>
      </c>
      <c r="Y246" s="253">
        <v>2796.2483353197517</v>
      </c>
      <c r="Z246" s="253">
        <v>48.346833301902407</v>
      </c>
      <c r="AA246" s="2">
        <f t="shared" si="298"/>
        <v>7.8254556674242456E-2</v>
      </c>
      <c r="AB246" s="2">
        <f t="shared" si="299"/>
        <v>2.8259791684584225E-2</v>
      </c>
      <c r="AC246" s="215">
        <f t="shared" si="300"/>
        <v>4.7956858322361837</v>
      </c>
      <c r="AD246" s="217">
        <f t="shared" si="301"/>
        <v>1.8656430388665018E-4</v>
      </c>
      <c r="AE246" s="223"/>
      <c r="AF246" s="23"/>
      <c r="AG246" s="376"/>
      <c r="AH246" s="418"/>
      <c r="AI246" s="418"/>
      <c r="AJ246" s="252">
        <v>16</v>
      </c>
      <c r="AK246" s="252">
        <v>2684.1106167213502</v>
      </c>
      <c r="AL246" s="252">
        <v>48.332623318564202</v>
      </c>
      <c r="AM246" s="253">
        <v>2681.8785118246087</v>
      </c>
      <c r="AN246" s="253">
        <v>48.34392906382211</v>
      </c>
      <c r="AO246" s="2">
        <f t="shared" si="306"/>
        <v>8.3159944408997516E-2</v>
      </c>
      <c r="AP246" s="2">
        <f t="shared" si="307"/>
        <v>2.3391540706139594E-2</v>
      </c>
      <c r="AQ246" s="215">
        <f t="shared" si="308"/>
        <v>4.9822922700572727</v>
      </c>
      <c r="AR246" s="217">
        <f t="shared" si="309"/>
        <v>1.2781987583668805E-4</v>
      </c>
      <c r="AS246" s="28"/>
      <c r="AU246" s="23"/>
      <c r="AV246" s="27"/>
      <c r="AW246" s="23"/>
      <c r="AX246" s="23"/>
      <c r="AY246" s="58"/>
      <c r="AZ246" s="58"/>
      <c r="BA246" s="58"/>
      <c r="BB246" s="58"/>
      <c r="BC246" s="58"/>
      <c r="BD246" s="58"/>
      <c r="BE246" s="23">
        <f>BE244+BG244</f>
        <v>39.965967392025632</v>
      </c>
      <c r="BF246" s="23"/>
      <c r="BG246" s="23"/>
      <c r="BH246" s="162"/>
      <c r="BI246" s="23"/>
      <c r="BJ246" s="28"/>
      <c r="BK246" s="23"/>
      <c r="BL246" s="27"/>
      <c r="BM246" s="23"/>
      <c r="BN246" s="23"/>
      <c r="BO246" s="23"/>
      <c r="BP246" s="23"/>
      <c r="BQ246" s="23"/>
      <c r="BR246" s="23"/>
      <c r="BS246" s="23">
        <v>75.370064824659394</v>
      </c>
      <c r="BT246" s="23"/>
      <c r="BU246" s="23"/>
      <c r="BV246" s="23"/>
      <c r="BW246" s="23"/>
      <c r="BX246" s="23"/>
      <c r="BY246" s="23"/>
      <c r="BZ246" s="23"/>
      <c r="CA246" s="28"/>
      <c r="CB246" s="23"/>
      <c r="CF246" s="28"/>
      <c r="CH246">
        <v>2678.9400874386524</v>
      </c>
      <c r="CI246">
        <v>48.343752001484894</v>
      </c>
    </row>
    <row r="247" spans="2:87" ht="24" thickBot="1" x14ac:dyDescent="0.4">
      <c r="B247" s="27"/>
      <c r="C247" s="23"/>
      <c r="D247" s="31"/>
      <c r="E247" s="424"/>
      <c r="F247" s="374"/>
      <c r="G247" s="374"/>
      <c r="H247" s="283">
        <v>17</v>
      </c>
      <c r="I247" s="284">
        <v>2685.8039612008101</v>
      </c>
      <c r="J247" s="284">
        <v>48.329904629375299</v>
      </c>
      <c r="K247" s="285">
        <v>2683.9736181025178</v>
      </c>
      <c r="L247" s="285">
        <v>48.329561943391319</v>
      </c>
      <c r="M247" s="286">
        <f t="shared" si="302"/>
        <v>6.8148797333444339E-2</v>
      </c>
      <c r="N247" s="286">
        <f t="shared" si="303"/>
        <v>7.0905578359508215E-4</v>
      </c>
      <c r="O247" s="287">
        <f t="shared" si="304"/>
        <v>3.350155857466476</v>
      </c>
      <c r="P247" s="288">
        <f t="shared" si="305"/>
        <v>1.1743368361673348E-7</v>
      </c>
      <c r="Q247" s="223"/>
      <c r="R247" s="23"/>
      <c r="S247" s="376"/>
      <c r="T247" s="418"/>
      <c r="U247" s="418"/>
      <c r="V247" s="252">
        <v>17</v>
      </c>
      <c r="W247" s="252">
        <v>2798.4271542767001</v>
      </c>
      <c r="X247" s="252">
        <v>48.332606955878099</v>
      </c>
      <c r="Y247" s="253">
        <v>2796.1003617299521</v>
      </c>
      <c r="Z247" s="253">
        <v>48.345840906171595</v>
      </c>
      <c r="AA247" s="2">
        <f t="shared" si="298"/>
        <v>8.3146439713183681E-2</v>
      </c>
      <c r="AB247" s="2">
        <f t="shared" si="299"/>
        <v>2.7380998309439113E-2</v>
      </c>
      <c r="AC247" s="215">
        <f t="shared" si="300"/>
        <v>5.413963555602221</v>
      </c>
      <c r="AD247" s="217">
        <f t="shared" si="301"/>
        <v>1.751374403707449E-4</v>
      </c>
      <c r="AE247" s="223"/>
      <c r="AF247" s="23"/>
      <c r="AG247" s="376"/>
      <c r="AH247" s="418"/>
      <c r="AI247" s="418"/>
      <c r="AJ247" s="252">
        <v>17</v>
      </c>
      <c r="AK247" s="252">
        <v>2684.0998515359001</v>
      </c>
      <c r="AL247" s="252">
        <v>48.332153368075403</v>
      </c>
      <c r="AM247" s="253">
        <v>2681.7282186772218</v>
      </c>
      <c r="AN247" s="253">
        <v>48.343107462018317</v>
      </c>
      <c r="AO247" s="2">
        <f t="shared" si="306"/>
        <v>8.8358592819163112E-2</v>
      </c>
      <c r="AP247" s="2">
        <f t="shared" si="307"/>
        <v>2.2664195943210869E-2</v>
      </c>
      <c r="AQ247" s="215">
        <f t="shared" si="308"/>
        <v>5.6246424163629252</v>
      </c>
      <c r="AR247" s="217">
        <f t="shared" si="309"/>
        <v>1.1999217411018082E-4</v>
      </c>
      <c r="AS247" s="28"/>
      <c r="AU247" s="23"/>
      <c r="AV247" s="27"/>
      <c r="AW247" s="23"/>
      <c r="AX247" s="23"/>
      <c r="AY247" s="363" t="s">
        <v>193</v>
      </c>
      <c r="AZ247" s="363"/>
      <c r="BA247" s="363"/>
      <c r="BB247" s="363"/>
      <c r="BC247" s="363"/>
      <c r="BD247" s="363"/>
      <c r="BE247" s="23">
        <f>BE245+BG245</f>
        <v>0</v>
      </c>
      <c r="BF247" s="23"/>
      <c r="BG247" s="23"/>
      <c r="BH247" s="162"/>
      <c r="BI247" s="23"/>
      <c r="BJ247" s="28"/>
      <c r="BK247" s="23"/>
      <c r="BL247" s="27"/>
      <c r="BM247" s="358" t="s">
        <v>234</v>
      </c>
      <c r="BN247" s="359"/>
      <c r="BO247" s="359"/>
      <c r="BP247" s="360"/>
      <c r="BQ247" s="23"/>
      <c r="BR247" s="23"/>
      <c r="BS247" s="23"/>
      <c r="BT247" s="23"/>
      <c r="BU247" s="23">
        <f>BP249/5</f>
        <v>19.822447640989132</v>
      </c>
      <c r="BV247" s="23"/>
      <c r="BW247" s="23"/>
      <c r="BX247" s="23"/>
      <c r="BY247" s="23"/>
      <c r="BZ247" s="23"/>
      <c r="CA247" s="28"/>
      <c r="CB247" s="23"/>
      <c r="CF247" s="28"/>
      <c r="CH247">
        <v>2678.7784514611412</v>
      </c>
      <c r="CI247">
        <v>48.340773050594436</v>
      </c>
    </row>
    <row r="248" spans="2:87" ht="24.75" customHeight="1" x14ac:dyDescent="0.25">
      <c r="B248" s="27"/>
      <c r="C248" s="23"/>
      <c r="D248" s="31"/>
      <c r="E248" s="424"/>
      <c r="F248" s="374"/>
      <c r="G248" s="374"/>
      <c r="H248" s="283">
        <v>18</v>
      </c>
      <c r="I248" s="284">
        <v>2685.7931912285499</v>
      </c>
      <c r="J248" s="284">
        <v>48.329921118177502</v>
      </c>
      <c r="K248" s="285">
        <v>2683.8551630299307</v>
      </c>
      <c r="L248" s="285">
        <v>48.329594552333866</v>
      </c>
      <c r="M248" s="286">
        <f t="shared" si="302"/>
        <v>7.2158504420536521E-2</v>
      </c>
      <c r="N248" s="286">
        <f t="shared" si="303"/>
        <v>6.7570117244282392E-4</v>
      </c>
      <c r="O248" s="287">
        <f t="shared" si="304"/>
        <v>3.7559532986428796</v>
      </c>
      <c r="P248" s="288">
        <f t="shared" si="305"/>
        <v>1.0664525022983434E-7</v>
      </c>
      <c r="Q248" s="223"/>
      <c r="R248" s="23"/>
      <c r="S248" s="376"/>
      <c r="T248" s="418"/>
      <c r="U248" s="418"/>
      <c r="V248" s="252">
        <v>18</v>
      </c>
      <c r="W248" s="252">
        <v>2798.4160677834502</v>
      </c>
      <c r="X248" s="252">
        <v>48.3321574310363</v>
      </c>
      <c r="Y248" s="253">
        <v>2795.9523857971067</v>
      </c>
      <c r="Z248" s="253">
        <v>48.344907015839844</v>
      </c>
      <c r="AA248" s="2">
        <f t="shared" si="298"/>
        <v>8.803844484408499E-2</v>
      </c>
      <c r="AB248" s="2">
        <f t="shared" si="299"/>
        <v>2.6379093094976592E-2</v>
      </c>
      <c r="AC248" s="215">
        <f t="shared" si="300"/>
        <v>6.0697289298336745</v>
      </c>
      <c r="AD248" s="217">
        <f t="shared" si="301"/>
        <v>1.6255191266275275E-4</v>
      </c>
      <c r="AE248" s="223"/>
      <c r="AF248" s="23"/>
      <c r="AG248" s="376"/>
      <c r="AH248" s="418"/>
      <c r="AI248" s="418"/>
      <c r="AJ248" s="252">
        <v>18</v>
      </c>
      <c r="AK248" s="252">
        <v>2684.0890863381801</v>
      </c>
      <c r="AL248" s="252">
        <v>48.331781061991499</v>
      </c>
      <c r="AM248" s="253">
        <v>2681.5779228082365</v>
      </c>
      <c r="AN248" s="253">
        <v>48.342334321639953</v>
      </c>
      <c r="AO248" s="2">
        <f t="shared" si="306"/>
        <v>9.3557383870946337E-2</v>
      </c>
      <c r="AP248" s="2">
        <f t="shared" si="307"/>
        <v>2.1835031560119414E-2</v>
      </c>
      <c r="AQ248" s="215">
        <f t="shared" si="308"/>
        <v>6.3059422741187392</v>
      </c>
      <c r="AR248" s="217">
        <f t="shared" si="309"/>
        <v>1.1137128920768029E-4</v>
      </c>
      <c r="AS248" s="28"/>
      <c r="AU248" s="23"/>
      <c r="AV248" s="27"/>
      <c r="AW248" s="23"/>
      <c r="AX248" s="23"/>
      <c r="AY248" s="364"/>
      <c r="AZ248" s="364"/>
      <c r="BA248" s="364"/>
      <c r="BB248" s="364"/>
      <c r="BC248" s="364"/>
      <c r="BD248" s="364"/>
      <c r="BE248" s="23"/>
      <c r="BF248" s="23"/>
      <c r="BG248" s="23"/>
      <c r="BH248" s="162"/>
      <c r="BI248" s="23"/>
      <c r="BJ248" s="28"/>
      <c r="BK248" s="23"/>
      <c r="BL248" s="27"/>
      <c r="BM248" s="139" t="s">
        <v>235</v>
      </c>
      <c r="BN248" s="140" t="s">
        <v>237</v>
      </c>
      <c r="BO248" s="141" t="s">
        <v>236</v>
      </c>
      <c r="BP248" s="142" t="s">
        <v>282</v>
      </c>
      <c r="BQ248" s="102"/>
      <c r="BR248" s="102"/>
      <c r="BS248" s="102"/>
      <c r="BT248" s="23"/>
      <c r="BU248" s="23"/>
      <c r="BV248" s="23"/>
      <c r="BW248" s="23"/>
      <c r="BX248" s="23"/>
      <c r="BY248" s="23"/>
      <c r="BZ248" s="23"/>
      <c r="CA248" s="28"/>
      <c r="CB248" s="23"/>
      <c r="CF248" s="28"/>
      <c r="CH248">
        <v>2678.616813617859</v>
      </c>
      <c r="CI248">
        <v>48.338439396494906</v>
      </c>
    </row>
    <row r="249" spans="2:87" ht="30" x14ac:dyDescent="0.25">
      <c r="B249" s="27"/>
      <c r="C249" s="23"/>
      <c r="D249" s="31"/>
      <c r="E249" s="424"/>
      <c r="F249" s="374"/>
      <c r="G249" s="374"/>
      <c r="H249" s="283">
        <v>19</v>
      </c>
      <c r="I249" s="284">
        <v>2685.7824212395899</v>
      </c>
      <c r="J249" s="284">
        <v>48.329935964495903</v>
      </c>
      <c r="K249" s="285">
        <v>2683.7367059637677</v>
      </c>
      <c r="L249" s="285">
        <v>48.329624733885673</v>
      </c>
      <c r="M249" s="286">
        <f t="shared" si="302"/>
        <v>7.6168317271137279E-2</v>
      </c>
      <c r="N249" s="286">
        <f t="shared" si="303"/>
        <v>6.4397066542394186E-4</v>
      </c>
      <c r="O249" s="287">
        <f t="shared" si="304"/>
        <v>4.1849509897323145</v>
      </c>
      <c r="P249" s="288">
        <f t="shared" si="305"/>
        <v>9.6864492743845155E-8</v>
      </c>
      <c r="Q249" s="223"/>
      <c r="R249" s="23"/>
      <c r="S249" s="376"/>
      <c r="T249" s="418"/>
      <c r="U249" s="418"/>
      <c r="V249" s="252">
        <v>19</v>
      </c>
      <c r="W249" s="252">
        <v>2798.40498127819</v>
      </c>
      <c r="X249" s="252">
        <v>48.331752633291899</v>
      </c>
      <c r="Y249" s="253">
        <v>2795.8044074897884</v>
      </c>
      <c r="Z249" s="253">
        <v>48.344028181832741</v>
      </c>
      <c r="AA249" s="2">
        <f t="shared" si="298"/>
        <v>9.2930573158633109E-2</v>
      </c>
      <c r="AB249" s="2">
        <f t="shared" si="299"/>
        <v>2.5398517272858519E-2</v>
      </c>
      <c r="AC249" s="215">
        <f t="shared" si="300"/>
        <v>6.7629840289212497</v>
      </c>
      <c r="AD249" s="217">
        <f t="shared" si="301"/>
        <v>1.506890919785656E-4</v>
      </c>
      <c r="AE249" s="223"/>
      <c r="AF249" s="23"/>
      <c r="AG249" s="376"/>
      <c r="AH249" s="418"/>
      <c r="AI249" s="418"/>
      <c r="AJ249" s="252">
        <v>19</v>
      </c>
      <c r="AK249" s="252">
        <v>2684.0783211274302</v>
      </c>
      <c r="AL249" s="252">
        <v>48.331445845103502</v>
      </c>
      <c r="AM249" s="253">
        <v>2681.4276241896196</v>
      </c>
      <c r="AN249" s="253">
        <v>48.341606784264698</v>
      </c>
      <c r="AO249" s="2">
        <f t="shared" si="306"/>
        <v>9.8756318582283356E-2</v>
      </c>
      <c r="AP249" s="2">
        <f t="shared" si="307"/>
        <v>2.1023453744298204E-2</v>
      </c>
      <c r="AQ249" s="215">
        <f t="shared" si="308"/>
        <v>7.0261942561185329</v>
      </c>
      <c r="AR249" s="217">
        <f t="shared" si="309"/>
        <v>1.0324468463752383E-4</v>
      </c>
      <c r="AS249" s="28"/>
      <c r="AU249" s="23"/>
      <c r="AV249" s="27"/>
      <c r="AW249" s="23"/>
      <c r="AX249" s="23"/>
      <c r="AY249" s="126" t="s">
        <v>194</v>
      </c>
      <c r="AZ249" s="113" t="s">
        <v>195</v>
      </c>
      <c r="BA249" s="113" t="s">
        <v>196</v>
      </c>
      <c r="BB249" s="113" t="s">
        <v>197</v>
      </c>
      <c r="BC249" s="113" t="s">
        <v>227</v>
      </c>
      <c r="BD249" s="113" t="s">
        <v>198</v>
      </c>
      <c r="BE249" s="23">
        <v>15.543200000000001</v>
      </c>
      <c r="BF249" s="23"/>
      <c r="BG249" s="327" t="s">
        <v>79</v>
      </c>
      <c r="BH249" s="327"/>
      <c r="BI249" s="327"/>
      <c r="BJ249" s="23"/>
      <c r="BK249" s="23"/>
      <c r="BL249" s="27"/>
      <c r="BM249" s="110">
        <v>1</v>
      </c>
      <c r="BN249" s="266">
        <v>5</v>
      </c>
      <c r="BO249" s="266">
        <f t="shared" ref="BO249:BO266" si="310">$BO$244*$BM$244*BN249/100</f>
        <v>169.12237408481127</v>
      </c>
      <c r="BP249" s="267">
        <f>BO249*'Injection Well'!$Q$14/1000</f>
        <v>99.112238204945655</v>
      </c>
      <c r="BQ249" s="102"/>
      <c r="BR249" s="102"/>
      <c r="BS249" s="102"/>
      <c r="BT249" s="23"/>
      <c r="BU249" s="23"/>
      <c r="BV249" s="23"/>
      <c r="BW249" s="23"/>
      <c r="BX249" s="23"/>
      <c r="BY249" s="23"/>
      <c r="BZ249" s="23"/>
      <c r="CA249" s="28"/>
      <c r="CB249" s="23"/>
      <c r="CF249" s="28"/>
      <c r="CH249">
        <v>2678.4551735117293</v>
      </c>
      <c r="CI249">
        <v>48.336611256157269</v>
      </c>
    </row>
    <row r="250" spans="2:87" ht="30" x14ac:dyDescent="0.25">
      <c r="B250" s="27"/>
      <c r="C250" s="23"/>
      <c r="D250" s="31"/>
      <c r="E250" s="424"/>
      <c r="F250" s="374"/>
      <c r="G250" s="374"/>
      <c r="H250" s="283">
        <v>20</v>
      </c>
      <c r="I250" s="284">
        <v>2685.7716512340198</v>
      </c>
      <c r="J250" s="284">
        <v>48.329947113681499</v>
      </c>
      <c r="K250" s="285">
        <v>2683.6182469048958</v>
      </c>
      <c r="L250" s="285">
        <v>48.329652668738831</v>
      </c>
      <c r="M250" s="286">
        <f t="shared" si="302"/>
        <v>8.017823585763785E-2</v>
      </c>
      <c r="N250" s="286">
        <f t="shared" si="303"/>
        <v>6.0923911622589894E-4</v>
      </c>
      <c r="O250" s="287">
        <f t="shared" si="304"/>
        <v>4.6371502046899282</v>
      </c>
      <c r="P250" s="288">
        <f t="shared" si="305"/>
        <v>8.6697824262666105E-8</v>
      </c>
      <c r="Q250" s="223"/>
      <c r="R250" s="23"/>
      <c r="S250" s="376"/>
      <c r="T250" s="418"/>
      <c r="U250" s="418"/>
      <c r="V250" s="252">
        <v>20</v>
      </c>
      <c r="W250" s="252">
        <v>2798.3938947603701</v>
      </c>
      <c r="X250" s="252">
        <v>48.331448523511398</v>
      </c>
      <c r="Y250" s="253">
        <v>2795.6564267783992</v>
      </c>
      <c r="Z250" s="253">
        <v>48.343201158407474</v>
      </c>
      <c r="AA250" s="2">
        <f t="shared" si="298"/>
        <v>9.7822825696427113E-2</v>
      </c>
      <c r="AB250" s="2">
        <f t="shared" si="299"/>
        <v>2.4316744594069798E-2</v>
      </c>
      <c r="AC250" s="215">
        <f t="shared" si="300"/>
        <v>7.4937309523158016</v>
      </c>
      <c r="AD250" s="217">
        <f t="shared" si="301"/>
        <v>1.381244270004771E-4</v>
      </c>
      <c r="AE250" s="223"/>
      <c r="AF250" s="23"/>
      <c r="AG250" s="376"/>
      <c r="AH250" s="418"/>
      <c r="AI250" s="418"/>
      <c r="AJ250" s="252">
        <v>20</v>
      </c>
      <c r="AK250" s="252">
        <v>2684.0675559032402</v>
      </c>
      <c r="AL250" s="252">
        <v>48.331194113125697</v>
      </c>
      <c r="AM250" s="253">
        <v>2681.2773227949624</v>
      </c>
      <c r="AN250" s="253">
        <v>48.340922160068111</v>
      </c>
      <c r="AO250" s="2">
        <f t="shared" si="306"/>
        <v>0.10395539792361233</v>
      </c>
      <c r="AP250" s="2">
        <f t="shared" si="307"/>
        <v>2.0127884528662092E-2</v>
      </c>
      <c r="AQ250" s="215">
        <f t="shared" si="308"/>
        <v>7.7854007985295324</v>
      </c>
      <c r="AR250" s="217">
        <f t="shared" si="309"/>
        <v>9.4634897313800075E-5</v>
      </c>
      <c r="AS250" s="28"/>
      <c r="AU250" s="23"/>
      <c r="AV250" s="27"/>
      <c r="AW250" s="23"/>
      <c r="AX250" s="23"/>
      <c r="AY250" s="126" t="s">
        <v>224</v>
      </c>
      <c r="AZ250" s="138" t="s">
        <v>199</v>
      </c>
      <c r="BA250" s="263">
        <f>BF244</f>
        <v>0.96564987636279165</v>
      </c>
      <c r="BB250" s="138" t="s">
        <v>226</v>
      </c>
      <c r="BC250" s="263">
        <v>1.93</v>
      </c>
      <c r="BD250" s="264">
        <f>BA250*BC250</f>
        <v>1.8637042613801877</v>
      </c>
      <c r="BE250" s="23">
        <v>3.4930482964627272</v>
      </c>
      <c r="BF250" s="23"/>
      <c r="BG250" s="56" t="s">
        <v>80</v>
      </c>
      <c r="BH250" s="56" t="s">
        <v>81</v>
      </c>
      <c r="BI250" s="56" t="s">
        <v>82</v>
      </c>
      <c r="BJ250" s="23"/>
      <c r="BK250" s="23"/>
      <c r="BL250" s="27"/>
      <c r="BM250" s="110">
        <v>3</v>
      </c>
      <c r="BN250" s="266">
        <v>10</v>
      </c>
      <c r="BO250" s="266">
        <f t="shared" si="310"/>
        <v>338.24474816962254</v>
      </c>
      <c r="BP250" s="267">
        <f>BO250*'Injection Well'!$Q$14/1000</f>
        <v>198.22447640989131</v>
      </c>
      <c r="BQ250" s="102"/>
      <c r="BR250" s="102"/>
      <c r="BS250" s="102"/>
      <c r="BT250" s="23"/>
      <c r="BU250" s="23"/>
      <c r="BV250" s="23"/>
      <c r="BW250" s="23"/>
      <c r="BX250" s="23"/>
      <c r="BY250" s="23"/>
      <c r="BZ250" s="23"/>
      <c r="CA250" s="28"/>
      <c r="CB250" s="23"/>
      <c r="CF250" s="28"/>
      <c r="CH250">
        <v>2678.2935308315541</v>
      </c>
      <c r="CI250">
        <v>48.335179126021949</v>
      </c>
    </row>
    <row r="251" spans="2:87" ht="30" x14ac:dyDescent="0.25">
      <c r="B251" s="27"/>
      <c r="C251" s="23"/>
      <c r="D251" s="31"/>
      <c r="E251" s="424"/>
      <c r="F251" s="374"/>
      <c r="G251" s="374"/>
      <c r="H251" s="283">
        <v>21</v>
      </c>
      <c r="I251" s="284">
        <v>2685.7608812118801</v>
      </c>
      <c r="J251" s="284">
        <v>48.329956603444302</v>
      </c>
      <c r="K251" s="285">
        <v>2683.4997858541014</v>
      </c>
      <c r="L251" s="285">
        <v>48.329678524135048</v>
      </c>
      <c r="M251" s="286">
        <f t="shared" si="302"/>
        <v>8.4188260153615205E-2</v>
      </c>
      <c r="N251" s="286">
        <f t="shared" si="303"/>
        <v>5.753766996642321E-4</v>
      </c>
      <c r="O251" s="287">
        <f t="shared" si="304"/>
        <v>5.1125522169683233</v>
      </c>
      <c r="P251" s="288">
        <f t="shared" si="305"/>
        <v>7.7328102235211496E-8</v>
      </c>
      <c r="Q251" s="223"/>
      <c r="R251" s="23"/>
      <c r="S251" s="376"/>
      <c r="T251" s="418"/>
      <c r="U251" s="418"/>
      <c r="V251" s="252">
        <v>21</v>
      </c>
      <c r="W251" s="252">
        <v>2798.3828082286</v>
      </c>
      <c r="X251" s="252">
        <v>48.331189564741202</v>
      </c>
      <c r="Y251" s="253">
        <v>2795.5084436350608</v>
      </c>
      <c r="Z251" s="253">
        <v>48.342422891166045</v>
      </c>
      <c r="AA251" s="2">
        <f t="shared" si="298"/>
        <v>0.10271520340559516</v>
      </c>
      <c r="AB251" s="2">
        <f t="shared" si="299"/>
        <v>2.3242395906262599E-2</v>
      </c>
      <c r="AC251" s="215">
        <f t="shared" si="300"/>
        <v>8.2619718165918421</v>
      </c>
      <c r="AD251" s="217">
        <f t="shared" si="301"/>
        <v>1.261876225670856E-4</v>
      </c>
      <c r="AE251" s="223"/>
      <c r="AF251" s="23"/>
      <c r="AG251" s="376"/>
      <c r="AH251" s="418"/>
      <c r="AI251" s="418"/>
      <c r="AJ251" s="252">
        <v>21</v>
      </c>
      <c r="AK251" s="252">
        <v>2684.0567906644601</v>
      </c>
      <c r="AL251" s="252">
        <v>48.330979849212099</v>
      </c>
      <c r="AM251" s="253">
        <v>2681.1270185993858</v>
      </c>
      <c r="AN251" s="253">
        <v>48.340277917879362</v>
      </c>
      <c r="AO251" s="2">
        <f t="shared" si="306"/>
        <v>0.10915462278087694</v>
      </c>
      <c r="AP251" s="2">
        <f t="shared" si="307"/>
        <v>1.9238320216706337E-2</v>
      </c>
      <c r="AQ251" s="215">
        <f t="shared" si="308"/>
        <v>8.5835643532897468</v>
      </c>
      <c r="AR251" s="217">
        <f t="shared" si="309"/>
        <v>8.6454080941142348E-5</v>
      </c>
      <c r="AS251" s="28"/>
      <c r="AU251" s="23"/>
      <c r="AV251" s="27"/>
      <c r="AW251" s="23"/>
      <c r="AX251" s="23"/>
      <c r="AY251" s="126" t="s">
        <v>225</v>
      </c>
      <c r="AZ251" s="138" t="s">
        <v>199</v>
      </c>
      <c r="BA251" s="263">
        <f>BH244</f>
        <v>74.530470746863671</v>
      </c>
      <c r="BB251" s="138" t="s">
        <v>204</v>
      </c>
      <c r="BC251" s="263">
        <v>52.83</v>
      </c>
      <c r="BD251" s="264">
        <f>BA251*BC251</f>
        <v>3937.4447695568074</v>
      </c>
      <c r="BE251" s="23">
        <v>9985.1593806283799</v>
      </c>
      <c r="BF251" s="23"/>
      <c r="BG251" s="174">
        <v>1071</v>
      </c>
      <c r="BH251" s="174">
        <v>31</v>
      </c>
      <c r="BI251" s="174">
        <v>0.3044</v>
      </c>
      <c r="BJ251" s="202">
        <f>Reservoir!BD255</f>
        <v>3151.1558858577923</v>
      </c>
      <c r="BK251" s="23"/>
      <c r="BL251" s="27"/>
      <c r="BM251" s="110">
        <v>5</v>
      </c>
      <c r="BN251" s="266">
        <v>15</v>
      </c>
      <c r="BO251" s="266">
        <f t="shared" si="310"/>
        <v>507.36712225443375</v>
      </c>
      <c r="BP251" s="267">
        <f>BO251*'Injection Well'!$Q$14/1000</f>
        <v>297.33671461483692</v>
      </c>
      <c r="BQ251" s="102"/>
      <c r="BR251" s="102"/>
      <c r="BS251" s="102"/>
      <c r="BT251" s="23"/>
      <c r="BU251" s="23"/>
      <c r="BV251" s="23"/>
      <c r="BW251" s="23"/>
      <c r="BX251" s="23"/>
      <c r="BY251" s="23"/>
      <c r="BZ251" s="23"/>
      <c r="CA251" s="28"/>
      <c r="CB251" s="23"/>
      <c r="CF251" s="28"/>
      <c r="CH251">
        <v>2678.1318853334101</v>
      </c>
      <c r="CI251">
        <v>48.334057222946235</v>
      </c>
    </row>
    <row r="252" spans="2:87" ht="22.5" customHeight="1" x14ac:dyDescent="0.25">
      <c r="B252" s="27"/>
      <c r="C252" s="23"/>
      <c r="D252" s="31"/>
      <c r="E252" s="424"/>
      <c r="F252" s="374"/>
      <c r="G252" s="374"/>
      <c r="H252" s="283">
        <v>22</v>
      </c>
      <c r="I252" s="284">
        <v>2685.7501111732199</v>
      </c>
      <c r="J252" s="284">
        <v>48.329964092331799</v>
      </c>
      <c r="K252" s="285">
        <v>2683.3813228120957</v>
      </c>
      <c r="L252" s="285">
        <v>48.32970245486684</v>
      </c>
      <c r="M252" s="286">
        <f t="shared" si="302"/>
        <v>8.8198390135760904E-2</v>
      </c>
      <c r="N252" s="286">
        <f t="shared" si="303"/>
        <v>5.4135663014204542E-4</v>
      </c>
      <c r="O252" s="287">
        <f t="shared" si="304"/>
        <v>5.6111582997974194</v>
      </c>
      <c r="P252" s="288">
        <f t="shared" si="305"/>
        <v>6.8454163070228462E-8</v>
      </c>
      <c r="Q252" s="223"/>
      <c r="R252" s="23"/>
      <c r="S252" s="376"/>
      <c r="T252" s="418"/>
      <c r="U252" s="418"/>
      <c r="V252" s="252">
        <v>22</v>
      </c>
      <c r="W252" s="252">
        <v>2798.3717216825098</v>
      </c>
      <c r="X252" s="252">
        <v>48.330985063787601</v>
      </c>
      <c r="Y252" s="253">
        <v>2795.3604580335136</v>
      </c>
      <c r="Z252" s="253">
        <v>48.341690505775098</v>
      </c>
      <c r="AA252" s="2">
        <f t="shared" si="298"/>
        <v>0.10760770721288168</v>
      </c>
      <c r="AB252" s="2">
        <f t="shared" si="299"/>
        <v>2.2150266487157021E-2</v>
      </c>
      <c r="AC252" s="215">
        <f t="shared" si="300"/>
        <v>9.0677087637658591</v>
      </c>
      <c r="AD252" s="217">
        <f t="shared" si="301"/>
        <v>1.1460648814766395E-4</v>
      </c>
      <c r="AE252" s="223"/>
      <c r="AF252" s="23"/>
      <c r="AG252" s="376"/>
      <c r="AH252" s="418"/>
      <c r="AI252" s="418"/>
      <c r="AJ252" s="252">
        <v>22</v>
      </c>
      <c r="AK252" s="252">
        <v>2684.0460254107802</v>
      </c>
      <c r="AL252" s="252">
        <v>48.330810762299599</v>
      </c>
      <c r="AM252" s="253">
        <v>2680.9767115794493</v>
      </c>
      <c r="AN252" s="253">
        <v>48.339671675823475</v>
      </c>
      <c r="AO252" s="2">
        <f t="shared" si="306"/>
        <v>0.11435399401771174</v>
      </c>
      <c r="AP252" s="2">
        <f t="shared" si="307"/>
        <v>1.8333881398049028E-2</v>
      </c>
      <c r="AQ252" s="215">
        <f t="shared" si="308"/>
        <v>9.4206873951990069</v>
      </c>
      <c r="AR252" s="217">
        <f t="shared" si="309"/>
        <v>7.8515788477600163E-5</v>
      </c>
      <c r="AS252" s="28"/>
      <c r="AU252" s="23"/>
      <c r="AV252" s="27"/>
      <c r="AW252" s="23"/>
      <c r="AX252" s="23"/>
      <c r="AY252" s="126" t="s">
        <v>200</v>
      </c>
      <c r="AZ252" s="89" t="s">
        <v>201</v>
      </c>
      <c r="BA252" s="263">
        <f>BD244/1000</f>
        <v>26.300159999999995</v>
      </c>
      <c r="BB252" s="138" t="s">
        <v>202</v>
      </c>
      <c r="BC252" s="263">
        <v>20.22</v>
      </c>
      <c r="BD252" s="264">
        <f>BA252*BC252</f>
        <v>531.78923519999989</v>
      </c>
      <c r="BE252" s="23">
        <v>408.78864691199993</v>
      </c>
      <c r="BH252" s="101">
        <v>39.719720000000002</v>
      </c>
      <c r="BI252">
        <f>'Production Well'!AX13</f>
        <v>2682.7802153569469</v>
      </c>
      <c r="BK252" s="23">
        <v>1330.5031335895201</v>
      </c>
      <c r="BL252" s="27"/>
      <c r="BM252" s="110">
        <v>7</v>
      </c>
      <c r="BN252" s="266">
        <v>20</v>
      </c>
      <c r="BO252" s="266">
        <f t="shared" si="310"/>
        <v>676.48949633924508</v>
      </c>
      <c r="BP252" s="267">
        <f>BO252*'Injection Well'!$Q$14/1000</f>
        <v>396.44895281978262</v>
      </c>
      <c r="BQ252" s="102"/>
      <c r="BR252" s="102"/>
      <c r="BS252" s="102"/>
      <c r="BT252" s="23"/>
      <c r="BU252" s="23"/>
      <c r="BV252" s="23"/>
      <c r="BW252" s="23"/>
      <c r="BX252" s="23"/>
      <c r="BY252" s="23"/>
      <c r="BZ252" s="23"/>
      <c r="CA252" s="28"/>
      <c r="CB252" s="23"/>
      <c r="CF252" s="28"/>
      <c r="CH252">
        <v>2677.9702368260764</v>
      </c>
      <c r="CI252">
        <v>48.333178345952845</v>
      </c>
    </row>
    <row r="253" spans="2:87" ht="23.25" customHeight="1" x14ac:dyDescent="0.25">
      <c r="B253" s="27"/>
      <c r="C253" s="23"/>
      <c r="D253" s="31"/>
      <c r="E253" s="424"/>
      <c r="F253" s="374"/>
      <c r="G253" s="374"/>
      <c r="H253" s="283">
        <v>23</v>
      </c>
      <c r="I253" s="284">
        <v>2685.7393411180901</v>
      </c>
      <c r="J253" s="284">
        <v>48.329970004463597</v>
      </c>
      <c r="K253" s="285">
        <v>2683.2628577795203</v>
      </c>
      <c r="L253" s="285">
        <v>48.32972460420423</v>
      </c>
      <c r="M253" s="286">
        <f t="shared" si="302"/>
        <v>9.220862578342405E-2</v>
      </c>
      <c r="N253" s="286">
        <f t="shared" si="303"/>
        <v>5.077600075976172E-4</v>
      </c>
      <c r="O253" s="287">
        <f t="shared" si="304"/>
        <v>6.1329697262137159</v>
      </c>
      <c r="P253" s="288">
        <f t="shared" si="305"/>
        <v>6.022128729718989E-8</v>
      </c>
      <c r="Q253" s="223"/>
      <c r="R253" s="23"/>
      <c r="S253" s="376"/>
      <c r="T253" s="418"/>
      <c r="U253" s="418"/>
      <c r="V253" s="252">
        <v>23</v>
      </c>
      <c r="W253" s="252">
        <v>2798.3606351210701</v>
      </c>
      <c r="X253" s="252">
        <v>48.330823429792602</v>
      </c>
      <c r="Y253" s="253">
        <v>2795.2124699490228</v>
      </c>
      <c r="Z253" s="253">
        <v>48.341001297350751</v>
      </c>
      <c r="AA253" s="2">
        <f t="shared" si="298"/>
        <v>0.11250033796702376</v>
      </c>
      <c r="AB253" s="2">
        <f t="shared" si="299"/>
        <v>2.1058750577534306E-2</v>
      </c>
      <c r="AC253" s="215">
        <f t="shared" si="300"/>
        <v>9.9109439504919621</v>
      </c>
      <c r="AD253" s="217">
        <f t="shared" si="301"/>
        <v>1.0358898803121241E-4</v>
      </c>
      <c r="AE253" s="223"/>
      <c r="AF253" s="23"/>
      <c r="AG253" s="376"/>
      <c r="AH253" s="418"/>
      <c r="AI253" s="418"/>
      <c r="AJ253" s="252">
        <v>23</v>
      </c>
      <c r="AK253" s="252">
        <v>2684.0352601413701</v>
      </c>
      <c r="AL253" s="252">
        <v>48.330677275828499</v>
      </c>
      <c r="AM253" s="253">
        <v>2680.8264017130664</v>
      </c>
      <c r="AN253" s="253">
        <v>48.3391011925155</v>
      </c>
      <c r="AO253" s="2">
        <f t="shared" si="306"/>
        <v>0.1195535124279531</v>
      </c>
      <c r="AP253" s="2">
        <f t="shared" si="307"/>
        <v>1.7429750961122224E-2</v>
      </c>
      <c r="AQ253" s="215">
        <f t="shared" si="308"/>
        <v>10.296772412896052</v>
      </c>
      <c r="AR253" s="217">
        <f t="shared" si="309"/>
        <v>7.096237234952715E-5</v>
      </c>
      <c r="AS253" s="28"/>
      <c r="AU253" s="23"/>
      <c r="AV253" s="27"/>
      <c r="AW253" s="23"/>
      <c r="AX253" s="23"/>
      <c r="AY253" s="126" t="s">
        <v>203</v>
      </c>
      <c r="AZ253" s="138" t="s">
        <v>201</v>
      </c>
      <c r="BA253" s="263">
        <f>BL14/1000</f>
        <v>6.4777123590108676</v>
      </c>
      <c r="BB253" s="138" t="s">
        <v>202</v>
      </c>
      <c r="BC253" s="263">
        <v>20</v>
      </c>
      <c r="BD253" s="264">
        <f>BA253*BC253</f>
        <v>129.55424718021735</v>
      </c>
      <c r="BE253" s="23">
        <v>394.50239999999991</v>
      </c>
      <c r="BF253" s="23"/>
      <c r="BG253" s="23"/>
      <c r="BH253" s="162">
        <v>0.6117999999999999</v>
      </c>
      <c r="BI253" s="23"/>
      <c r="BJ253" s="28"/>
      <c r="BK253" s="23"/>
      <c r="BL253" s="27"/>
      <c r="BM253" s="110">
        <v>9</v>
      </c>
      <c r="BN253" s="266">
        <v>25</v>
      </c>
      <c r="BO253" s="266">
        <f t="shared" si="310"/>
        <v>845.61187042405629</v>
      </c>
      <c r="BP253" s="267">
        <f>BO253*'Injection Well'!$Q$14/1000</f>
        <v>495.5611910247282</v>
      </c>
      <c r="BQ253" s="102"/>
      <c r="BR253" s="102"/>
      <c r="BS253" s="102"/>
      <c r="BT253" s="23"/>
      <c r="BU253" s="23"/>
      <c r="BV253" s="23"/>
      <c r="BW253" s="23"/>
      <c r="BX253" s="23"/>
      <c r="BY253" s="23"/>
      <c r="BZ253" s="23"/>
      <c r="CA253" s="28"/>
      <c r="CB253" s="23"/>
      <c r="CF253" s="28"/>
      <c r="CH253">
        <v>2676.9856653125553</v>
      </c>
      <c r="CI253">
        <v>48.366332334828385</v>
      </c>
    </row>
    <row r="254" spans="2:87" ht="24" customHeight="1" x14ac:dyDescent="0.25">
      <c r="B254" s="27"/>
      <c r="C254" s="23"/>
      <c r="D254" s="31"/>
      <c r="E254" s="424"/>
      <c r="F254" s="374"/>
      <c r="G254" s="374"/>
      <c r="H254" s="283">
        <v>24</v>
      </c>
      <c r="I254" s="284">
        <v>2685.7285710464998</v>
      </c>
      <c r="J254" s="284">
        <v>48.3299752960164</v>
      </c>
      <c r="K254" s="285">
        <v>2683.1443907569533</v>
      </c>
      <c r="L254" s="285">
        <v>48.329745104752462</v>
      </c>
      <c r="M254" s="286">
        <f t="shared" si="302"/>
        <v>9.6218967076767359E-2</v>
      </c>
      <c r="N254" s="286">
        <f t="shared" si="303"/>
        <v>4.7629087854544975E-4</v>
      </c>
      <c r="O254" s="287">
        <f t="shared" si="304"/>
        <v>6.6779877688809748</v>
      </c>
      <c r="P254" s="288">
        <f t="shared" si="305"/>
        <v>5.2988017993463907E-8</v>
      </c>
      <c r="Q254" s="223"/>
      <c r="R254" s="23"/>
      <c r="S254" s="376"/>
      <c r="T254" s="418"/>
      <c r="U254" s="418"/>
      <c r="V254" s="252">
        <v>24</v>
      </c>
      <c r="W254" s="252">
        <v>2798.34954854428</v>
      </c>
      <c r="X254" s="252">
        <v>48.330678690822502</v>
      </c>
      <c r="Y254" s="253">
        <v>2795.0644793582865</v>
      </c>
      <c r="Z254" s="253">
        <v>48.340352720469191</v>
      </c>
      <c r="AA254" s="2">
        <f t="shared" si="298"/>
        <v>0.11739309650227298</v>
      </c>
      <c r="AB254" s="2">
        <f t="shared" si="299"/>
        <v>2.001633312160804E-2</v>
      </c>
      <c r="AC254" s="215">
        <f t="shared" si="300"/>
        <v>10.791679556764041</v>
      </c>
      <c r="AD254" s="217">
        <f t="shared" si="301"/>
        <v>9.3586849605018941E-5</v>
      </c>
      <c r="AE254" s="223"/>
      <c r="AF254" s="23"/>
      <c r="AG254" s="376"/>
      <c r="AH254" s="418"/>
      <c r="AI254" s="418"/>
      <c r="AJ254" s="252">
        <v>24</v>
      </c>
      <c r="AK254" s="252">
        <v>2684.0244948562199</v>
      </c>
      <c r="AL254" s="252">
        <v>48.330557800963902</v>
      </c>
      <c r="AM254" s="253">
        <v>2680.6760889794241</v>
      </c>
      <c r="AN254" s="253">
        <v>48.338564358774086</v>
      </c>
      <c r="AO254" s="2">
        <f t="shared" si="306"/>
        <v>0.12475317878852643</v>
      </c>
      <c r="AP254" s="2">
        <f t="shared" si="307"/>
        <v>1.6566243334406736E-2</v>
      </c>
      <c r="AQ254" s="215">
        <f t="shared" si="308"/>
        <v>11.211821915760805</v>
      </c>
      <c r="AR254" s="217">
        <f t="shared" si="309"/>
        <v>6.4104967967814865E-5</v>
      </c>
      <c r="AS254" s="28"/>
      <c r="AU254" s="23"/>
      <c r="AV254" s="27"/>
      <c r="AW254" s="23"/>
      <c r="AX254" s="23"/>
      <c r="AY254" s="127" t="s">
        <v>205</v>
      </c>
      <c r="AZ254" s="138" t="s">
        <v>201</v>
      </c>
      <c r="BA254" s="263">
        <f>(AZ244-AY244)*'Injection Well'!K14*3600</f>
        <v>2113.4850930029643</v>
      </c>
      <c r="BB254" s="138" t="s">
        <v>206</v>
      </c>
      <c r="BC254" s="263">
        <v>0.06</v>
      </c>
      <c r="BD254" s="264">
        <f>BA254*BC254</f>
        <v>126.80910558017786</v>
      </c>
      <c r="BE254" s="23">
        <v>249.03140178925435</v>
      </c>
      <c r="BF254" s="23">
        <v>531.78923520000001</v>
      </c>
      <c r="BG254" s="23"/>
      <c r="BH254" s="162"/>
      <c r="BI254" s="23"/>
      <c r="BJ254" s="28"/>
      <c r="BK254" s="23">
        <v>2217.5052226492098</v>
      </c>
      <c r="BL254" s="27"/>
      <c r="BM254" s="110">
        <v>11</v>
      </c>
      <c r="BN254" s="266">
        <v>30</v>
      </c>
      <c r="BO254" s="266">
        <f t="shared" si="310"/>
        <v>1014.7342445088675</v>
      </c>
      <c r="BP254" s="267">
        <f>BO254*'Injection Well'!$Q$14/1000</f>
        <v>594.67342922967384</v>
      </c>
      <c r="BQ254" s="102"/>
      <c r="BR254" s="102"/>
      <c r="BS254" s="102"/>
      <c r="BT254" s="23"/>
      <c r="BU254" s="23"/>
      <c r="BV254" s="23"/>
      <c r="BW254" s="23"/>
      <c r="BX254" s="23"/>
      <c r="BY254" s="23"/>
      <c r="BZ254" s="23"/>
      <c r="CA254" s="28"/>
      <c r="CB254" s="23"/>
      <c r="CF254" s="28"/>
      <c r="CH254">
        <v>2676.8239706873601</v>
      </c>
      <c r="CI254">
        <v>48.35846196118618</v>
      </c>
    </row>
    <row r="255" spans="2:87" x14ac:dyDescent="0.25">
      <c r="B255" s="27"/>
      <c r="C255" s="23"/>
      <c r="D255" s="31"/>
      <c r="E255" s="424"/>
      <c r="F255" s="374"/>
      <c r="G255" s="374"/>
      <c r="H255" s="283">
        <v>25</v>
      </c>
      <c r="I255" s="284">
        <v>2685.71780095843</v>
      </c>
      <c r="J255" s="284">
        <v>48.329979798168303</v>
      </c>
      <c r="K255" s="285">
        <v>2683.025921744912</v>
      </c>
      <c r="L255" s="285">
        <v>48.329764079245848</v>
      </c>
      <c r="M255" s="286">
        <f t="shared" si="302"/>
        <v>0.10022941399715642</v>
      </c>
      <c r="N255" s="286">
        <f t="shared" si="303"/>
        <v>4.4634598101555754E-4</v>
      </c>
      <c r="O255" s="287">
        <f t="shared" si="304"/>
        <v>7.246213700170018</v>
      </c>
      <c r="P255" s="288">
        <f t="shared" si="305"/>
        <v>4.6534653505040647E-8</v>
      </c>
      <c r="Q255" s="223"/>
      <c r="R255" s="23"/>
      <c r="S255" s="376"/>
      <c r="T255" s="418"/>
      <c r="U255" s="418"/>
      <c r="V255" s="252">
        <v>25</v>
      </c>
      <c r="W255" s="252">
        <v>2798.3384619522699</v>
      </c>
      <c r="X255" s="252">
        <v>48.3305554545734</v>
      </c>
      <c r="Y255" s="253">
        <v>2794.9164862393527</v>
      </c>
      <c r="Z255" s="253">
        <v>48.339742379766193</v>
      </c>
      <c r="AA255" s="2">
        <f t="shared" si="298"/>
        <v>0.12228598360935301</v>
      </c>
      <c r="AB255" s="2">
        <f t="shared" si="299"/>
        <v>1.9008523916982722E-2</v>
      </c>
      <c r="AC255" s="215">
        <f t="shared" si="300"/>
        <v>11.709917779795001</v>
      </c>
      <c r="AD255" s="217">
        <f t="shared" si="301"/>
        <v>8.4399594497978057E-5</v>
      </c>
      <c r="AE255" s="223"/>
      <c r="AF255" s="23"/>
      <c r="AG255" s="376"/>
      <c r="AH255" s="418"/>
      <c r="AI255" s="418"/>
      <c r="AJ255" s="252">
        <v>25</v>
      </c>
      <c r="AK255" s="252">
        <v>2684.01372955547</v>
      </c>
      <c r="AL255" s="252">
        <v>48.330456149479303</v>
      </c>
      <c r="AM255" s="253">
        <v>2680.5257733589096</v>
      </c>
      <c r="AN255" s="253">
        <v>48.338059189823795</v>
      </c>
      <c r="AO255" s="2">
        <f t="shared" si="306"/>
        <v>0.12995299383725842</v>
      </c>
      <c r="AP255" s="2">
        <f t="shared" si="307"/>
        <v>1.5731364754714167E-2</v>
      </c>
      <c r="AQ255" s="215">
        <f t="shared" si="308"/>
        <v>12.165838429124021</v>
      </c>
      <c r="AR255" s="217">
        <f t="shared" si="309"/>
        <v>5.7806222479969589E-5</v>
      </c>
      <c r="AS255" s="28"/>
      <c r="AU255" s="23"/>
      <c r="AV255" s="27"/>
      <c r="AW255" s="23"/>
      <c r="AX255" s="162"/>
      <c r="AY255" s="365" t="s">
        <v>207</v>
      </c>
      <c r="AZ255" s="365"/>
      <c r="BA255" s="365"/>
      <c r="BB255" s="365"/>
      <c r="BC255" s="365"/>
      <c r="BD255" s="201">
        <f>BD250+BD251-BD252-BD253-BD254</f>
        <v>3151.1558858577923</v>
      </c>
      <c r="BE255" s="162"/>
      <c r="BF255" s="162"/>
      <c r="BG255" s="162">
        <v>31863</v>
      </c>
      <c r="BH255" s="162">
        <f>(BD255-BG255)/BG255*100</f>
        <v>-90.110297568158089</v>
      </c>
      <c r="BI255" s="23"/>
      <c r="BJ255" s="28"/>
      <c r="BK255" s="23"/>
      <c r="BL255" s="27"/>
      <c r="BM255" s="110">
        <v>13</v>
      </c>
      <c r="BN255" s="266">
        <v>35</v>
      </c>
      <c r="BO255" s="266">
        <f t="shared" si="310"/>
        <v>1183.8566185936788</v>
      </c>
      <c r="BP255" s="267">
        <f>BO255*'Injection Well'!$Q$14/1000</f>
        <v>693.78566743461954</v>
      </c>
      <c r="BQ255" s="102"/>
      <c r="BR255" s="102"/>
      <c r="BS255" s="102"/>
      <c r="BT255" s="23"/>
      <c r="BU255" s="23"/>
      <c r="BV255" s="23"/>
      <c r="BW255" s="23"/>
      <c r="BX255" s="23"/>
      <c r="BY255" s="23"/>
      <c r="BZ255" s="23"/>
      <c r="CA255" s="28"/>
      <c r="CB255" s="23"/>
      <c r="CF255" s="28"/>
      <c r="CH255">
        <v>2676.662277203061</v>
      </c>
      <c r="CI255">
        <v>48.352296477018633</v>
      </c>
    </row>
    <row r="256" spans="2:87" x14ac:dyDescent="0.25">
      <c r="B256" s="27"/>
      <c r="C256" s="23"/>
      <c r="D256" s="31"/>
      <c r="E256" s="424"/>
      <c r="F256" s="374"/>
      <c r="G256" s="374"/>
      <c r="H256" s="283">
        <v>26</v>
      </c>
      <c r="I256" s="284">
        <v>2685.7070308539301</v>
      </c>
      <c r="J256" s="284">
        <v>48.329982884875299</v>
      </c>
      <c r="K256" s="285">
        <v>2682.90745074386</v>
      </c>
      <c r="L256" s="285">
        <v>48.329781641282551</v>
      </c>
      <c r="M256" s="286">
        <f t="shared" si="302"/>
        <v>0.10423996653052563</v>
      </c>
      <c r="N256" s="286">
        <f t="shared" si="303"/>
        <v>4.1639491830089393E-4</v>
      </c>
      <c r="O256" s="287">
        <f t="shared" si="304"/>
        <v>7.8376487927001701</v>
      </c>
      <c r="P256" s="288">
        <f t="shared" si="305"/>
        <v>4.0498983622248656E-8</v>
      </c>
      <c r="Q256" s="223"/>
      <c r="R256" s="23"/>
      <c r="S256" s="376"/>
      <c r="T256" s="418"/>
      <c r="U256" s="418"/>
      <c r="V256" s="252">
        <v>26</v>
      </c>
      <c r="W256" s="252">
        <v>2798.3273753444</v>
      </c>
      <c r="X256" s="252">
        <v>48.330470815759099</v>
      </c>
      <c r="Y256" s="253">
        <v>2794.7684905715396</v>
      </c>
      <c r="Z256" s="253">
        <v>48.339168021090757</v>
      </c>
      <c r="AA256" s="2">
        <f t="shared" si="298"/>
        <v>0.12717900000611734</v>
      </c>
      <c r="AB256" s="2">
        <f t="shared" si="299"/>
        <v>1.7995283689273087E-2</v>
      </c>
      <c r="AC256" s="215">
        <f t="shared" si="300"/>
        <v>12.66566082649789</v>
      </c>
      <c r="AD256" s="217">
        <f t="shared" si="301"/>
        <v>7.5641380581006207E-5</v>
      </c>
      <c r="AE256" s="223"/>
      <c r="AF256" s="23"/>
      <c r="AG256" s="376"/>
      <c r="AH256" s="418"/>
      <c r="AI256" s="418"/>
      <c r="AJ256" s="252">
        <v>26</v>
      </c>
      <c r="AK256" s="252">
        <v>2684.0029642385598</v>
      </c>
      <c r="AL256" s="252">
        <v>48.330386456051698</v>
      </c>
      <c r="AM256" s="253">
        <v>2680.3754548330385</v>
      </c>
      <c r="AN256" s="253">
        <v>48.337583817957338</v>
      </c>
      <c r="AO256" s="2">
        <f t="shared" si="306"/>
        <v>0.13515295824386067</v>
      </c>
      <c r="AP256" s="2">
        <f t="shared" si="307"/>
        <v>1.4892001561345132E-2</v>
      </c>
      <c r="AQ256" s="215">
        <f t="shared" si="308"/>
        <v>13.158824487145663</v>
      </c>
      <c r="AR256" s="217">
        <f t="shared" si="309"/>
        <v>5.1802018400748559E-5</v>
      </c>
      <c r="AS256" s="28"/>
      <c r="AU256" s="23"/>
      <c r="AV256" s="27"/>
      <c r="AW256" s="23"/>
      <c r="AX256" s="23"/>
      <c r="AY256" s="23"/>
      <c r="AZ256" s="23"/>
      <c r="BA256" s="23"/>
      <c r="BB256" s="23"/>
      <c r="BC256" s="23"/>
      <c r="BD256" s="23"/>
      <c r="BE256" s="23">
        <v>279.58192650822201</v>
      </c>
      <c r="BF256" s="23"/>
      <c r="BG256" s="23"/>
      <c r="BH256" s="23"/>
      <c r="BI256" s="23"/>
      <c r="BJ256" s="28"/>
      <c r="BK256" s="23"/>
      <c r="BL256" s="27"/>
      <c r="BM256" s="110">
        <v>15</v>
      </c>
      <c r="BN256" s="266">
        <v>40</v>
      </c>
      <c r="BO256" s="266">
        <f t="shared" si="310"/>
        <v>1352.9789926784902</v>
      </c>
      <c r="BP256" s="267">
        <f>BO256*'Injection Well'!$Q$14/1000</f>
        <v>792.89790563956524</v>
      </c>
      <c r="BQ256" s="102"/>
      <c r="BR256" s="102"/>
      <c r="BS256" s="102"/>
      <c r="BT256" s="23"/>
      <c r="BU256" s="23"/>
      <c r="BV256" s="23"/>
      <c r="BW256" s="23"/>
      <c r="BX256" s="23"/>
      <c r="BY256" s="23"/>
      <c r="BZ256" s="23"/>
      <c r="CA256" s="28"/>
      <c r="CB256" s="23"/>
      <c r="CF256" s="28"/>
      <c r="CH256">
        <v>2676.5005838097436</v>
      </c>
      <c r="CI256">
        <v>48.347466568062657</v>
      </c>
    </row>
    <row r="257" spans="2:87" x14ac:dyDescent="0.25">
      <c r="B257" s="27"/>
      <c r="C257" s="23"/>
      <c r="D257" s="31"/>
      <c r="E257" s="424"/>
      <c r="F257" s="374"/>
      <c r="G257" s="374"/>
      <c r="H257" s="283">
        <v>27</v>
      </c>
      <c r="I257" s="284">
        <v>2685.6962607329801</v>
      </c>
      <c r="J257" s="284">
        <v>48.329985971582197</v>
      </c>
      <c r="K257" s="285">
        <v>2682.7889777542091</v>
      </c>
      <c r="L257" s="285">
        <v>48.329797896004656</v>
      </c>
      <c r="M257" s="286">
        <f t="shared" si="302"/>
        <v>0.10825062466213438</v>
      </c>
      <c r="N257" s="286">
        <f t="shared" si="303"/>
        <v>3.891488353646341E-4</v>
      </c>
      <c r="O257" s="287">
        <f t="shared" si="304"/>
        <v>8.4522943186517896</v>
      </c>
      <c r="P257" s="288">
        <f t="shared" si="305"/>
        <v>3.5372422867118576E-8</v>
      </c>
      <c r="Q257" s="223"/>
      <c r="R257" s="23"/>
      <c r="S257" s="376"/>
      <c r="T257" s="418"/>
      <c r="U257" s="418"/>
      <c r="V257" s="252">
        <v>27</v>
      </c>
      <c r="W257" s="252">
        <v>2798.31628872079</v>
      </c>
      <c r="X257" s="252">
        <v>48.3303861769447</v>
      </c>
      <c r="Y257" s="253">
        <v>2794.6204923353607</v>
      </c>
      <c r="Z257" s="253">
        <v>48.3386275231803</v>
      </c>
      <c r="AA257" s="2">
        <f t="shared" si="298"/>
        <v>0.13207214639481502</v>
      </c>
      <c r="AB257" s="2">
        <f t="shared" si="299"/>
        <v>1.7052100940032518E-2</v>
      </c>
      <c r="AC257" s="215">
        <f t="shared" si="300"/>
        <v>13.658910922552099</v>
      </c>
      <c r="AD257" s="217">
        <f t="shared" si="301"/>
        <v>6.7919787775040484E-5</v>
      </c>
      <c r="AE257" s="223"/>
      <c r="AF257" s="23"/>
      <c r="AG257" s="376"/>
      <c r="AH257" s="418"/>
      <c r="AI257" s="418"/>
      <c r="AJ257" s="252">
        <v>27</v>
      </c>
      <c r="AK257" s="252">
        <v>2683.9921989056202</v>
      </c>
      <c r="AL257" s="252">
        <v>48.3303167626242</v>
      </c>
      <c r="AM257" s="253">
        <v>2680.2251333843878</v>
      </c>
      <c r="AN257" s="253">
        <v>48.337136485630595</v>
      </c>
      <c r="AO257" s="2">
        <f t="shared" si="306"/>
        <v>0.14035307266423208</v>
      </c>
      <c r="AP257" s="2">
        <f t="shared" si="307"/>
        <v>1.411065240869352E-2</v>
      </c>
      <c r="AQ257" s="215">
        <f t="shared" si="308"/>
        <v>14.190782641257371</v>
      </c>
      <c r="AR257" s="217">
        <f t="shared" si="309"/>
        <v>4.6508621883945621E-5</v>
      </c>
      <c r="AS257" s="28"/>
      <c r="AU257" s="23"/>
      <c r="AV257" s="27"/>
      <c r="AW257" s="23"/>
      <c r="AX257" s="23"/>
      <c r="AY257" s="23"/>
      <c r="AZ257" s="23"/>
      <c r="BA257" s="23"/>
      <c r="BF257" s="23"/>
      <c r="BG257" s="23"/>
      <c r="BH257" s="23"/>
      <c r="BI257" s="23"/>
      <c r="BJ257" s="28"/>
      <c r="BK257" s="23">
        <v>3104.50731170889</v>
      </c>
      <c r="BL257" s="27"/>
      <c r="BM257" s="110">
        <v>17</v>
      </c>
      <c r="BN257" s="266">
        <v>45</v>
      </c>
      <c r="BO257" s="266">
        <f t="shared" si="310"/>
        <v>1522.1013667633013</v>
      </c>
      <c r="BP257" s="267">
        <f>BO257*'Injection Well'!$Q$14/1000</f>
        <v>892.01014384451071</v>
      </c>
      <c r="BQ257" s="102"/>
      <c r="BR257" s="102"/>
      <c r="BS257" s="102"/>
      <c r="BT257" s="23"/>
      <c r="BU257" s="23"/>
      <c r="BV257" s="23"/>
      <c r="BW257" s="23"/>
      <c r="BX257" s="23"/>
      <c r="BY257" s="23"/>
      <c r="BZ257" s="23"/>
      <c r="CA257" s="28"/>
      <c r="CB257" s="23"/>
      <c r="CF257" s="28"/>
      <c r="CH257">
        <v>2676.3388896848473</v>
      </c>
      <c r="CI257">
        <v>48.343682921005609</v>
      </c>
    </row>
    <row r="258" spans="2:87" x14ac:dyDescent="0.25">
      <c r="B258" s="27"/>
      <c r="C258" s="23"/>
      <c r="D258" s="31"/>
      <c r="E258" s="424"/>
      <c r="F258" s="374"/>
      <c r="G258" s="374"/>
      <c r="H258" s="283">
        <v>28</v>
      </c>
      <c r="I258" s="284">
        <v>2685.6854905956102</v>
      </c>
      <c r="J258" s="284">
        <v>48.329988573044503</v>
      </c>
      <c r="K258" s="285">
        <v>2682.6705027763242</v>
      </c>
      <c r="L258" s="285">
        <v>48.329812940727621</v>
      </c>
      <c r="M258" s="286">
        <f t="shared" si="302"/>
        <v>0.11226138838086339</v>
      </c>
      <c r="N258" s="286">
        <f t="shared" si="303"/>
        <v>3.6340235548898658E-4</v>
      </c>
      <c r="O258" s="287">
        <f t="shared" si="304"/>
        <v>9.0901515504431565</v>
      </c>
      <c r="P258" s="288">
        <f t="shared" si="305"/>
        <v>3.0846710733339882E-8</v>
      </c>
      <c r="Q258" s="223"/>
      <c r="R258" s="23"/>
      <c r="S258" s="376"/>
      <c r="T258" s="418"/>
      <c r="U258" s="418"/>
      <c r="V258" s="252">
        <v>28</v>
      </c>
      <c r="W258" s="252">
        <v>2798.3052020813702</v>
      </c>
      <c r="X258" s="252">
        <v>48.330314760952398</v>
      </c>
      <c r="Y258" s="253">
        <v>2794.4724915124534</v>
      </c>
      <c r="Z258" s="253">
        <v>48.338118889826603</v>
      </c>
      <c r="AA258" s="2">
        <f t="shared" si="298"/>
        <v>0.13696542343079846</v>
      </c>
      <c r="AB258" s="2">
        <f t="shared" si="299"/>
        <v>1.6147481995111849E-2</v>
      </c>
      <c r="AC258" s="215">
        <f t="shared" si="300"/>
        <v>14.689670305086612</v>
      </c>
      <c r="AD258" s="217">
        <f t="shared" si="301"/>
        <v>6.0904427485210714E-5</v>
      </c>
      <c r="AE258" s="223"/>
      <c r="AF258" s="23"/>
      <c r="AG258" s="376"/>
      <c r="AH258" s="418"/>
      <c r="AI258" s="418"/>
      <c r="AJ258" s="252">
        <v>28</v>
      </c>
      <c r="AK258" s="252">
        <v>2683.9814335565802</v>
      </c>
      <c r="AL258" s="252">
        <v>48.330258024607701</v>
      </c>
      <c r="AM258" s="253">
        <v>2680.0748089965341</v>
      </c>
      <c r="AN258" s="253">
        <v>48.336715538964924</v>
      </c>
      <c r="AO258" s="2">
        <f t="shared" si="306"/>
        <v>0.14555333770954557</v>
      </c>
      <c r="AP258" s="2">
        <f t="shared" si="307"/>
        <v>1.3361224667856849E-2</v>
      </c>
      <c r="AQ258" s="215">
        <f t="shared" si="308"/>
        <v>15.261715453155475</v>
      </c>
      <c r="AR258" s="217">
        <f t="shared" si="309"/>
        <v>4.1699491673737933E-5</v>
      </c>
      <c r="AS258" s="28"/>
      <c r="AU258" s="23"/>
      <c r="AV258" s="27"/>
      <c r="AW258" s="23"/>
      <c r="AX258" s="23"/>
      <c r="AY258" s="23"/>
      <c r="AZ258" s="23"/>
      <c r="BA258" s="23">
        <v>6.4777123590108703</v>
      </c>
      <c r="BB258">
        <v>97.165685385163002</v>
      </c>
      <c r="BF258" s="23"/>
      <c r="BG258" s="23"/>
      <c r="BH258" s="23"/>
      <c r="BI258" s="23"/>
      <c r="BJ258" s="28"/>
      <c r="BK258" s="23"/>
      <c r="BL258" s="27"/>
      <c r="BM258" s="110">
        <v>19</v>
      </c>
      <c r="BN258" s="266">
        <v>50</v>
      </c>
      <c r="BO258" s="266">
        <f t="shared" si="310"/>
        <v>1691.2237408481126</v>
      </c>
      <c r="BP258" s="267">
        <f>BO258*'Injection Well'!$Q$14/1000</f>
        <v>991.12238204945641</v>
      </c>
      <c r="BQ258" s="102"/>
      <c r="BR258" s="102"/>
      <c r="BS258" s="102"/>
      <c r="BT258" s="23"/>
      <c r="BU258" s="23"/>
      <c r="BV258" s="23"/>
      <c r="BW258" s="23"/>
      <c r="BX258" s="23"/>
      <c r="BY258" s="23"/>
      <c r="BZ258" s="23"/>
      <c r="CA258" s="28"/>
      <c r="CB258" s="23"/>
      <c r="CF258" s="28"/>
      <c r="CH258">
        <v>2676.1771941838833</v>
      </c>
      <c r="CI258">
        <v>48.340718893672943</v>
      </c>
    </row>
    <row r="259" spans="2:87" x14ac:dyDescent="0.25">
      <c r="B259" s="27"/>
      <c r="C259" s="23"/>
      <c r="D259" s="31"/>
      <c r="E259" s="424"/>
      <c r="F259" s="374"/>
      <c r="G259" s="374"/>
      <c r="H259" s="283">
        <v>29</v>
      </c>
      <c r="I259" s="284">
        <v>2685.6747204418102</v>
      </c>
      <c r="J259" s="284">
        <v>48.329990730223798</v>
      </c>
      <c r="K259" s="285">
        <v>2682.5520258105262</v>
      </c>
      <c r="L259" s="285">
        <v>48.329826865522882</v>
      </c>
      <c r="M259" s="286">
        <f t="shared" si="302"/>
        <v>0.1162722576757302</v>
      </c>
      <c r="N259" s="286">
        <f t="shared" si="303"/>
        <v>3.3905386373976582E-4</v>
      </c>
      <c r="O259" s="287">
        <f t="shared" si="304"/>
        <v>9.7512217602502176</v>
      </c>
      <c r="P259" s="288">
        <f t="shared" si="305"/>
        <v>2.6851640206255539E-8</v>
      </c>
      <c r="Q259" s="223"/>
      <c r="R259" s="23"/>
      <c r="S259" s="376"/>
      <c r="T259" s="418"/>
      <c r="U259" s="418"/>
      <c r="V259" s="252">
        <v>29</v>
      </c>
      <c r="W259" s="252">
        <v>2798.2941154258801</v>
      </c>
      <c r="X259" s="252">
        <v>48.330255456848498</v>
      </c>
      <c r="Y259" s="253">
        <v>2794.3244880855145</v>
      </c>
      <c r="Z259" s="253">
        <v>48.337640242503575</v>
      </c>
      <c r="AA259" s="2">
        <f t="shared" si="298"/>
        <v>0.14185883172475086</v>
      </c>
      <c r="AB259" s="2">
        <f t="shared" si="299"/>
        <v>1.5279839895881645E-2</v>
      </c>
      <c r="AC259" s="215">
        <f t="shared" si="300"/>
        <v>15.757941221378108</v>
      </c>
      <c r="AD259" s="217">
        <f t="shared" si="301"/>
        <v>5.4535059171431818E-5</v>
      </c>
      <c r="AE259" s="223"/>
      <c r="AF259" s="23"/>
      <c r="AG259" s="376"/>
      <c r="AH259" s="418"/>
      <c r="AI259" s="418"/>
      <c r="AJ259" s="252">
        <v>29</v>
      </c>
      <c r="AK259" s="252">
        <v>2683.9706681912198</v>
      </c>
      <c r="AL259" s="252">
        <v>48.330209317288698</v>
      </c>
      <c r="AM259" s="253">
        <v>2679.9244816539949</v>
      </c>
      <c r="AN259" s="253">
        <v>48.336319421632702</v>
      </c>
      <c r="AO259" s="2">
        <f t="shared" si="306"/>
        <v>0.15075375395036325</v>
      </c>
      <c r="AP259" s="2">
        <f t="shared" si="307"/>
        <v>1.2642412334468344E-2</v>
      </c>
      <c r="AQ259" s="215">
        <f t="shared" si="308"/>
        <v>16.371625494020126</v>
      </c>
      <c r="AR259" s="217">
        <f t="shared" si="309"/>
        <v>3.7333375094607694E-5</v>
      </c>
      <c r="AS259" s="28"/>
      <c r="AU259" s="23"/>
      <c r="AV259" s="27"/>
      <c r="AW259" s="23"/>
      <c r="AX259" s="23"/>
      <c r="AY259" s="23"/>
      <c r="AZ259" s="23"/>
      <c r="BA259" s="23"/>
      <c r="BF259" s="23"/>
      <c r="BG259" s="23"/>
      <c r="BH259" s="23"/>
      <c r="BI259" s="23"/>
      <c r="BJ259" s="28"/>
      <c r="BK259" s="23"/>
      <c r="BL259" s="27"/>
      <c r="BM259" s="110">
        <v>21</v>
      </c>
      <c r="BN259" s="266">
        <v>55</v>
      </c>
      <c r="BO259" s="266">
        <f t="shared" si="310"/>
        <v>1860.3461149329239</v>
      </c>
      <c r="BP259" s="267">
        <f>BO259*'Injection Well'!$Q$14/1000</f>
        <v>1090.234620254402</v>
      </c>
      <c r="BQ259" s="102"/>
      <c r="BR259" s="102"/>
      <c r="BS259" s="102"/>
      <c r="BT259" s="23"/>
      <c r="BU259" s="23"/>
      <c r="BV259" s="23"/>
      <c r="BW259" s="23"/>
      <c r="BX259" s="23"/>
      <c r="BY259" s="23"/>
      <c r="BZ259" s="23"/>
      <c r="CA259" s="28"/>
      <c r="CB259" s="23"/>
      <c r="CF259" s="28"/>
      <c r="CH259">
        <v>2676.0154968018455</v>
      </c>
      <c r="CI259">
        <v>48.338396939204813</v>
      </c>
    </row>
    <row r="260" spans="2:87" x14ac:dyDescent="0.25">
      <c r="B260" s="27"/>
      <c r="C260" s="23"/>
      <c r="D260" s="31"/>
      <c r="E260" s="424"/>
      <c r="F260" s="374"/>
      <c r="G260" s="374"/>
      <c r="H260" s="283">
        <v>30</v>
      </c>
      <c r="I260" s="284">
        <v>2685.6639502715898</v>
      </c>
      <c r="J260" s="284">
        <v>48.329992393208997</v>
      </c>
      <c r="K260" s="285">
        <v>2682.4335468570962</v>
      </c>
      <c r="L260" s="285">
        <v>48.329839753757078</v>
      </c>
      <c r="M260" s="286">
        <f t="shared" si="302"/>
        <v>0.12028323253796951</v>
      </c>
      <c r="N260" s="286">
        <f t="shared" si="303"/>
        <v>3.1582759350971677E-4</v>
      </c>
      <c r="O260" s="287">
        <f t="shared" si="304"/>
        <v>10.43550622037187</v>
      </c>
      <c r="P260" s="288">
        <f t="shared" si="305"/>
        <v>2.3298802282102538E-8</v>
      </c>
      <c r="Q260" s="223"/>
      <c r="R260" s="23"/>
      <c r="S260" s="376"/>
      <c r="T260" s="418"/>
      <c r="U260" s="418"/>
      <c r="V260" s="252">
        <v>30</v>
      </c>
      <c r="W260" s="252">
        <v>2798.2830287543402</v>
      </c>
      <c r="X260" s="252">
        <v>48.330209704123</v>
      </c>
      <c r="Y260" s="253">
        <v>2794.1764820382373</v>
      </c>
      <c r="Z260" s="253">
        <v>48.337189813429603</v>
      </c>
      <c r="AA260" s="2">
        <f t="shared" si="298"/>
        <v>0.14675237186178938</v>
      </c>
      <c r="AB260" s="2">
        <f t="shared" si="299"/>
        <v>1.4442538837169259E-2</v>
      </c>
      <c r="AC260" s="215">
        <f t="shared" si="300"/>
        <v>16.863725931535608</v>
      </c>
      <c r="AD260" s="217">
        <f t="shared" si="301"/>
        <v>4.8721925932130146E-5</v>
      </c>
      <c r="AE260" s="223"/>
      <c r="AF260" s="23"/>
      <c r="AG260" s="376"/>
      <c r="AH260" s="418"/>
      <c r="AI260" s="418"/>
      <c r="AJ260" s="252">
        <v>30</v>
      </c>
      <c r="AK260" s="252">
        <v>2683.9599028095599</v>
      </c>
      <c r="AL260" s="252">
        <v>48.330171768186197</v>
      </c>
      <c r="AM260" s="253">
        <v>2679.7741513421724</v>
      </c>
      <c r="AN260" s="253">
        <v>48.335946669103528</v>
      </c>
      <c r="AO260" s="2">
        <f t="shared" si="306"/>
        <v>0.15595432193326958</v>
      </c>
      <c r="AP260" s="2">
        <f t="shared" si="307"/>
        <v>1.1948852458107893E-2</v>
      </c>
      <c r="AQ260" s="215">
        <f t="shared" si="308"/>
        <v>17.520515346736527</v>
      </c>
      <c r="AR260" s="217">
        <f t="shared" si="309"/>
        <v>3.3349480604986766E-5</v>
      </c>
      <c r="AS260" s="28"/>
      <c r="AU260" s="23"/>
      <c r="AV260" s="27"/>
      <c r="AW260" s="23"/>
      <c r="AX260" s="23"/>
      <c r="AY260" s="23"/>
      <c r="AZ260" s="23"/>
      <c r="BA260" s="23"/>
      <c r="BF260" s="23"/>
      <c r="BG260" s="23"/>
      <c r="BH260" s="23"/>
      <c r="BI260" s="23"/>
      <c r="BJ260" s="28"/>
      <c r="BK260" s="23">
        <v>3991.5094007685698</v>
      </c>
      <c r="BL260" s="27"/>
      <c r="BM260" s="110">
        <v>23</v>
      </c>
      <c r="BN260" s="266">
        <v>60</v>
      </c>
      <c r="BO260" s="266">
        <f t="shared" si="310"/>
        <v>2029.468489017735</v>
      </c>
      <c r="BP260" s="267">
        <f>BO260*'Injection Well'!$Q$14/1000</f>
        <v>1189.3468584593477</v>
      </c>
      <c r="BQ260" s="102"/>
      <c r="BR260" s="102"/>
      <c r="BS260" s="102"/>
      <c r="BT260" s="23"/>
      <c r="BU260" s="23"/>
      <c r="BV260" s="23"/>
      <c r="BW260" s="23"/>
      <c r="BX260" s="23"/>
      <c r="BY260" s="23"/>
      <c r="BZ260" s="23"/>
      <c r="CA260" s="28"/>
      <c r="CB260" s="23"/>
      <c r="CF260" s="28"/>
      <c r="CH260">
        <v>2675.8537971429892</v>
      </c>
      <c r="CI260">
        <v>48.336577971028142</v>
      </c>
    </row>
    <row r="261" spans="2:87" x14ac:dyDescent="0.25">
      <c r="B261" s="27"/>
      <c r="C261" s="23"/>
      <c r="D261" s="31"/>
      <c r="E261" s="424"/>
      <c r="F261" s="374"/>
      <c r="G261" s="374"/>
      <c r="H261" s="283">
        <v>31</v>
      </c>
      <c r="I261" s="284">
        <v>2685.6531800849498</v>
      </c>
      <c r="J261" s="284">
        <v>48.329993755682203</v>
      </c>
      <c r="K261" s="285">
        <v>2682.3150659162775</v>
      </c>
      <c r="L261" s="285">
        <v>48.329851682591134</v>
      </c>
      <c r="M261" s="286">
        <f t="shared" si="302"/>
        <v>0.12429431295989989</v>
      </c>
      <c r="N261" s="286">
        <f t="shared" si="303"/>
        <v>2.9396463775210386E-4</v>
      </c>
      <c r="O261" s="287">
        <f t="shared" si="304"/>
        <v>11.143006203090703</v>
      </c>
      <c r="P261" s="288">
        <f t="shared" si="305"/>
        <v>2.0184763206044036E-8</v>
      </c>
      <c r="Q261" s="223"/>
      <c r="R261" s="23"/>
      <c r="S261" s="376"/>
      <c r="T261" s="418"/>
      <c r="U261" s="418"/>
      <c r="V261" s="252">
        <v>31</v>
      </c>
      <c r="W261" s="252">
        <v>2798.2719420667399</v>
      </c>
      <c r="X261" s="252">
        <v>48.330172186620203</v>
      </c>
      <c r="Y261" s="253">
        <v>2794.0284733552512</v>
      </c>
      <c r="Z261" s="253">
        <v>48.336765939038941</v>
      </c>
      <c r="AA261" s="2">
        <f t="shared" si="298"/>
        <v>0.15164604439247609</v>
      </c>
      <c r="AB261" s="2">
        <f t="shared" si="299"/>
        <v>1.3643138686278119E-2</v>
      </c>
      <c r="AC261" s="215">
        <f t="shared" si="300"/>
        <v>18.007026705383833</v>
      </c>
      <c r="AD261" s="217">
        <f t="shared" si="301"/>
        <v>4.3477570959608061E-5</v>
      </c>
      <c r="AE261" s="223"/>
      <c r="AF261" s="23"/>
      <c r="AG261" s="376"/>
      <c r="AH261" s="418"/>
      <c r="AI261" s="418"/>
      <c r="AJ261" s="252">
        <v>31</v>
      </c>
      <c r="AK261" s="252">
        <v>2683.9491374115901</v>
      </c>
      <c r="AL261" s="252">
        <v>48.330141004121202</v>
      </c>
      <c r="AM261" s="253">
        <v>2679.6238180473024</v>
      </c>
      <c r="AN261" s="253">
        <v>48.335595903229766</v>
      </c>
      <c r="AO261" s="2">
        <f t="shared" si="306"/>
        <v>0.16115504217263343</v>
      </c>
      <c r="AP261" s="2">
        <f t="shared" si="307"/>
        <v>1.1286743624643561E-2</v>
      </c>
      <c r="AQ261" s="215">
        <f t="shared" si="308"/>
        <v>18.708387603081977</v>
      </c>
      <c r="AR261" s="217">
        <f t="shared" si="309"/>
        <v>2.9755924284611158E-5</v>
      </c>
      <c r="AS261" s="28"/>
      <c r="AU261" s="23"/>
      <c r="AV261" s="27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8"/>
      <c r="BK261" s="23"/>
      <c r="BL261" s="27"/>
      <c r="BM261" s="110">
        <v>25</v>
      </c>
      <c r="BN261" s="266">
        <v>65</v>
      </c>
      <c r="BO261" s="266">
        <f t="shared" si="310"/>
        <v>2198.5908631025463</v>
      </c>
      <c r="BP261" s="267">
        <f>BO261*'Injection Well'!$Q$14/1000</f>
        <v>1288.4590966642932</v>
      </c>
      <c r="BQ261" s="102"/>
      <c r="BR261" s="102"/>
      <c r="BS261" s="102"/>
      <c r="BT261" s="23"/>
      <c r="BU261" s="23"/>
      <c r="BV261" s="23"/>
      <c r="BW261" s="23"/>
      <c r="BX261" s="23"/>
      <c r="BY261" s="23"/>
      <c r="BZ261" s="23"/>
      <c r="CA261" s="28"/>
      <c r="CB261" s="23"/>
      <c r="CF261" s="28"/>
      <c r="CH261">
        <v>2675.6920948971583</v>
      </c>
      <c r="CI261">
        <v>48.335153031587232</v>
      </c>
    </row>
    <row r="262" spans="2:87" ht="15.75" thickBot="1" x14ac:dyDescent="0.3">
      <c r="B262" s="27"/>
      <c r="C262" s="23"/>
      <c r="D262" s="31"/>
      <c r="E262" s="424"/>
      <c r="F262" s="374"/>
      <c r="G262" s="374"/>
      <c r="H262" s="283">
        <v>32</v>
      </c>
      <c r="I262" s="284">
        <v>2685.6424098818902</v>
      </c>
      <c r="J262" s="284">
        <v>48.329994828147299</v>
      </c>
      <c r="K262" s="285">
        <v>2682.1965829882784</v>
      </c>
      <c r="L262" s="285">
        <v>48.329862723442226</v>
      </c>
      <c r="M262" s="286">
        <f t="shared" si="302"/>
        <v>0.12830549893510979</v>
      </c>
      <c r="N262" s="286">
        <f t="shared" si="303"/>
        <v>2.7333895967397427E-4</v>
      </c>
      <c r="O262" s="287">
        <f t="shared" si="304"/>
        <v>11.873722980738799</v>
      </c>
      <c r="P262" s="288">
        <f t="shared" si="305"/>
        <v>1.7451653102620723E-8</v>
      </c>
      <c r="Q262" s="223"/>
      <c r="R262" s="23"/>
      <c r="S262" s="376"/>
      <c r="T262" s="418"/>
      <c r="U262" s="418"/>
      <c r="V262" s="252">
        <v>32</v>
      </c>
      <c r="W262" s="252">
        <v>2798.2608553629898</v>
      </c>
      <c r="X262" s="252">
        <v>48.330142633769299</v>
      </c>
      <c r="Y262" s="253">
        <v>2793.8804620220694</v>
      </c>
      <c r="Z262" s="253">
        <v>48.336367053837932</v>
      </c>
      <c r="AA262" s="2">
        <f t="shared" si="298"/>
        <v>0.1565398498329828</v>
      </c>
      <c r="AB262" s="2">
        <f t="shared" si="299"/>
        <v>1.2878960684640164E-2</v>
      </c>
      <c r="AC262" s="215">
        <f t="shared" si="300"/>
        <v>19.187845821179465</v>
      </c>
      <c r="AD262" s="217">
        <f t="shared" si="301"/>
        <v>3.8743405190809492E-5</v>
      </c>
      <c r="AE262" s="223"/>
      <c r="AF262" s="23"/>
      <c r="AG262" s="376"/>
      <c r="AH262" s="418"/>
      <c r="AI262" s="418"/>
      <c r="AJ262" s="252">
        <v>32</v>
      </c>
      <c r="AK262" s="252">
        <v>2683.9383719972202</v>
      </c>
      <c r="AL262" s="252">
        <v>48.330116788040101</v>
      </c>
      <c r="AM262" s="253">
        <v>2679.473481756404</v>
      </c>
      <c r="AN262" s="253">
        <v>48.335265827151467</v>
      </c>
      <c r="AO262" s="2">
        <f t="shared" si="306"/>
        <v>0.16635591515067868</v>
      </c>
      <c r="AP262" s="2">
        <f t="shared" si="307"/>
        <v>1.0653893376562643E-2</v>
      </c>
      <c r="AQ262" s="215">
        <f t="shared" si="308"/>
        <v>19.935244862535772</v>
      </c>
      <c r="AR262" s="217">
        <f t="shared" si="309"/>
        <v>2.6512603770376705E-5</v>
      </c>
      <c r="AS262" s="28"/>
      <c r="AU262" s="23"/>
      <c r="AV262" s="33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72"/>
      <c r="BK262" s="23"/>
      <c r="BL262" s="27"/>
      <c r="BM262" s="110">
        <v>27</v>
      </c>
      <c r="BN262" s="266">
        <v>70</v>
      </c>
      <c r="BO262" s="266">
        <f t="shared" si="310"/>
        <v>2367.7132371873577</v>
      </c>
      <c r="BP262" s="267">
        <f>BO262*'Injection Well'!$Q$14/1000</f>
        <v>1387.5713348692391</v>
      </c>
      <c r="BQ262" s="102"/>
      <c r="BR262" s="102"/>
      <c r="BS262" s="102"/>
      <c r="BT262" s="23"/>
      <c r="BU262" s="23"/>
      <c r="BV262" s="23"/>
      <c r="BW262" s="23"/>
      <c r="BX262" s="23"/>
      <c r="BY262" s="23"/>
      <c r="BZ262" s="23"/>
      <c r="CA262" s="28"/>
      <c r="CB262" s="23"/>
      <c r="CF262" s="28"/>
      <c r="CH262">
        <v>2675.5303898212469</v>
      </c>
      <c r="CI262">
        <v>48.334036765792376</v>
      </c>
    </row>
    <row r="263" spans="2:87" x14ac:dyDescent="0.25">
      <c r="B263" s="27"/>
      <c r="C263" s="23"/>
      <c r="D263" s="31"/>
      <c r="E263" s="424"/>
      <c r="F263" s="374"/>
      <c r="G263" s="374"/>
      <c r="H263" s="283">
        <v>33</v>
      </c>
      <c r="I263" s="284">
        <v>2685.6316396624202</v>
      </c>
      <c r="J263" s="284">
        <v>48.3299956838013</v>
      </c>
      <c r="K263" s="285">
        <v>2682.0780980732757</v>
      </c>
      <c r="L263" s="285">
        <v>48.329872942411306</v>
      </c>
      <c r="M263" s="286">
        <f t="shared" si="302"/>
        <v>0.1323167904586941</v>
      </c>
      <c r="N263" s="286">
        <f t="shared" si="303"/>
        <v>2.5396524095936947E-4</v>
      </c>
      <c r="O263" s="287">
        <f t="shared" si="304"/>
        <v>12.627657825779728</v>
      </c>
      <c r="P263" s="288">
        <f t="shared" si="305"/>
        <v>1.506544881766383E-8</v>
      </c>
      <c r="Q263" s="223"/>
      <c r="R263" s="23"/>
      <c r="S263" s="376"/>
      <c r="T263" s="418"/>
      <c r="U263" s="418"/>
      <c r="V263" s="252">
        <v>33</v>
      </c>
      <c r="W263" s="252">
        <v>2798.2497686431302</v>
      </c>
      <c r="X263" s="252">
        <v>48.330119037830798</v>
      </c>
      <c r="Y263" s="253">
        <v>2793.732448025035</v>
      </c>
      <c r="Z263" s="253">
        <v>48.33599168462343</v>
      </c>
      <c r="AA263" s="2">
        <f t="shared" si="298"/>
        <v>0.16143378867447208</v>
      </c>
      <c r="AB263" s="2">
        <f t="shared" si="299"/>
        <v>1.215111179021747E-2</v>
      </c>
      <c r="AC263" s="215">
        <f t="shared" si="300"/>
        <v>20.406185566668494</v>
      </c>
      <c r="AD263" s="217">
        <f t="shared" si="301"/>
        <v>3.4487980351010878E-5</v>
      </c>
      <c r="AE263" s="223"/>
      <c r="AF263" s="23"/>
      <c r="AG263" s="376"/>
      <c r="AH263" s="418"/>
      <c r="AI263" s="418"/>
      <c r="AJ263" s="252">
        <v>33</v>
      </c>
      <c r="AK263" s="252">
        <v>2683.9276065664999</v>
      </c>
      <c r="AL263" s="252">
        <v>48.330097467316698</v>
      </c>
      <c r="AM263" s="253">
        <v>2679.3231424572336</v>
      </c>
      <c r="AN263" s="253">
        <v>48.334955220501804</v>
      </c>
      <c r="AO263" s="2">
        <f t="shared" si="306"/>
        <v>0.17155694132736515</v>
      </c>
      <c r="AP263" s="2">
        <f t="shared" si="307"/>
        <v>1.0051196748344404E-2</v>
      </c>
      <c r="AQ263" s="215">
        <f t="shared" si="308"/>
        <v>21.201089733521005</v>
      </c>
      <c r="AR263" s="217">
        <f t="shared" si="309"/>
        <v>2.3597766007413483E-5</v>
      </c>
      <c r="AS263" s="28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7"/>
      <c r="BM263" s="110">
        <v>29</v>
      </c>
      <c r="BN263" s="266">
        <v>75</v>
      </c>
      <c r="BO263" s="266">
        <f t="shared" si="310"/>
        <v>2536.8356112721685</v>
      </c>
      <c r="BP263" s="267">
        <f>BO263*'Injection Well'!$Q$14/1000</f>
        <v>1486.6835730741843</v>
      </c>
      <c r="BQ263" s="102"/>
      <c r="BR263" s="102"/>
      <c r="BS263" s="102"/>
      <c r="BT263" s="23"/>
      <c r="BU263" s="23"/>
      <c r="BV263" s="23"/>
      <c r="BW263" s="23"/>
      <c r="BX263" s="23"/>
      <c r="BY263" s="23"/>
      <c r="BZ263" s="23"/>
      <c r="CA263" s="28"/>
      <c r="CB263" s="23"/>
      <c r="CF263" s="28"/>
      <c r="CH263">
        <v>2675.3686817246748</v>
      </c>
      <c r="CI263">
        <v>48.333162308248596</v>
      </c>
    </row>
    <row r="264" spans="2:87" x14ac:dyDescent="0.25">
      <c r="B264" s="27"/>
      <c r="C264" s="23"/>
      <c r="D264" s="31"/>
      <c r="E264" s="424"/>
      <c r="F264" s="374"/>
      <c r="G264" s="374"/>
      <c r="H264" s="283">
        <v>34</v>
      </c>
      <c r="I264" s="284">
        <v>2685.6208694265201</v>
      </c>
      <c r="J264" s="284">
        <v>48.3299964428276</v>
      </c>
      <c r="K264" s="285">
        <v>2681.9596111714163</v>
      </c>
      <c r="L264" s="285">
        <v>48.329882400678862</v>
      </c>
      <c r="M264" s="286">
        <f t="shared" si="302"/>
        <v>0.13632818752579987</v>
      </c>
      <c r="N264" s="286">
        <f t="shared" si="303"/>
        <v>2.3596556410404026E-4</v>
      </c>
      <c r="O264" s="287">
        <f t="shared" si="304"/>
        <v>13.404812010565745</v>
      </c>
      <c r="P264" s="288">
        <f t="shared" si="305"/>
        <v>1.3005611688730104E-8</v>
      </c>
      <c r="Q264" s="223"/>
      <c r="R264" s="23"/>
      <c r="S264" s="376"/>
      <c r="T264" s="418"/>
      <c r="U264" s="418"/>
      <c r="V264" s="252">
        <v>34</v>
      </c>
      <c r="W264" s="252">
        <v>2798.2386819071698</v>
      </c>
      <c r="X264" s="252">
        <v>48.330098099045799</v>
      </c>
      <c r="Y264" s="253">
        <v>2793.5844313512716</v>
      </c>
      <c r="Z264" s="253">
        <v>48.335638445042044</v>
      </c>
      <c r="AA264" s="2">
        <f t="shared" si="298"/>
        <v>0.1663278613790751</v>
      </c>
      <c r="AB264" s="2">
        <f t="shared" si="299"/>
        <v>1.146355214278833E-2</v>
      </c>
      <c r="AC264" s="215">
        <f t="shared" si="300"/>
        <v>21.662048237078849</v>
      </c>
      <c r="AD264" s="217">
        <f t="shared" si="301"/>
        <v>3.0695433758106524E-5</v>
      </c>
      <c r="AE264" s="223"/>
      <c r="AF264" s="23"/>
      <c r="AG264" s="376"/>
      <c r="AH264" s="418"/>
      <c r="AI264" s="418"/>
      <c r="AJ264" s="252">
        <v>34</v>
      </c>
      <c r="AK264" s="252">
        <v>2683.9168411194401</v>
      </c>
      <c r="AL264" s="252">
        <v>48.330080328223801</v>
      </c>
      <c r="AM264" s="253">
        <v>2679.172800138243</v>
      </c>
      <c r="AN264" s="253">
        <v>48.334662934895299</v>
      </c>
      <c r="AO264" s="2">
        <f t="shared" si="306"/>
        <v>0.17675812113531542</v>
      </c>
      <c r="AP264" s="2">
        <f t="shared" si="307"/>
        <v>9.4818933475305286E-3</v>
      </c>
      <c r="AQ264" s="215">
        <f t="shared" si="308"/>
        <v>22.505924831276889</v>
      </c>
      <c r="AR264" s="217">
        <f t="shared" si="309"/>
        <v>2.1000283905658096E-5</v>
      </c>
      <c r="AS264" s="28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7"/>
      <c r="BM264" s="110">
        <v>31</v>
      </c>
      <c r="BN264" s="266">
        <v>80</v>
      </c>
      <c r="BO264" s="266">
        <f t="shared" si="310"/>
        <v>2705.9579853569803</v>
      </c>
      <c r="BP264" s="267">
        <f>BO264*'Injection Well'!$Q$14/1000</f>
        <v>1585.7958112791305</v>
      </c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8"/>
      <c r="CB264" s="23"/>
      <c r="CF264" s="28"/>
      <c r="CH264">
        <v>2674.2268366460266</v>
      </c>
      <c r="CI264">
        <v>48.366137962702808</v>
      </c>
    </row>
    <row r="265" spans="2:87" x14ac:dyDescent="0.25">
      <c r="B265" s="27"/>
      <c r="C265" s="23"/>
      <c r="D265" s="31"/>
      <c r="E265" s="424"/>
      <c r="F265" s="374"/>
      <c r="G265" s="374"/>
      <c r="H265" s="283">
        <v>35</v>
      </c>
      <c r="I265" s="284">
        <v>2685.6100991742001</v>
      </c>
      <c r="J265" s="284">
        <v>48.329997080910402</v>
      </c>
      <c r="K265" s="285">
        <v>2681.8411222828199</v>
      </c>
      <c r="L265" s="285">
        <v>48.32989115487117</v>
      </c>
      <c r="M265" s="286">
        <f t="shared" si="302"/>
        <v>0.14033969013368916</v>
      </c>
      <c r="N265" s="286">
        <f t="shared" si="303"/>
        <v>2.1917245112822113E-4</v>
      </c>
      <c r="O265" s="287">
        <f t="shared" si="304"/>
        <v>14.205186807757462</v>
      </c>
      <c r="P265" s="288">
        <f t="shared" si="305"/>
        <v>1.1220325787470098E-8</v>
      </c>
      <c r="Q265" s="223"/>
      <c r="R265" s="23"/>
      <c r="S265" s="376"/>
      <c r="T265" s="418"/>
      <c r="U265" s="418"/>
      <c r="V265" s="252">
        <v>35</v>
      </c>
      <c r="W265" s="252">
        <v>2798.22759515504</v>
      </c>
      <c r="X265" s="252">
        <v>48.330080486168598</v>
      </c>
      <c r="Y265" s="253">
        <v>2793.43641198864</v>
      </c>
      <c r="Z265" s="253">
        <v>48.335306030470143</v>
      </c>
      <c r="AA265" s="2">
        <f t="shared" si="298"/>
        <v>0.17122206837984519</v>
      </c>
      <c r="AB265" s="2">
        <f t="shared" si="299"/>
        <v>1.0812198632776755E-2</v>
      </c>
      <c r="AC265" s="215">
        <f t="shared" si="300"/>
        <v>22.955436133995306</v>
      </c>
      <c r="AD265" s="217">
        <f t="shared" si="301"/>
        <v>2.7306313247413877E-5</v>
      </c>
      <c r="AE265" s="223"/>
      <c r="AF265" s="23"/>
      <c r="AG265" s="376"/>
      <c r="AH265" s="418"/>
      <c r="AI265" s="418"/>
      <c r="AJ265" s="252">
        <v>35</v>
      </c>
      <c r="AK265" s="252">
        <v>2683.9060756559602</v>
      </c>
      <c r="AL265" s="252">
        <v>48.330065919759498</v>
      </c>
      <c r="AM265" s="253">
        <v>2679.0224547885368</v>
      </c>
      <c r="AN265" s="253">
        <v>48.334387889682162</v>
      </c>
      <c r="AO265" s="2">
        <f t="shared" si="306"/>
        <v>0.18195945497942878</v>
      </c>
      <c r="AP265" s="2">
        <f t="shared" si="307"/>
        <v>8.9426112719142112E-3</v>
      </c>
      <c r="AQ265" s="215">
        <f t="shared" si="308"/>
        <v>23.849752776732895</v>
      </c>
      <c r="AR265" s="217">
        <f t="shared" si="309"/>
        <v>1.8679424012412104E-5</v>
      </c>
      <c r="AS265" s="28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7"/>
      <c r="BM265" s="110">
        <v>33</v>
      </c>
      <c r="BN265" s="266">
        <v>85</v>
      </c>
      <c r="BO265" s="266">
        <f t="shared" si="310"/>
        <v>2875.0803594417916</v>
      </c>
      <c r="BP265" s="267">
        <f>BO265*'Injection Well'!$Q$14/1000</f>
        <v>1684.9080494840759</v>
      </c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8"/>
      <c r="CB265" s="23"/>
      <c r="CF265" s="28"/>
      <c r="CH265">
        <v>2674.0650788371008</v>
      </c>
      <c r="CI265">
        <v>48.358309580496162</v>
      </c>
    </row>
    <row r="266" spans="2:87" ht="26.1" customHeight="1" x14ac:dyDescent="0.25">
      <c r="B266" s="27"/>
      <c r="C266" s="23"/>
      <c r="D266" s="31"/>
      <c r="E266" s="424"/>
      <c r="F266" s="374"/>
      <c r="G266" s="374"/>
      <c r="H266" s="283">
        <v>36</v>
      </c>
      <c r="I266" s="284">
        <v>2685.59932890547</v>
      </c>
      <c r="J266" s="284">
        <v>48.329997688048699</v>
      </c>
      <c r="K266" s="285">
        <v>2681.7226314075801</v>
      </c>
      <c r="L266" s="285">
        <v>48.329899257399298</v>
      </c>
      <c r="M266" s="286">
        <f t="shared" si="302"/>
        <v>0.14435129828058918</v>
      </c>
      <c r="N266" s="286">
        <f t="shared" si="303"/>
        <v>2.0366367496472851E-4</v>
      </c>
      <c r="O266" s="287">
        <f t="shared" si="304"/>
        <v>15.028783490145315</v>
      </c>
      <c r="P266" s="288">
        <f t="shared" si="305"/>
        <v>9.6885927416695815E-9</v>
      </c>
      <c r="Q266" s="223"/>
      <c r="R266" s="23"/>
      <c r="S266" s="376"/>
      <c r="T266" s="418"/>
      <c r="U266" s="418"/>
      <c r="V266" s="252">
        <v>36</v>
      </c>
      <c r="W266" s="252">
        <v>2798.2165083867599</v>
      </c>
      <c r="X266" s="252">
        <v>48.330063726374803</v>
      </c>
      <c r="Y266" s="253">
        <v>2793.2883899256913</v>
      </c>
      <c r="Z266" s="253">
        <v>48.334993213195695</v>
      </c>
      <c r="AA266" s="2">
        <f t="shared" si="298"/>
        <v>0.17611641008828824</v>
      </c>
      <c r="AB266" s="2">
        <f t="shared" si="299"/>
        <v>1.0199628224784752E-2</v>
      </c>
      <c r="AC266" s="215">
        <f t="shared" si="300"/>
        <v>24.286351566325212</v>
      </c>
      <c r="AD266" s="217">
        <f t="shared" si="301"/>
        <v>2.4299840317345766E-5</v>
      </c>
      <c r="AE266" s="223"/>
      <c r="AF266" s="23"/>
      <c r="AG266" s="376"/>
      <c r="AH266" s="418"/>
      <c r="AI266" s="418"/>
      <c r="AJ266" s="252">
        <v>36</v>
      </c>
      <c r="AK266" s="252">
        <v>2683.8953101760899</v>
      </c>
      <c r="AL266" s="252">
        <v>48.330052210025499</v>
      </c>
      <c r="AM266" s="253">
        <v>2678.8721063978342</v>
      </c>
      <c r="AN266" s="253">
        <v>48.334129067953057</v>
      </c>
      <c r="AO266" s="2">
        <f t="shared" si="306"/>
        <v>0.18716094324581345</v>
      </c>
      <c r="AP266" s="2">
        <f t="shared" si="307"/>
        <v>8.4354511140216758E-3</v>
      </c>
      <c r="AQ266" s="215">
        <f t="shared" si="308"/>
        <v>25.23257619788254</v>
      </c>
      <c r="AR266" s="217">
        <f t="shared" si="309"/>
        <v>1.6620770561491313E-5</v>
      </c>
      <c r="AS266" s="28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7"/>
      <c r="BM266" s="110">
        <v>35</v>
      </c>
      <c r="BN266" s="266">
        <v>90</v>
      </c>
      <c r="BO266" s="266">
        <f t="shared" si="310"/>
        <v>3044.2027335266025</v>
      </c>
      <c r="BP266" s="267">
        <f>BO266*'Injection Well'!$Q$14/1000</f>
        <v>1784.0202876890214</v>
      </c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8"/>
      <c r="CB266" s="23"/>
      <c r="CF266" s="28"/>
      <c r="CH266">
        <v>2673.9033221419236</v>
      </c>
      <c r="CI266">
        <v>48.352177016174728</v>
      </c>
    </row>
    <row r="267" spans="2:87" ht="23.45" customHeight="1" x14ac:dyDescent="0.25">
      <c r="B267" s="27"/>
      <c r="C267" s="23"/>
      <c r="D267" s="31"/>
      <c r="E267" s="424"/>
      <c r="F267" s="374"/>
      <c r="G267" s="374"/>
      <c r="H267" s="283">
        <v>37</v>
      </c>
      <c r="I267" s="284">
        <v>2685.5885586203199</v>
      </c>
      <c r="J267" s="284">
        <v>48.329998107365697</v>
      </c>
      <c r="K267" s="285">
        <v>2681.6041385457679</v>
      </c>
      <c r="L267" s="285">
        <v>48.329906756772893</v>
      </c>
      <c r="M267" s="286">
        <f t="shared" si="302"/>
        <v>0.14836301196482971</v>
      </c>
      <c r="N267" s="286">
        <f t="shared" si="303"/>
        <v>1.8901426935922103E-4</v>
      </c>
      <c r="O267" s="287">
        <f t="shared" si="304"/>
        <v>15.87560333049267</v>
      </c>
      <c r="P267" s="288">
        <f t="shared" si="305"/>
        <v>8.3449308056353887E-9</v>
      </c>
      <c r="Q267" s="223"/>
      <c r="R267" s="23"/>
      <c r="S267" s="376"/>
      <c r="T267" s="418"/>
      <c r="U267" s="418"/>
      <c r="V267" s="252">
        <v>37</v>
      </c>
      <c r="W267" s="252">
        <v>2798.2054216023598</v>
      </c>
      <c r="X267" s="252">
        <v>48.330052144755598</v>
      </c>
      <c r="Y267" s="253">
        <v>2793.1403651516293</v>
      </c>
      <c r="Z267" s="253">
        <v>48.334698837884126</v>
      </c>
      <c r="AA267" s="2">
        <f t="shared" si="298"/>
        <v>0.1810108868930014</v>
      </c>
      <c r="AB267" s="2">
        <f t="shared" si="299"/>
        <v>9.6145005484590176E-3</v>
      </c>
      <c r="AC267" s="215">
        <f t="shared" si="300"/>
        <v>25.654796849086456</v>
      </c>
      <c r="AD267" s="217">
        <f t="shared" si="301"/>
        <v>2.1591757030709858E-5</v>
      </c>
      <c r="AE267" s="223"/>
      <c r="AF267" s="23"/>
      <c r="AG267" s="376"/>
      <c r="AH267" s="418"/>
      <c r="AI267" s="418"/>
      <c r="AJ267" s="252">
        <v>37</v>
      </c>
      <c r="AK267" s="252">
        <v>2683.88454467984</v>
      </c>
      <c r="AL267" s="252">
        <v>48.330042741324903</v>
      </c>
      <c r="AM267" s="253">
        <v>2678.721754956433</v>
      </c>
      <c r="AN267" s="253">
        <v>48.33388551277951</v>
      </c>
      <c r="AO267" s="2">
        <f t="shared" si="306"/>
        <v>0.19236258629832106</v>
      </c>
      <c r="AP267" s="2">
        <f t="shared" si="307"/>
        <v>7.9511029509635525E-3</v>
      </c>
      <c r="AQ267" s="215">
        <f t="shared" si="308"/>
        <v>26.654397728117534</v>
      </c>
      <c r="AR267" s="217">
        <f t="shared" si="309"/>
        <v>1.4766892452345703E-5</v>
      </c>
      <c r="AS267" s="28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7"/>
      <c r="BM267" s="102"/>
      <c r="BN267" s="102"/>
      <c r="BO267" s="102"/>
      <c r="BP267" s="102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8"/>
      <c r="CB267" s="23"/>
      <c r="CF267" s="28"/>
      <c r="CH267">
        <v>2673.7415655143441</v>
      </c>
      <c r="CI267">
        <v>48.347372915232292</v>
      </c>
    </row>
    <row r="268" spans="2:87" ht="14.45" customHeight="1" thickBot="1" x14ac:dyDescent="0.3">
      <c r="B268" s="27"/>
      <c r="C268" s="23"/>
      <c r="D268" s="31"/>
      <c r="E268" s="424"/>
      <c r="F268" s="374"/>
      <c r="G268" s="374"/>
      <c r="H268" s="283">
        <v>38</v>
      </c>
      <c r="I268" s="284">
        <v>2685.5777883187502</v>
      </c>
      <c r="J268" s="284">
        <v>48.3299984155381</v>
      </c>
      <c r="K268" s="285">
        <v>2681.4856436974314</v>
      </c>
      <c r="L268" s="285">
        <v>48.329913697890596</v>
      </c>
      <c r="M268" s="286">
        <f t="shared" si="302"/>
        <v>0.15237483118597611</v>
      </c>
      <c r="N268" s="286">
        <f t="shared" si="303"/>
        <v>1.7528998609724644E-4</v>
      </c>
      <c r="O268" s="287">
        <f t="shared" si="304"/>
        <v>16.745647601788111</v>
      </c>
      <c r="P268" s="288">
        <f t="shared" si="305"/>
        <v>7.1770797985096862E-9</v>
      </c>
      <c r="Q268" s="223"/>
      <c r="R268" s="23"/>
      <c r="S268" s="376"/>
      <c r="T268" s="418"/>
      <c r="U268" s="418"/>
      <c r="V268" s="252">
        <v>38</v>
      </c>
      <c r="W268" s="252">
        <v>2798.1943348017899</v>
      </c>
      <c r="X268" s="252">
        <v>48.330043631326902</v>
      </c>
      <c r="Y268" s="253">
        <v>2792.9923376562701</v>
      </c>
      <c r="Z268" s="253">
        <v>48.334421817311473</v>
      </c>
      <c r="AA268" s="2">
        <f t="shared" si="298"/>
        <v>0.1859054991578421</v>
      </c>
      <c r="AB268" s="2">
        <f t="shared" si="299"/>
        <v>9.0589324064523809E-3</v>
      </c>
      <c r="AC268" s="215">
        <f t="shared" si="300"/>
        <v>27.060774301995384</v>
      </c>
      <c r="AD268" s="217">
        <f t="shared" si="301"/>
        <v>1.9168512515492607E-5</v>
      </c>
      <c r="AE268" s="223"/>
      <c r="AF268" s="23"/>
      <c r="AG268" s="376"/>
      <c r="AH268" s="418"/>
      <c r="AI268" s="418"/>
      <c r="AJ268" s="252">
        <v>38</v>
      </c>
      <c r="AK268" s="252">
        <v>2683.8737791671801</v>
      </c>
      <c r="AL268" s="252">
        <v>48.330035782253603</v>
      </c>
      <c r="AM268" s="253">
        <v>2678.571400455176</v>
      </c>
      <c r="AN268" s="253">
        <v>48.333656323676045</v>
      </c>
      <c r="AO268" s="2">
        <f t="shared" si="306"/>
        <v>0.19756438447897173</v>
      </c>
      <c r="AP268" s="2">
        <f t="shared" si="307"/>
        <v>7.4912864512549091E-3</v>
      </c>
      <c r="AQ268" s="215">
        <f t="shared" si="308"/>
        <v>28.115220005514853</v>
      </c>
      <c r="AR268" s="217">
        <f t="shared" si="309"/>
        <v>1.3108320191622784E-5</v>
      </c>
      <c r="AS268" s="28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33"/>
      <c r="BM268" s="161"/>
      <c r="BN268" s="161"/>
      <c r="BO268" s="161"/>
      <c r="BP268" s="161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72"/>
      <c r="CB268" s="23"/>
      <c r="CF268" s="28"/>
      <c r="CH268">
        <v>2673.5798081347502</v>
      </c>
      <c r="CI268">
        <v>48.343609500745558</v>
      </c>
    </row>
    <row r="269" spans="2:87" ht="15" customHeight="1" thickBot="1" x14ac:dyDescent="0.3">
      <c r="B269" s="27"/>
      <c r="C269" s="23"/>
      <c r="D269" s="31"/>
      <c r="E269" s="424"/>
      <c r="F269" s="374"/>
      <c r="G269" s="374"/>
      <c r="H269" s="283">
        <v>39</v>
      </c>
      <c r="I269" s="284">
        <v>2685.5670180007501</v>
      </c>
      <c r="J269" s="284">
        <v>48.329998674564699</v>
      </c>
      <c r="K269" s="285">
        <v>2681.3671468625989</v>
      </c>
      <c r="L269" s="285">
        <v>48.329920122308828</v>
      </c>
      <c r="M269" s="286">
        <f t="shared" si="302"/>
        <v>0.1563867559439161</v>
      </c>
      <c r="N269" s="286">
        <f t="shared" si="303"/>
        <v>1.6253312233761961E-4</v>
      </c>
      <c r="O269" s="287">
        <f t="shared" si="304"/>
        <v>17.638917577074938</v>
      </c>
      <c r="P269" s="288">
        <f t="shared" si="305"/>
        <v>6.1704569025016325E-9</v>
      </c>
      <c r="Q269" s="223"/>
      <c r="R269" s="23"/>
      <c r="S269" s="376"/>
      <c r="T269" s="418"/>
      <c r="U269" s="418"/>
      <c r="V269" s="252">
        <v>39</v>
      </c>
      <c r="W269" s="252">
        <v>2798.18324798503</v>
      </c>
      <c r="X269" s="252">
        <v>48.330036474698801</v>
      </c>
      <c r="Y269" s="253">
        <v>2792.8443074300067</v>
      </c>
      <c r="Z269" s="253">
        <v>48.334161128349116</v>
      </c>
      <c r="AA269" s="2">
        <f t="shared" si="298"/>
        <v>0.19080024722712122</v>
      </c>
      <c r="AB269" s="2">
        <f t="shared" si="299"/>
        <v>8.5343483083744759E-3</v>
      </c>
      <c r="AC269" s="215">
        <f t="shared" si="300"/>
        <v>28.504286250072798</v>
      </c>
      <c r="AD269" s="217">
        <f t="shared" si="301"/>
        <v>1.7012767735058706E-5</v>
      </c>
      <c r="AE269" s="223"/>
      <c r="AF269" s="23"/>
      <c r="AG269" s="376"/>
      <c r="AH269" s="418"/>
      <c r="AI269" s="418"/>
      <c r="AJ269" s="252">
        <v>39</v>
      </c>
      <c r="AK269" s="252">
        <v>2683.8630136380898</v>
      </c>
      <c r="AL269" s="252">
        <v>48.330029932933201</v>
      </c>
      <c r="AM269" s="253">
        <v>2678.421042885418</v>
      </c>
      <c r="AN269" s="253">
        <v>48.33344065327104</v>
      </c>
      <c r="AO269" s="2">
        <f t="shared" si="306"/>
        <v>0.20276633811108447</v>
      </c>
      <c r="AP269" s="2">
        <f t="shared" si="307"/>
        <v>7.0571450971016062E-3</v>
      </c>
      <c r="AQ269" s="215">
        <f t="shared" si="308"/>
        <v>29.615045672934734</v>
      </c>
      <c r="AR269" s="217">
        <f t="shared" si="309"/>
        <v>1.1633013222953592E-5</v>
      </c>
      <c r="AS269" s="28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102"/>
      <c r="BN269" s="102"/>
      <c r="BO269" s="102"/>
      <c r="BP269" s="102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F269" s="28"/>
      <c r="CH269">
        <v>2673.4180493609656</v>
      </c>
      <c r="CI269">
        <v>48.340661335021572</v>
      </c>
    </row>
    <row r="270" spans="2:87" ht="14.45" customHeight="1" x14ac:dyDescent="0.25">
      <c r="B270" s="27"/>
      <c r="C270" s="23"/>
      <c r="D270" s="31"/>
      <c r="E270" s="424"/>
      <c r="F270" s="374"/>
      <c r="G270" s="374"/>
      <c r="H270" s="283">
        <v>40</v>
      </c>
      <c r="I270" s="284">
        <v>2685.5562476663399</v>
      </c>
      <c r="J270" s="284">
        <v>48.329998910645102</v>
      </c>
      <c r="K270" s="285">
        <v>2681.2486480412804</v>
      </c>
      <c r="L270" s="285">
        <v>48.329926068490579</v>
      </c>
      <c r="M270" s="286">
        <f t="shared" si="302"/>
        <v>0.16039878624038131</v>
      </c>
      <c r="N270" s="286">
        <f t="shared" si="303"/>
        <v>1.5071830367299332E-4</v>
      </c>
      <c r="O270" s="287">
        <f t="shared" si="304"/>
        <v>18.555414529813074</v>
      </c>
      <c r="P270" s="288">
        <f t="shared" si="305"/>
        <v>5.30597947559638E-9</v>
      </c>
      <c r="Q270" s="223"/>
      <c r="R270" s="23"/>
      <c r="S270" s="376"/>
      <c r="T270" s="418"/>
      <c r="U270" s="418"/>
      <c r="V270" s="252">
        <v>40</v>
      </c>
      <c r="W270" s="252">
        <v>2798.1721611521202</v>
      </c>
      <c r="X270" s="252">
        <v>48.330029953815803</v>
      </c>
      <c r="Y270" s="253">
        <v>2792.6962744637754</v>
      </c>
      <c r="Z270" s="253">
        <v>48.333915808185175</v>
      </c>
      <c r="AA270" s="2">
        <f t="shared" si="298"/>
        <v>0.19569513142787573</v>
      </c>
      <c r="AB270" s="2">
        <f t="shared" si="299"/>
        <v>8.0402482123130888E-3</v>
      </c>
      <c r="AC270" s="215">
        <f t="shared" si="300"/>
        <v>29.985335023592569</v>
      </c>
      <c r="AD270" s="217">
        <f t="shared" si="301"/>
        <v>1.509986417996789E-5</v>
      </c>
      <c r="AE270" s="223"/>
      <c r="AF270" s="23"/>
      <c r="AG270" s="376"/>
      <c r="AH270" s="418"/>
      <c r="AI270" s="418"/>
      <c r="AJ270" s="252">
        <v>40</v>
      </c>
      <c r="AK270" s="252">
        <v>2683.8522480925999</v>
      </c>
      <c r="AL270" s="252">
        <v>48.330024601728198</v>
      </c>
      <c r="AM270" s="253">
        <v>2678.2706822389964</v>
      </c>
      <c r="AN270" s="253">
        <v>48.333237704173904</v>
      </c>
      <c r="AO270" s="2">
        <f t="shared" si="306"/>
        <v>0.20796844750191704</v>
      </c>
      <c r="AP270" s="2">
        <f t="shared" si="307"/>
        <v>6.6482532797861107E-3</v>
      </c>
      <c r="AQ270" s="215">
        <f t="shared" si="308"/>
        <v>31.15387737811233</v>
      </c>
      <c r="AR270" s="217">
        <f t="shared" si="309"/>
        <v>1.0324027326600778E-5</v>
      </c>
      <c r="AS270" s="28"/>
      <c r="AU270" s="430" t="s">
        <v>238</v>
      </c>
      <c r="AV270" s="431"/>
      <c r="AW270" s="431"/>
      <c r="AX270" s="431"/>
      <c r="AY270" s="431"/>
      <c r="AZ270" s="431"/>
      <c r="BA270" s="431"/>
      <c r="BB270" s="431"/>
      <c r="BC270" s="431"/>
      <c r="BD270" s="431"/>
      <c r="BE270" s="431"/>
      <c r="BF270" s="431"/>
      <c r="BG270" s="431"/>
      <c r="BH270" s="431"/>
      <c r="BI270" s="431"/>
      <c r="BJ270" s="431"/>
      <c r="BK270" s="431"/>
      <c r="BL270" s="431"/>
      <c r="BM270" s="431"/>
      <c r="BN270" s="431"/>
      <c r="BO270" s="431"/>
      <c r="BP270" s="432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F270" s="28"/>
      <c r="CH270">
        <v>2673.2562886897967</v>
      </c>
      <c r="CI270">
        <v>48.338351815476187</v>
      </c>
    </row>
    <row r="271" spans="2:87" ht="19.5" customHeight="1" x14ac:dyDescent="0.35">
      <c r="B271" s="27"/>
      <c r="C271" s="23"/>
      <c r="D271" s="31"/>
      <c r="E271" s="424"/>
      <c r="F271" s="374"/>
      <c r="G271" s="374"/>
      <c r="H271" s="283">
        <v>41</v>
      </c>
      <c r="I271" s="284">
        <v>2685.5454773155302</v>
      </c>
      <c r="J271" s="284">
        <v>48.329999103127797</v>
      </c>
      <c r="K271" s="285">
        <v>2681.1301472334681</v>
      </c>
      <c r="L271" s="285">
        <v>48.329931572035697</v>
      </c>
      <c r="M271" s="286">
        <f t="shared" si="302"/>
        <v>0.16441092207739177</v>
      </c>
      <c r="N271" s="286">
        <f t="shared" si="303"/>
        <v>1.3972913998109372E-4</v>
      </c>
      <c r="O271" s="287">
        <f t="shared" si="304"/>
        <v>19.495139733563001</v>
      </c>
      <c r="P271" s="288">
        <f t="shared" si="305"/>
        <v>4.5604484001742181E-9</v>
      </c>
      <c r="Q271" s="223"/>
      <c r="R271" s="23"/>
      <c r="S271" s="376"/>
      <c r="T271" s="418"/>
      <c r="U271" s="418"/>
      <c r="V271" s="252">
        <v>41</v>
      </c>
      <c r="W271" s="252">
        <v>2798.1610743030501</v>
      </c>
      <c r="X271" s="252">
        <v>48.3300246408484</v>
      </c>
      <c r="Y271" s="253">
        <v>2792.5482387490233</v>
      </c>
      <c r="Z271" s="253">
        <v>48.333684950768678</v>
      </c>
      <c r="AA271" s="2">
        <f t="shared" si="298"/>
        <v>0.20059015206709643</v>
      </c>
      <c r="AB271" s="2">
        <f t="shared" si="299"/>
        <v>7.5735734617941803E-3</v>
      </c>
      <c r="AC271" s="215">
        <f t="shared" si="300"/>
        <v>31.503922956547196</v>
      </c>
      <c r="AD271" s="217">
        <f t="shared" si="301"/>
        <v>1.3397868712484676E-5</v>
      </c>
      <c r="AE271" s="223"/>
      <c r="AF271" s="23"/>
      <c r="AG271" s="376"/>
      <c r="AH271" s="418"/>
      <c r="AI271" s="418"/>
      <c r="AJ271" s="252">
        <v>41</v>
      </c>
      <c r="AK271" s="252">
        <v>2683.84148253071</v>
      </c>
      <c r="AL271" s="252">
        <v>48.330020254941999</v>
      </c>
      <c r="AM271" s="253">
        <v>2678.1203185082022</v>
      </c>
      <c r="AN271" s="253">
        <v>48.333046726027042</v>
      </c>
      <c r="AO271" s="2">
        <f t="shared" si="306"/>
        <v>0.2131707129406552</v>
      </c>
      <c r="AP271" s="2">
        <f t="shared" si="307"/>
        <v>6.262093558162117E-3</v>
      </c>
      <c r="AQ271" s="215">
        <f t="shared" si="308"/>
        <v>32.731717772437221</v>
      </c>
      <c r="AR271" s="217">
        <f t="shared" si="309"/>
        <v>9.1595272286023813E-6</v>
      </c>
      <c r="AS271" s="28"/>
      <c r="AU271" s="433"/>
      <c r="AV271" s="434"/>
      <c r="AW271" s="434"/>
      <c r="AX271" s="434"/>
      <c r="AY271" s="434"/>
      <c r="AZ271" s="434"/>
      <c r="BA271" s="434"/>
      <c r="BB271" s="434"/>
      <c r="BC271" s="434"/>
      <c r="BD271" s="434"/>
      <c r="BE271" s="434"/>
      <c r="BF271" s="434"/>
      <c r="BG271" s="434"/>
      <c r="BH271" s="434"/>
      <c r="BI271" s="434"/>
      <c r="BJ271" s="434"/>
      <c r="BK271" s="434"/>
      <c r="BL271" s="434"/>
      <c r="BM271" s="434"/>
      <c r="BN271" s="434"/>
      <c r="BO271" s="434"/>
      <c r="BP271" s="435"/>
      <c r="BQ271" s="23"/>
      <c r="BR271" s="23"/>
      <c r="BS271" s="194" t="s">
        <v>257</v>
      </c>
      <c r="BT271" s="195"/>
      <c r="BU271" s="195"/>
      <c r="BV271" s="195"/>
      <c r="BW271" s="195"/>
      <c r="BX271" s="195"/>
      <c r="BY271" s="195"/>
      <c r="BZ271" s="196"/>
      <c r="CA271" s="23"/>
      <c r="CB271" s="23"/>
      <c r="CF271" s="28"/>
      <c r="CH271">
        <v>2673.0945257269186</v>
      </c>
      <c r="CI271">
        <v>48.336542595818351</v>
      </c>
    </row>
    <row r="272" spans="2:87" ht="15" customHeight="1" x14ac:dyDescent="0.25">
      <c r="B272" s="27"/>
      <c r="C272" s="23"/>
      <c r="D272" s="31"/>
      <c r="E272" s="424"/>
      <c r="F272" s="374"/>
      <c r="G272" s="374"/>
      <c r="H272" s="283">
        <v>42</v>
      </c>
      <c r="I272" s="284">
        <v>2685.53470694831</v>
      </c>
      <c r="J272" s="284">
        <v>48.329999292411102</v>
      </c>
      <c r="K272" s="285">
        <v>2681.0116444391388</v>
      </c>
      <c r="L272" s="285">
        <v>48.329936665894003</v>
      </c>
      <c r="M272" s="286">
        <f t="shared" si="302"/>
        <v>0.16842316345674865</v>
      </c>
      <c r="N272" s="286">
        <f t="shared" si="303"/>
        <v>1.295810428640988E-4</v>
      </c>
      <c r="O272" s="287">
        <f t="shared" si="304"/>
        <v>20.45809446187069</v>
      </c>
      <c r="P272" s="288">
        <f t="shared" si="305"/>
        <v>3.9220806439911544E-9</v>
      </c>
      <c r="Q272" s="223"/>
      <c r="R272" s="23"/>
      <c r="S272" s="376"/>
      <c r="T272" s="418"/>
      <c r="U272" s="418"/>
      <c r="V272" s="252">
        <v>42</v>
      </c>
      <c r="W272" s="252">
        <v>2798.1499874378401</v>
      </c>
      <c r="X272" s="252">
        <v>48.330019416272101</v>
      </c>
      <c r="Y272" s="253">
        <v>2792.4002002776783</v>
      </c>
      <c r="Z272" s="253">
        <v>48.333467703463356</v>
      </c>
      <c r="AA272" s="2">
        <f t="shared" si="298"/>
        <v>0.20548530943570401</v>
      </c>
      <c r="AB272" s="2">
        <f t="shared" si="299"/>
        <v>7.1348764865040723E-3</v>
      </c>
      <c r="AC272" s="215">
        <f t="shared" si="300"/>
        <v>33.060052387161022</v>
      </c>
      <c r="AD272" s="217">
        <f t="shared" si="301"/>
        <v>1.1890684553369512E-5</v>
      </c>
      <c r="AE272" s="223"/>
      <c r="AF272" s="23"/>
      <c r="AG272" s="376"/>
      <c r="AH272" s="418"/>
      <c r="AI272" s="418"/>
      <c r="AJ272" s="252">
        <v>42</v>
      </c>
      <c r="AK272" s="252">
        <v>2683.8307169524101</v>
      </c>
      <c r="AL272" s="252">
        <v>48.330015980408803</v>
      </c>
      <c r="AM272" s="253">
        <v>2677.9699516857536</v>
      </c>
      <c r="AN272" s="253">
        <v>48.332867012731711</v>
      </c>
      <c r="AO272" s="2">
        <f t="shared" si="306"/>
        <v>0.21837313470022393</v>
      </c>
      <c r="AP272" s="2">
        <f t="shared" si="307"/>
        <v>5.8990924481883301E-3</v>
      </c>
      <c r="AQ272" s="215">
        <f t="shared" si="308"/>
        <v>34.348569510846907</v>
      </c>
      <c r="AR272" s="217">
        <f t="shared" si="309"/>
        <v>8.1283853062690878E-6</v>
      </c>
      <c r="AS272" s="28"/>
      <c r="AU272" s="433"/>
      <c r="AV272" s="434"/>
      <c r="AW272" s="434"/>
      <c r="AX272" s="434"/>
      <c r="AY272" s="434"/>
      <c r="AZ272" s="434"/>
      <c r="BA272" s="434"/>
      <c r="BB272" s="434"/>
      <c r="BC272" s="434"/>
      <c r="BD272" s="434"/>
      <c r="BE272" s="434"/>
      <c r="BF272" s="434"/>
      <c r="BG272" s="434"/>
      <c r="BH272" s="434"/>
      <c r="BI272" s="434"/>
      <c r="BJ272" s="434"/>
      <c r="BK272" s="434"/>
      <c r="BL272" s="434"/>
      <c r="BM272" s="434"/>
      <c r="BN272" s="434"/>
      <c r="BO272" s="434"/>
      <c r="BP272" s="435"/>
      <c r="BQ272" s="23"/>
      <c r="BR272" s="23"/>
      <c r="BS272" s="385" t="s">
        <v>261</v>
      </c>
      <c r="BT272" s="385" t="s">
        <v>259</v>
      </c>
      <c r="BU272" s="197" t="s">
        <v>258</v>
      </c>
      <c r="BV272" s="203"/>
      <c r="BW272" s="198"/>
      <c r="BX272" s="380" t="s">
        <v>245</v>
      </c>
      <c r="BY272" s="381"/>
      <c r="BZ272" s="378" t="s">
        <v>269</v>
      </c>
      <c r="CA272" s="23"/>
      <c r="CB272" s="23"/>
      <c r="CH272">
        <v>2672.9327601632899</v>
      </c>
      <c r="CI272">
        <v>48.335125298849498</v>
      </c>
    </row>
    <row r="273" spans="2:87" ht="15.75" thickBot="1" x14ac:dyDescent="0.3">
      <c r="B273" s="27"/>
      <c r="C273" s="23"/>
      <c r="D273" s="31"/>
      <c r="E273" s="424"/>
      <c r="F273" s="374"/>
      <c r="G273" s="374"/>
      <c r="H273" s="283">
        <v>43</v>
      </c>
      <c r="I273" s="284">
        <v>2685.5239365646999</v>
      </c>
      <c r="J273" s="284">
        <v>48.329999404894302</v>
      </c>
      <c r="K273" s="285">
        <v>2680.8931396582539</v>
      </c>
      <c r="L273" s="285">
        <v>48.329941380562552</v>
      </c>
      <c r="M273" s="286">
        <f t="shared" si="302"/>
        <v>0.17243551038199539</v>
      </c>
      <c r="N273" s="286">
        <f t="shared" si="303"/>
        <v>1.2005862293510744E-4</v>
      </c>
      <c r="O273" s="287">
        <f t="shared" si="304"/>
        <v>21.444279988749788</v>
      </c>
      <c r="P273" s="288">
        <f t="shared" si="305"/>
        <v>3.3668230750412204E-9</v>
      </c>
      <c r="Q273" s="223"/>
      <c r="R273" s="23"/>
      <c r="S273" s="376"/>
      <c r="T273" s="418"/>
      <c r="U273" s="418"/>
      <c r="V273" s="252">
        <v>43</v>
      </c>
      <c r="W273" s="252">
        <v>2798.1389005564802</v>
      </c>
      <c r="X273" s="252">
        <v>48.330016313598598</v>
      </c>
      <c r="Y273" s="253">
        <v>2792.2521590421206</v>
      </c>
      <c r="Z273" s="253">
        <v>48.333263263898715</v>
      </c>
      <c r="AA273" s="2">
        <f t="shared" si="298"/>
        <v>0.21038060380736645</v>
      </c>
      <c r="AB273" s="2">
        <f t="shared" si="299"/>
        <v>6.7182892698570982E-3</v>
      </c>
      <c r="AC273" s="215">
        <f t="shared" si="300"/>
        <v>34.653725656883907</v>
      </c>
      <c r="AD273" s="217">
        <f t="shared" si="301"/>
        <v>1.0542686251427798E-5</v>
      </c>
      <c r="AE273" s="223"/>
      <c r="AF273" s="23"/>
      <c r="AG273" s="376"/>
      <c r="AH273" s="418"/>
      <c r="AI273" s="418"/>
      <c r="AJ273" s="252">
        <v>43</v>
      </c>
      <c r="AK273" s="252">
        <v>2683.8199513577301</v>
      </c>
      <c r="AL273" s="252">
        <v>48.330013440168997</v>
      </c>
      <c r="AM273" s="253">
        <v>2677.8195817647706</v>
      </c>
      <c r="AN273" s="253">
        <v>48.332697899837498</v>
      </c>
      <c r="AO273" s="2">
        <f t="shared" si="306"/>
        <v>0.22357571304006188</v>
      </c>
      <c r="AP273" s="2">
        <f t="shared" si="307"/>
        <v>5.55443600657017E-3</v>
      </c>
      <c r="AQ273" s="215">
        <f t="shared" si="308"/>
        <v>36.004435252112799</v>
      </c>
      <c r="AR273" s="217">
        <f t="shared" si="309"/>
        <v>7.2063237118082262E-6</v>
      </c>
      <c r="AS273" s="28"/>
      <c r="AU273" s="436"/>
      <c r="AV273" s="437"/>
      <c r="AW273" s="437"/>
      <c r="AX273" s="437"/>
      <c r="AY273" s="437"/>
      <c r="AZ273" s="437"/>
      <c r="BA273" s="437"/>
      <c r="BB273" s="437"/>
      <c r="BC273" s="437"/>
      <c r="BD273" s="437"/>
      <c r="BE273" s="437"/>
      <c r="BF273" s="437"/>
      <c r="BG273" s="437"/>
      <c r="BH273" s="437"/>
      <c r="BI273" s="437"/>
      <c r="BJ273" s="437"/>
      <c r="BK273" s="437"/>
      <c r="BL273" s="437"/>
      <c r="BM273" s="437"/>
      <c r="BN273" s="437"/>
      <c r="BO273" s="437"/>
      <c r="BP273" s="438"/>
      <c r="BQ273" s="23"/>
      <c r="BR273" s="23"/>
      <c r="BS273" s="385"/>
      <c r="BT273" s="385"/>
      <c r="BU273" s="180" t="s">
        <v>61</v>
      </c>
      <c r="BV273" s="180" t="s">
        <v>60</v>
      </c>
      <c r="BW273" s="180" t="s">
        <v>260</v>
      </c>
      <c r="BX273" s="180" t="s">
        <v>270</v>
      </c>
      <c r="BY273" s="181" t="s">
        <v>268</v>
      </c>
      <c r="BZ273" s="379"/>
      <c r="CH273">
        <v>2672.7709917566772</v>
      </c>
      <c r="CI273">
        <v>48.334015024460797</v>
      </c>
    </row>
    <row r="274" spans="2:87" ht="15.75" thickBot="1" x14ac:dyDescent="0.3">
      <c r="B274" s="27"/>
      <c r="C274" s="23"/>
      <c r="D274" s="31"/>
      <c r="E274" s="424"/>
      <c r="F274" s="374"/>
      <c r="G274" s="374"/>
      <c r="H274" s="283">
        <v>44</v>
      </c>
      <c r="I274" s="284">
        <v>2685.5131661647001</v>
      </c>
      <c r="J274" s="284">
        <v>48.329999507466802</v>
      </c>
      <c r="K274" s="285">
        <v>2680.774632890761</v>
      </c>
      <c r="L274" s="285">
        <v>48.329945744268223</v>
      </c>
      <c r="M274" s="286">
        <f t="shared" si="302"/>
        <v>0.17644796285643954</v>
      </c>
      <c r="N274" s="286">
        <f t="shared" si="303"/>
        <v>1.1124187694435608E-4</v>
      </c>
      <c r="O274" s="287">
        <f t="shared" si="304"/>
        <v>22.453697588227847</v>
      </c>
      <c r="P274" s="288">
        <f t="shared" si="305"/>
        <v>2.8904815214776881E-9</v>
      </c>
      <c r="Q274" s="223"/>
      <c r="R274" s="23"/>
      <c r="S274" s="376"/>
      <c r="T274" s="418"/>
      <c r="U274" s="418"/>
      <c r="V274" s="252">
        <v>44</v>
      </c>
      <c r="W274" s="252">
        <v>2798.1278136589899</v>
      </c>
      <c r="X274" s="252">
        <v>48.330013484932302</v>
      </c>
      <c r="Y274" s="253">
        <v>2792.1041150351571</v>
      </c>
      <c r="Z274" s="253">
        <v>48.333070877006705</v>
      </c>
      <c r="AA274" s="2">
        <f t="shared" si="298"/>
        <v>0.21527603544156601</v>
      </c>
      <c r="AB274" s="2">
        <f t="shared" si="299"/>
        <v>6.3260732905784257E-3</v>
      </c>
      <c r="AC274" s="215">
        <f t="shared" si="300"/>
        <v>36.284945110765683</v>
      </c>
      <c r="AD274" s="217">
        <f t="shared" si="301"/>
        <v>9.3476462966238291E-6</v>
      </c>
      <c r="AE274" s="223"/>
      <c r="AF274" s="23"/>
      <c r="AG274" s="376"/>
      <c r="AH274" s="418"/>
      <c r="AI274" s="418"/>
      <c r="AJ274" s="252">
        <v>44</v>
      </c>
      <c r="AK274" s="252">
        <v>2683.8091857466602</v>
      </c>
      <c r="AL274" s="252">
        <v>48.330011123732397</v>
      </c>
      <c r="AM274" s="253">
        <v>2677.6692087387519</v>
      </c>
      <c r="AN274" s="253">
        <v>48.332538762085775</v>
      </c>
      <c r="AO274" s="2">
        <f t="shared" si="306"/>
        <v>0.22877844820402651</v>
      </c>
      <c r="AP274" s="2">
        <f t="shared" si="307"/>
        <v>5.2299560761671065E-3</v>
      </c>
      <c r="AQ274" s="215">
        <f t="shared" si="308"/>
        <v>37.699317657642908</v>
      </c>
      <c r="AR274" s="217">
        <f t="shared" si="309"/>
        <v>6.3889556454668465E-6</v>
      </c>
      <c r="AS274" s="28"/>
      <c r="AU274" s="24"/>
      <c r="AV274" s="25"/>
      <c r="AW274" s="25"/>
      <c r="AX274" s="25"/>
      <c r="AY274" s="25"/>
      <c r="AZ274" s="25"/>
      <c r="BA274" s="25"/>
      <c r="BB274" s="25"/>
      <c r="BC274" s="26"/>
      <c r="BD274" s="24"/>
      <c r="BE274" s="25"/>
      <c r="BF274" s="25"/>
      <c r="BG274" s="25"/>
      <c r="BH274" s="25"/>
      <c r="BI274" s="25"/>
      <c r="BJ274" s="26"/>
      <c r="BK274" s="23"/>
      <c r="BL274" s="23"/>
      <c r="BM274" s="23"/>
      <c r="BN274" s="23"/>
      <c r="BO274" s="23"/>
      <c r="BP274" s="28"/>
      <c r="BQ274" s="23"/>
      <c r="BR274" s="23"/>
      <c r="BS274" s="386">
        <v>1</v>
      </c>
      <c r="BT274" s="387" t="s">
        <v>267</v>
      </c>
      <c r="BU274" s="174">
        <v>1070.9998000000001</v>
      </c>
      <c r="BV274" s="174">
        <v>40</v>
      </c>
      <c r="BW274" s="174">
        <v>0.625</v>
      </c>
      <c r="BX274" s="174">
        <v>12331.909844208269</v>
      </c>
      <c r="BY274" s="174">
        <v>12315.9</v>
      </c>
      <c r="BZ274" s="175">
        <f>(ABS(BX274-BY274))/BY274*100</f>
        <v>0.12999329491363998</v>
      </c>
      <c r="CH274">
        <v>2672.6092203171843</v>
      </c>
      <c r="CI274">
        <v>48.333145263947081</v>
      </c>
    </row>
    <row r="275" spans="2:87" x14ac:dyDescent="0.25">
      <c r="B275" s="27"/>
      <c r="C275" s="23"/>
      <c r="D275" s="31"/>
      <c r="E275" s="424"/>
      <c r="F275" s="374"/>
      <c r="G275" s="374"/>
      <c r="H275" s="283">
        <v>45</v>
      </c>
      <c r="I275" s="284">
        <v>2685.5023957483299</v>
      </c>
      <c r="J275" s="284">
        <v>48.3299995951254</v>
      </c>
      <c r="K275" s="285">
        <v>2680.6561241365957</v>
      </c>
      <c r="L275" s="285">
        <v>48.329949783136698</v>
      </c>
      <c r="M275" s="286">
        <f t="shared" si="302"/>
        <v>0.18046052088453898</v>
      </c>
      <c r="N275" s="286">
        <f t="shared" si="303"/>
        <v>1.0306639586173318E-4</v>
      </c>
      <c r="O275" s="287">
        <f t="shared" si="304"/>
        <v>23.486348534700895</v>
      </c>
      <c r="P275" s="288">
        <f t="shared" si="305"/>
        <v>2.4812342185165172E-9</v>
      </c>
      <c r="Q275" s="223"/>
      <c r="R275" s="23"/>
      <c r="S275" s="376"/>
      <c r="T275" s="418"/>
      <c r="U275" s="418"/>
      <c r="V275" s="252">
        <v>45</v>
      </c>
      <c r="W275" s="252">
        <v>2798.1167267453902</v>
      </c>
      <c r="X275" s="252">
        <v>48.330011069957301</v>
      </c>
      <c r="Y275" s="253">
        <v>2791.9560682499941</v>
      </c>
      <c r="Z275" s="253">
        <v>48.332889832233121</v>
      </c>
      <c r="AA275" s="2">
        <f t="shared" si="298"/>
        <v>0.22017160458355209</v>
      </c>
      <c r="AB275" s="2">
        <f t="shared" si="299"/>
        <v>5.9564693077624048E-3</v>
      </c>
      <c r="AC275" s="215">
        <f t="shared" si="300"/>
        <v>37.953713096896038</v>
      </c>
      <c r="AD275" s="217">
        <f t="shared" si="301"/>
        <v>8.2872722406853771E-6</v>
      </c>
      <c r="AE275" s="223"/>
      <c r="AF275" s="23"/>
      <c r="AG275" s="376"/>
      <c r="AH275" s="418"/>
      <c r="AI275" s="418"/>
      <c r="AJ275" s="252">
        <v>45</v>
      </c>
      <c r="AK275" s="252">
        <v>2683.7984201192198</v>
      </c>
      <c r="AL275" s="252">
        <v>48.330009144074097</v>
      </c>
      <c r="AM275" s="253">
        <v>2677.5188326015514</v>
      </c>
      <c r="AN275" s="253">
        <v>48.332389011098044</v>
      </c>
      <c r="AO275" s="2">
        <f t="shared" si="306"/>
        <v>0.23398134042382765</v>
      </c>
      <c r="AP275" s="2">
        <f t="shared" si="307"/>
        <v>4.9242014766699383E-3</v>
      </c>
      <c r="AQ275" s="215">
        <f t="shared" si="308"/>
        <v>39.433219392057538</v>
      </c>
      <c r="AR275" s="217">
        <f t="shared" si="309"/>
        <v>5.663767051671365E-6</v>
      </c>
      <c r="AS275" s="28"/>
      <c r="AU275" s="27"/>
      <c r="AV275" s="23"/>
      <c r="AW275" s="439" t="s">
        <v>239</v>
      </c>
      <c r="AX275" s="440"/>
      <c r="AY275" s="440"/>
      <c r="AZ275" s="441"/>
      <c r="BA275" s="23"/>
      <c r="BB275" s="23"/>
      <c r="BC275" s="28"/>
      <c r="BD275" s="27"/>
      <c r="BE275" s="439" t="s">
        <v>243</v>
      </c>
      <c r="BF275" s="440"/>
      <c r="BG275" s="440"/>
      <c r="BH275" s="441"/>
      <c r="BI275" s="23"/>
      <c r="BJ275" s="28"/>
      <c r="BK275" s="23"/>
      <c r="BL275" s="439" t="s">
        <v>244</v>
      </c>
      <c r="BM275" s="440"/>
      <c r="BN275" s="440"/>
      <c r="BO275" s="441"/>
      <c r="BP275" s="28"/>
      <c r="BS275" s="386"/>
      <c r="BT275" s="387"/>
      <c r="BU275" s="174">
        <v>1070.9998000000001</v>
      </c>
      <c r="BV275" s="174">
        <v>40</v>
      </c>
      <c r="BW275" s="174">
        <v>0.625</v>
      </c>
      <c r="BX275" s="174">
        <v>12331.909844208269</v>
      </c>
      <c r="BY275" s="174">
        <v>12315.9</v>
      </c>
      <c r="BZ275" s="175">
        <f>(ABS(BX275-BY275))/BY275*100</f>
        <v>0.12999329491363998</v>
      </c>
      <c r="CF275" s="28"/>
      <c r="CH275">
        <v>2671.3145275261199</v>
      </c>
      <c r="CI275">
        <v>48.365932334527898</v>
      </c>
    </row>
    <row r="276" spans="2:87" x14ac:dyDescent="0.25">
      <c r="B276" s="27"/>
      <c r="C276" s="23"/>
      <c r="D276" s="31"/>
      <c r="E276" s="424"/>
      <c r="F276" s="374"/>
      <c r="G276" s="374"/>
      <c r="H276" s="283">
        <v>46</v>
      </c>
      <c r="I276" s="284">
        <v>2685.4916253155902</v>
      </c>
      <c r="J276" s="284">
        <v>48.329999664799203</v>
      </c>
      <c r="K276" s="285">
        <v>2680.5376133956811</v>
      </c>
      <c r="L276" s="285">
        <v>48.329953521348884</v>
      </c>
      <c r="M276" s="286">
        <f t="shared" si="302"/>
        <v>0.18447318447053268</v>
      </c>
      <c r="N276" s="286">
        <f t="shared" si="303"/>
        <v>9.5475792756935635E-5</v>
      </c>
      <c r="O276" s="287">
        <f t="shared" si="304"/>
        <v>24.542234102601793</v>
      </c>
      <c r="P276" s="288">
        <f t="shared" si="305"/>
        <v>2.12921800737814E-9</v>
      </c>
      <c r="Q276" s="223"/>
      <c r="R276" s="23"/>
      <c r="S276" s="376"/>
      <c r="T276" s="418"/>
      <c r="U276" s="418"/>
      <c r="V276" s="252">
        <v>46</v>
      </c>
      <c r="W276" s="252">
        <v>2798.1056398156602</v>
      </c>
      <c r="X276" s="252">
        <v>48.330009153295002</v>
      </c>
      <c r="Y276" s="253">
        <v>2791.8080186802167</v>
      </c>
      <c r="Z276" s="253">
        <v>48.33271946091341</v>
      </c>
      <c r="AA276" s="2">
        <f t="shared" si="298"/>
        <v>0.22506731146356454</v>
      </c>
      <c r="AB276" s="2">
        <f t="shared" si="299"/>
        <v>5.6079186945960776E-3</v>
      </c>
      <c r="AC276" s="215">
        <f t="shared" si="300"/>
        <v>39.660031965584402</v>
      </c>
      <c r="AD276" s="217">
        <f t="shared" si="301"/>
        <v>7.3457673863984165E-6</v>
      </c>
      <c r="AE276" s="223"/>
      <c r="AF276" s="23"/>
      <c r="AG276" s="376"/>
      <c r="AH276" s="418"/>
      <c r="AI276" s="418"/>
      <c r="AJ276" s="252">
        <v>46</v>
      </c>
      <c r="AK276" s="252">
        <v>2683.7876544754199</v>
      </c>
      <c r="AL276" s="252">
        <v>48.330007570551501</v>
      </c>
      <c r="AM276" s="253">
        <v>2677.3684533473584</v>
      </c>
      <c r="AN276" s="253">
        <v>48.332248093200626</v>
      </c>
      <c r="AO276" s="2">
        <f t="shared" si="306"/>
        <v>0.23918438991836979</v>
      </c>
      <c r="AP276" s="2">
        <f t="shared" si="307"/>
        <v>4.6358830915839569E-3</v>
      </c>
      <c r="AQ276" s="215">
        <f t="shared" si="308"/>
        <v>41.206143122506788</v>
      </c>
      <c r="AR276" s="217">
        <f t="shared" si="309"/>
        <v>5.0199417412396135E-6</v>
      </c>
      <c r="AS276" s="28"/>
      <c r="AU276" s="27"/>
      <c r="AV276" s="23"/>
      <c r="AW276" s="442"/>
      <c r="AX276" s="443"/>
      <c r="AY276" s="443"/>
      <c r="AZ276" s="444"/>
      <c r="BA276" s="23"/>
      <c r="BB276" s="23"/>
      <c r="BC276" s="28"/>
      <c r="BD276" s="27"/>
      <c r="BE276" s="442"/>
      <c r="BF276" s="443"/>
      <c r="BG276" s="443"/>
      <c r="BH276" s="444"/>
      <c r="BI276" s="23"/>
      <c r="BJ276" s="28"/>
      <c r="BK276" s="23"/>
      <c r="BL276" s="442"/>
      <c r="BM276" s="443"/>
      <c r="BN276" s="443"/>
      <c r="BO276" s="444"/>
      <c r="BP276" s="28"/>
      <c r="BS276" s="386"/>
      <c r="BT276" s="387"/>
      <c r="BU276" s="174">
        <v>1070.9998000000001</v>
      </c>
      <c r="BV276" s="174">
        <v>40</v>
      </c>
      <c r="BW276" s="174">
        <v>0.625</v>
      </c>
      <c r="BX276" s="174">
        <v>12331.909844208269</v>
      </c>
      <c r="BY276" s="174">
        <v>12315.9</v>
      </c>
      <c r="BZ276" s="175">
        <f>(ABS(BX276-BY276))/BY276*100</f>
        <v>0.12999329491363998</v>
      </c>
      <c r="CA276" s="23"/>
      <c r="CB276" s="23"/>
      <c r="CF276" s="28"/>
      <c r="CH276">
        <v>2671.1527028659475</v>
      </c>
      <c r="CI276">
        <v>48.358148377021621</v>
      </c>
    </row>
    <row r="277" spans="2:87" ht="15.75" thickBot="1" x14ac:dyDescent="0.3">
      <c r="B277" s="27"/>
      <c r="C277" s="23"/>
      <c r="D277" s="31"/>
      <c r="E277" s="424"/>
      <c r="F277" s="374"/>
      <c r="G277" s="374"/>
      <c r="H277" s="283">
        <v>47</v>
      </c>
      <c r="I277" s="284">
        <v>2685.4808548665001</v>
      </c>
      <c r="J277" s="284">
        <v>48.329999729576798</v>
      </c>
      <c r="K277" s="285">
        <v>2680.4191006679293</v>
      </c>
      <c r="L277" s="285">
        <v>48.329956981285669</v>
      </c>
      <c r="M277" s="286">
        <f t="shared" si="302"/>
        <v>0.1884859536197421</v>
      </c>
      <c r="N277" s="286">
        <f t="shared" si="303"/>
        <v>8.8450840820089547E-5</v>
      </c>
      <c r="O277" s="287">
        <f t="shared" si="304"/>
        <v>25.62135556674836</v>
      </c>
      <c r="P277" s="288">
        <f t="shared" si="305"/>
        <v>1.827416394463221E-9</v>
      </c>
      <c r="Q277" s="223"/>
      <c r="R277" s="23"/>
      <c r="S277" s="376"/>
      <c r="T277" s="418"/>
      <c r="U277" s="418"/>
      <c r="V277" s="252">
        <v>47</v>
      </c>
      <c r="W277" s="252">
        <v>2798.0945528698298</v>
      </c>
      <c r="X277" s="252">
        <v>48.330007371935302</v>
      </c>
      <c r="Y277" s="253">
        <v>2791.659966319764</v>
      </c>
      <c r="Z277" s="253">
        <v>48.332559133803109</v>
      </c>
      <c r="AA277" s="2">
        <f t="shared" si="298"/>
        <v>0.22996315630100261</v>
      </c>
      <c r="AB277" s="2">
        <f t="shared" si="299"/>
        <v>5.2798706364120479E-3</v>
      </c>
      <c r="AC277" s="215">
        <f t="shared" si="300"/>
        <v>41.403904070288817</v>
      </c>
      <c r="AD277" s="217">
        <f t="shared" si="301"/>
        <v>6.5114886299917777E-6</v>
      </c>
      <c r="AE277" s="223"/>
      <c r="AF277" s="23"/>
      <c r="AG277" s="376"/>
      <c r="AH277" s="418"/>
      <c r="AI277" s="418"/>
      <c r="AJ277" s="252">
        <v>47</v>
      </c>
      <c r="AK277" s="252">
        <v>2683.77688881525</v>
      </c>
      <c r="AL277" s="252">
        <v>48.330006107602202</v>
      </c>
      <c r="AM277" s="253">
        <v>2677.2180709706777</v>
      </c>
      <c r="AN277" s="253">
        <v>48.332115487377656</v>
      </c>
      <c r="AO277" s="2">
        <f t="shared" si="306"/>
        <v>0.24438759689400685</v>
      </c>
      <c r="AP277" s="2">
        <f t="shared" si="307"/>
        <v>4.3645344690381805E-3</v>
      </c>
      <c r="AQ277" s="215">
        <f t="shared" si="308"/>
        <v>43.018091518280443</v>
      </c>
      <c r="AR277" s="217">
        <f t="shared" si="309"/>
        <v>4.4494830370967139E-6</v>
      </c>
      <c r="AS277" s="28"/>
      <c r="AU277" s="27"/>
      <c r="AV277" s="23"/>
      <c r="AW277" s="445"/>
      <c r="AX277" s="446"/>
      <c r="AY277" s="446"/>
      <c r="AZ277" s="447"/>
      <c r="BA277" s="23"/>
      <c r="BB277" s="23"/>
      <c r="BC277" s="28"/>
      <c r="BD277" s="27"/>
      <c r="BE277" s="445"/>
      <c r="BF277" s="446"/>
      <c r="BG277" s="446"/>
      <c r="BH277" s="447"/>
      <c r="BI277" s="23"/>
      <c r="BJ277" s="28"/>
      <c r="BK277" s="23"/>
      <c r="BL277" s="445"/>
      <c r="BM277" s="446"/>
      <c r="BN277" s="446"/>
      <c r="BO277" s="447"/>
      <c r="BP277" s="28"/>
      <c r="BS277" s="386"/>
      <c r="BT277" s="387"/>
      <c r="BU277" s="174">
        <v>1070.9998000000001</v>
      </c>
      <c r="BV277" s="174">
        <v>40</v>
      </c>
      <c r="BW277" s="174">
        <v>0.625</v>
      </c>
      <c r="BX277" s="174">
        <v>12331.909844208269</v>
      </c>
      <c r="BY277" s="174">
        <v>12315.9</v>
      </c>
      <c r="BZ277" s="175">
        <f>(ABS(BX277-BY277))/BY277*100</f>
        <v>0.12999329491363998</v>
      </c>
      <c r="CA277" s="23"/>
      <c r="CB277" s="23"/>
      <c r="CF277" s="28"/>
      <c r="CH277">
        <v>2670.9908792906958</v>
      </c>
      <c r="CI277">
        <v>48.352050639806755</v>
      </c>
    </row>
    <row r="278" spans="2:87" x14ac:dyDescent="0.25">
      <c r="B278" s="27"/>
      <c r="C278" s="23"/>
      <c r="D278" s="31"/>
      <c r="E278" s="424"/>
      <c r="F278" s="374"/>
      <c r="G278" s="374"/>
      <c r="H278" s="283">
        <v>48</v>
      </c>
      <c r="I278" s="284">
        <v>2685.4700844010499</v>
      </c>
      <c r="J278" s="284">
        <v>48.3299997715689</v>
      </c>
      <c r="K278" s="285">
        <v>2680.3005859532432</v>
      </c>
      <c r="L278" s="285">
        <v>48.329960183661925</v>
      </c>
      <c r="M278" s="286">
        <f t="shared" si="302"/>
        <v>0.19249882833677953</v>
      </c>
      <c r="N278" s="286">
        <f t="shared" si="303"/>
        <v>8.1911663899814907E-5</v>
      </c>
      <c r="O278" s="287">
        <f t="shared" si="304"/>
        <v>26.723714201876351</v>
      </c>
      <c r="P278" s="288">
        <f t="shared" si="305"/>
        <v>1.5672023787142087E-9</v>
      </c>
      <c r="Q278" s="223"/>
      <c r="R278" s="23"/>
      <c r="S278" s="376"/>
      <c r="T278" s="418"/>
      <c r="U278" s="418"/>
      <c r="V278" s="252">
        <v>48</v>
      </c>
      <c r="W278" s="252">
        <v>2798.0834659078901</v>
      </c>
      <c r="X278" s="252">
        <v>48.3300062184193</v>
      </c>
      <c r="Y278" s="253">
        <v>2791.5119111629092</v>
      </c>
      <c r="Z278" s="253">
        <v>48.332408258753965</v>
      </c>
      <c r="AA278" s="2">
        <f t="shared" si="298"/>
        <v>0.23485913930192914</v>
      </c>
      <c r="AB278" s="2">
        <f t="shared" si="299"/>
        <v>4.9700807481997521E-3</v>
      </c>
      <c r="AC278" s="215">
        <f t="shared" si="300"/>
        <v>43.185331766280434</v>
      </c>
      <c r="AD278" s="217">
        <f t="shared" si="301"/>
        <v>5.7697977693594698E-6</v>
      </c>
      <c r="AE278" s="223"/>
      <c r="AF278" s="23"/>
      <c r="AG278" s="376"/>
      <c r="AH278" s="418"/>
      <c r="AI278" s="418"/>
      <c r="AJ278" s="252">
        <v>48</v>
      </c>
      <c r="AK278" s="252">
        <v>2683.7661231387301</v>
      </c>
      <c r="AL278" s="252">
        <v>48.330005159225699</v>
      </c>
      <c r="AM278" s="253">
        <v>2677.0676854663106</v>
      </c>
      <c r="AN278" s="253">
        <v>48.331990703344829</v>
      </c>
      <c r="AO278" s="2">
        <f t="shared" si="306"/>
        <v>0.24959096154718105</v>
      </c>
      <c r="AP278" s="2">
        <f t="shared" si="307"/>
        <v>4.1083052083031616E-3</v>
      </c>
      <c r="AQ278" s="215">
        <f t="shared" si="308"/>
        <v>44.869067251288222</v>
      </c>
      <c r="AR278" s="217">
        <f t="shared" si="309"/>
        <v>3.9423854490103632E-6</v>
      </c>
      <c r="AS278" s="28"/>
      <c r="AU278" s="27"/>
      <c r="AV278" s="23"/>
      <c r="AW278" s="448" t="s">
        <v>240</v>
      </c>
      <c r="AX278" s="449"/>
      <c r="AY278" s="450"/>
      <c r="AZ278" s="153" t="s">
        <v>245</v>
      </c>
      <c r="BA278" s="23"/>
      <c r="BB278" s="23"/>
      <c r="BC278" s="28"/>
      <c r="BD278" s="27"/>
      <c r="BE278" s="448" t="s">
        <v>240</v>
      </c>
      <c r="BF278" s="449"/>
      <c r="BG278" s="450"/>
      <c r="BH278" s="158" t="s">
        <v>245</v>
      </c>
      <c r="BI278" s="23"/>
      <c r="BJ278" s="28"/>
      <c r="BK278" s="23"/>
      <c r="BL278" s="448" t="s">
        <v>240</v>
      </c>
      <c r="BM278" s="449"/>
      <c r="BN278" s="450"/>
      <c r="BO278" s="159" t="s">
        <v>245</v>
      </c>
      <c r="BP278" s="28"/>
      <c r="BS278" s="386"/>
      <c r="BT278" s="387"/>
      <c r="BU278" s="174">
        <v>1070.9998000000001</v>
      </c>
      <c r="BV278" s="174">
        <v>40</v>
      </c>
      <c r="BW278" s="174">
        <v>0.625</v>
      </c>
      <c r="BX278" s="174">
        <v>12331.909844208269</v>
      </c>
      <c r="BY278" s="174">
        <v>12315.9</v>
      </c>
      <c r="BZ278" s="175">
        <f>(ABS(BX278-BY278))/BY278*100</f>
        <v>0.12999329491363998</v>
      </c>
      <c r="CA278" s="23"/>
      <c r="CB278" s="23"/>
      <c r="CF278" s="28"/>
      <c r="CH278">
        <v>2670.8290557582136</v>
      </c>
      <c r="CI278">
        <v>48.347273841840682</v>
      </c>
    </row>
    <row r="279" spans="2:87" x14ac:dyDescent="0.25">
      <c r="B279" s="27"/>
      <c r="C279" s="23"/>
      <c r="D279" s="31"/>
      <c r="E279" s="424"/>
      <c r="F279" s="374"/>
      <c r="G279" s="374"/>
      <c r="H279" s="283">
        <v>49</v>
      </c>
      <c r="I279" s="284">
        <v>2685.4593139192598</v>
      </c>
      <c r="J279" s="284">
        <v>48.329999813748202</v>
      </c>
      <c r="K279" s="285">
        <v>2680.1820692515157</v>
      </c>
      <c r="L279" s="285">
        <v>48.329963147650517</v>
      </c>
      <c r="M279" s="286">
        <f t="shared" si="302"/>
        <v>0.19651180862771153</v>
      </c>
      <c r="N279" s="286">
        <f t="shared" si="303"/>
        <v>7.5866124201237939E-5</v>
      </c>
      <c r="O279" s="287">
        <f t="shared" si="304"/>
        <v>27.849311283233231</v>
      </c>
      <c r="P279" s="288">
        <f t="shared" si="305"/>
        <v>1.3444027194574222E-9</v>
      </c>
      <c r="Q279" s="223"/>
      <c r="R279" s="23"/>
      <c r="S279" s="376"/>
      <c r="T279" s="418"/>
      <c r="U279" s="418"/>
      <c r="V279" s="252">
        <v>49</v>
      </c>
      <c r="W279" s="252">
        <v>2798.07237892986</v>
      </c>
      <c r="X279" s="252">
        <v>48.330005059785002</v>
      </c>
      <c r="Y279" s="253">
        <v>2791.3638532042401</v>
      </c>
      <c r="Z279" s="253">
        <v>48.332266278526966</v>
      </c>
      <c r="AA279" s="2">
        <f t="shared" si="298"/>
        <v>0.23975526066218525</v>
      </c>
      <c r="AB279" s="2">
        <f t="shared" si="299"/>
        <v>4.6787057836364379E-3</v>
      </c>
      <c r="AC279" s="215">
        <f t="shared" si="300"/>
        <v>45.004317411303909</v>
      </c>
      <c r="AD279" s="217">
        <f t="shared" si="301"/>
        <v>5.1131101990090019E-6</v>
      </c>
      <c r="AE279" s="223"/>
      <c r="AF279" s="23"/>
      <c r="AG279" s="376"/>
      <c r="AH279" s="418"/>
      <c r="AI279" s="418"/>
      <c r="AJ279" s="252">
        <v>49</v>
      </c>
      <c r="AK279" s="252">
        <v>2683.7553574458698</v>
      </c>
      <c r="AL279" s="252">
        <v>48.330004206626199</v>
      </c>
      <c r="AM279" s="253">
        <v>2676.9172968293378</v>
      </c>
      <c r="AN279" s="253">
        <v>48.331873279736755</v>
      </c>
      <c r="AO279" s="2">
        <f t="shared" si="306"/>
        <v>0.25479448406354482</v>
      </c>
      <c r="AP279" s="2">
        <f t="shared" si="307"/>
        <v>3.8673141896784858E-3</v>
      </c>
      <c r="AQ279" s="215">
        <f t="shared" si="308"/>
        <v>46.75907299536528</v>
      </c>
      <c r="AR279" s="217">
        <f t="shared" si="309"/>
        <v>3.4934342925999824E-6</v>
      </c>
      <c r="AS279" s="28"/>
      <c r="AU279" s="27"/>
      <c r="AV279" s="23"/>
      <c r="AW279" s="154" t="s">
        <v>82</v>
      </c>
      <c r="AX279" s="155" t="s">
        <v>241</v>
      </c>
      <c r="AY279" s="156" t="s">
        <v>242</v>
      </c>
      <c r="AZ279" s="157" t="s">
        <v>246</v>
      </c>
      <c r="BA279" s="23"/>
      <c r="BB279" s="23"/>
      <c r="BC279" s="28"/>
      <c r="BD279" s="27"/>
      <c r="BE279" s="154" t="s">
        <v>82</v>
      </c>
      <c r="BF279" s="155" t="s">
        <v>241</v>
      </c>
      <c r="BG279" s="155" t="s">
        <v>242</v>
      </c>
      <c r="BH279" s="157" t="s">
        <v>246</v>
      </c>
      <c r="BI279" s="23"/>
      <c r="BJ279" s="28"/>
      <c r="BK279" s="23"/>
      <c r="BL279" s="154" t="s">
        <v>82</v>
      </c>
      <c r="BM279" s="155" t="s">
        <v>241</v>
      </c>
      <c r="BN279" s="155" t="s">
        <v>242</v>
      </c>
      <c r="BO279" s="157" t="s">
        <v>246</v>
      </c>
      <c r="BP279" s="28"/>
      <c r="BS279" s="199" t="s">
        <v>266</v>
      </c>
      <c r="BT279" s="200"/>
      <c r="BU279" s="15">
        <f>AVERAGE(BU274:BU278)</f>
        <v>1070.9998000000001</v>
      </c>
      <c r="BV279" s="15">
        <f>AVERAGE(BV274:BV278)</f>
        <v>40</v>
      </c>
      <c r="BW279" s="15">
        <f>AVERAGE(BW274:BW278)</f>
        <v>0.625</v>
      </c>
      <c r="BX279" s="382">
        <f>AVERAGE(BX274:BX278)</f>
        <v>12331.909844208269</v>
      </c>
      <c r="BY279" s="383"/>
      <c r="BZ279" s="384"/>
      <c r="CA279" s="23"/>
      <c r="CB279" s="23"/>
      <c r="CF279" s="28"/>
      <c r="CH279">
        <v>2670.6672314520247</v>
      </c>
      <c r="CI279">
        <v>48.343531831716263</v>
      </c>
    </row>
    <row r="280" spans="2:87" x14ac:dyDescent="0.25">
      <c r="B280" s="27"/>
      <c r="C280" s="23"/>
      <c r="D280" s="31"/>
      <c r="E280" s="424"/>
      <c r="F280" s="374"/>
      <c r="G280" s="374"/>
      <c r="H280" s="283">
        <v>50</v>
      </c>
      <c r="I280" s="284">
        <v>2685.4485434211201</v>
      </c>
      <c r="J280" s="284">
        <v>48.329999844769603</v>
      </c>
      <c r="K280" s="285">
        <v>2680.0635505626315</v>
      </c>
      <c r="L280" s="285">
        <v>48.32996589099708</v>
      </c>
      <c r="M280" s="286">
        <f t="shared" si="302"/>
        <v>0.20052489449782795</v>
      </c>
      <c r="N280" s="286">
        <f t="shared" si="303"/>
        <v>7.0254029860379694E-5</v>
      </c>
      <c r="O280" s="287">
        <f t="shared" si="304"/>
        <v>28.998148085973853</v>
      </c>
      <c r="P280" s="288">
        <f t="shared" si="305"/>
        <v>1.1528586685073602E-9</v>
      </c>
      <c r="Q280" s="223"/>
      <c r="R280" s="23"/>
      <c r="S280" s="376"/>
      <c r="T280" s="418"/>
      <c r="U280" s="418"/>
      <c r="V280" s="252">
        <v>50</v>
      </c>
      <c r="W280" s="252">
        <v>2798.06129193575</v>
      </c>
      <c r="X280" s="252">
        <v>48.3300042111727</v>
      </c>
      <c r="Y280" s="253">
        <v>2791.2157924386406</v>
      </c>
      <c r="Z280" s="253">
        <v>48.33213266873436</v>
      </c>
      <c r="AA280" s="2">
        <f t="shared" si="298"/>
        <v>0.24465152056671055</v>
      </c>
      <c r="AB280" s="2">
        <f t="shared" si="299"/>
        <v>4.404008641009846E-3</v>
      </c>
      <c r="AC280" s="215">
        <f t="shared" si="300"/>
        <v>46.860863364924477</v>
      </c>
      <c r="AD280" s="217">
        <f t="shared" si="301"/>
        <v>4.5303315917896265E-6</v>
      </c>
      <c r="AE280" s="223"/>
      <c r="AF280" s="23"/>
      <c r="AG280" s="376"/>
      <c r="AH280" s="418"/>
      <c r="AI280" s="418"/>
      <c r="AJ280" s="252">
        <v>50</v>
      </c>
      <c r="AK280" s="252">
        <v>2683.7445917366599</v>
      </c>
      <c r="AL280" s="252">
        <v>48.330003506001297</v>
      </c>
      <c r="AM280" s="253">
        <v>2676.7669050551021</v>
      </c>
      <c r="AN280" s="253">
        <v>48.331762782401199</v>
      </c>
      <c r="AO280" s="2">
        <f t="shared" si="306"/>
        <v>0.25999816461828384</v>
      </c>
      <c r="AP280" s="2">
        <f t="shared" si="307"/>
        <v>3.6401329863000446E-3</v>
      </c>
      <c r="AQ280" s="215">
        <f t="shared" si="308"/>
        <v>48.688111425988694</v>
      </c>
      <c r="AR280" s="217">
        <f t="shared" si="309"/>
        <v>3.0950534512518644E-6</v>
      </c>
      <c r="AS280" s="28"/>
      <c r="AU280" s="27"/>
      <c r="AV280" s="23"/>
      <c r="AW280" s="144">
        <v>0.25</v>
      </c>
      <c r="AX280" s="138">
        <v>1071</v>
      </c>
      <c r="AY280" s="138">
        <v>31</v>
      </c>
      <c r="AZ280" s="23">
        <v>3657.6137514547563</v>
      </c>
      <c r="BA280" s="23">
        <f>AZ281-AZ280</f>
        <v>365.91980577616505</v>
      </c>
      <c r="BB280" s="23"/>
      <c r="BC280" s="28"/>
      <c r="BD280" s="27"/>
      <c r="BE280" s="144">
        <v>0.3044</v>
      </c>
      <c r="BF280" s="89">
        <v>1000</v>
      </c>
      <c r="BG280" s="89">
        <v>31</v>
      </c>
      <c r="BH280" s="149">
        <v>4654.3670245064632</v>
      </c>
      <c r="BI280" s="23">
        <f>BH281-BH280</f>
        <v>-57.959924041471822</v>
      </c>
      <c r="BJ280" s="28"/>
      <c r="BK280" s="23"/>
      <c r="BL280" s="144">
        <v>0.3044</v>
      </c>
      <c r="BM280" s="89">
        <v>1071</v>
      </c>
      <c r="BN280" s="89">
        <v>30</v>
      </c>
      <c r="BO280" s="149">
        <v>4325.9596993585092</v>
      </c>
      <c r="BP280" s="28">
        <f>BO281-BO280</f>
        <v>127.91277093319331</v>
      </c>
      <c r="BS280" s="389">
        <v>2</v>
      </c>
      <c r="BT280" s="390" t="s">
        <v>262</v>
      </c>
      <c r="BU280" s="177">
        <v>1071</v>
      </c>
      <c r="BV280" s="177">
        <v>39.8996</v>
      </c>
      <c r="BW280" s="177">
        <v>0.62029999999999996</v>
      </c>
      <c r="BX280" s="177">
        <v>11792.936947438509</v>
      </c>
      <c r="BY280" s="177">
        <v>11761</v>
      </c>
      <c r="BZ280" s="182">
        <f>(ABS(BX280-BY280))/BY280*100</f>
        <v>0.27154959134860451</v>
      </c>
      <c r="CA280" s="23"/>
      <c r="CB280" s="23"/>
      <c r="CF280" s="28"/>
      <c r="CH280">
        <v>2670.5054057324105</v>
      </c>
      <c r="CI280">
        <v>48.340600446082433</v>
      </c>
    </row>
    <row r="281" spans="2:87" x14ac:dyDescent="0.25">
      <c r="B281" s="27"/>
      <c r="C281" s="23"/>
      <c r="D281" s="31"/>
      <c r="E281" s="424"/>
      <c r="F281" s="374"/>
      <c r="G281" s="374"/>
      <c r="H281" s="283">
        <v>51</v>
      </c>
      <c r="I281" s="284">
        <v>2685.43777290666</v>
      </c>
      <c r="J281" s="284">
        <v>48.329999875364699</v>
      </c>
      <c r="K281" s="285">
        <v>2679.9450298864663</v>
      </c>
      <c r="L281" s="285">
        <v>48.329968430126279</v>
      </c>
      <c r="M281" s="286">
        <f t="shared" si="302"/>
        <v>0.20453808595417683</v>
      </c>
      <c r="N281" s="286">
        <f t="shared" si="303"/>
        <v>6.5063601285617715E-5</v>
      </c>
      <c r="O281" s="287">
        <f t="shared" si="304"/>
        <v>30.170225885887234</v>
      </c>
      <c r="P281" s="288">
        <f t="shared" si="305"/>
        <v>9.8880301930616705E-10</v>
      </c>
      <c r="Q281" s="223"/>
      <c r="R281" s="23"/>
      <c r="S281" s="376"/>
      <c r="T281" s="418"/>
      <c r="U281" s="418"/>
      <c r="V281" s="252">
        <v>51</v>
      </c>
      <c r="W281" s="252">
        <v>2798.0502049255501</v>
      </c>
      <c r="X281" s="252">
        <v>48.330003374414403</v>
      </c>
      <c r="Y281" s="253">
        <v>2791.0677288612728</v>
      </c>
      <c r="Z281" s="253">
        <v>48.332006935902967</v>
      </c>
      <c r="AA281" s="2">
        <f t="shared" si="298"/>
        <v>0.24954791918978791</v>
      </c>
      <c r="AB281" s="2">
        <f t="shared" si="299"/>
        <v>4.1455852445169911E-3</v>
      </c>
      <c r="AC281" s="215">
        <f t="shared" si="300"/>
        <v>48.754971988205511</v>
      </c>
      <c r="AD281" s="217">
        <f t="shared" si="301"/>
        <v>4.0142586384579424E-6</v>
      </c>
      <c r="AE281" s="223"/>
      <c r="AF281" s="23"/>
      <c r="AG281" s="376"/>
      <c r="AH281" s="418"/>
      <c r="AI281" s="418"/>
      <c r="AJ281" s="252">
        <v>51</v>
      </c>
      <c r="AK281" s="252">
        <v>2683.7338260111201</v>
      </c>
      <c r="AL281" s="252">
        <v>48.330002815003503</v>
      </c>
      <c r="AM281" s="253">
        <v>2676.6165101391944</v>
      </c>
      <c r="AN281" s="253">
        <v>48.331658802793996</v>
      </c>
      <c r="AO281" s="2">
        <f t="shared" si="306"/>
        <v>0.26520200337841632</v>
      </c>
      <c r="AP281" s="2">
        <f t="shared" si="307"/>
        <v>3.426417740613895E-3</v>
      </c>
      <c r="AQ281" s="215">
        <f t="shared" si="308"/>
        <v>50.656185220765657</v>
      </c>
      <c r="AR281" s="217">
        <f t="shared" si="309"/>
        <v>2.7422955622601482E-6</v>
      </c>
      <c r="AS281" s="28"/>
      <c r="AU281" s="27"/>
      <c r="AV281" s="23"/>
      <c r="AW281" s="144">
        <v>0.27500000000000002</v>
      </c>
      <c r="AX281" s="138">
        <v>1071</v>
      </c>
      <c r="AY281" s="138">
        <v>31</v>
      </c>
      <c r="AZ281" s="145">
        <v>4023.5335572309214</v>
      </c>
      <c r="BA281" s="23">
        <f t="shared" ref="BA281:BA290" si="311">AZ282-AZ281</f>
        <v>365.9333166559727</v>
      </c>
      <c r="BB281" s="23"/>
      <c r="BC281" s="28"/>
      <c r="BD281" s="27"/>
      <c r="BE281" s="144">
        <v>0.3044</v>
      </c>
      <c r="BF281" s="89">
        <v>1020</v>
      </c>
      <c r="BG281" s="89">
        <v>31</v>
      </c>
      <c r="BH281" s="143">
        <v>4596.4071004649913</v>
      </c>
      <c r="BI281" s="23">
        <f t="shared" ref="BI281:BI290" si="312">BH282-BH281</f>
        <v>-56.778744203345923</v>
      </c>
      <c r="BJ281" s="28"/>
      <c r="BK281" s="23"/>
      <c r="BL281" s="144">
        <v>0.3044</v>
      </c>
      <c r="BM281" s="89">
        <v>1071</v>
      </c>
      <c r="BN281" s="89">
        <v>31</v>
      </c>
      <c r="BO281" s="143">
        <v>4453.8724702917025</v>
      </c>
      <c r="BP281" s="28">
        <f t="shared" ref="BP281:BP290" si="313">BO282-BO281</f>
        <v>134.88357037859441</v>
      </c>
      <c r="BS281" s="389"/>
      <c r="BT281" s="390"/>
      <c r="BU281" s="177">
        <v>1071</v>
      </c>
      <c r="BV281" s="177">
        <v>39.8996</v>
      </c>
      <c r="BW281" s="177">
        <v>0.62029999999999996</v>
      </c>
      <c r="BX281" s="177">
        <v>12193.04622803514</v>
      </c>
      <c r="BY281" s="177">
        <v>12175</v>
      </c>
      <c r="BZ281" s="182">
        <f>(ABS(BX281-BY281))/BY281*100</f>
        <v>0.14822363889232282</v>
      </c>
      <c r="CA281" s="23"/>
      <c r="CB281" s="23"/>
      <c r="CF281" s="28"/>
      <c r="CH281">
        <v>2670.3435780981044</v>
      </c>
      <c r="CI281">
        <v>48.338304081389367</v>
      </c>
    </row>
    <row r="282" spans="2:87" x14ac:dyDescent="0.25">
      <c r="B282" s="27"/>
      <c r="C282" s="23"/>
      <c r="D282" s="31"/>
      <c r="E282" s="424"/>
      <c r="F282" s="374"/>
      <c r="G282" s="374"/>
      <c r="H282" s="283">
        <v>52</v>
      </c>
      <c r="I282" s="284">
        <v>2685.42700237587</v>
      </c>
      <c r="J282" s="284">
        <v>48.329999896953701</v>
      </c>
      <c r="K282" s="285">
        <v>2679.8265072228896</v>
      </c>
      <c r="L282" s="285">
        <v>48.329970780240131</v>
      </c>
      <c r="M282" s="286">
        <f t="shared" si="302"/>
        <v>0.20855138300260703</v>
      </c>
      <c r="N282" s="286">
        <f t="shared" si="303"/>
        <v>6.0245631351246582E-5</v>
      </c>
      <c r="O282" s="287">
        <f t="shared" si="304"/>
        <v>31.365545958556162</v>
      </c>
      <c r="P282" s="288">
        <f t="shared" si="305"/>
        <v>8.4778300911605847E-10</v>
      </c>
      <c r="Q282" s="223"/>
      <c r="R282" s="23"/>
      <c r="S282" s="376"/>
      <c r="T282" s="418"/>
      <c r="U282" s="418"/>
      <c r="V282" s="252">
        <v>52</v>
      </c>
      <c r="W282" s="252">
        <v>2798.03911789927</v>
      </c>
      <c r="X282" s="252">
        <v>48.330002784713898</v>
      </c>
      <c r="Y282" s="253">
        <v>2790.919662467561</v>
      </c>
      <c r="Z282" s="253">
        <v>48.331888615651678</v>
      </c>
      <c r="AA282" s="2">
        <f t="shared" si="298"/>
        <v>0.25444445669702248</v>
      </c>
      <c r="AB282" s="2">
        <f t="shared" si="299"/>
        <v>3.9019880594274637E-3</v>
      </c>
      <c r="AC282" s="215">
        <f t="shared" si="300"/>
        <v>50.68664564409017</v>
      </c>
      <c r="AD282" s="217">
        <f t="shared" si="301"/>
        <v>3.5563583258900693E-6</v>
      </c>
      <c r="AE282" s="223"/>
      <c r="AF282" s="23"/>
      <c r="AG282" s="376"/>
      <c r="AH282" s="418"/>
      <c r="AI282" s="418"/>
      <c r="AJ282" s="252">
        <v>52</v>
      </c>
      <c r="AK282" s="252">
        <v>2683.7230602692498</v>
      </c>
      <c r="AL282" s="252">
        <v>48.330002327406497</v>
      </c>
      <c r="AM282" s="253">
        <v>2676.4661120774372</v>
      </c>
      <c r="AN282" s="253">
        <v>48.331560956468564</v>
      </c>
      <c r="AO282" s="2">
        <f t="shared" si="306"/>
        <v>0.27040600050157776</v>
      </c>
      <c r="AP282" s="2">
        <f t="shared" si="307"/>
        <v>3.2249720401599158E-3</v>
      </c>
      <c r="AQ282" s="215">
        <f t="shared" si="308"/>
        <v>52.663297058652539</v>
      </c>
      <c r="AR282" s="217">
        <f t="shared" si="309"/>
        <v>2.4293245531214016E-6</v>
      </c>
      <c r="AS282" s="28"/>
      <c r="AU282" s="27"/>
      <c r="AV282" s="23"/>
      <c r="AW282" s="144">
        <v>0.3</v>
      </c>
      <c r="AX282" s="138">
        <v>1071</v>
      </c>
      <c r="AY282" s="138">
        <v>31</v>
      </c>
      <c r="AZ282" s="145">
        <v>4389.4668738868941</v>
      </c>
      <c r="BA282" s="23">
        <f t="shared" si="311"/>
        <v>365.94598573112035</v>
      </c>
      <c r="BB282" s="23"/>
      <c r="BC282" s="28"/>
      <c r="BD282" s="27"/>
      <c r="BE282" s="144">
        <v>0.3044</v>
      </c>
      <c r="BF282" s="89">
        <v>1040</v>
      </c>
      <c r="BG282" s="89">
        <v>31</v>
      </c>
      <c r="BH282" s="143">
        <v>4539.6283562616454</v>
      </c>
      <c r="BI282" s="23">
        <f t="shared" si="312"/>
        <v>-55.633313017558066</v>
      </c>
      <c r="BJ282" s="28"/>
      <c r="BK282" s="23"/>
      <c r="BL282" s="144">
        <v>0.3044</v>
      </c>
      <c r="BM282" s="89">
        <v>1071</v>
      </c>
      <c r="BN282" s="89">
        <v>32</v>
      </c>
      <c r="BO282" s="143">
        <v>4588.7560406702969</v>
      </c>
      <c r="BP282" s="28">
        <f t="shared" si="313"/>
        <v>142.43301334359239</v>
      </c>
      <c r="BS282" s="389"/>
      <c r="BT282" s="390"/>
      <c r="BU282" s="177">
        <v>1071</v>
      </c>
      <c r="BV282" s="177">
        <v>39.899900000000002</v>
      </c>
      <c r="BW282" s="177">
        <v>0.57779999999999998</v>
      </c>
      <c r="BX282" s="177">
        <v>11357.566274602388</v>
      </c>
      <c r="BY282" s="177">
        <v>11341</v>
      </c>
      <c r="BZ282" s="182">
        <f>(ABS(BX282-BY282))/BY282*100</f>
        <v>0.14607419630004539</v>
      </c>
      <c r="CA282" s="23"/>
      <c r="CB282" s="23"/>
      <c r="CF282" s="28"/>
      <c r="CH282">
        <v>2670.1817481562925</v>
      </c>
      <c r="CI282">
        <v>48.336505174549458</v>
      </c>
    </row>
    <row r="283" spans="2:87" x14ac:dyDescent="0.25">
      <c r="B283" s="27"/>
      <c r="C283" s="23"/>
      <c r="D283" s="31"/>
      <c r="E283" s="424"/>
      <c r="F283" s="374"/>
      <c r="G283" s="374"/>
      <c r="H283" s="283">
        <v>53</v>
      </c>
      <c r="I283" s="284">
        <v>2685.4162318287599</v>
      </c>
      <c r="J283" s="284">
        <v>48.3299999140323</v>
      </c>
      <c r="K283" s="285">
        <v>2679.7079825717633</v>
      </c>
      <c r="L283" s="285">
        <v>48.329972955409019</v>
      </c>
      <c r="M283" s="286">
        <f t="shared" si="302"/>
        <v>0.21256478564998185</v>
      </c>
      <c r="N283" s="286">
        <f t="shared" si="303"/>
        <v>5.5780308976507673E-5</v>
      </c>
      <c r="O283" s="287">
        <f t="shared" si="304"/>
        <v>32.584109580002504</v>
      </c>
      <c r="P283" s="288">
        <f t="shared" si="305"/>
        <v>7.2676736917415346E-10</v>
      </c>
      <c r="Q283" s="223"/>
      <c r="R283" s="23"/>
      <c r="S283" s="376"/>
      <c r="T283" s="418"/>
      <c r="U283" s="418"/>
      <c r="V283" s="252">
        <v>53</v>
      </c>
      <c r="W283" s="252">
        <v>2798.0280308569299</v>
      </c>
      <c r="X283" s="252">
        <v>48.330002319045803</v>
      </c>
      <c r="Y283" s="253">
        <v>2790.771593253176</v>
      </c>
      <c r="Z283" s="253">
        <v>48.331777270976382</v>
      </c>
      <c r="AA283" s="2">
        <f t="shared" si="298"/>
        <v>0.25934113324560204</v>
      </c>
      <c r="AB283" s="2">
        <f t="shared" si="299"/>
        <v>3.6725674434296761E-3</v>
      </c>
      <c r="AC283" s="215">
        <f t="shared" si="300"/>
        <v>52.655886697174601</v>
      </c>
      <c r="AD283" s="217">
        <f t="shared" si="301"/>
        <v>3.1504543558628664E-6</v>
      </c>
      <c r="AE283" s="223"/>
      <c r="AF283" s="23"/>
      <c r="AG283" s="376"/>
      <c r="AH283" s="418"/>
      <c r="AI283" s="418"/>
      <c r="AJ283" s="252">
        <v>53</v>
      </c>
      <c r="AK283" s="252">
        <v>2683.71229451106</v>
      </c>
      <c r="AL283" s="252">
        <v>48.330001941676898</v>
      </c>
      <c r="AM283" s="253">
        <v>2676.3157108658734</v>
      </c>
      <c r="AN283" s="253">
        <v>48.331468881654573</v>
      </c>
      <c r="AO283" s="2">
        <f t="shared" si="306"/>
        <v>0.27561015613762746</v>
      </c>
      <c r="AP283" s="2">
        <f t="shared" si="307"/>
        <v>3.0352574358371706E-3</v>
      </c>
      <c r="AQ283" s="215">
        <f t="shared" si="308"/>
        <v>54.709449620242452</v>
      </c>
      <c r="AR283" s="217">
        <f t="shared" si="309"/>
        <v>2.1519128981011206E-6</v>
      </c>
      <c r="AS283" s="28"/>
      <c r="AU283" s="27"/>
      <c r="AV283" s="23"/>
      <c r="AW283" s="144">
        <v>0.32500000000000001</v>
      </c>
      <c r="AX283" s="138">
        <v>1071</v>
      </c>
      <c r="AY283" s="138">
        <v>31</v>
      </c>
      <c r="AZ283" s="145">
        <v>4755.4128596180144</v>
      </c>
      <c r="BA283" s="23">
        <f t="shared" si="311"/>
        <v>365.95795166257176</v>
      </c>
      <c r="BB283" s="23"/>
      <c r="BC283" s="28"/>
      <c r="BD283" s="27"/>
      <c r="BE283" s="144">
        <v>0.3044</v>
      </c>
      <c r="BF283" s="89">
        <v>1060</v>
      </c>
      <c r="BG283" s="89">
        <v>31</v>
      </c>
      <c r="BH283" s="143">
        <v>4483.9950432440874</v>
      </c>
      <c r="BI283" s="23">
        <f t="shared" si="312"/>
        <v>-54.52220218178627</v>
      </c>
      <c r="BJ283" s="28"/>
      <c r="BK283" s="23"/>
      <c r="BL283" s="144">
        <v>0.3044</v>
      </c>
      <c r="BM283" s="89">
        <v>1071</v>
      </c>
      <c r="BN283" s="89">
        <v>33</v>
      </c>
      <c r="BO283" s="143">
        <v>4731.1890540138893</v>
      </c>
      <c r="BP283" s="28">
        <f t="shared" si="313"/>
        <v>150.6285057190662</v>
      </c>
      <c r="BQ283" s="23"/>
      <c r="BR283" s="23"/>
      <c r="BS283" s="389"/>
      <c r="BT283" s="390"/>
      <c r="BU283" s="177">
        <v>1071</v>
      </c>
      <c r="BV283" s="177">
        <v>38.999600000000001</v>
      </c>
      <c r="BW283" s="177">
        <v>0.62029999999999996</v>
      </c>
      <c r="BX283" s="177">
        <v>11793.625579636151</v>
      </c>
      <c r="BY283" s="177">
        <v>11761</v>
      </c>
      <c r="BZ283" s="182">
        <f>(ABS(BX283-BY283))/BY283*100</f>
        <v>0.27740480942225226</v>
      </c>
      <c r="CA283" s="23"/>
      <c r="CB283" s="23"/>
      <c r="CF283" s="28"/>
      <c r="CH283">
        <v>2670.0199155991163</v>
      </c>
      <c r="CI283">
        <v>48.335095962364349</v>
      </c>
    </row>
    <row r="284" spans="2:87" x14ac:dyDescent="0.25">
      <c r="B284" s="27"/>
      <c r="C284" s="23"/>
      <c r="D284" s="31"/>
      <c r="E284" s="424"/>
      <c r="F284" s="374"/>
      <c r="G284" s="374"/>
      <c r="H284" s="283">
        <v>54</v>
      </c>
      <c r="I284" s="284">
        <v>2685.4054612653399</v>
      </c>
      <c r="J284" s="284">
        <v>48.329999929494498</v>
      </c>
      <c r="K284" s="285">
        <v>2679.5894559329431</v>
      </c>
      <c r="L284" s="285">
        <v>48.329974968655918</v>
      </c>
      <c r="M284" s="286">
        <f t="shared" si="302"/>
        <v>0.21657829390338496</v>
      </c>
      <c r="N284" s="286">
        <f t="shared" si="303"/>
        <v>5.1646676218644305E-5</v>
      </c>
      <c r="O284" s="287">
        <f t="shared" si="304"/>
        <v>33.825918026467996</v>
      </c>
      <c r="P284" s="288">
        <f t="shared" si="305"/>
        <v>6.230434626196641E-10</v>
      </c>
      <c r="Q284" s="223"/>
      <c r="R284" s="23"/>
      <c r="S284" s="376"/>
      <c r="T284" s="418"/>
      <c r="U284" s="418"/>
      <c r="V284" s="252">
        <v>54</v>
      </c>
      <c r="W284" s="252">
        <v>2798.0169437985201</v>
      </c>
      <c r="X284" s="252">
        <v>48.330001897925897</v>
      </c>
      <c r="Y284" s="253">
        <v>2790.6235212140205</v>
      </c>
      <c r="Z284" s="253">
        <v>48.331672490635995</v>
      </c>
      <c r="AA284" s="2">
        <f t="shared" si="298"/>
        <v>0.26423794898334219</v>
      </c>
      <c r="AB284" s="2">
        <f t="shared" si="299"/>
        <v>3.4566369635717136E-3</v>
      </c>
      <c r="AC284" s="215">
        <f t="shared" si="300"/>
        <v>54.6626975129888</v>
      </c>
      <c r="AD284" s="217">
        <f t="shared" si="301"/>
        <v>2.790880003034643E-6</v>
      </c>
      <c r="AE284" s="223"/>
      <c r="AF284" s="23"/>
      <c r="AG284" s="376"/>
      <c r="AH284" s="418"/>
      <c r="AI284" s="418"/>
      <c r="AJ284" s="252">
        <v>54</v>
      </c>
      <c r="AK284" s="252">
        <v>2683.7015287365498</v>
      </c>
      <c r="AL284" s="252">
        <v>48.330001592449001</v>
      </c>
      <c r="AM284" s="253">
        <v>2676.1653065007508</v>
      </c>
      <c r="AN284" s="253">
        <v>48.331382237920401</v>
      </c>
      <c r="AO284" s="2">
        <f t="shared" si="306"/>
        <v>0.28081447042834567</v>
      </c>
      <c r="AP284" s="2">
        <f t="shared" si="307"/>
        <v>2.8567047918652533E-3</v>
      </c>
      <c r="AQ284" s="215">
        <f t="shared" si="308"/>
        <v>56.794645587350665</v>
      </c>
      <c r="AR284" s="217">
        <f t="shared" si="309"/>
        <v>1.9061819176974491E-6</v>
      </c>
      <c r="AS284" s="28"/>
      <c r="AU284" s="27"/>
      <c r="AV284" s="23"/>
      <c r="AW284" s="144">
        <v>0.35</v>
      </c>
      <c r="AX284" s="138">
        <v>1071</v>
      </c>
      <c r="AY284" s="138">
        <v>31</v>
      </c>
      <c r="AZ284" s="145">
        <v>5121.3708112805862</v>
      </c>
      <c r="BA284" s="23">
        <f t="shared" si="311"/>
        <v>365.96932150787325</v>
      </c>
      <c r="BB284" s="23"/>
      <c r="BC284" s="28"/>
      <c r="BD284" s="27"/>
      <c r="BE284" s="144">
        <v>0.3044</v>
      </c>
      <c r="BF284" s="89">
        <v>1080</v>
      </c>
      <c r="BG284" s="89">
        <v>31</v>
      </c>
      <c r="BH284" s="149">
        <v>4429.4728410623011</v>
      </c>
      <c r="BI284" s="23">
        <f t="shared" si="312"/>
        <v>-53.444054030912412</v>
      </c>
      <c r="BJ284" s="28"/>
      <c r="BK284" s="23"/>
      <c r="BL284" s="144">
        <v>0.3044</v>
      </c>
      <c r="BM284" s="89">
        <v>1071</v>
      </c>
      <c r="BN284" s="89">
        <v>34</v>
      </c>
      <c r="BO284" s="149">
        <v>4881.8175597329555</v>
      </c>
      <c r="BP284" s="28">
        <f t="shared" si="313"/>
        <v>159.54710117060404</v>
      </c>
      <c r="BQ284" s="23"/>
      <c r="BR284" s="23"/>
      <c r="BS284" s="389"/>
      <c r="BT284" s="390"/>
      <c r="BU284" s="177">
        <v>1071</v>
      </c>
      <c r="BV284" s="177">
        <v>39.899900000000002</v>
      </c>
      <c r="BW284" s="177">
        <v>0.62029999999999996</v>
      </c>
      <c r="BX284" s="177">
        <v>12193.183508962566</v>
      </c>
      <c r="BY284" s="177">
        <v>12175</v>
      </c>
      <c r="BZ284" s="182">
        <f>(ABS(BX284-BY284))/BY284*100</f>
        <v>0.14935120297795162</v>
      </c>
      <c r="CA284" s="23"/>
      <c r="CB284" s="23"/>
      <c r="CF284" s="28"/>
      <c r="CH284">
        <v>2669.8580801852704</v>
      </c>
      <c r="CI284">
        <v>48.333992026076523</v>
      </c>
    </row>
    <row r="285" spans="2:87" x14ac:dyDescent="0.25">
      <c r="B285" s="27"/>
      <c r="C285" s="23"/>
      <c r="D285" s="31"/>
      <c r="E285" s="424"/>
      <c r="F285" s="374"/>
      <c r="G285" s="374"/>
      <c r="H285" s="283">
        <v>55</v>
      </c>
      <c r="I285" s="284">
        <v>2685.3946906855999</v>
      </c>
      <c r="J285" s="284">
        <v>48.329999941446502</v>
      </c>
      <c r="K285" s="285">
        <v>2679.470927306279</v>
      </c>
      <c r="L285" s="285">
        <v>48.32997683203439</v>
      </c>
      <c r="M285" s="286">
        <f t="shared" si="302"/>
        <v>0.2205919077693767</v>
      </c>
      <c r="N285" s="286">
        <f t="shared" si="303"/>
        <v>4.7815874487728469E-5</v>
      </c>
      <c r="O285" s="287">
        <f t="shared" si="304"/>
        <v>35.090972574183567</v>
      </c>
      <c r="P285" s="288">
        <f t="shared" si="305"/>
        <v>5.3404492815861498E-10</v>
      </c>
      <c r="Q285" s="223"/>
      <c r="R285" s="23"/>
      <c r="S285" s="376"/>
      <c r="T285" s="418"/>
      <c r="U285" s="418"/>
      <c r="V285" s="252">
        <v>55</v>
      </c>
      <c r="W285" s="252">
        <v>2798.0058567240599</v>
      </c>
      <c r="X285" s="252">
        <v>48.330001573711897</v>
      </c>
      <c r="Y285" s="253">
        <v>2790.4754463462164</v>
      </c>
      <c r="Z285" s="253">
        <v>48.331573887633674</v>
      </c>
      <c r="AA285" s="2">
        <f t="shared" si="298"/>
        <v>0.2691349040512806</v>
      </c>
      <c r="AB285" s="2">
        <f t="shared" si="299"/>
        <v>3.2532875451677041E-3</v>
      </c>
      <c r="AC285" s="215">
        <f t="shared" si="300"/>
        <v>56.707080458733223</v>
      </c>
      <c r="AD285" s="217">
        <f t="shared" si="301"/>
        <v>2.4721710686135325E-6</v>
      </c>
      <c r="AE285" s="223"/>
      <c r="AF285" s="23"/>
      <c r="AG285" s="376"/>
      <c r="AH285" s="418"/>
      <c r="AI285" s="418"/>
      <c r="AJ285" s="252">
        <v>55</v>
      </c>
      <c r="AK285" s="252">
        <v>2683.6907629457301</v>
      </c>
      <c r="AL285" s="252">
        <v>48.330001322499299</v>
      </c>
      <c r="AM285" s="253">
        <v>2676.0148989785116</v>
      </c>
      <c r="AN285" s="253">
        <v>48.331300704914518</v>
      </c>
      <c r="AO285" s="2">
        <f t="shared" si="306"/>
        <v>0.28601894350871865</v>
      </c>
      <c r="AP285" s="2">
        <f t="shared" si="307"/>
        <v>2.6885627553543605E-3</v>
      </c>
      <c r="AQ285" s="215">
        <f t="shared" si="308"/>
        <v>58.91888764324252</v>
      </c>
      <c r="AR285" s="217">
        <f t="shared" si="309"/>
        <v>1.6883946609803251E-6</v>
      </c>
      <c r="AS285" s="28"/>
      <c r="AU285" s="27"/>
      <c r="AV285" s="23"/>
      <c r="AW285" s="144">
        <v>0.375</v>
      </c>
      <c r="AX285" s="138">
        <v>1071</v>
      </c>
      <c r="AY285" s="138">
        <v>31</v>
      </c>
      <c r="AZ285" s="145">
        <v>5487.3401327884594</v>
      </c>
      <c r="BA285" s="23">
        <f t="shared" si="311"/>
        <v>365.98017970627006</v>
      </c>
      <c r="BB285" s="23"/>
      <c r="BC285" s="28"/>
      <c r="BD285" s="27"/>
      <c r="BE285" s="144">
        <v>0.3044</v>
      </c>
      <c r="BF285" s="89">
        <v>1100</v>
      </c>
      <c r="BG285" s="89">
        <v>31</v>
      </c>
      <c r="BH285" s="150">
        <v>4376.0287870313887</v>
      </c>
      <c r="BI285" s="23">
        <f t="shared" si="312"/>
        <v>-52.397577385465411</v>
      </c>
      <c r="BJ285" s="28"/>
      <c r="BK285" s="23"/>
      <c r="BL285" s="144">
        <v>0.3044</v>
      </c>
      <c r="BM285" s="89">
        <v>1071</v>
      </c>
      <c r="BN285" s="89">
        <v>35</v>
      </c>
      <c r="BO285" s="150">
        <v>5041.3646609035595</v>
      </c>
      <c r="BP285" s="28">
        <f t="shared" si="313"/>
        <v>169.27732458285573</v>
      </c>
      <c r="BQ285" s="23"/>
      <c r="BR285" s="23">
        <v>39.719720000000002</v>
      </c>
      <c r="BS285" s="199" t="s">
        <v>266</v>
      </c>
      <c r="BT285" s="200"/>
      <c r="BU285" s="15">
        <f>AVERAGE(BU280:BU284)</f>
        <v>1071</v>
      </c>
      <c r="BV285" s="15">
        <f>AVERAGE(BV280:BV284)</f>
        <v>39.719720000000002</v>
      </c>
      <c r="BW285" s="15">
        <f>AVERAGE(BW280:BW284)</f>
        <v>0.6117999999999999</v>
      </c>
      <c r="BX285" s="382">
        <f>AVERAGE(BX280:BX284)</f>
        <v>11866.071707734951</v>
      </c>
      <c r="BY285" s="383"/>
      <c r="BZ285" s="384"/>
      <c r="CA285" s="23"/>
      <c r="CB285" s="23"/>
      <c r="CF285" s="28"/>
      <c r="CH285">
        <v>2669.6962417255859</v>
      </c>
      <c r="CI285">
        <v>48.333127234340488</v>
      </c>
    </row>
    <row r="286" spans="2:87" x14ac:dyDescent="0.25">
      <c r="B286" s="27"/>
      <c r="C286" s="23"/>
      <c r="D286" s="31"/>
      <c r="E286" s="424"/>
      <c r="F286" s="374"/>
      <c r="G286" s="374"/>
      <c r="H286" s="283">
        <v>56</v>
      </c>
      <c r="I286" s="284">
        <v>2685.38392008957</v>
      </c>
      <c r="J286" s="284">
        <v>48.329999953398598</v>
      </c>
      <c r="K286" s="285">
        <v>2679.3523966916155</v>
      </c>
      <c r="L286" s="285">
        <v>48.329978556700723</v>
      </c>
      <c r="M286" s="286">
        <f t="shared" si="302"/>
        <v>0.22460562725620759</v>
      </c>
      <c r="N286" s="286">
        <f t="shared" si="303"/>
        <v>4.4272083375650235E-5</v>
      </c>
      <c r="O286" s="287">
        <f t="shared" si="304"/>
        <v>36.379274500072782</v>
      </c>
      <c r="P286" s="288">
        <f t="shared" si="305"/>
        <v>4.5781867994634156E-10</v>
      </c>
      <c r="Q286" s="223"/>
      <c r="R286" s="23"/>
      <c r="S286" s="376"/>
      <c r="T286" s="418"/>
      <c r="U286" s="418"/>
      <c r="V286" s="252">
        <v>56</v>
      </c>
      <c r="W286" s="252">
        <v>2797.9947696335398</v>
      </c>
      <c r="X286" s="252">
        <v>48.330001249497897</v>
      </c>
      <c r="Y286" s="253">
        <v>2790.3273686460902</v>
      </c>
      <c r="Z286" s="253">
        <v>48.331481097787524</v>
      </c>
      <c r="AA286" s="2">
        <f t="shared" si="298"/>
        <v>0.27403199858210597</v>
      </c>
      <c r="AB286" s="2">
        <f t="shared" si="299"/>
        <v>3.0619661729103451E-3</v>
      </c>
      <c r="AC286" s="215">
        <f t="shared" si="300"/>
        <v>58.789037902342827</v>
      </c>
      <c r="AD286" s="217">
        <f t="shared" si="301"/>
        <v>2.1899509603112848E-6</v>
      </c>
      <c r="AE286" s="223"/>
      <c r="AF286" s="23"/>
      <c r="AG286" s="376"/>
      <c r="AH286" s="418"/>
      <c r="AI286" s="418"/>
      <c r="AJ286" s="252">
        <v>56</v>
      </c>
      <c r="AK286" s="252">
        <v>2683.6799971385999</v>
      </c>
      <c r="AL286" s="252">
        <v>48.330001052549598</v>
      </c>
      <c r="AM286" s="253">
        <v>2675.8644882957806</v>
      </c>
      <c r="AN286" s="253">
        <v>48.331223981181076</v>
      </c>
      <c r="AO286" s="2">
        <f t="shared" si="306"/>
        <v>0.29122357550648359</v>
      </c>
      <c r="AP286" s="2">
        <f t="shared" si="307"/>
        <v>2.5303716218587932E-3</v>
      </c>
      <c r="AQ286" s="215">
        <f t="shared" si="308"/>
        <v>61.082178472187088</v>
      </c>
      <c r="AR286" s="217">
        <f t="shared" si="309"/>
        <v>1.4955544376880937E-6</v>
      </c>
      <c r="AS286" s="28"/>
      <c r="AU286" s="27"/>
      <c r="AV286" s="23"/>
      <c r="AW286" s="144">
        <v>0.4</v>
      </c>
      <c r="AX286" s="138">
        <v>1071</v>
      </c>
      <c r="AY286" s="138">
        <v>31</v>
      </c>
      <c r="AZ286" s="145">
        <v>5853.3203124947295</v>
      </c>
      <c r="BA286" s="23">
        <f t="shared" si="311"/>
        <v>365.99059407249206</v>
      </c>
      <c r="BB286" s="23"/>
      <c r="BC286" s="28"/>
      <c r="BD286" s="27"/>
      <c r="BE286" s="144">
        <v>0.3044</v>
      </c>
      <c r="BF286" s="89">
        <v>1120</v>
      </c>
      <c r="BG286" s="89">
        <v>31</v>
      </c>
      <c r="BH286" s="150">
        <v>4323.6312096459233</v>
      </c>
      <c r="BI286" s="23">
        <f t="shared" si="312"/>
        <v>-51.381543681943185</v>
      </c>
      <c r="BJ286" s="28"/>
      <c r="BK286" s="23"/>
      <c r="BL286" s="144">
        <v>0.3044</v>
      </c>
      <c r="BM286" s="89">
        <v>1071</v>
      </c>
      <c r="BN286" s="89">
        <v>36</v>
      </c>
      <c r="BO286" s="150">
        <v>5210.6419854864153</v>
      </c>
      <c r="BP286" s="28">
        <f t="shared" si="313"/>
        <v>179.92138524051825</v>
      </c>
      <c r="BQ286" s="23"/>
      <c r="BR286" s="23"/>
      <c r="BS286" s="391">
        <v>3</v>
      </c>
      <c r="BT286" s="392" t="s">
        <v>265</v>
      </c>
      <c r="BU286" s="178">
        <v>1119.5999999999999</v>
      </c>
      <c r="BV286" s="178">
        <v>39.912300000000002</v>
      </c>
      <c r="BW286" s="178">
        <v>0.59309999999999996</v>
      </c>
      <c r="BX286" s="178">
        <v>11244.732264780745</v>
      </c>
      <c r="BY286" s="178">
        <v>11233.681</v>
      </c>
      <c r="BZ286" s="183">
        <f>(ABS(BX286-BY286))/BY286*100</f>
        <v>9.8376166999441503E-2</v>
      </c>
      <c r="CA286" s="23"/>
      <c r="CB286" s="23">
        <f>1/0.000081196</f>
        <v>12315.877629439874</v>
      </c>
      <c r="CF286" s="28"/>
      <c r="CH286">
        <v>2668.2511257911583</v>
      </c>
      <c r="CI286">
        <v>48.365715546955876</v>
      </c>
    </row>
    <row r="287" spans="2:87" x14ac:dyDescent="0.25">
      <c r="B287" s="27"/>
      <c r="C287" s="23"/>
      <c r="D287" s="31"/>
      <c r="E287" s="424"/>
      <c r="F287" s="374"/>
      <c r="G287" s="374"/>
      <c r="H287" s="283">
        <v>57</v>
      </c>
      <c r="I287" s="284">
        <v>2685.3731494772301</v>
      </c>
      <c r="J287" s="284">
        <v>48.329999961371897</v>
      </c>
      <c r="K287" s="285">
        <v>2679.2338640887915</v>
      </c>
      <c r="L287" s="285">
        <v>48.329980152980731</v>
      </c>
      <c r="M287" s="286">
        <f t="shared" si="302"/>
        <v>0.22861945237047299</v>
      </c>
      <c r="N287" s="286">
        <f t="shared" si="303"/>
        <v>4.0985704906655163E-5</v>
      </c>
      <c r="O287" s="287">
        <f t="shared" si="304"/>
        <v>37.690825080695269</v>
      </c>
      <c r="P287" s="288">
        <f t="shared" si="305"/>
        <v>3.9237236056761519E-10</v>
      </c>
      <c r="Q287" s="223"/>
      <c r="R287" s="23"/>
      <c r="S287" s="376"/>
      <c r="T287" s="418"/>
      <c r="U287" s="418"/>
      <c r="V287" s="252">
        <v>57</v>
      </c>
      <c r="W287" s="252">
        <v>2797.9836825269699</v>
      </c>
      <c r="X287" s="252">
        <v>48.330001033676702</v>
      </c>
      <c r="Y287" s="253">
        <v>2790.1792881101628</v>
      </c>
      <c r="Z287" s="253">
        <v>48.331393778385582</v>
      </c>
      <c r="AA287" s="2">
        <f t="shared" si="298"/>
        <v>0.27892923270226655</v>
      </c>
      <c r="AB287" s="2">
        <f t="shared" si="299"/>
        <v>2.8817394560159957E-3</v>
      </c>
      <c r="AC287" s="215">
        <f t="shared" si="300"/>
        <v>60.908572213089826</v>
      </c>
      <c r="AD287" s="217">
        <f t="shared" si="301"/>
        <v>1.9397378241143505E-6</v>
      </c>
      <c r="AE287" s="223"/>
      <c r="AF287" s="23"/>
      <c r="AG287" s="376"/>
      <c r="AH287" s="418"/>
      <c r="AI287" s="418"/>
      <c r="AJ287" s="252">
        <v>57</v>
      </c>
      <c r="AK287" s="252">
        <v>2683.6692313151698</v>
      </c>
      <c r="AL287" s="252">
        <v>48.3300008724637</v>
      </c>
      <c r="AM287" s="253">
        <v>2675.7140744493545</v>
      </c>
      <c r="AN287" s="253">
        <v>48.331151783045385</v>
      </c>
      <c r="AO287" s="2">
        <f t="shared" si="306"/>
        <v>0.29642836654339705</v>
      </c>
      <c r="AP287" s="2">
        <f t="shared" si="307"/>
        <v>2.3813584955702568E-3</v>
      </c>
      <c r="AQ287" s="215">
        <f t="shared" si="308"/>
        <v>63.284520759728267</v>
      </c>
      <c r="AR287" s="217">
        <f t="shared" si="309"/>
        <v>1.3245951670358713E-6</v>
      </c>
      <c r="AS287" s="28"/>
      <c r="AU287" s="27"/>
      <c r="AV287" s="23"/>
      <c r="AW287" s="144">
        <v>0.42499999999999999</v>
      </c>
      <c r="AX287" s="138">
        <v>1071</v>
      </c>
      <c r="AY287" s="138">
        <v>31</v>
      </c>
      <c r="AZ287" s="145">
        <v>6219.3109065672215</v>
      </c>
      <c r="BA287" s="23">
        <f t="shared" si="311"/>
        <v>366.00061991755501</v>
      </c>
      <c r="BB287" s="23"/>
      <c r="BC287" s="28"/>
      <c r="BD287" s="27"/>
      <c r="BE287" s="144">
        <v>0.3044</v>
      </c>
      <c r="BF287" s="89">
        <v>1140</v>
      </c>
      <c r="BG287" s="89">
        <v>31</v>
      </c>
      <c r="BH287" s="149">
        <v>4272.2496659639801</v>
      </c>
      <c r="BI287" s="23">
        <f t="shared" si="312"/>
        <v>-50.394783363511124</v>
      </c>
      <c r="BJ287" s="28"/>
      <c r="BK287" s="23"/>
      <c r="BL287" s="144">
        <v>0.3044</v>
      </c>
      <c r="BM287" s="89">
        <v>1071</v>
      </c>
      <c r="BN287" s="89">
        <v>37</v>
      </c>
      <c r="BO287" s="149">
        <v>5390.5633707269335</v>
      </c>
      <c r="BP287" s="28">
        <f t="shared" si="313"/>
        <v>191.59788135925919</v>
      </c>
      <c r="BQ287" s="23"/>
      <c r="BR287" s="23"/>
      <c r="BS287" s="391"/>
      <c r="BT287" s="392"/>
      <c r="BU287" s="179">
        <v>1115.7</v>
      </c>
      <c r="BV287" s="179">
        <v>39.827800000000003</v>
      </c>
      <c r="BW287" s="179">
        <v>0.61170000000000002</v>
      </c>
      <c r="BX287" s="178">
        <v>11595.31248275627</v>
      </c>
      <c r="BY287" s="178">
        <v>11581.7916</v>
      </c>
      <c r="BZ287" s="183">
        <f>(ABS(BX287-BY287))/BY287*100</f>
        <v>0.11674258373177084</v>
      </c>
      <c r="CA287" s="23"/>
      <c r="CB287" s="23"/>
      <c r="CF287" s="28"/>
      <c r="CH287">
        <v>2668.089230641885</v>
      </c>
      <c r="CI287">
        <v>48.357978426788712</v>
      </c>
    </row>
    <row r="288" spans="2:87" x14ac:dyDescent="0.25">
      <c r="B288" s="27"/>
      <c r="C288" s="23"/>
      <c r="D288" s="31"/>
      <c r="E288" s="424"/>
      <c r="F288" s="374"/>
      <c r="G288" s="374"/>
      <c r="H288" s="283">
        <v>58</v>
      </c>
      <c r="I288" s="284">
        <v>2685.3623788486102</v>
      </c>
      <c r="J288" s="284">
        <v>48.329999968059902</v>
      </c>
      <c r="K288" s="285">
        <v>2679.1153294976421</v>
      </c>
      <c r="L288" s="285">
        <v>48.329981630431575</v>
      </c>
      <c r="M288" s="286">
        <f t="shared" si="302"/>
        <v>0.23263338312077908</v>
      </c>
      <c r="N288" s="286">
        <f t="shared" si="303"/>
        <v>3.7942537426352434E-5</v>
      </c>
      <c r="O288" s="287">
        <f t="shared" si="304"/>
        <v>39.025625593431641</v>
      </c>
      <c r="P288" s="288">
        <f t="shared" si="305"/>
        <v>3.3626861262388362E-10</v>
      </c>
      <c r="Q288" s="223"/>
      <c r="R288" s="23"/>
      <c r="S288" s="376"/>
      <c r="T288" s="418"/>
      <c r="U288" s="418"/>
      <c r="V288" s="252">
        <v>58</v>
      </c>
      <c r="W288" s="252">
        <v>2797.9725954043602</v>
      </c>
      <c r="X288" s="252">
        <v>48.3300008529257</v>
      </c>
      <c r="Y288" s="253">
        <v>2790.0312047351367</v>
      </c>
      <c r="Z288" s="253">
        <v>48.33131160692011</v>
      </c>
      <c r="AA288" s="2">
        <f t="shared" si="298"/>
        <v>0.2838266065317111</v>
      </c>
      <c r="AB288" s="2">
        <f t="shared" si="299"/>
        <v>2.712091808975864E-3</v>
      </c>
      <c r="AC288" s="215">
        <f t="shared" si="300"/>
        <v>63.065685761229084</v>
      </c>
      <c r="AD288" s="217">
        <f t="shared" si="301"/>
        <v>1.7180760338621981E-6</v>
      </c>
      <c r="AE288" s="223"/>
      <c r="AF288" s="23"/>
      <c r="AG288" s="376"/>
      <c r="AH288" s="418"/>
      <c r="AI288" s="418"/>
      <c r="AJ288" s="252">
        <v>58</v>
      </c>
      <c r="AK288" s="252">
        <v>2683.6584654754502</v>
      </c>
      <c r="AL288" s="252">
        <v>48.330000721406897</v>
      </c>
      <c r="AM288" s="253">
        <v>2675.5636574361911</v>
      </c>
      <c r="AN288" s="253">
        <v>48.331083843565111</v>
      </c>
      <c r="AO288" s="2">
        <f t="shared" si="306"/>
        <v>0.30163331673521887</v>
      </c>
      <c r="AP288" s="2">
        <f t="shared" si="307"/>
        <v>2.2410969212627438E-3</v>
      </c>
      <c r="AQ288" s="215">
        <f t="shared" si="308"/>
        <v>65.525917192453406</v>
      </c>
      <c r="AR288" s="217">
        <f t="shared" si="309"/>
        <v>1.1731536096135291E-6</v>
      </c>
      <c r="AS288" s="28"/>
      <c r="AU288" s="27"/>
      <c r="AV288" s="23"/>
      <c r="AW288" s="144">
        <v>0.45</v>
      </c>
      <c r="AX288" s="138">
        <v>1071</v>
      </c>
      <c r="AY288" s="138">
        <v>31</v>
      </c>
      <c r="AZ288" s="145">
        <v>6585.3115264847766</v>
      </c>
      <c r="BA288" s="23">
        <f t="shared" si="311"/>
        <v>366.01030295853616</v>
      </c>
      <c r="BB288" s="23"/>
      <c r="BC288" s="28"/>
      <c r="BD288" s="27"/>
      <c r="BE288" s="144">
        <v>0.3044</v>
      </c>
      <c r="BF288" s="89">
        <v>1160</v>
      </c>
      <c r="BG288" s="89">
        <v>31</v>
      </c>
      <c r="BH288" s="149">
        <v>4221.854882600469</v>
      </c>
      <c r="BI288" s="23">
        <f t="shared" si="312"/>
        <v>-49.436182511120933</v>
      </c>
      <c r="BJ288" s="28"/>
      <c r="BK288" s="23"/>
      <c r="BL288" s="144">
        <v>0.3044</v>
      </c>
      <c r="BM288" s="89">
        <v>1071</v>
      </c>
      <c r="BN288" s="89">
        <v>38</v>
      </c>
      <c r="BO288" s="149">
        <v>5582.1612520861927</v>
      </c>
      <c r="BP288" s="28">
        <f t="shared" si="313"/>
        <v>204.44512781042886</v>
      </c>
      <c r="BQ288" s="23"/>
      <c r="BR288" s="23"/>
      <c r="BS288" s="391"/>
      <c r="BT288" s="392"/>
      <c r="BU288" s="178">
        <v>1096.8</v>
      </c>
      <c r="BV288" s="178">
        <v>39.1</v>
      </c>
      <c r="BW288" s="178">
        <v>0.6149</v>
      </c>
      <c r="BX288" s="178">
        <v>11511.952664258719</v>
      </c>
      <c r="BY288" s="178">
        <v>111484.97199999999</v>
      </c>
      <c r="BZ288" s="183">
        <f>(ABS(BX288-BY288))/BY288*100</f>
        <v>89.67398703364367</v>
      </c>
      <c r="CA288" s="23"/>
      <c r="CB288" s="23"/>
      <c r="CF288" s="28"/>
      <c r="CH288">
        <v>2667.9273365470181</v>
      </c>
      <c r="CI288">
        <v>48.351917407715632</v>
      </c>
    </row>
    <row r="289" spans="2:87" x14ac:dyDescent="0.25">
      <c r="B289" s="27"/>
      <c r="C289" s="23"/>
      <c r="D289" s="31"/>
      <c r="E289" s="424"/>
      <c r="F289" s="374"/>
      <c r="G289" s="374"/>
      <c r="H289" s="283">
        <v>59</v>
      </c>
      <c r="I289" s="284">
        <v>2685.3516082036899</v>
      </c>
      <c r="J289" s="284">
        <v>48.329999973540502</v>
      </c>
      <c r="K289" s="285">
        <v>2678.996792917997</v>
      </c>
      <c r="L289" s="285">
        <v>48.329982997898981</v>
      </c>
      <c r="M289" s="286">
        <f t="shared" si="302"/>
        <v>0.23664741951404328</v>
      </c>
      <c r="N289" s="286">
        <f t="shared" si="303"/>
        <v>3.5124439336031562E-5</v>
      </c>
      <c r="O289" s="287">
        <f t="shared" si="304"/>
        <v>40.383677315276053</v>
      </c>
      <c r="P289" s="288">
        <f t="shared" si="305"/>
        <v>2.8817240507701001E-10</v>
      </c>
      <c r="Q289" s="223"/>
      <c r="R289" s="23"/>
      <c r="S289" s="376"/>
      <c r="T289" s="418"/>
      <c r="U289" s="418"/>
      <c r="V289" s="252">
        <v>59</v>
      </c>
      <c r="W289" s="252">
        <v>2797.9615082657101</v>
      </c>
      <c r="X289" s="252">
        <v>48.330000705157197</v>
      </c>
      <c r="Y289" s="253">
        <v>2789.8831185178856</v>
      </c>
      <c r="Z289" s="253">
        <v>48.331234279896464</v>
      </c>
      <c r="AA289" s="2">
        <f t="shared" si="298"/>
        <v>0.28872412018390647</v>
      </c>
      <c r="AB289" s="2">
        <f t="shared" si="299"/>
        <v>2.5523995888029291E-3</v>
      </c>
      <c r="AC289" s="215">
        <f t="shared" si="300"/>
        <v>65.260380917756493</v>
      </c>
      <c r="AD289" s="217">
        <f t="shared" si="301"/>
        <v>1.5217066373573632E-6</v>
      </c>
      <c r="AE289" s="223"/>
      <c r="AF289" s="23"/>
      <c r="AG289" s="376"/>
      <c r="AH289" s="418"/>
      <c r="AI289" s="418"/>
      <c r="AJ289" s="252">
        <v>59</v>
      </c>
      <c r="AK289" s="252">
        <v>2683.6476996194301</v>
      </c>
      <c r="AL289" s="252">
        <v>48.330000597618202</v>
      </c>
      <c r="AM289" s="253">
        <v>2675.4132372534004</v>
      </c>
      <c r="AN289" s="253">
        <v>48.331019911543329</v>
      </c>
      <c r="AO289" s="2">
        <f t="shared" si="306"/>
        <v>0.30683842619123997</v>
      </c>
      <c r="AP289" s="2">
        <f t="shared" si="307"/>
        <v>2.1090707894122008E-3</v>
      </c>
      <c r="AQ289" s="215">
        <f t="shared" si="308"/>
        <v>67.806370457559026</v>
      </c>
      <c r="AR289" s="217">
        <f t="shared" si="309"/>
        <v>1.0390008779580309E-6</v>
      </c>
      <c r="AS289" s="28"/>
      <c r="AU289" s="27"/>
      <c r="AV289" s="23"/>
      <c r="AW289" s="144">
        <v>0.47499999999999998</v>
      </c>
      <c r="AX289" s="138">
        <v>1071</v>
      </c>
      <c r="AY289" s="138">
        <v>31</v>
      </c>
      <c r="AZ289" s="145">
        <v>6951.3218294433127</v>
      </c>
      <c r="BA289" s="23">
        <f t="shared" si="311"/>
        <v>366.01968142224632</v>
      </c>
      <c r="BB289" s="23"/>
      <c r="BC289" s="28"/>
      <c r="BD289" s="27"/>
      <c r="BE289" s="144">
        <v>0.3044</v>
      </c>
      <c r="BF289" s="89">
        <v>1180</v>
      </c>
      <c r="BG289" s="89">
        <v>31</v>
      </c>
      <c r="BH289" s="149">
        <v>4172.418700089348</v>
      </c>
      <c r="BI289" s="23">
        <f t="shared" si="312"/>
        <v>-48.504679696965468</v>
      </c>
      <c r="BJ289" s="28"/>
      <c r="BK289" s="23"/>
      <c r="BL289" s="144">
        <v>0.3044</v>
      </c>
      <c r="BM289" s="89">
        <v>1071</v>
      </c>
      <c r="BN289" s="89">
        <v>39</v>
      </c>
      <c r="BO289" s="149">
        <v>5786.6063798966215</v>
      </c>
      <c r="BP289" s="28">
        <f t="shared" si="313"/>
        <v>218.62528004304841</v>
      </c>
      <c r="BQ289" s="23"/>
      <c r="BR289" s="23"/>
      <c r="BS289" s="391"/>
      <c r="BT289" s="392"/>
      <c r="BU289" s="178">
        <v>1088.5999999999999</v>
      </c>
      <c r="BV289" s="178">
        <v>38.575400000000002</v>
      </c>
      <c r="BW289" s="178">
        <v>0.58760000000000001</v>
      </c>
      <c r="BX289" s="178">
        <v>10860.568282597627</v>
      </c>
      <c r="BY289" s="178">
        <v>10825.3495</v>
      </c>
      <c r="BZ289" s="183">
        <f>(ABS(BX289-BY289))/BY289*100</f>
        <v>0.3253362175293007</v>
      </c>
      <c r="CA289" s="23"/>
      <c r="CB289" s="23"/>
      <c r="CF289" s="28"/>
      <c r="CH289">
        <v>2667.7654424686457</v>
      </c>
      <c r="CI289">
        <v>48.347169394925544</v>
      </c>
    </row>
    <row r="290" spans="2:87" ht="15.75" thickBot="1" x14ac:dyDescent="0.3">
      <c r="B290" s="27"/>
      <c r="C290" s="23"/>
      <c r="D290" s="27"/>
      <c r="E290" s="424"/>
      <c r="F290" s="374"/>
      <c r="G290" s="374"/>
      <c r="H290" s="283">
        <v>60</v>
      </c>
      <c r="I290" s="284">
        <v>2685.3408375424701</v>
      </c>
      <c r="J290" s="284">
        <v>48.329999978276597</v>
      </c>
      <c r="K290" s="285">
        <v>2678.8782543496832</v>
      </c>
      <c r="L290" s="285">
        <v>48.329984263570203</v>
      </c>
      <c r="M290" s="286">
        <f t="shared" si="302"/>
        <v>0.24066156155809559</v>
      </c>
      <c r="N290" s="286">
        <f t="shared" si="303"/>
        <v>3.2515428098734999E-5</v>
      </c>
      <c r="O290" s="287">
        <f t="shared" si="304"/>
        <v>41.764981523692384</v>
      </c>
      <c r="P290" s="288">
        <f t="shared" si="305"/>
        <v>2.4695199701992895E-10</v>
      </c>
      <c r="Q290" s="223"/>
      <c r="R290" s="23"/>
      <c r="S290" s="376"/>
      <c r="T290" s="418"/>
      <c r="U290" s="418"/>
      <c r="V290" s="252">
        <v>60</v>
      </c>
      <c r="W290" s="252">
        <v>2797.9504211110102</v>
      </c>
      <c r="X290" s="252">
        <v>48.330000577797399</v>
      </c>
      <c r="Y290" s="253">
        <v>2789.7350294554444</v>
      </c>
      <c r="Z290" s="253">
        <v>48.331161511712232</v>
      </c>
      <c r="AA290" s="2">
        <f t="shared" si="298"/>
        <v>0.29362177376622756</v>
      </c>
      <c r="AB290" s="2">
        <f t="shared" si="299"/>
        <v>2.4020978707902465E-3</v>
      </c>
      <c r="AC290" s="215">
        <f t="shared" si="300"/>
        <v>67.492660054339879</v>
      </c>
      <c r="AD290" s="217">
        <f t="shared" si="301"/>
        <v>1.3477675546075832E-6</v>
      </c>
      <c r="AE290" s="223"/>
      <c r="AF290" s="23"/>
      <c r="AG290" s="376"/>
      <c r="AH290" s="418"/>
      <c r="AI290" s="418"/>
      <c r="AJ290" s="252">
        <v>60</v>
      </c>
      <c r="AK290" s="252">
        <v>2683.6369337471101</v>
      </c>
      <c r="AL290" s="252">
        <v>48.330000490646498</v>
      </c>
      <c r="AM290" s="253">
        <v>2675.2628138982359</v>
      </c>
      <c r="AN290" s="253">
        <v>48.330959750599831</v>
      </c>
      <c r="AO290" s="2">
        <f t="shared" si="306"/>
        <v>0.3120436950158379</v>
      </c>
      <c r="AP290" s="2">
        <f t="shared" si="307"/>
        <v>1.984812628998643E-3</v>
      </c>
      <c r="AQ290" s="215">
        <f t="shared" si="308"/>
        <v>70.125883243309119</v>
      </c>
      <c r="AR290" s="217">
        <f t="shared" si="309"/>
        <v>9.2017965806930763E-7</v>
      </c>
      <c r="AS290" s="28"/>
      <c r="AU290" s="27"/>
      <c r="AV290" s="23"/>
      <c r="AW290" s="144">
        <v>0.5</v>
      </c>
      <c r="AX290" s="147">
        <v>1071</v>
      </c>
      <c r="AY290" s="147">
        <v>31</v>
      </c>
      <c r="AZ290" s="148">
        <v>7317.341510865559</v>
      </c>
      <c r="BA290" s="23">
        <f t="shared" si="311"/>
        <v>-7317.341510865559</v>
      </c>
      <c r="BB290" s="23"/>
      <c r="BC290" s="28"/>
      <c r="BD290" s="27"/>
      <c r="BE290" s="146">
        <v>0.3044</v>
      </c>
      <c r="BF290" s="89">
        <v>1200</v>
      </c>
      <c r="BG290" s="151">
        <v>31</v>
      </c>
      <c r="BH290" s="152">
        <v>4123.9140203923826</v>
      </c>
      <c r="BI290" s="23">
        <f t="shared" si="312"/>
        <v>-4123.9140203923826</v>
      </c>
      <c r="BJ290" s="28"/>
      <c r="BK290" s="23"/>
      <c r="BL290" s="146">
        <v>0.3044</v>
      </c>
      <c r="BM290" s="151">
        <v>1071</v>
      </c>
      <c r="BN290" s="151">
        <v>40</v>
      </c>
      <c r="BO290" s="152">
        <v>6005.23165993967</v>
      </c>
      <c r="BP290" s="28">
        <f t="shared" si="313"/>
        <v>-6005.23165993967</v>
      </c>
      <c r="BQ290" s="23"/>
      <c r="BR290" s="23"/>
      <c r="BS290" s="391"/>
      <c r="BT290" s="392"/>
      <c r="BU290" s="178">
        <v>1076</v>
      </c>
      <c r="BV290" s="178">
        <v>39.103000000000002</v>
      </c>
      <c r="BW290" s="178">
        <v>0.59989999999999999</v>
      </c>
      <c r="BX290" s="178">
        <v>11406.324350979859</v>
      </c>
      <c r="BY290" s="178">
        <v>11377.802100000001</v>
      </c>
      <c r="BZ290" s="183">
        <f>(ABS(BX290-BY290))/BY290*100</f>
        <v>0.25068331061812593</v>
      </c>
      <c r="CA290" s="23"/>
      <c r="CB290" s="23"/>
      <c r="CF290" s="28"/>
      <c r="CH290">
        <v>2667.6035475936146</v>
      </c>
      <c r="CI290">
        <v>48.343449950915705</v>
      </c>
    </row>
    <row r="291" spans="2:87" x14ac:dyDescent="0.25">
      <c r="B291" s="27"/>
      <c r="C291" s="23"/>
      <c r="D291" s="27"/>
      <c r="E291" s="424"/>
      <c r="F291" s="374"/>
      <c r="G291" s="374"/>
      <c r="H291" s="283">
        <v>61</v>
      </c>
      <c r="I291" s="284">
        <v>2685.3300668649699</v>
      </c>
      <c r="J291" s="284">
        <v>48.3299999824482</v>
      </c>
      <c r="K291" s="285">
        <v>2678.7597137925227</v>
      </c>
      <c r="L291" s="285">
        <v>48.329985435023026</v>
      </c>
      <c r="M291" s="286">
        <f t="shared" si="302"/>
        <v>0.24467580926161131</v>
      </c>
      <c r="N291" s="286">
        <f t="shared" si="303"/>
        <v>3.0100196935856796E-5</v>
      </c>
      <c r="O291" s="287">
        <f t="shared" si="304"/>
        <v>43.169539496616792</v>
      </c>
      <c r="P291" s="288">
        <f t="shared" si="305"/>
        <v>2.1162757918778897E-10</v>
      </c>
      <c r="Q291" s="223"/>
      <c r="R291" s="23"/>
      <c r="S291" s="376"/>
      <c r="T291" s="418"/>
      <c r="U291" s="418"/>
      <c r="V291" s="252">
        <v>61</v>
      </c>
      <c r="W291" s="252">
        <v>2797.93933394028</v>
      </c>
      <c r="X291" s="252">
        <v>48.330000465738202</v>
      </c>
      <c r="Y291" s="253">
        <v>2789.5869375450002</v>
      </c>
      <c r="Z291" s="253">
        <v>48.331093033602421</v>
      </c>
      <c r="AA291" s="2">
        <f t="shared" si="298"/>
        <v>0.29851956738165958</v>
      </c>
      <c r="AB291" s="2">
        <f t="shared" si="299"/>
        <v>2.2606411208169848E-3</v>
      </c>
      <c r="AC291" s="215">
        <f t="shared" si="300"/>
        <v>69.762525543883186</v>
      </c>
      <c r="AD291" s="217">
        <f t="shared" si="301"/>
        <v>1.1937045379251992E-6</v>
      </c>
      <c r="AE291" s="223"/>
      <c r="AF291" s="23"/>
      <c r="AG291" s="376"/>
      <c r="AH291" s="418"/>
      <c r="AI291" s="418"/>
      <c r="AJ291" s="252">
        <v>61</v>
      </c>
      <c r="AK291" s="252">
        <v>2683.6261678584901</v>
      </c>
      <c r="AL291" s="252">
        <v>48.330000396424303</v>
      </c>
      <c r="AM291" s="253">
        <v>2675.1123873680854</v>
      </c>
      <c r="AN291" s="253">
        <v>48.330903138297153</v>
      </c>
      <c r="AO291" s="2">
        <f t="shared" si="306"/>
        <v>0.31724912330835897</v>
      </c>
      <c r="AP291" s="2">
        <f t="shared" si="307"/>
        <v>1.8678706092378234E-3</v>
      </c>
      <c r="AQ291" s="215">
        <f t="shared" si="308"/>
        <v>72.484458238796876</v>
      </c>
      <c r="AR291" s="217">
        <f t="shared" si="309"/>
        <v>8.1494288899552138E-7</v>
      </c>
      <c r="AS291" s="28"/>
      <c r="AU291" s="27"/>
      <c r="AV291" s="23"/>
      <c r="AW291" s="23"/>
      <c r="BB291" s="23"/>
      <c r="BC291" s="28"/>
      <c r="BD291" s="27"/>
      <c r="BE291" s="23"/>
      <c r="BF291" s="23"/>
      <c r="BG291" s="23"/>
      <c r="BH291" s="58"/>
      <c r="BI291" s="23"/>
      <c r="BJ291" s="28"/>
      <c r="BK291" s="23"/>
      <c r="BL291" s="23"/>
      <c r="BM291" s="23"/>
      <c r="BN291" s="23"/>
      <c r="BO291" s="23"/>
      <c r="BP291" s="28"/>
      <c r="BQ291" s="23"/>
      <c r="BR291" s="23"/>
      <c r="BS291" s="199" t="s">
        <v>266</v>
      </c>
      <c r="BT291" s="200"/>
      <c r="BU291" s="15">
        <f>AVERAGE(BU286:BU290)</f>
        <v>1099.3400000000001</v>
      </c>
      <c r="BV291" s="15">
        <f>AVERAGE(BV286:BV290)</f>
        <v>39.303700000000006</v>
      </c>
      <c r="BW291" s="15">
        <f>AVERAGE(BW286:BW290)</f>
        <v>0.60143999999999997</v>
      </c>
      <c r="BX291" s="382">
        <f>AVERAGE(BX286:BX290)</f>
        <v>11323.778009074644</v>
      </c>
      <c r="BY291" s="383"/>
      <c r="BZ291" s="384"/>
      <c r="CA291" s="23"/>
      <c r="CB291" s="23"/>
      <c r="CF291" s="28"/>
      <c r="CH291">
        <v>2667.4416512848111</v>
      </c>
      <c r="CI291">
        <v>48.340536255956238</v>
      </c>
    </row>
    <row r="292" spans="2:87" x14ac:dyDescent="0.25">
      <c r="B292" s="27"/>
      <c r="C292" s="23"/>
      <c r="D292" s="27"/>
      <c r="E292" s="424"/>
      <c r="F292" s="374"/>
      <c r="G292" s="374"/>
      <c r="H292" s="283">
        <v>62</v>
      </c>
      <c r="I292" s="284">
        <v>2685.3192961711602</v>
      </c>
      <c r="J292" s="284">
        <v>48.329999985199301</v>
      </c>
      <c r="K292" s="285">
        <v>2678.641171246335</v>
      </c>
      <c r="L292" s="285">
        <v>48.329986519271145</v>
      </c>
      <c r="M292" s="286">
        <f t="shared" si="302"/>
        <v>0.24869016263157673</v>
      </c>
      <c r="N292" s="286">
        <f t="shared" si="303"/>
        <v>2.7862462569372165E-5</v>
      </c>
      <c r="O292" s="287">
        <f t="shared" si="304"/>
        <v>44.597352511571181</v>
      </c>
      <c r="P292" s="288">
        <f t="shared" si="305"/>
        <v>1.8133122109322781E-10</v>
      </c>
      <c r="Q292" s="223"/>
      <c r="R292" s="23"/>
      <c r="S292" s="376"/>
      <c r="T292" s="418"/>
      <c r="U292" s="418"/>
      <c r="V292" s="252">
        <v>62</v>
      </c>
      <c r="W292" s="252">
        <v>2797.9282467534899</v>
      </c>
      <c r="X292" s="252">
        <v>48.330000392113703</v>
      </c>
      <c r="Y292" s="253">
        <v>2789.4388427838826</v>
      </c>
      <c r="Z292" s="253">
        <v>48.331028592646824</v>
      </c>
      <c r="AA292" s="2">
        <f t="shared" si="298"/>
        <v>0.30341750112633581</v>
      </c>
      <c r="AB292" s="2">
        <f t="shared" si="299"/>
        <v>2.1274581518281135E-3</v>
      </c>
      <c r="AC292" s="215">
        <f t="shared" si="300"/>
        <v>72.069979759184818</v>
      </c>
      <c r="AD292" s="217">
        <f t="shared" si="301"/>
        <v>1.0571963363094498E-6</v>
      </c>
      <c r="AE292" s="223"/>
      <c r="AF292" s="23"/>
      <c r="AG292" s="376"/>
      <c r="AH292" s="418"/>
      <c r="AI292" s="418"/>
      <c r="AJ292" s="252">
        <v>62</v>
      </c>
      <c r="AK292" s="252">
        <v>2683.6154019535802</v>
      </c>
      <c r="AL292" s="252">
        <v>48.330000334284499</v>
      </c>
      <c r="AM292" s="253">
        <v>2674.9619576604641</v>
      </c>
      <c r="AN292" s="253">
        <v>48.330849865318179</v>
      </c>
      <c r="AO292" s="2">
        <f t="shared" si="306"/>
        <v>0.32245471116377816</v>
      </c>
      <c r="AP292" s="2">
        <f t="shared" si="307"/>
        <v>1.7577716279822833E-3</v>
      </c>
      <c r="AQ292" s="215">
        <f t="shared" si="308"/>
        <v>74.88209813406327</v>
      </c>
      <c r="AR292" s="217">
        <f t="shared" si="309"/>
        <v>7.217029771850621E-7</v>
      </c>
      <c r="AS292" s="28"/>
      <c r="AU292" s="27"/>
      <c r="AV292" s="23"/>
      <c r="AW292" s="23"/>
      <c r="BB292" s="23"/>
      <c r="BC292" s="28"/>
      <c r="BD292" s="27"/>
      <c r="BE292" s="23"/>
      <c r="BF292" s="23"/>
      <c r="BG292" s="23"/>
      <c r="BH292" s="23"/>
      <c r="BI292" s="23"/>
      <c r="BJ292" s="28"/>
      <c r="BK292" s="23"/>
      <c r="BL292" s="23"/>
      <c r="BR292" s="23"/>
      <c r="BS292" s="393">
        <v>4</v>
      </c>
      <c r="BT292" s="394" t="s">
        <v>263</v>
      </c>
      <c r="BU292" s="171">
        <v>1070.9998000000001</v>
      </c>
      <c r="BV292" s="171">
        <v>40</v>
      </c>
      <c r="BW292" s="171">
        <v>0.625</v>
      </c>
      <c r="BX292" s="171">
        <v>12331.909844208269</v>
      </c>
      <c r="BY292" s="171">
        <v>12315.877629439874</v>
      </c>
      <c r="BZ292" s="176">
        <f>(ABS(BX292-BY292))/BY292*100</f>
        <v>0.13017517103345699</v>
      </c>
      <c r="CB292" s="173"/>
      <c r="CF292" s="28"/>
      <c r="CH292">
        <v>2667.2797530430107</v>
      </c>
      <c r="CI292">
        <v>48.338253759833137</v>
      </c>
    </row>
    <row r="293" spans="2:87" x14ac:dyDescent="0.25">
      <c r="B293" s="27"/>
      <c r="C293" s="23"/>
      <c r="D293" s="27"/>
      <c r="E293" s="424"/>
      <c r="F293" s="374"/>
      <c r="G293" s="374"/>
      <c r="H293" s="283">
        <v>63</v>
      </c>
      <c r="I293" s="284">
        <v>2685.3085254610601</v>
      </c>
      <c r="J293" s="284">
        <v>48.3299999878815</v>
      </c>
      <c r="K293" s="285">
        <v>2678.522626710936</v>
      </c>
      <c r="L293" s="285">
        <v>48.329987522806164</v>
      </c>
      <c r="M293" s="286">
        <f t="shared" si="302"/>
        <v>0.2527046216769045</v>
      </c>
      <c r="N293" s="286">
        <f t="shared" si="303"/>
        <v>2.5791589777551979E-5</v>
      </c>
      <c r="O293" s="287">
        <f t="shared" si="304"/>
        <v>46.048421846934922</v>
      </c>
      <c r="P293" s="288">
        <f t="shared" si="305"/>
        <v>1.5537810314126291E-10</v>
      </c>
      <c r="Q293" s="223"/>
      <c r="R293" s="23"/>
      <c r="S293" s="376"/>
      <c r="T293" s="418"/>
      <c r="U293" s="418"/>
      <c r="V293" s="252">
        <v>63</v>
      </c>
      <c r="W293" s="252">
        <v>2797.91715955066</v>
      </c>
      <c r="X293" s="252">
        <v>48.330000320343999</v>
      </c>
      <c r="Y293" s="253">
        <v>2789.2907451695555</v>
      </c>
      <c r="Z293" s="253">
        <v>48.33096795083592</v>
      </c>
      <c r="AA293" s="2">
        <f t="shared" si="298"/>
        <v>0.30831557509336271</v>
      </c>
      <c r="AB293" s="2">
        <f t="shared" si="299"/>
        <v>2.0021321860280287E-3</v>
      </c>
      <c r="AC293" s="215">
        <f t="shared" si="300"/>
        <v>74.415025074526469</v>
      </c>
      <c r="AD293" s="217">
        <f t="shared" si="301"/>
        <v>9.363087688953859E-7</v>
      </c>
      <c r="AE293" s="223"/>
      <c r="AF293" s="23"/>
      <c r="AG293" s="376"/>
      <c r="AH293" s="418"/>
      <c r="AI293" s="418"/>
      <c r="AJ293" s="252">
        <v>63</v>
      </c>
      <c r="AK293" s="252">
        <v>2683.6046360323598</v>
      </c>
      <c r="AL293" s="252">
        <v>48.330000273704101</v>
      </c>
      <c r="AM293" s="253">
        <v>2674.8115247730057</v>
      </c>
      <c r="AN293" s="253">
        <v>48.330799734692263</v>
      </c>
      <c r="AO293" s="2">
        <f t="shared" si="306"/>
        <v>0.32766045867153437</v>
      </c>
      <c r="AP293" s="2">
        <f t="shared" si="307"/>
        <v>1.6541712882982562E-3</v>
      </c>
      <c r="AQ293" s="215">
        <f t="shared" si="308"/>
        <v>77.31880561938145</v>
      </c>
      <c r="AR293" s="217">
        <f t="shared" si="309"/>
        <v>6.3913787159309226E-7</v>
      </c>
      <c r="AS293" s="28"/>
      <c r="AU293" s="27"/>
      <c r="AV293" s="23"/>
      <c r="AW293" s="23"/>
      <c r="BB293" s="23"/>
      <c r="BC293" s="28"/>
      <c r="BD293" s="27"/>
      <c r="BE293" s="23"/>
      <c r="BF293" s="23"/>
      <c r="BG293" s="23"/>
      <c r="BH293" s="23"/>
      <c r="BI293" s="23"/>
      <c r="BJ293" s="28"/>
      <c r="BK293" s="23"/>
      <c r="BL293" s="23"/>
      <c r="BR293" s="23"/>
      <c r="BS293" s="393"/>
      <c r="BT293" s="394"/>
      <c r="BU293" s="171">
        <v>1070.9998000000001</v>
      </c>
      <c r="BV293" s="171">
        <v>40</v>
      </c>
      <c r="BW293" s="171">
        <v>0.625</v>
      </c>
      <c r="BX293" s="171">
        <v>12331.909844208269</v>
      </c>
      <c r="BY293" s="171">
        <v>12315.877629439874</v>
      </c>
      <c r="BZ293" s="176">
        <f>(ABS(BX293-BY293))/BY293*100</f>
        <v>0.13017517103345699</v>
      </c>
      <c r="CA293" s="23"/>
      <c r="CB293" s="23"/>
      <c r="CF293" s="28"/>
      <c r="CH293">
        <v>2667.1178524769994</v>
      </c>
      <c r="CI293">
        <v>48.336465725224087</v>
      </c>
    </row>
    <row r="294" spans="2:87" x14ac:dyDescent="0.25">
      <c r="B294" s="27"/>
      <c r="C294" s="23"/>
      <c r="D294" s="27"/>
      <c r="E294" s="424"/>
      <c r="F294" s="374"/>
      <c r="G294" s="374"/>
      <c r="H294" s="283">
        <v>64</v>
      </c>
      <c r="I294" s="284">
        <v>2685.29775473466</v>
      </c>
      <c r="J294" s="284">
        <v>48.329999990091402</v>
      </c>
      <c r="K294" s="285">
        <v>2678.4040801861388</v>
      </c>
      <c r="L294" s="285">
        <v>48.329988451636439</v>
      </c>
      <c r="M294" s="286">
        <f t="shared" si="302"/>
        <v>0.25671918640554459</v>
      </c>
      <c r="N294" s="286">
        <f t="shared" si="303"/>
        <v>2.3874311949949205E-5</v>
      </c>
      <c r="O294" s="287">
        <f t="shared" si="304"/>
        <v>47.522748780928637</v>
      </c>
      <c r="P294" s="288">
        <f t="shared" si="305"/>
        <v>1.3313594293421415E-10</v>
      </c>
      <c r="Q294" s="223"/>
      <c r="R294" s="23"/>
      <c r="S294" s="376"/>
      <c r="T294" s="418"/>
      <c r="U294" s="418"/>
      <c r="V294" s="252">
        <v>64</v>
      </c>
      <c r="W294" s="252">
        <v>2797.9060723317798</v>
      </c>
      <c r="X294" s="252">
        <v>48.330000261343599</v>
      </c>
      <c r="Y294" s="253">
        <v>2789.1426446996097</v>
      </c>
      <c r="Z294" s="253">
        <v>48.330910884191837</v>
      </c>
      <c r="AA294" s="2">
        <f t="shared" si="298"/>
        <v>0.31321378937022792</v>
      </c>
      <c r="AB294" s="2">
        <f t="shared" si="299"/>
        <v>1.8841772052842671E-3</v>
      </c>
      <c r="AC294" s="215">
        <f t="shared" si="300"/>
        <v>76.797663864282057</v>
      </c>
      <c r="AD294" s="217">
        <f t="shared" si="301"/>
        <v>8.2923397173320223E-7</v>
      </c>
      <c r="AE294" s="223"/>
      <c r="AF294" s="23"/>
      <c r="AG294" s="376"/>
      <c r="AH294" s="418"/>
      <c r="AI294" s="418"/>
      <c r="AJ294" s="252">
        <v>64</v>
      </c>
      <c r="AK294" s="252">
        <v>2683.59387009484</v>
      </c>
      <c r="AL294" s="252">
        <v>48.330000223787103</v>
      </c>
      <c r="AM294" s="253">
        <v>2674.6610887034567</v>
      </c>
      <c r="AN294" s="253">
        <v>48.330752561066994</v>
      </c>
      <c r="AO294" s="2">
        <f t="shared" si="306"/>
        <v>0.33286636591801416</v>
      </c>
      <c r="AP294" s="2">
        <f t="shared" si="307"/>
        <v>1.5566672385843466E-3</v>
      </c>
      <c r="AQ294" s="215">
        <f t="shared" si="308"/>
        <v>79.794583386243531</v>
      </c>
      <c r="AR294" s="217">
        <f t="shared" si="309"/>
        <v>5.6601138271444366E-7</v>
      </c>
      <c r="AS294" s="28"/>
      <c r="AU294" s="27"/>
      <c r="AV294" s="23"/>
      <c r="AW294" s="23"/>
      <c r="BB294" s="23"/>
      <c r="BC294" s="28"/>
      <c r="BD294" s="27"/>
      <c r="BE294" s="23"/>
      <c r="BF294" s="23"/>
      <c r="BG294" s="23"/>
      <c r="BH294" s="23"/>
      <c r="BI294" s="23"/>
      <c r="BJ294" s="28"/>
      <c r="BK294" s="23"/>
      <c r="BL294" s="23"/>
      <c r="BR294" s="23"/>
      <c r="BS294" s="393"/>
      <c r="BT294" s="394"/>
      <c r="BU294" s="171">
        <v>1070.9998000000001</v>
      </c>
      <c r="BV294" s="171">
        <v>40</v>
      </c>
      <c r="BW294" s="171">
        <v>0.625</v>
      </c>
      <c r="BX294" s="171">
        <v>12331.909844208269</v>
      </c>
      <c r="BY294" s="171">
        <v>12315.877629439874</v>
      </c>
      <c r="BZ294" s="176">
        <f>(ABS(BX294-BY294))/BY294*100</f>
        <v>0.13017517103345699</v>
      </c>
      <c r="CA294" s="23"/>
      <c r="CB294" s="23"/>
      <c r="CF294" s="28"/>
      <c r="CH294">
        <v>2666.9559492801741</v>
      </c>
      <c r="CI294">
        <v>48.335065036291127</v>
      </c>
    </row>
    <row r="295" spans="2:87" x14ac:dyDescent="0.25">
      <c r="B295" s="27"/>
      <c r="C295" s="23"/>
      <c r="D295" s="27"/>
      <c r="E295" s="424"/>
      <c r="F295" s="374"/>
      <c r="G295" s="374"/>
      <c r="H295" s="283">
        <v>65</v>
      </c>
      <c r="I295" s="284">
        <v>2685.2869839919599</v>
      </c>
      <c r="J295" s="284">
        <v>48.329999991701897</v>
      </c>
      <c r="K295" s="285">
        <v>2678.2855316717532</v>
      </c>
      <c r="L295" s="285">
        <v>48.329989311323061</v>
      </c>
      <c r="M295" s="286">
        <f t="shared" si="302"/>
        <v>0.26073385682592071</v>
      </c>
      <c r="N295" s="286">
        <f t="shared" si="303"/>
        <v>2.2098859584922316E-5</v>
      </c>
      <c r="O295" s="287">
        <f t="shared" si="304"/>
        <v>49.020334592127519</v>
      </c>
      <c r="P295" s="288">
        <f t="shared" si="305"/>
        <v>1.140704920710602E-10</v>
      </c>
      <c r="Q295" s="223"/>
      <c r="R295" s="23"/>
      <c r="S295" s="376"/>
      <c r="T295" s="418"/>
      <c r="U295" s="418"/>
      <c r="V295" s="252">
        <v>65</v>
      </c>
      <c r="W295" s="252">
        <v>2797.8949850968402</v>
      </c>
      <c r="X295" s="252">
        <v>48.330000218539197</v>
      </c>
      <c r="Y295" s="253">
        <v>2788.9945413717551</v>
      </c>
      <c r="Z295" s="253">
        <v>48.330857181941148</v>
      </c>
      <c r="AA295" s="2">
        <f t="shared" si="298"/>
        <v>0.31811214404021088</v>
      </c>
      <c r="AB295" s="2">
        <f t="shared" si="299"/>
        <v>1.7731500063642087E-3</v>
      </c>
      <c r="AC295" s="215">
        <f t="shared" si="300"/>
        <v>79.217898503406673</v>
      </c>
      <c r="AD295" s="217">
        <f t="shared" si="301"/>
        <v>7.3438627228317389E-7</v>
      </c>
      <c r="AE295" s="223"/>
      <c r="AF295" s="23"/>
      <c r="AG295" s="376"/>
      <c r="AH295" s="418"/>
      <c r="AI295" s="418"/>
      <c r="AJ295" s="252">
        <v>65</v>
      </c>
      <c r="AK295" s="252">
        <v>2683.5831041410102</v>
      </c>
      <c r="AL295" s="252">
        <v>48.330000187414498</v>
      </c>
      <c r="AM295" s="253">
        <v>2674.510649449669</v>
      </c>
      <c r="AN295" s="253">
        <v>48.330708170022895</v>
      </c>
      <c r="AO295" s="2">
        <f t="shared" si="306"/>
        <v>0.33807243298489703</v>
      </c>
      <c r="AP295" s="2">
        <f t="shared" si="307"/>
        <v>1.4648926249767043E-3</v>
      </c>
      <c r="AQ295" s="215">
        <f t="shared" si="308"/>
        <v>82.309434126437779</v>
      </c>
      <c r="AR295" s="217">
        <f t="shared" si="309"/>
        <v>5.0123937379214167E-7</v>
      </c>
      <c r="AS295" s="28"/>
      <c r="AU295" s="27"/>
      <c r="AV295" s="23"/>
      <c r="AW295" s="23"/>
      <c r="AX295" s="23"/>
      <c r="AY295" s="23"/>
      <c r="AZ295" s="23"/>
      <c r="BA295" s="23"/>
      <c r="BB295" s="23"/>
      <c r="BC295" s="28"/>
      <c r="BD295" s="27"/>
      <c r="BE295" s="23"/>
      <c r="BF295" s="23"/>
      <c r="BG295" s="23"/>
      <c r="BH295" s="23"/>
      <c r="BI295" s="23"/>
      <c r="BJ295" s="28"/>
      <c r="BK295" s="23"/>
      <c r="BL295" s="23"/>
      <c r="BR295" s="23"/>
      <c r="BS295" s="393"/>
      <c r="BT295" s="394"/>
      <c r="BU295" s="171">
        <v>1070.9998000000001</v>
      </c>
      <c r="BV295" s="171">
        <v>40</v>
      </c>
      <c r="BW295" s="171">
        <v>0.625</v>
      </c>
      <c r="BX295" s="171">
        <v>12331.909844208269</v>
      </c>
      <c r="BY295" s="171">
        <v>12315.877629439874</v>
      </c>
      <c r="BZ295" s="176">
        <f>(ABS(BX295-BY295))/BY295*100</f>
        <v>0.13017517103345699</v>
      </c>
      <c r="CA295" s="23"/>
      <c r="CB295" s="23"/>
      <c r="CF295" s="28"/>
      <c r="CH295">
        <v>2666.7940432122123</v>
      </c>
      <c r="CI295">
        <v>48.333967781775918</v>
      </c>
    </row>
    <row r="296" spans="2:87" x14ac:dyDescent="0.25">
      <c r="B296" s="27"/>
      <c r="C296" s="23"/>
      <c r="D296" s="27"/>
      <c r="E296" s="424"/>
      <c r="F296" s="374"/>
      <c r="G296" s="374"/>
      <c r="H296" s="283">
        <v>66</v>
      </c>
      <c r="I296" s="284">
        <v>2685.2762132329499</v>
      </c>
      <c r="J296" s="284">
        <v>48.329999993312299</v>
      </c>
      <c r="K296" s="285">
        <v>2678.166981167587</v>
      </c>
      <c r="L296" s="285">
        <v>48.32999010701316</v>
      </c>
      <c r="M296" s="286">
        <f t="shared" si="302"/>
        <v>0.26474863294616957</v>
      </c>
      <c r="N296" s="286">
        <f t="shared" si="303"/>
        <v>2.0455822761653095E-5</v>
      </c>
      <c r="O296" s="287">
        <f t="shared" si="304"/>
        <v>50.541180559184092</v>
      </c>
      <c r="P296" s="288">
        <f t="shared" si="305"/>
        <v>9.7738910672493399E-11</v>
      </c>
      <c r="Q296" s="223"/>
      <c r="R296" s="23"/>
      <c r="S296" s="376"/>
      <c r="T296" s="418"/>
      <c r="U296" s="418"/>
      <c r="V296" s="252">
        <v>66</v>
      </c>
      <c r="W296" s="252">
        <v>2797.8838978458498</v>
      </c>
      <c r="X296" s="252">
        <v>48.330000175734803</v>
      </c>
      <c r="Y296" s="253">
        <v>2788.8464351838129</v>
      </c>
      <c r="Z296" s="253">
        <v>48.330806645736402</v>
      </c>
      <c r="AA296" s="2">
        <f t="shared" si="298"/>
        <v>0.32301063918324208</v>
      </c>
      <c r="AB296" s="2">
        <f t="shared" si="299"/>
        <v>1.6686736988761419E-3</v>
      </c>
      <c r="AC296" s="215">
        <f t="shared" si="300"/>
        <v>81.675731367710853</v>
      </c>
      <c r="AD296" s="217">
        <f t="shared" si="301"/>
        <v>6.5039386347954244E-7</v>
      </c>
      <c r="AE296" s="223"/>
      <c r="AF296" s="23"/>
      <c r="AG296" s="376"/>
      <c r="AH296" s="418"/>
      <c r="AI296" s="418"/>
      <c r="AJ296" s="252">
        <v>66</v>
      </c>
      <c r="AK296" s="252">
        <v>2683.5723381708699</v>
      </c>
      <c r="AL296" s="252">
        <v>48.330000151042</v>
      </c>
      <c r="AM296" s="253">
        <v>2674.360207009594</v>
      </c>
      <c r="AN296" s="253">
        <v>48.330666397428544</v>
      </c>
      <c r="AO296" s="2">
        <f t="shared" si="306"/>
        <v>0.34327865995052453</v>
      </c>
      <c r="AP296" s="2">
        <f t="shared" si="307"/>
        <v>1.378535866877139E-3</v>
      </c>
      <c r="AQ296" s="215">
        <f t="shared" si="308"/>
        <v>84.863360532550828</v>
      </c>
      <c r="AR296" s="217">
        <f t="shared" si="309"/>
        <v>4.4388424758278977E-7</v>
      </c>
      <c r="AS296" s="28"/>
      <c r="AU296" s="27"/>
      <c r="AV296" s="23"/>
      <c r="AW296" s="23"/>
      <c r="AX296" s="23"/>
      <c r="AY296" s="23"/>
      <c r="AZ296" s="23"/>
      <c r="BA296" s="23"/>
      <c r="BB296" s="23"/>
      <c r="BC296" s="28"/>
      <c r="BD296" s="27"/>
      <c r="BE296" s="23"/>
      <c r="BF296" s="23"/>
      <c r="BG296" s="23"/>
      <c r="BH296" s="23"/>
      <c r="BI296" s="23"/>
      <c r="BJ296" s="28"/>
      <c r="BK296" s="23"/>
      <c r="BL296" s="23"/>
      <c r="BM296" s="23"/>
      <c r="BN296" s="23"/>
      <c r="BO296" s="23"/>
      <c r="BP296" s="28"/>
      <c r="BQ296" s="23"/>
      <c r="BR296" s="23"/>
      <c r="BS296" s="393"/>
      <c r="BT296" s="394"/>
      <c r="BU296" s="171">
        <v>1070.9998000000001</v>
      </c>
      <c r="BV296" s="171">
        <v>40</v>
      </c>
      <c r="BW296" s="171">
        <v>0.625</v>
      </c>
      <c r="BX296" s="171">
        <v>12331.909844208269</v>
      </c>
      <c r="BY296" s="171">
        <v>12315.877629439874</v>
      </c>
      <c r="BZ296" s="176">
        <f>(ABS(BX296-BY296))/BY296*100</f>
        <v>0.13017517103345699</v>
      </c>
      <c r="CA296" s="23"/>
      <c r="CB296" s="23"/>
      <c r="CF296" s="28"/>
      <c r="CH296">
        <v>2666.6321340847153</v>
      </c>
      <c r="CI296">
        <v>48.333108228187484</v>
      </c>
    </row>
    <row r="297" spans="2:87" x14ac:dyDescent="0.25">
      <c r="B297" s="27"/>
      <c r="C297" s="23"/>
      <c r="D297" s="27"/>
      <c r="E297" s="424"/>
      <c r="F297" s="374"/>
      <c r="G297" s="374"/>
      <c r="H297" s="283">
        <v>67</v>
      </c>
      <c r="I297" s="284">
        <v>2685.2654424576399</v>
      </c>
      <c r="J297" s="284">
        <v>48.329999994386398</v>
      </c>
      <c r="K297" s="285">
        <v>2678.0484286734459</v>
      </c>
      <c r="L297" s="285">
        <v>48.329990843470704</v>
      </c>
      <c r="M297" s="286">
        <f t="shared" si="302"/>
        <v>0.26876351477523891</v>
      </c>
      <c r="N297" s="286">
        <f t="shared" si="303"/>
        <v>1.8934234834670839E-5</v>
      </c>
      <c r="O297" s="287">
        <f t="shared" si="304"/>
        <v>52.085287961246536</v>
      </c>
      <c r="P297" s="288">
        <f t="shared" si="305"/>
        <v>8.3739258048459961E-11</v>
      </c>
      <c r="Q297" s="223"/>
      <c r="R297" s="23"/>
      <c r="S297" s="376"/>
      <c r="T297" s="418"/>
      <c r="U297" s="418"/>
      <c r="V297" s="252">
        <v>67</v>
      </c>
      <c r="W297" s="252">
        <v>2797.87281057881</v>
      </c>
      <c r="X297" s="252">
        <v>48.330000147297902</v>
      </c>
      <c r="Y297" s="253">
        <v>2788.69832613371</v>
      </c>
      <c r="Z297" s="253">
        <v>48.330759088923578</v>
      </c>
      <c r="AA297" s="2">
        <f t="shared" si="298"/>
        <v>0.32790927487522331</v>
      </c>
      <c r="AB297" s="2">
        <f t="shared" si="299"/>
        <v>1.5703323471204023E-3</v>
      </c>
      <c r="AC297" s="215">
        <f t="shared" si="300"/>
        <v>84.171164833381965</v>
      </c>
      <c r="AD297" s="217">
        <f t="shared" si="301"/>
        <v>5.759923911842716E-7</v>
      </c>
      <c r="AE297" s="223"/>
      <c r="AF297" s="23"/>
      <c r="AG297" s="376"/>
      <c r="AH297" s="418"/>
      <c r="AI297" s="418"/>
      <c r="AJ297" s="252">
        <v>67</v>
      </c>
      <c r="AK297" s="252">
        <v>2683.5615721844301</v>
      </c>
      <c r="AL297" s="252">
        <v>48.330000126783197</v>
      </c>
      <c r="AM297" s="253">
        <v>2674.2097613812762</v>
      </c>
      <c r="AN297" s="253">
        <v>48.330627088833772</v>
      </c>
      <c r="AO297" s="2">
        <f t="shared" si="306"/>
        <v>0.34848504689018761</v>
      </c>
      <c r="AP297" s="2">
        <f t="shared" si="307"/>
        <v>1.2972523255329555E-3</v>
      </c>
      <c r="AQ297" s="215">
        <f t="shared" si="308"/>
        <v>87.456365297987247</v>
      </c>
      <c r="AR297" s="217">
        <f t="shared" si="309"/>
        <v>3.9308141286092705E-7</v>
      </c>
      <c r="AS297" s="28"/>
      <c r="AU297" s="27"/>
      <c r="AV297" s="23"/>
      <c r="AW297" s="23"/>
      <c r="AX297" s="23"/>
      <c r="AY297" s="23"/>
      <c r="AZ297" s="23"/>
      <c r="BA297" s="23"/>
      <c r="BB297" s="23"/>
      <c r="BC297" s="28"/>
      <c r="BD297" s="27"/>
      <c r="BE297" s="23"/>
      <c r="BF297" s="23"/>
      <c r="BG297" s="23"/>
      <c r="BH297" s="23"/>
      <c r="BI297" s="23"/>
      <c r="BJ297" s="28"/>
      <c r="BK297" s="23"/>
      <c r="BL297" s="23"/>
      <c r="BM297" s="23"/>
      <c r="BN297" s="23"/>
      <c r="BO297" s="23"/>
      <c r="BP297" s="28"/>
      <c r="BQ297" s="23"/>
      <c r="BR297" s="23"/>
      <c r="BS297" s="199" t="s">
        <v>266</v>
      </c>
      <c r="BT297" s="200"/>
      <c r="BU297" s="15">
        <f>AVERAGE(BU292:BU296)</f>
        <v>1070.9998000000001</v>
      </c>
      <c r="BV297" s="15">
        <f>AVERAGE(BV292:BV296)</f>
        <v>40</v>
      </c>
      <c r="BW297" s="15">
        <f>AVERAGE(BW292:BW296)</f>
        <v>0.625</v>
      </c>
      <c r="BX297" s="382">
        <f>AVERAGE(BX292:BX296)</f>
        <v>12331.909844208269</v>
      </c>
      <c r="BY297" s="383"/>
      <c r="BZ297" s="384"/>
      <c r="CA297" s="23"/>
      <c r="CB297" s="23"/>
      <c r="CF297" s="28"/>
      <c r="CH297">
        <v>2665.037546383342</v>
      </c>
      <c r="CI297">
        <v>48.365487589686872</v>
      </c>
    </row>
    <row r="298" spans="2:87" x14ac:dyDescent="0.25">
      <c r="B298" s="27"/>
      <c r="C298" s="23"/>
      <c r="D298" s="27"/>
      <c r="E298" s="424"/>
      <c r="F298" s="374"/>
      <c r="G298" s="374"/>
      <c r="H298" s="283">
        <v>68</v>
      </c>
      <c r="I298" s="284">
        <v>2685.2546716660399</v>
      </c>
      <c r="J298" s="284">
        <v>48.329999995370997</v>
      </c>
      <c r="K298" s="285">
        <v>2677.9298741891325</v>
      </c>
      <c r="L298" s="285">
        <v>48.329991525105036</v>
      </c>
      <c r="M298" s="286">
        <f t="shared" si="302"/>
        <v>0.2727785023221953</v>
      </c>
      <c r="N298" s="286">
        <f t="shared" si="303"/>
        <v>1.7525896878618521E-5</v>
      </c>
      <c r="O298" s="287">
        <f t="shared" si="304"/>
        <v>53.652658077709106</v>
      </c>
      <c r="P298" s="288">
        <f t="shared" si="305"/>
        <v>7.1745405443723502E-11</v>
      </c>
      <c r="Q298" s="223"/>
      <c r="R298" s="23"/>
      <c r="S298" s="376"/>
      <c r="T298" s="418"/>
      <c r="U298" s="418"/>
      <c r="V298" s="252">
        <v>68</v>
      </c>
      <c r="W298" s="252">
        <v>2797.8617232957299</v>
      </c>
      <c r="X298" s="252">
        <v>48.3300001212653</v>
      </c>
      <c r="Y298" s="253">
        <v>2788.5502142194728</v>
      </c>
      <c r="Z298" s="253">
        <v>48.330714335852718</v>
      </c>
      <c r="AA298" s="2">
        <f t="shared" si="298"/>
        <v>0.33280805118877349</v>
      </c>
      <c r="AB298" s="2">
        <f t="shared" si="299"/>
        <v>1.4777872659349045E-3</v>
      </c>
      <c r="AC298" s="215">
        <f t="shared" si="300"/>
        <v>86.704201277219326</v>
      </c>
      <c r="AD298" s="217">
        <f t="shared" si="301"/>
        <v>5.1010247688121039E-7</v>
      </c>
      <c r="AE298" s="223"/>
      <c r="AF298" s="23"/>
      <c r="AG298" s="376"/>
      <c r="AH298" s="418"/>
      <c r="AI298" s="418"/>
      <c r="AJ298" s="252">
        <v>68</v>
      </c>
      <c r="AK298" s="252">
        <v>2683.5508061816899</v>
      </c>
      <c r="AL298" s="252">
        <v>48.330000104543998</v>
      </c>
      <c r="AM298" s="253">
        <v>2674.0593125628488</v>
      </c>
      <c r="AN298" s="253">
        <v>48.330590098898597</v>
      </c>
      <c r="AO298" s="2">
        <f t="shared" si="306"/>
        <v>0.35369159387543503</v>
      </c>
      <c r="AP298" s="2">
        <f t="shared" si="307"/>
        <v>1.220762162884658E-3</v>
      </c>
      <c r="AQ298" s="215">
        <f t="shared" si="308"/>
        <v>90.088451116501417</v>
      </c>
      <c r="AR298" s="217">
        <f t="shared" si="309"/>
        <v>3.480933384579693E-7</v>
      </c>
      <c r="AS298" s="28"/>
      <c r="AU298" s="27"/>
      <c r="AV298" s="23"/>
      <c r="AW298" s="23"/>
      <c r="AX298" s="23"/>
      <c r="AY298" s="23"/>
      <c r="AZ298" s="23"/>
      <c r="BA298" s="23"/>
      <c r="BB298" s="23"/>
      <c r="BC298" s="28"/>
      <c r="BD298" s="27"/>
      <c r="BE298" s="23"/>
      <c r="BF298" s="23"/>
      <c r="BG298" s="23"/>
      <c r="BH298" s="23"/>
      <c r="BI298" s="23"/>
      <c r="BJ298" s="28"/>
      <c r="BK298" s="23"/>
      <c r="BL298" s="23"/>
      <c r="BM298" s="23"/>
      <c r="BN298" s="23"/>
      <c r="BO298" s="23"/>
      <c r="BP298" s="28"/>
      <c r="BQ298" s="23"/>
      <c r="BR298" s="23"/>
      <c r="BS298" s="396">
        <v>5</v>
      </c>
      <c r="BT298" s="395" t="s">
        <v>264</v>
      </c>
      <c r="BU298" s="172">
        <v>1070.9998000000001</v>
      </c>
      <c r="BV298" s="172">
        <v>40</v>
      </c>
      <c r="BW298" s="172">
        <v>0.625</v>
      </c>
      <c r="BX298" s="172">
        <v>12331.909844208269</v>
      </c>
      <c r="BY298" s="172">
        <v>12315.877629439874</v>
      </c>
      <c r="BZ298" s="184">
        <f>(ABS(BX298-BY298))/BY298*100</f>
        <v>0.13017517103345699</v>
      </c>
      <c r="CA298" s="23"/>
      <c r="CB298" s="23"/>
      <c r="CF298" s="28"/>
      <c r="CH298">
        <v>2664.8755771018286</v>
      </c>
      <c r="CI298">
        <v>48.357799721989338</v>
      </c>
    </row>
    <row r="299" spans="2:87" x14ac:dyDescent="0.25">
      <c r="B299" s="27"/>
      <c r="C299" s="23"/>
      <c r="D299" s="27"/>
      <c r="E299" s="424"/>
      <c r="F299" s="374"/>
      <c r="G299" s="374"/>
      <c r="H299" s="283">
        <v>69</v>
      </c>
      <c r="I299" s="284">
        <v>2685.24390085814</v>
      </c>
      <c r="J299" s="284">
        <v>48.3299999962518</v>
      </c>
      <c r="K299" s="285">
        <v>2677.8113177144487</v>
      </c>
      <c r="L299" s="285">
        <v>48.32999215599726</v>
      </c>
      <c r="M299" s="286">
        <f t="shared" si="302"/>
        <v>0.27679359559539607</v>
      </c>
      <c r="N299" s="286">
        <f t="shared" si="303"/>
        <v>1.622233507225925E-5</v>
      </c>
      <c r="O299" s="287">
        <f t="shared" si="304"/>
        <v>55.243292187884308</v>
      </c>
      <c r="P299" s="288">
        <f t="shared" si="305"/>
        <v>6.1469591249087371E-11</v>
      </c>
      <c r="Q299" s="223"/>
      <c r="R299" s="23"/>
      <c r="S299" s="376"/>
      <c r="T299" s="418"/>
      <c r="U299" s="418"/>
      <c r="V299" s="252">
        <v>69</v>
      </c>
      <c r="W299" s="252">
        <v>2797.8506359966</v>
      </c>
      <c r="X299" s="252">
        <v>48.330000098000099</v>
      </c>
      <c r="Y299" s="253">
        <v>2788.4020994392208</v>
      </c>
      <c r="Z299" s="253">
        <v>48.330672221229186</v>
      </c>
      <c r="AA299" s="2">
        <f t="shared" si="298"/>
        <v>0.33770696819251644</v>
      </c>
      <c r="AB299" s="2">
        <f t="shared" si="299"/>
        <v>1.390695691546202E-3</v>
      </c>
      <c r="AC299" s="215">
        <f t="shared" si="300"/>
        <v>89.274843076130367</v>
      </c>
      <c r="AD299" s="217">
        <f t="shared" si="301"/>
        <v>4.5174963507855448E-7</v>
      </c>
      <c r="AE299" s="223"/>
      <c r="AF299" s="23"/>
      <c r="AG299" s="376"/>
      <c r="AH299" s="418"/>
      <c r="AI299" s="418"/>
      <c r="AJ299" s="252">
        <v>69</v>
      </c>
      <c r="AK299" s="252">
        <v>2683.5400401626498</v>
      </c>
      <c r="AL299" s="252">
        <v>48.330000084651303</v>
      </c>
      <c r="AM299" s="253">
        <v>2673.908860552528</v>
      </c>
      <c r="AN299" s="253">
        <v>48.330555290855891</v>
      </c>
      <c r="AO299" s="2">
        <f t="shared" si="306"/>
        <v>0.35889830097478309</v>
      </c>
      <c r="AP299" s="2">
        <f t="shared" si="307"/>
        <v>1.1487817165641916E-3</v>
      </c>
      <c r="AQ299" s="215">
        <f t="shared" si="308"/>
        <v>92.759620682425179</v>
      </c>
      <c r="AR299" s="217">
        <f t="shared" si="309"/>
        <v>3.0825392961293711E-7</v>
      </c>
      <c r="AS299" s="28"/>
      <c r="AU299" s="27"/>
      <c r="AV299" s="23"/>
      <c r="AW299" s="23"/>
      <c r="AX299" s="23"/>
      <c r="AY299" s="23"/>
      <c r="AZ299" s="23"/>
      <c r="BA299" s="23"/>
      <c r="BB299" s="23"/>
      <c r="BC299" s="28"/>
      <c r="BD299" s="27"/>
      <c r="BE299" s="23"/>
      <c r="BF299" s="23"/>
      <c r="BG299" s="23"/>
      <c r="BH299" s="23"/>
      <c r="BI299" s="23"/>
      <c r="BJ299" s="28"/>
      <c r="BK299" s="23"/>
      <c r="BL299" s="23"/>
      <c r="BM299" s="23"/>
      <c r="BN299" s="23"/>
      <c r="BO299" s="23"/>
      <c r="BP299" s="28"/>
      <c r="BQ299" s="23"/>
      <c r="BR299" s="23"/>
      <c r="BS299" s="396"/>
      <c r="BT299" s="395"/>
      <c r="BU299" s="172">
        <v>1070.9998000000001</v>
      </c>
      <c r="BV299" s="172">
        <v>40</v>
      </c>
      <c r="BW299" s="172">
        <v>0.625</v>
      </c>
      <c r="BX299" s="172">
        <v>12331.909844208269</v>
      </c>
      <c r="BY299" s="172">
        <v>12315.877629439874</v>
      </c>
      <c r="BZ299" s="184">
        <f>(ABS(BX299-BY299))/BY299*100</f>
        <v>0.13017517103345699</v>
      </c>
      <c r="CA299" s="23"/>
      <c r="CB299" s="23"/>
      <c r="CF299" s="28"/>
      <c r="CH299">
        <v>2664.7136088425004</v>
      </c>
      <c r="CI299">
        <v>48.351777313988933</v>
      </c>
    </row>
    <row r="300" spans="2:87" ht="14.45" customHeight="1" x14ac:dyDescent="0.25">
      <c r="B300" s="27"/>
      <c r="C300" s="23"/>
      <c r="D300" s="27"/>
      <c r="E300" s="424"/>
      <c r="F300" s="374"/>
      <c r="G300" s="374"/>
      <c r="H300" s="283">
        <v>70</v>
      </c>
      <c r="I300" s="284">
        <v>2685.2331300339602</v>
      </c>
      <c r="J300" s="284">
        <v>48.329999996856202</v>
      </c>
      <c r="K300" s="285">
        <v>2677.6927592491929</v>
      </c>
      <c r="L300" s="285">
        <v>48.329992739924677</v>
      </c>
      <c r="M300" s="286">
        <f t="shared" si="302"/>
        <v>0.28080879460443181</v>
      </c>
      <c r="N300" s="286">
        <f t="shared" si="303"/>
        <v>1.5015376630471484E-5</v>
      </c>
      <c r="O300" s="287">
        <f t="shared" si="304"/>
        <v>56.857191571771011</v>
      </c>
      <c r="P300" s="288">
        <f t="shared" si="305"/>
        <v>5.2663055159044131E-11</v>
      </c>
      <c r="Q300" s="223"/>
      <c r="R300" s="23"/>
      <c r="S300" s="376"/>
      <c r="T300" s="418"/>
      <c r="U300" s="418"/>
      <c r="V300" s="252">
        <v>70</v>
      </c>
      <c r="W300" s="252">
        <v>2797.8395486814302</v>
      </c>
      <c r="X300" s="252">
        <v>48.330000082096298</v>
      </c>
      <c r="Y300" s="253">
        <v>2788.2539817911616</v>
      </c>
      <c r="Z300" s="253">
        <v>48.330632589503196</v>
      </c>
      <c r="AA300" s="2">
        <f t="shared" si="298"/>
        <v>0.34260602595263684</v>
      </c>
      <c r="AB300" s="2">
        <f t="shared" si="299"/>
        <v>1.3087262690333662E-3</v>
      </c>
      <c r="AC300" s="215">
        <f t="shared" si="300"/>
        <v>91.883092607814362</v>
      </c>
      <c r="AD300" s="217">
        <f t="shared" si="301"/>
        <v>4.0006561978113791E-7</v>
      </c>
      <c r="AE300" s="223"/>
      <c r="AF300" s="23"/>
      <c r="AG300" s="376"/>
      <c r="AH300" s="418"/>
      <c r="AI300" s="418"/>
      <c r="AJ300" s="252">
        <v>70</v>
      </c>
      <c r="AK300" s="252">
        <v>2683.5292741273202</v>
      </c>
      <c r="AL300" s="252">
        <v>48.330000070999198</v>
      </c>
      <c r="AM300" s="253">
        <v>2673.7584053486071</v>
      </c>
      <c r="AN300" s="253">
        <v>48.330522536005695</v>
      </c>
      <c r="AO300" s="2">
        <f t="shared" si="306"/>
        <v>0.36410516825424005</v>
      </c>
      <c r="AP300" s="2">
        <f t="shared" si="307"/>
        <v>1.081036635071206E-3</v>
      </c>
      <c r="AQ300" s="215">
        <f t="shared" si="308"/>
        <v>95.46987669082975</v>
      </c>
      <c r="AR300" s="217">
        <f t="shared" si="309"/>
        <v>2.7296968301437129E-7</v>
      </c>
      <c r="AS300" s="28"/>
      <c r="AU300" s="27"/>
      <c r="AV300" s="23"/>
      <c r="AW300" s="23"/>
      <c r="AX300" s="23"/>
      <c r="AY300" s="23"/>
      <c r="AZ300" s="23"/>
      <c r="BA300" s="23"/>
      <c r="BB300" s="23"/>
      <c r="BC300" s="28"/>
      <c r="BD300" s="27"/>
      <c r="BE300" s="23"/>
      <c r="BF300" s="23"/>
      <c r="BG300" s="23"/>
      <c r="BH300" s="23"/>
      <c r="BI300" s="23"/>
      <c r="BJ300" s="28"/>
      <c r="BK300" s="23"/>
      <c r="BL300" s="23"/>
      <c r="BM300" s="23"/>
      <c r="BN300" s="23"/>
      <c r="BO300" s="23"/>
      <c r="BP300" s="28"/>
      <c r="BQ300" s="23"/>
      <c r="BR300" s="23"/>
      <c r="BS300" s="396"/>
      <c r="BT300" s="395"/>
      <c r="BU300" s="172">
        <v>1070.9998000000001</v>
      </c>
      <c r="BV300" s="172">
        <v>40</v>
      </c>
      <c r="BW300" s="172">
        <v>0.625</v>
      </c>
      <c r="BX300" s="172">
        <v>12331.909844208269</v>
      </c>
      <c r="BY300" s="172">
        <v>12315.877629439874</v>
      </c>
      <c r="BZ300" s="184">
        <f>(ABS(BX300-BY300))/BY300*100</f>
        <v>0.13017517103345699</v>
      </c>
      <c r="CA300" s="23"/>
      <c r="CB300" s="23"/>
      <c r="CF300" s="28"/>
      <c r="CH300">
        <v>2664.5516405719277</v>
      </c>
      <c r="CI300">
        <v>48.347059570015311</v>
      </c>
    </row>
    <row r="301" spans="2:87" x14ac:dyDescent="0.25">
      <c r="B301" s="27"/>
      <c r="C301" s="23"/>
      <c r="D301" s="27"/>
      <c r="E301" s="424"/>
      <c r="F301" s="374"/>
      <c r="G301" s="374"/>
      <c r="H301" s="283">
        <v>71</v>
      </c>
      <c r="I301" s="284">
        <v>2685.2223591934799</v>
      </c>
      <c r="J301" s="284">
        <v>48.329999997460703</v>
      </c>
      <c r="K301" s="285">
        <v>2677.5741987931633</v>
      </c>
      <c r="L301" s="285">
        <v>48.329993280383412</v>
      </c>
      <c r="M301" s="286">
        <f t="shared" si="302"/>
        <v>0.28482409935740738</v>
      </c>
      <c r="N301" s="286">
        <f t="shared" si="303"/>
        <v>1.3898359799674614E-5</v>
      </c>
      <c r="O301" s="287">
        <f t="shared" si="304"/>
        <v>58.494357508970296</v>
      </c>
      <c r="P301" s="288">
        <f t="shared" si="305"/>
        <v>4.511912733098168E-11</v>
      </c>
      <c r="Q301" s="223"/>
      <c r="R301" s="23"/>
      <c r="S301" s="376"/>
      <c r="T301" s="418"/>
      <c r="U301" s="418"/>
      <c r="V301" s="252">
        <v>71</v>
      </c>
      <c r="W301" s="252">
        <v>2797.8284613502201</v>
      </c>
      <c r="X301" s="252">
        <v>48.330000066192497</v>
      </c>
      <c r="Y301" s="253">
        <v>2788.1058612735851</v>
      </c>
      <c r="Z301" s="253">
        <v>48.330595294295307</v>
      </c>
      <c r="AA301" s="2">
        <f t="shared" si="298"/>
        <v>0.34750522453198951</v>
      </c>
      <c r="AB301" s="2">
        <f t="shared" si="299"/>
        <v>1.2315913552552781E-3</v>
      </c>
      <c r="AC301" s="215">
        <f t="shared" si="300"/>
        <v>94.528952250182712</v>
      </c>
      <c r="AD301" s="217">
        <f t="shared" si="301"/>
        <v>3.5429649437490735E-7</v>
      </c>
      <c r="AE301" s="223"/>
      <c r="AF301" s="23"/>
      <c r="AG301" s="376"/>
      <c r="AH301" s="418"/>
      <c r="AI301" s="418"/>
      <c r="AJ301" s="252">
        <v>71</v>
      </c>
      <c r="AK301" s="252">
        <v>2683.5185080757101</v>
      </c>
      <c r="AL301" s="252">
        <v>48.330000057347199</v>
      </c>
      <c r="AM301" s="253">
        <v>2673.6079469494534</v>
      </c>
      <c r="AN301" s="253">
        <v>48.330491713239404</v>
      </c>
      <c r="AO301" s="2">
        <f t="shared" si="306"/>
        <v>0.36931219577700208</v>
      </c>
      <c r="AP301" s="2">
        <f t="shared" si="307"/>
        <v>1.0172892439921433E-3</v>
      </c>
      <c r="AQ301" s="215">
        <f t="shared" si="308"/>
        <v>98.219221837269529</v>
      </c>
      <c r="AR301" s="217">
        <f t="shared" si="309"/>
        <v>2.4172551633968787E-7</v>
      </c>
      <c r="AS301" s="28"/>
      <c r="AU301" s="27"/>
      <c r="AV301" s="23"/>
      <c r="AW301" s="23"/>
      <c r="AX301" s="23"/>
      <c r="AY301" s="23"/>
      <c r="AZ301" s="23"/>
      <c r="BA301" s="23"/>
      <c r="BB301" s="23"/>
      <c r="BC301" s="28"/>
      <c r="BD301" s="27"/>
      <c r="BE301" s="23"/>
      <c r="BF301" s="23"/>
      <c r="BG301" s="23"/>
      <c r="BH301" s="23"/>
      <c r="BI301" s="23"/>
      <c r="BJ301" s="28"/>
      <c r="BK301" s="23"/>
      <c r="BL301" s="23"/>
      <c r="BM301" s="23"/>
      <c r="BN301" s="23"/>
      <c r="BO301" s="23"/>
      <c r="BP301" s="28"/>
      <c r="BQ301" s="23"/>
      <c r="BR301" s="23"/>
      <c r="BS301" s="396"/>
      <c r="BT301" s="395"/>
      <c r="BU301" s="172">
        <v>1070.9998000000001</v>
      </c>
      <c r="BV301" s="172">
        <v>40</v>
      </c>
      <c r="BW301" s="172">
        <v>0.625</v>
      </c>
      <c r="BX301" s="172">
        <v>12331.909844208269</v>
      </c>
      <c r="BY301" s="172">
        <v>12315.877629439874</v>
      </c>
      <c r="BZ301" s="184">
        <f>(ABS(BX301-BY301))/BY301*100</f>
        <v>0.13017517103345699</v>
      </c>
      <c r="CA301" s="23"/>
      <c r="CB301" s="23"/>
      <c r="CF301" s="28"/>
      <c r="CH301">
        <v>2664.38967148047</v>
      </c>
      <c r="CI301">
        <v>48.343363854966469</v>
      </c>
    </row>
    <row r="302" spans="2:87" x14ac:dyDescent="0.25">
      <c r="B302" s="27"/>
      <c r="C302" s="23"/>
      <c r="D302" s="27"/>
      <c r="E302" s="424"/>
      <c r="F302" s="374"/>
      <c r="G302" s="374"/>
      <c r="H302" s="283">
        <v>72</v>
      </c>
      <c r="I302" s="284">
        <v>2685.2115883367301</v>
      </c>
      <c r="J302" s="284">
        <v>48.329999997889097</v>
      </c>
      <c r="K302" s="285">
        <v>2677.4556363461556</v>
      </c>
      <c r="L302" s="285">
        <v>48.329993780609328</v>
      </c>
      <c r="M302" s="286">
        <f t="shared" si="302"/>
        <v>0.28883950986442047</v>
      </c>
      <c r="N302" s="286">
        <f t="shared" si="303"/>
        <v>1.286422464022705E-5</v>
      </c>
      <c r="O302" s="287">
        <f t="shared" si="304"/>
        <v>60.15479128009548</v>
      </c>
      <c r="P302" s="288">
        <f t="shared" si="305"/>
        <v>3.8654567717936481E-11</v>
      </c>
      <c r="Q302" s="223"/>
      <c r="R302" s="23"/>
      <c r="S302" s="376"/>
      <c r="T302" s="418"/>
      <c r="U302" s="418"/>
      <c r="V302" s="252">
        <v>72</v>
      </c>
      <c r="W302" s="252">
        <v>2797.8173740029902</v>
      </c>
      <c r="X302" s="252">
        <v>48.330000054951199</v>
      </c>
      <c r="Y302" s="253">
        <v>2787.9577378848594</v>
      </c>
      <c r="Z302" s="253">
        <v>48.330560197855803</v>
      </c>
      <c r="AA302" s="2">
        <f t="shared" si="298"/>
        <v>0.35240456399139614</v>
      </c>
      <c r="AB302" s="2">
        <f t="shared" si="299"/>
        <v>1.1589962838132416E-3</v>
      </c>
      <c r="AC302" s="215">
        <f t="shared" si="300"/>
        <v>97.212424381948708</v>
      </c>
      <c r="AD302" s="217">
        <f t="shared" si="301"/>
        <v>3.1376007357800641E-7</v>
      </c>
      <c r="AE302" s="223"/>
      <c r="AF302" s="23"/>
      <c r="AG302" s="376"/>
      <c r="AH302" s="418"/>
      <c r="AI302" s="418"/>
      <c r="AJ302" s="252">
        <v>72</v>
      </c>
      <c r="AK302" s="252">
        <v>2683.5077420078001</v>
      </c>
      <c r="AL302" s="252">
        <v>48.330000047669699</v>
      </c>
      <c r="AM302" s="253">
        <v>2673.4574853535032</v>
      </c>
      <c r="AN302" s="253">
        <v>48.33046270859198</v>
      </c>
      <c r="AO302" s="2">
        <f t="shared" si="306"/>
        <v>0.37451938360264408</v>
      </c>
      <c r="AP302" s="2">
        <f t="shared" si="307"/>
        <v>9.5729551381077717E-4</v>
      </c>
      <c r="AQ302" s="215">
        <f t="shared" si="308"/>
        <v>101.00765881723802</v>
      </c>
      <c r="AR302" s="217">
        <f t="shared" si="309"/>
        <v>2.1405512900598737E-7</v>
      </c>
      <c r="AS302" s="28"/>
      <c r="AU302" s="27"/>
      <c r="AV302" s="23"/>
      <c r="AW302" s="23"/>
      <c r="AX302" s="23"/>
      <c r="AY302" s="23"/>
      <c r="AZ302" s="23"/>
      <c r="BA302" s="23"/>
      <c r="BB302" s="23"/>
      <c r="BC302" s="28"/>
      <c r="BD302" s="27"/>
      <c r="BE302" s="23"/>
      <c r="BF302" s="23"/>
      <c r="BG302" s="23"/>
      <c r="BH302" s="23"/>
      <c r="BI302" s="23"/>
      <c r="BJ302" s="28"/>
      <c r="BK302" s="23"/>
      <c r="BL302" s="23"/>
      <c r="BM302" s="23"/>
      <c r="BN302" s="23"/>
      <c r="BO302" s="23"/>
      <c r="BP302" s="28"/>
      <c r="BQ302" s="23"/>
      <c r="BR302" s="23"/>
      <c r="BS302" s="396"/>
      <c r="BT302" s="395"/>
      <c r="BU302" s="172">
        <v>1070.9998000000001</v>
      </c>
      <c r="BV302" s="172">
        <v>40</v>
      </c>
      <c r="BW302" s="172">
        <v>0.625</v>
      </c>
      <c r="BX302" s="172">
        <v>12331.909844208269</v>
      </c>
      <c r="BY302" s="172">
        <v>12315.877629439874</v>
      </c>
      <c r="BZ302" s="184">
        <f>(ABS(BX302-BY302))/BY302*100</f>
        <v>0.13017517103345699</v>
      </c>
      <c r="CA302" s="23"/>
      <c r="CB302" s="23"/>
      <c r="CF302" s="28"/>
      <c r="CH302">
        <v>2664.2277009337681</v>
      </c>
      <c r="CI302">
        <v>48.340468762095561</v>
      </c>
    </row>
    <row r="303" spans="2:87" x14ac:dyDescent="0.25">
      <c r="B303" s="27"/>
      <c r="C303" s="23"/>
      <c r="D303" s="27"/>
      <c r="E303" s="424"/>
      <c r="F303" s="374"/>
      <c r="G303" s="374"/>
      <c r="H303" s="283">
        <v>73</v>
      </c>
      <c r="I303" s="284">
        <v>2685.2008174637099</v>
      </c>
      <c r="J303" s="284">
        <v>48.329999998244801</v>
      </c>
      <c r="K303" s="285">
        <v>2677.3370719079639</v>
      </c>
      <c r="L303" s="285">
        <v>48.329994243597412</v>
      </c>
      <c r="M303" s="286">
        <f t="shared" si="302"/>
        <v>0.29285502613445463</v>
      </c>
      <c r="N303" s="286">
        <f t="shared" si="303"/>
        <v>1.1906988185249035E-5</v>
      </c>
      <c r="O303" s="287">
        <f t="shared" si="304"/>
        <v>61.838494165513964</v>
      </c>
      <c r="P303" s="288">
        <f t="shared" si="305"/>
        <v>3.3115966580032702E-11</v>
      </c>
      <c r="Q303" s="223"/>
      <c r="R303" s="23"/>
      <c r="S303" s="376"/>
      <c r="T303" s="418"/>
      <c r="U303" s="418"/>
      <c r="V303" s="252">
        <v>73</v>
      </c>
      <c r="W303" s="252">
        <v>2797.8062866397399</v>
      </c>
      <c r="X303" s="252">
        <v>48.330000045638997</v>
      </c>
      <c r="Y303" s="253">
        <v>2787.8096116234256</v>
      </c>
      <c r="Z303" s="253">
        <v>48.330527170555932</v>
      </c>
      <c r="AA303" s="2">
        <f t="shared" ref="AA303:AA341" si="314">ABS(W303-Y303)/W303*100</f>
        <v>0.35730404438831714</v>
      </c>
      <c r="AB303" s="2">
        <f t="shared" ref="AB303:AB341" si="315">ABS(X303-Z303)/X303*100</f>
        <v>1.0906784945947272E-3</v>
      </c>
      <c r="AC303" s="215">
        <f t="shared" ref="AC303:AC341" si="316">(Y303-W303)^2</f>
        <v>99.933511381804195</v>
      </c>
      <c r="AD303" s="217">
        <f t="shared" ref="AD303:AD341" si="317">(Z303-X303)^2</f>
        <v>2.7786067805415913E-7</v>
      </c>
      <c r="AE303" s="223"/>
      <c r="AF303" s="23"/>
      <c r="AG303" s="376"/>
      <c r="AH303" s="418"/>
      <c r="AI303" s="418"/>
      <c r="AJ303" s="252">
        <v>73</v>
      </c>
      <c r="AK303" s="252">
        <v>2683.4969759236201</v>
      </c>
      <c r="AL303" s="252">
        <v>48.330000039636403</v>
      </c>
      <c r="AM303" s="253">
        <v>2673.3070205592571</v>
      </c>
      <c r="AN303" s="253">
        <v>48.330435414820613</v>
      </c>
      <c r="AO303" s="2">
        <f t="shared" si="306"/>
        <v>0.37972673179017563</v>
      </c>
      <c r="AP303" s="2">
        <f t="shared" si="307"/>
        <v>9.0083836923912555E-4</v>
      </c>
      <c r="AQ303" s="215">
        <f t="shared" si="308"/>
        <v>103.83519032770944</v>
      </c>
      <c r="AR303" s="217">
        <f t="shared" si="309"/>
        <v>1.8955155102617815E-7</v>
      </c>
      <c r="AS303" s="28"/>
      <c r="AU303" s="27"/>
      <c r="AV303" s="23"/>
      <c r="AW303" s="23"/>
      <c r="AX303" s="23"/>
      <c r="AY303" s="23"/>
      <c r="AZ303" s="23"/>
      <c r="BA303" s="23"/>
      <c r="BB303" s="23"/>
      <c r="BC303" s="28"/>
      <c r="BD303" s="27"/>
      <c r="BE303" s="23"/>
      <c r="BF303" s="23"/>
      <c r="BG303" s="23"/>
      <c r="BH303" s="23"/>
      <c r="BI303" s="23"/>
      <c r="BJ303" s="28"/>
      <c r="BK303" s="23"/>
      <c r="BL303" s="23"/>
      <c r="BM303" s="23"/>
      <c r="BN303" s="23"/>
      <c r="BO303" s="23"/>
      <c r="BP303" s="28"/>
      <c r="BQ303" s="23"/>
      <c r="BR303" s="23"/>
      <c r="BS303" s="199" t="s">
        <v>266</v>
      </c>
      <c r="BT303" s="200"/>
      <c r="BU303" s="15">
        <f>AVERAGE(BU298:BU302)</f>
        <v>1070.9998000000001</v>
      </c>
      <c r="BV303" s="15">
        <f>AVERAGE(BV298:BV302)</f>
        <v>40</v>
      </c>
      <c r="BW303" s="15">
        <f>AVERAGE(BW298:BW302)</f>
        <v>0.625</v>
      </c>
      <c r="BX303" s="382">
        <f>AVERAGE(BX298:BX302)</f>
        <v>12331.909844208269</v>
      </c>
      <c r="BY303" s="383"/>
      <c r="BZ303" s="384"/>
      <c r="CA303" s="23"/>
      <c r="CB303" s="23"/>
      <c r="CF303" s="28"/>
      <c r="CH303">
        <v>2664.0657284347562</v>
      </c>
      <c r="CI303">
        <v>48.338200848889009</v>
      </c>
    </row>
    <row r="304" spans="2:87" ht="16.5" thickBot="1" x14ac:dyDescent="0.3">
      <c r="B304" s="27"/>
      <c r="C304" s="23"/>
      <c r="D304" s="27"/>
      <c r="E304" s="424"/>
      <c r="F304" s="374"/>
      <c r="G304" s="374"/>
      <c r="H304" s="283">
        <v>74</v>
      </c>
      <c r="I304" s="284">
        <v>2685.1900465744102</v>
      </c>
      <c r="J304" s="284">
        <v>48.329999998583602</v>
      </c>
      <c r="K304" s="285">
        <v>2677.2185054783818</v>
      </c>
      <c r="L304" s="285">
        <v>48.329994672119703</v>
      </c>
      <c r="M304" s="286">
        <f t="shared" si="302"/>
        <v>0.29687064817620645</v>
      </c>
      <c r="N304" s="286">
        <f t="shared" si="303"/>
        <v>1.1021030207813252E-5</v>
      </c>
      <c r="O304" s="287">
        <f t="shared" si="304"/>
        <v>63.54546744567017</v>
      </c>
      <c r="P304" s="288">
        <f t="shared" si="305"/>
        <v>2.8371217670333558E-11</v>
      </c>
      <c r="Q304" s="223"/>
      <c r="R304" s="23"/>
      <c r="S304" s="376"/>
      <c r="T304" s="418"/>
      <c r="U304" s="418"/>
      <c r="V304" s="252">
        <v>74</v>
      </c>
      <c r="W304" s="252">
        <v>2797.7951992604599</v>
      </c>
      <c r="X304" s="252">
        <v>48.330000036771096</v>
      </c>
      <c r="Y304" s="253">
        <v>2787.6614824877938</v>
      </c>
      <c r="Z304" s="253">
        <v>48.330496090409142</v>
      </c>
      <c r="AA304" s="2">
        <f t="shared" si="314"/>
        <v>0.36220366577741964</v>
      </c>
      <c r="AB304" s="2">
        <f t="shared" si="315"/>
        <v>1.0263886564613163E-3</v>
      </c>
      <c r="AC304" s="215">
        <f t="shared" si="316"/>
        <v>102.69221562861318</v>
      </c>
      <c r="AD304" s="217">
        <f t="shared" si="317"/>
        <v>2.4606921181784708E-7</v>
      </c>
      <c r="AE304" s="223"/>
      <c r="AF304" s="23"/>
      <c r="AG304" s="376"/>
      <c r="AH304" s="418"/>
      <c r="AI304" s="418"/>
      <c r="AJ304" s="252">
        <v>74</v>
      </c>
      <c r="AK304" s="252">
        <v>2683.4862098231602</v>
      </c>
      <c r="AL304" s="252">
        <v>48.3300000319839</v>
      </c>
      <c r="AM304" s="253">
        <v>2673.1565525652777</v>
      </c>
      <c r="AN304" s="253">
        <v>48.330409731008196</v>
      </c>
      <c r="AO304" s="2">
        <f t="shared" si="306"/>
        <v>0.38493424039481694</v>
      </c>
      <c r="AP304" s="2">
        <f t="shared" si="307"/>
        <v>8.4771161602427252E-4</v>
      </c>
      <c r="AQ304" s="215">
        <f t="shared" si="308"/>
        <v>106.70181906532348</v>
      </c>
      <c r="AR304" s="217">
        <f t="shared" si="309"/>
        <v>1.678532905088176E-7</v>
      </c>
      <c r="AS304" s="28"/>
      <c r="AU304" s="27"/>
      <c r="AV304" s="23"/>
      <c r="AW304" s="23"/>
      <c r="AX304" s="23"/>
      <c r="AY304" s="23"/>
      <c r="AZ304" s="23"/>
      <c r="BA304" s="23"/>
      <c r="BB304" s="23"/>
      <c r="BC304" s="28"/>
      <c r="BD304" s="27"/>
      <c r="BE304" s="23"/>
      <c r="BF304" s="23"/>
      <c r="BG304" s="23"/>
      <c r="BH304" s="23"/>
      <c r="BI304" s="23"/>
      <c r="BJ304" s="28"/>
      <c r="BK304" s="23"/>
      <c r="BL304" s="23"/>
      <c r="BM304" s="23"/>
      <c r="BN304" s="23"/>
      <c r="BO304" s="23"/>
      <c r="BP304" s="28"/>
      <c r="BQ304" s="23"/>
      <c r="BR304" s="23"/>
      <c r="BS304" s="193" t="s">
        <v>271</v>
      </c>
      <c r="BT304" s="193"/>
      <c r="BU304" s="193"/>
      <c r="BV304" s="193"/>
      <c r="BW304" s="187"/>
      <c r="BX304" s="187"/>
      <c r="BY304" s="187"/>
      <c r="BZ304" s="187"/>
      <c r="CA304" s="23"/>
      <c r="CB304" s="23"/>
      <c r="CF304" s="28"/>
      <c r="CH304">
        <v>2663.9037535939124</v>
      </c>
      <c r="CI304">
        <v>48.336424246399773</v>
      </c>
    </row>
    <row r="305" spans="2:87" ht="23.25" customHeight="1" thickBot="1" x14ac:dyDescent="0.3">
      <c r="B305" s="27"/>
      <c r="C305" s="23"/>
      <c r="D305" s="27"/>
      <c r="E305" s="424"/>
      <c r="F305" s="374"/>
      <c r="G305" s="374"/>
      <c r="H305" s="283">
        <v>75</v>
      </c>
      <c r="I305" s="284">
        <v>2685.1792756688401</v>
      </c>
      <c r="J305" s="284">
        <v>48.329999998802002</v>
      </c>
      <c r="K305" s="285">
        <v>2677.0999370572003</v>
      </c>
      <c r="L305" s="285">
        <v>48.329995068741887</v>
      </c>
      <c r="M305" s="286">
        <f t="shared" ref="M305:M330" si="318">ABS(I305-K305)/I305*100</f>
        <v>0.30088637599913298</v>
      </c>
      <c r="N305" s="286">
        <f t="shared" ref="N305:N330" si="319">ABS(J305-L305)/J305*100</f>
        <v>1.0200827881105567E-5</v>
      </c>
      <c r="O305" s="287">
        <f t="shared" ref="O305:O330" si="320">(K305-I305)^2</f>
        <v>65.275712401532786</v>
      </c>
      <c r="P305" s="288">
        <f t="shared" ref="P305:P330" si="321">(L305-J305)^2</f>
        <v>2.4305492735700686E-11</v>
      </c>
      <c r="Q305" s="223"/>
      <c r="R305" s="23"/>
      <c r="S305" s="376"/>
      <c r="T305" s="418"/>
      <c r="U305" s="418"/>
      <c r="V305" s="252">
        <v>75</v>
      </c>
      <c r="W305" s="252">
        <v>2797.78411186516</v>
      </c>
      <c r="X305" s="252">
        <v>48.330000031078796</v>
      </c>
      <c r="Y305" s="253">
        <v>2787.513350476539</v>
      </c>
      <c r="Z305" s="253">
        <v>48.330466842620552</v>
      </c>
      <c r="AA305" s="2">
        <f t="shared" si="314"/>
        <v>0.36710342821175984</v>
      </c>
      <c r="AB305" s="2">
        <f t="shared" si="315"/>
        <v>9.6588359498383787E-4</v>
      </c>
      <c r="AC305" s="215">
        <f t="shared" si="316"/>
        <v>105.48853950198674</v>
      </c>
      <c r="AD305" s="217">
        <f t="shared" si="317"/>
        <v>2.1791301551649592E-7</v>
      </c>
      <c r="AE305" s="223"/>
      <c r="AF305" s="23"/>
      <c r="AG305" s="376"/>
      <c r="AH305" s="418"/>
      <c r="AI305" s="418"/>
      <c r="AJ305" s="252">
        <v>75</v>
      </c>
      <c r="AK305" s="252">
        <v>2683.4754437064298</v>
      </c>
      <c r="AL305" s="252">
        <v>48.330000027053103</v>
      </c>
      <c r="AM305" s="253">
        <v>2673.0060813701848</v>
      </c>
      <c r="AN305" s="253">
        <v>48.330385562190216</v>
      </c>
      <c r="AO305" s="2">
        <f t="shared" ref="AO305:AO341" si="322">ABS(AK305-AM305)/AK305*100</f>
        <v>0.39014190947037986</v>
      </c>
      <c r="AP305" s="2">
        <f t="shared" ref="AP305:AP341" si="323">ABS(AL305-AN305)/AL305*100</f>
        <v>7.9771391867808437E-4</v>
      </c>
      <c r="AQ305" s="215">
        <f t="shared" ref="AQ305:AQ341" si="324">(AM305-AK305)^2</f>
        <v>109.60754772758563</v>
      </c>
      <c r="AR305" s="217">
        <f t="shared" ref="AR305:AR341" si="325">(AN305-AL305)^2</f>
        <v>1.4863734194868151E-7</v>
      </c>
      <c r="AS305" s="28"/>
      <c r="AU305" s="27"/>
      <c r="AV305" s="23"/>
      <c r="AW305" s="23"/>
      <c r="AX305" s="23"/>
      <c r="AY305" s="23"/>
      <c r="AZ305" s="23"/>
      <c r="BA305" s="23"/>
      <c r="BB305" s="23"/>
      <c r="BC305" s="28"/>
      <c r="BD305" s="27"/>
      <c r="BE305" s="23"/>
      <c r="BF305" s="23"/>
      <c r="BG305" s="23"/>
      <c r="BH305" s="23"/>
      <c r="BI305" s="23"/>
      <c r="BJ305" s="28"/>
      <c r="BK305" s="23"/>
      <c r="BL305" s="23"/>
      <c r="BM305" s="23"/>
      <c r="BN305" s="23"/>
      <c r="BO305" s="23"/>
      <c r="BP305" s="28"/>
      <c r="BQ305" s="23"/>
      <c r="BR305" s="23"/>
      <c r="BS305" s="188" t="s">
        <v>278</v>
      </c>
      <c r="BT305" s="189" t="s">
        <v>245</v>
      </c>
      <c r="BU305" s="190" t="s">
        <v>279</v>
      </c>
      <c r="BV305" s="190" t="s">
        <v>280</v>
      </c>
      <c r="BW305" s="23"/>
      <c r="BX305" s="23"/>
      <c r="BY305" s="23"/>
      <c r="BZ305" s="23"/>
      <c r="CA305" s="23"/>
      <c r="CB305" s="23"/>
      <c r="CF305" s="28"/>
      <c r="CH305">
        <v>2663.7417761059596</v>
      </c>
      <c r="CI305">
        <v>48.335032519547198</v>
      </c>
    </row>
    <row r="306" spans="2:87" ht="15.75" thickBot="1" x14ac:dyDescent="0.3">
      <c r="B306" s="27"/>
      <c r="C306" s="23"/>
      <c r="D306" s="27"/>
      <c r="E306" s="424"/>
      <c r="F306" s="374"/>
      <c r="G306" s="374"/>
      <c r="H306" s="283">
        <v>76</v>
      </c>
      <c r="I306" s="284">
        <v>2685.168504747</v>
      </c>
      <c r="J306" s="284">
        <v>48.329999999020202</v>
      </c>
      <c r="K306" s="285">
        <v>2676.9813666442105</v>
      </c>
      <c r="L306" s="285">
        <v>48.329995435838654</v>
      </c>
      <c r="M306" s="286">
        <f t="shared" si="318"/>
        <v>0.30490220961238729</v>
      </c>
      <c r="N306" s="286">
        <f t="shared" si="319"/>
        <v>9.4417164251414709E-6</v>
      </c>
      <c r="O306" s="287">
        <f t="shared" si="320"/>
        <v>67.029230314147725</v>
      </c>
      <c r="P306" s="288">
        <f t="shared" si="321"/>
        <v>2.0822625841635486E-11</v>
      </c>
      <c r="Q306" s="223"/>
      <c r="R306" s="23"/>
      <c r="S306" s="376"/>
      <c r="T306" s="418"/>
      <c r="U306" s="418"/>
      <c r="V306" s="252">
        <v>76</v>
      </c>
      <c r="W306" s="252">
        <v>2797.7730244538302</v>
      </c>
      <c r="X306" s="252">
        <v>48.330000025386397</v>
      </c>
      <c r="Y306" s="253">
        <v>2787.3652155882969</v>
      </c>
      <c r="Z306" s="253">
        <v>48.33043931916297</v>
      </c>
      <c r="AA306" s="2">
        <f t="shared" si="314"/>
        <v>0.37200333174150418</v>
      </c>
      <c r="AB306" s="2">
        <f t="shared" si="315"/>
        <v>9.0894636114664936E-4</v>
      </c>
      <c r="AC306" s="215">
        <f t="shared" si="316"/>
        <v>108.32248538147351</v>
      </c>
      <c r="AD306" s="217">
        <f t="shared" si="317"/>
        <v>1.9297902213570238E-7</v>
      </c>
      <c r="AE306" s="223"/>
      <c r="AF306" s="23"/>
      <c r="AG306" s="376"/>
      <c r="AH306" s="418"/>
      <c r="AI306" s="418"/>
      <c r="AJ306" s="252">
        <v>76</v>
      </c>
      <c r="AK306" s="252">
        <v>2683.46467757342</v>
      </c>
      <c r="AL306" s="252">
        <v>48.330000022122398</v>
      </c>
      <c r="AM306" s="253">
        <v>2672.8556069726519</v>
      </c>
      <c r="AN306" s="253">
        <v>48.330362819003653</v>
      </c>
      <c r="AO306" s="2">
        <f t="shared" si="322"/>
        <v>0.3953497390679851</v>
      </c>
      <c r="AP306" s="2">
        <f t="shared" si="323"/>
        <v>7.5066600680553117E-4</v>
      </c>
      <c r="AQ306" s="215">
        <f t="shared" si="324"/>
        <v>112.55237901208125</v>
      </c>
      <c r="AR306" s="217">
        <f t="shared" si="325"/>
        <v>1.316215770484841E-7</v>
      </c>
      <c r="AS306" s="28"/>
      <c r="AU306" s="27"/>
      <c r="AV306" s="23"/>
      <c r="AW306" s="23"/>
      <c r="AX306" s="23"/>
      <c r="AY306" s="23"/>
      <c r="AZ306" s="23"/>
      <c r="BA306" s="23"/>
      <c r="BB306" s="23"/>
      <c r="BC306" s="28"/>
      <c r="BD306" s="27"/>
      <c r="BE306" s="23"/>
      <c r="BF306" s="23"/>
      <c r="BG306" s="23"/>
      <c r="BH306" s="23"/>
      <c r="BI306" s="23"/>
      <c r="BJ306" s="28"/>
      <c r="BK306" s="23"/>
      <c r="BL306" s="23"/>
      <c r="BM306" s="23"/>
      <c r="BN306" s="23"/>
      <c r="BO306" s="23"/>
      <c r="BP306" s="28"/>
      <c r="BQ306" s="23"/>
      <c r="BR306" s="23"/>
      <c r="BS306" s="185" t="s">
        <v>272</v>
      </c>
      <c r="BT306" s="265">
        <v>8915.0650000000005</v>
      </c>
      <c r="BU306" s="185" t="s">
        <v>281</v>
      </c>
      <c r="BV306" s="191">
        <f>(BT306-$BS$312)/$BS$312*100</f>
        <v>182.76587093156326</v>
      </c>
      <c r="BW306" s="23"/>
      <c r="BX306" s="23"/>
      <c r="BY306" s="23"/>
      <c r="BZ306" s="23"/>
      <c r="CA306" s="23"/>
      <c r="CB306" s="23"/>
      <c r="CF306" s="28"/>
      <c r="CH306">
        <v>2663.5797957316154</v>
      </c>
      <c r="CI306">
        <v>48.333942290748006</v>
      </c>
    </row>
    <row r="307" spans="2:87" ht="15.75" thickBot="1" x14ac:dyDescent="0.3">
      <c r="B307" s="27"/>
      <c r="C307" s="23"/>
      <c r="D307" s="27"/>
      <c r="E307" s="424"/>
      <c r="F307" s="374"/>
      <c r="G307" s="374"/>
      <c r="H307" s="283">
        <v>77</v>
      </c>
      <c r="I307" s="284">
        <v>2685.15773380888</v>
      </c>
      <c r="J307" s="284">
        <v>48.329999999192601</v>
      </c>
      <c r="K307" s="285">
        <v>2676.8627942392018</v>
      </c>
      <c r="L307" s="285">
        <v>48.329995775607919</v>
      </c>
      <c r="M307" s="286">
        <f t="shared" si="318"/>
        <v>0.30891814902478526</v>
      </c>
      <c r="N307" s="286">
        <f t="shared" si="319"/>
        <v>8.7390537597050825E-6</v>
      </c>
      <c r="O307" s="287">
        <f t="shared" si="320"/>
        <v>68.806022464614202</v>
      </c>
      <c r="P307" s="288">
        <f t="shared" si="321"/>
        <v>1.7838667565982023E-11</v>
      </c>
      <c r="Q307" s="223"/>
      <c r="R307" s="23"/>
      <c r="S307" s="376"/>
      <c r="T307" s="418"/>
      <c r="U307" s="418"/>
      <c r="V307" s="252">
        <v>77</v>
      </c>
      <c r="W307" s="252">
        <v>2797.7619370264802</v>
      </c>
      <c r="X307" s="252">
        <v>48.3300000209004</v>
      </c>
      <c r="Y307" s="253">
        <v>2787.2170778217614</v>
      </c>
      <c r="Z307" s="253">
        <v>48.330413418377908</v>
      </c>
      <c r="AA307" s="2">
        <f t="shared" si="314"/>
        <v>0.37690337641543586</v>
      </c>
      <c r="AB307" s="2">
        <f t="shared" si="315"/>
        <v>8.553641161388512E-4</v>
      </c>
      <c r="AC307" s="215">
        <f t="shared" si="316"/>
        <v>111.1940556473408</v>
      </c>
      <c r="AD307" s="217">
        <f t="shared" si="317"/>
        <v>1.7089747441054064E-7</v>
      </c>
      <c r="AE307" s="223"/>
      <c r="AF307" s="23"/>
      <c r="AG307" s="376"/>
      <c r="AH307" s="418"/>
      <c r="AI307" s="418"/>
      <c r="AJ307" s="252">
        <v>77</v>
      </c>
      <c r="AK307" s="252">
        <v>2683.4539114241202</v>
      </c>
      <c r="AL307" s="252">
        <v>48.3300000182305</v>
      </c>
      <c r="AM307" s="253">
        <v>2672.7051293714039</v>
      </c>
      <c r="AN307" s="253">
        <v>48.330341417356564</v>
      </c>
      <c r="AO307" s="2">
        <f t="shared" si="322"/>
        <v>0.40055772923678901</v>
      </c>
      <c r="AP307" s="2">
        <f t="shared" si="323"/>
        <v>7.0639173584847276E-4</v>
      </c>
      <c r="AQ307" s="215">
        <f t="shared" si="324"/>
        <v>115.53631561679499</v>
      </c>
      <c r="AR307" s="217">
        <f t="shared" si="325"/>
        <v>1.1655336327749897E-7</v>
      </c>
      <c r="AS307" s="28"/>
      <c r="AU307" s="27"/>
      <c r="AV307" s="23"/>
      <c r="AW307" s="23"/>
      <c r="AX307" s="23"/>
      <c r="AY307" s="23"/>
      <c r="AZ307" s="23"/>
      <c r="BA307" s="23"/>
      <c r="BB307" s="23"/>
      <c r="BC307" s="28"/>
      <c r="BD307" s="27"/>
      <c r="BE307" s="23"/>
      <c r="BF307" s="23"/>
      <c r="BG307" s="23"/>
      <c r="BH307" s="23"/>
      <c r="BI307" s="23"/>
      <c r="BJ307" s="28"/>
      <c r="BK307" s="23"/>
      <c r="BL307" s="23"/>
      <c r="BM307" s="23"/>
      <c r="BN307" s="23"/>
      <c r="BO307" s="23"/>
      <c r="BP307" s="28"/>
      <c r="BQ307" s="23"/>
      <c r="BR307" s="23"/>
      <c r="BS307" s="186" t="s">
        <v>273</v>
      </c>
      <c r="BT307" s="186">
        <v>8813.6610000000001</v>
      </c>
      <c r="BU307" s="186" t="s">
        <v>281</v>
      </c>
      <c r="BV307" s="191">
        <f>(BT307-$BS$312)/$BS$312*100</f>
        <v>179.54956343678396</v>
      </c>
      <c r="BW307" s="23"/>
      <c r="BX307" s="23"/>
      <c r="BY307" s="23"/>
      <c r="BZ307" s="23"/>
      <c r="CA307" s="23"/>
      <c r="CB307" s="23"/>
      <c r="CF307" s="28"/>
      <c r="CH307">
        <v>2663.417812283295</v>
      </c>
      <c r="CI307">
        <v>48.333088244881864</v>
      </c>
    </row>
    <row r="308" spans="2:87" ht="15.75" thickBot="1" x14ac:dyDescent="0.3">
      <c r="B308" s="27"/>
      <c r="C308" s="23"/>
      <c r="D308" s="27"/>
      <c r="E308" s="424"/>
      <c r="F308" s="374"/>
      <c r="G308" s="374"/>
      <c r="H308" s="283">
        <v>78</v>
      </c>
      <c r="I308" s="284">
        <v>2685.1469628544601</v>
      </c>
      <c r="J308" s="284">
        <v>48.329999999327498</v>
      </c>
      <c r="K308" s="285">
        <v>2676.7442198419621</v>
      </c>
      <c r="L308" s="285">
        <v>48.329996090083995</v>
      </c>
      <c r="M308" s="286">
        <f t="shared" si="318"/>
        <v>0.31293419424482227</v>
      </c>
      <c r="N308" s="286">
        <f t="shared" si="319"/>
        <v>8.0886478443722467E-6</v>
      </c>
      <c r="O308" s="287">
        <f t="shared" si="320"/>
        <v>70.606090134082649</v>
      </c>
      <c r="P308" s="288">
        <f t="shared" si="321"/>
        <v>1.5282184766769669E-11</v>
      </c>
      <c r="Q308" s="223"/>
      <c r="R308" s="23"/>
      <c r="S308" s="376"/>
      <c r="T308" s="418"/>
      <c r="U308" s="418"/>
      <c r="V308" s="252">
        <v>78</v>
      </c>
      <c r="W308" s="252">
        <v>2797.7508495830898</v>
      </c>
      <c r="X308" s="252">
        <v>48.330000017394497</v>
      </c>
      <c r="Y308" s="253">
        <v>2787.0689371756794</v>
      </c>
      <c r="Z308" s="253">
        <v>48.330389044600125</v>
      </c>
      <c r="AA308" s="2">
        <f t="shared" si="314"/>
        <v>0.38180356227940077</v>
      </c>
      <c r="AB308" s="2">
        <f t="shared" si="315"/>
        <v>8.0493938648490014E-4</v>
      </c>
      <c r="AC308" s="215">
        <f t="shared" si="316"/>
        <v>114.10325267958903</v>
      </c>
      <c r="AD308" s="217">
        <f t="shared" si="317"/>
        <v>1.5134216671886042E-7</v>
      </c>
      <c r="AE308" s="223"/>
      <c r="AF308" s="23"/>
      <c r="AG308" s="376"/>
      <c r="AH308" s="418"/>
      <c r="AI308" s="418"/>
      <c r="AJ308" s="252">
        <v>78</v>
      </c>
      <c r="AK308" s="252">
        <v>2683.44314525853</v>
      </c>
      <c r="AL308" s="252">
        <v>48.330000015182499</v>
      </c>
      <c r="AM308" s="253">
        <v>2672.5546485652139</v>
      </c>
      <c r="AN308" s="253">
        <v>48.330321278117182</v>
      </c>
      <c r="AO308" s="2">
        <f t="shared" si="322"/>
        <v>0.40576588002452357</v>
      </c>
      <c r="AP308" s="2">
        <f t="shared" si="323"/>
        <v>6.6472777691382737E-4</v>
      </c>
      <c r="AQ308" s="215">
        <f t="shared" si="324"/>
        <v>118.55936024035408</v>
      </c>
      <c r="AR308" s="217">
        <f t="shared" si="325"/>
        <v>1.0320987320137452E-7</v>
      </c>
      <c r="AS308" s="28"/>
      <c r="AU308" s="27"/>
      <c r="AV308" s="23"/>
      <c r="AW308" s="23"/>
      <c r="AX308" s="23"/>
      <c r="AY308" s="23"/>
      <c r="AZ308" s="23"/>
      <c r="BA308" s="23"/>
      <c r="BB308" s="23"/>
      <c r="BC308" s="28"/>
      <c r="BD308" s="27"/>
      <c r="BE308" s="23"/>
      <c r="BF308" s="23"/>
      <c r="BG308" s="23"/>
      <c r="BH308" s="23"/>
      <c r="BI308" s="23"/>
      <c r="BJ308" s="28"/>
      <c r="BK308" s="23"/>
      <c r="BL308" s="23"/>
      <c r="BM308" s="23"/>
      <c r="BN308" s="23"/>
      <c r="BO308" s="23"/>
      <c r="BP308" s="28"/>
      <c r="BQ308" s="23"/>
      <c r="BR308" s="23"/>
      <c r="BS308" s="186" t="s">
        <v>274</v>
      </c>
      <c r="BT308" s="185">
        <v>8915.0650000000005</v>
      </c>
      <c r="BU308" s="186" t="s">
        <v>281</v>
      </c>
      <c r="BV308" s="191">
        <f>(BT308-$BS$312)/$BS$312*100</f>
        <v>182.76587093156326</v>
      </c>
      <c r="BW308" s="23"/>
      <c r="BX308" s="23"/>
      <c r="BY308" s="23"/>
      <c r="BZ308" s="23"/>
      <c r="CA308" s="23"/>
      <c r="CB308" s="23"/>
      <c r="CF308" s="28"/>
      <c r="CH308">
        <v>2661.6736060380263</v>
      </c>
      <c r="CI308">
        <v>48.365248370985555</v>
      </c>
    </row>
    <row r="309" spans="2:87" ht="15.75" thickBot="1" x14ac:dyDescent="0.3">
      <c r="B309" s="27"/>
      <c r="C309" s="23"/>
      <c r="D309" s="27"/>
      <c r="E309" s="424"/>
      <c r="F309" s="374"/>
      <c r="G309" s="374"/>
      <c r="H309" s="283">
        <v>79</v>
      </c>
      <c r="I309" s="284">
        <v>2685.1361918837601</v>
      </c>
      <c r="J309" s="284">
        <v>48.329999999462501</v>
      </c>
      <c r="K309" s="285">
        <v>2676.6256434522793</v>
      </c>
      <c r="L309" s="285">
        <v>48.329996381149741</v>
      </c>
      <c r="M309" s="286">
        <f t="shared" si="318"/>
        <v>0.31695034528249649</v>
      </c>
      <c r="N309" s="286">
        <f t="shared" si="319"/>
        <v>7.4866806550030075E-6</v>
      </c>
      <c r="O309" s="287">
        <f t="shared" si="320"/>
        <v>72.42943460458126</v>
      </c>
      <c r="P309" s="288">
        <f t="shared" si="321"/>
        <v>1.3092187232961494E-11</v>
      </c>
      <c r="Q309" s="223"/>
      <c r="R309" s="23"/>
      <c r="S309" s="376"/>
      <c r="T309" s="418"/>
      <c r="U309" s="418"/>
      <c r="V309" s="252">
        <v>79</v>
      </c>
      <c r="W309" s="252">
        <v>2797.7397621236601</v>
      </c>
      <c r="X309" s="252">
        <v>48.3300000138887</v>
      </c>
      <c r="Y309" s="253">
        <v>2786.9207936488492</v>
      </c>
      <c r="Z309" s="253">
        <v>48.330366107804295</v>
      </c>
      <c r="AA309" s="2">
        <f t="shared" si="314"/>
        <v>0.38670388937813743</v>
      </c>
      <c r="AB309" s="2">
        <f t="shared" si="315"/>
        <v>7.5748792776689374E-4</v>
      </c>
      <c r="AC309" s="215">
        <f t="shared" si="316"/>
        <v>117.0500788589509</v>
      </c>
      <c r="AD309" s="217">
        <f t="shared" si="317"/>
        <v>1.3402475503563869E-7</v>
      </c>
      <c r="AE309" s="223"/>
      <c r="AF309" s="23"/>
      <c r="AG309" s="376"/>
      <c r="AH309" s="418"/>
      <c r="AI309" s="418"/>
      <c r="AJ309" s="252">
        <v>79</v>
      </c>
      <c r="AK309" s="252">
        <v>2683.4323790766498</v>
      </c>
      <c r="AL309" s="252">
        <v>48.330000012134498</v>
      </c>
      <c r="AM309" s="253">
        <v>2672.4041645528996</v>
      </c>
      <c r="AN309" s="253">
        <v>48.330302326821339</v>
      </c>
      <c r="AO309" s="2">
        <f t="shared" si="322"/>
        <v>0.41097419147729469</v>
      </c>
      <c r="AP309" s="2">
        <f t="shared" si="323"/>
        <v>6.2552180170824415E-4</v>
      </c>
      <c r="AQ309" s="215">
        <f t="shared" si="324"/>
        <v>121.62151558185471</v>
      </c>
      <c r="AR309" s="217">
        <f t="shared" si="325"/>
        <v>9.1394169880073196E-8</v>
      </c>
      <c r="AS309" s="28"/>
      <c r="AU309" s="27"/>
      <c r="AV309" s="23"/>
      <c r="AW309" s="23"/>
      <c r="AX309" s="23"/>
      <c r="AY309" s="23"/>
      <c r="AZ309" s="23"/>
      <c r="BA309" s="23"/>
      <c r="BB309" s="23"/>
      <c r="BC309" s="28"/>
      <c r="BD309" s="27"/>
      <c r="BE309" s="23"/>
      <c r="BF309" s="23"/>
      <c r="BG309" s="23"/>
      <c r="BH309" s="23"/>
      <c r="BI309" s="23"/>
      <c r="BJ309" s="28"/>
      <c r="BK309" s="23"/>
      <c r="BL309" s="23"/>
      <c r="BM309" s="23"/>
      <c r="BN309" s="23"/>
      <c r="BO309" s="23"/>
      <c r="BP309" s="28"/>
      <c r="BQ309" s="23"/>
      <c r="BR309" s="23"/>
      <c r="BS309" s="186" t="s">
        <v>275</v>
      </c>
      <c r="BT309" s="186">
        <v>7762.0693636150145</v>
      </c>
      <c r="BU309" s="186" t="s">
        <v>281</v>
      </c>
      <c r="BV309" s="191">
        <f>(BT309-$BS$312)/$BS$312*100</f>
        <v>146.19543478749785</v>
      </c>
      <c r="BW309" s="23"/>
      <c r="BX309" s="23"/>
      <c r="BY309" s="23"/>
      <c r="BZ309" s="23"/>
      <c r="CA309" s="23"/>
      <c r="CB309" s="23"/>
      <c r="CF309" s="28"/>
      <c r="CH309">
        <v>2661.5115589491652</v>
      </c>
      <c r="CI309">
        <v>48.357612190988476</v>
      </c>
    </row>
    <row r="310" spans="2:87" ht="15.75" thickBot="1" x14ac:dyDescent="0.3">
      <c r="B310" s="27"/>
      <c r="C310" s="23"/>
      <c r="D310" s="27"/>
      <c r="E310" s="424"/>
      <c r="F310" s="374"/>
      <c r="G310" s="374"/>
      <c r="H310" s="283">
        <v>80</v>
      </c>
      <c r="I310" s="284">
        <v>2685.1254208967498</v>
      </c>
      <c r="J310" s="284">
        <v>48.329999999555</v>
      </c>
      <c r="K310" s="285">
        <v>2676.5070650699399</v>
      </c>
      <c r="L310" s="285">
        <v>48.329996650547862</v>
      </c>
      <c r="M310" s="286">
        <f t="shared" si="318"/>
        <v>0.32096660214596634</v>
      </c>
      <c r="N310" s="286">
        <f t="shared" si="319"/>
        <v>6.9294581779814864E-6</v>
      </c>
      <c r="O310" s="287">
        <f t="shared" si="320"/>
        <v>74.276057157507722</v>
      </c>
      <c r="P310" s="288">
        <f t="shared" si="321"/>
        <v>1.1215848806273196E-11</v>
      </c>
      <c r="Q310" s="223"/>
      <c r="R310" s="23"/>
      <c r="S310" s="376"/>
      <c r="T310" s="418"/>
      <c r="U310" s="418"/>
      <c r="V310" s="252">
        <v>80</v>
      </c>
      <c r="W310" s="252">
        <v>2797.72867464817</v>
      </c>
      <c r="X310" s="252">
        <v>48.3300000114941</v>
      </c>
      <c r="Y310" s="253">
        <v>2786.7726472401173</v>
      </c>
      <c r="Z310" s="253">
        <v>48.330344523272522</v>
      </c>
      <c r="AA310" s="2">
        <f t="shared" si="314"/>
        <v>0.3916043577539014</v>
      </c>
      <c r="AB310" s="2">
        <f t="shared" si="315"/>
        <v>7.1283215050795727E-4</v>
      </c>
      <c r="AC310" s="215">
        <f t="shared" si="316"/>
        <v>120.03453656600207</v>
      </c>
      <c r="AD310" s="217">
        <f t="shared" si="317"/>
        <v>1.1868836547178511E-7</v>
      </c>
      <c r="AE310" s="223"/>
      <c r="AF310" s="23"/>
      <c r="AG310" s="376"/>
      <c r="AH310" s="418"/>
      <c r="AI310" s="418"/>
      <c r="AJ310" s="252">
        <v>80</v>
      </c>
      <c r="AK310" s="252">
        <v>2683.4216128784601</v>
      </c>
      <c r="AL310" s="252">
        <v>48.330000010046398</v>
      </c>
      <c r="AM310" s="253">
        <v>2672.2536773333209</v>
      </c>
      <c r="AN310" s="253">
        <v>48.330284493397151</v>
      </c>
      <c r="AO310" s="2">
        <f t="shared" si="322"/>
        <v>0.41618266363889023</v>
      </c>
      <c r="AP310" s="2">
        <f t="shared" si="323"/>
        <v>5.8862683777091067E-4</v>
      </c>
      <c r="AQ310" s="215">
        <f t="shared" si="324"/>
        <v>124.72278434038458</v>
      </c>
      <c r="AR310" s="217">
        <f t="shared" si="325"/>
        <v>8.0930776856119222E-8</v>
      </c>
      <c r="AS310" s="28"/>
      <c r="AU310" s="27"/>
      <c r="AV310" s="23"/>
      <c r="AW310" s="23"/>
      <c r="AX310" s="23"/>
      <c r="AY310" s="23"/>
      <c r="AZ310" s="23"/>
      <c r="BA310" s="23"/>
      <c r="BB310" s="23"/>
      <c r="BC310" s="28"/>
      <c r="BD310" s="27"/>
      <c r="BE310" s="23"/>
      <c r="BF310" s="23"/>
      <c r="BG310" s="23"/>
      <c r="BH310" s="23"/>
      <c r="BI310" s="23"/>
      <c r="BJ310" s="28"/>
      <c r="BK310" s="23"/>
      <c r="BL310" s="23"/>
      <c r="BM310" s="23"/>
      <c r="BN310" s="23"/>
      <c r="BO310" s="23"/>
      <c r="BP310" s="28"/>
      <c r="BQ310" s="23"/>
      <c r="BR310" s="23"/>
      <c r="BS310" s="186" t="s">
        <v>276</v>
      </c>
      <c r="BT310" s="185">
        <v>8915.0650000000005</v>
      </c>
      <c r="BU310" s="186" t="s">
        <v>281</v>
      </c>
      <c r="BV310" s="191">
        <f>(BT310-$BS$312)/$BS$312*100</f>
        <v>182.76587093156326</v>
      </c>
      <c r="BW310" s="23"/>
      <c r="BX310" s="23"/>
      <c r="BY310" s="23"/>
      <c r="BZ310" s="23"/>
      <c r="CA310" s="23"/>
      <c r="CB310" s="23"/>
      <c r="CF310" s="28"/>
      <c r="CH310">
        <v>2661.3495128485274</v>
      </c>
      <c r="CI310">
        <v>48.35163030268842</v>
      </c>
    </row>
    <row r="311" spans="2:87" x14ac:dyDescent="0.25">
      <c r="B311" s="27"/>
      <c r="C311" s="23"/>
      <c r="D311" s="27"/>
      <c r="E311" s="424"/>
      <c r="F311" s="374"/>
      <c r="G311" s="374"/>
      <c r="H311" s="283">
        <v>81</v>
      </c>
      <c r="I311" s="284">
        <v>2685.1146498934299</v>
      </c>
      <c r="J311" s="284">
        <v>48.329999999642297</v>
      </c>
      <c r="K311" s="285">
        <v>2676.3884846947299</v>
      </c>
      <c r="L311" s="285">
        <v>48.329996899891341</v>
      </c>
      <c r="M311" s="286">
        <f t="shared" si="318"/>
        <v>0.32498296484458894</v>
      </c>
      <c r="N311" s="286">
        <f t="shared" si="319"/>
        <v>6.4137201644813231E-6</v>
      </c>
      <c r="O311" s="287">
        <f t="shared" si="320"/>
        <v>76.145959075004285</v>
      </c>
      <c r="P311" s="288">
        <f t="shared" si="321"/>
        <v>9.6084559859426408E-12</v>
      </c>
      <c r="Q311" s="223"/>
      <c r="R311" s="23"/>
      <c r="S311" s="376"/>
      <c r="T311" s="418"/>
      <c r="U311" s="418"/>
      <c r="V311" s="252">
        <v>81</v>
      </c>
      <c r="W311" s="252">
        <v>2797.7175871566201</v>
      </c>
      <c r="X311" s="252">
        <v>48.330000009234404</v>
      </c>
      <c r="Y311" s="253">
        <v>2786.6244979483745</v>
      </c>
      <c r="Z311" s="253">
        <v>48.330324211281429</v>
      </c>
      <c r="AA311" s="2">
        <f t="shared" si="314"/>
        <v>0.39650496744811697</v>
      </c>
      <c r="AB311" s="2">
        <f t="shared" si="315"/>
        <v>6.7080911848412688E-4</v>
      </c>
      <c r="AC311" s="215">
        <f t="shared" si="316"/>
        <v>123.05662818209503</v>
      </c>
      <c r="AD311" s="217">
        <f t="shared" si="317"/>
        <v>1.0510696729541022E-7</v>
      </c>
      <c r="AE311" s="223"/>
      <c r="AF311" s="23"/>
      <c r="AG311" s="376"/>
      <c r="AH311" s="418"/>
      <c r="AI311" s="418"/>
      <c r="AJ311" s="252">
        <v>81</v>
      </c>
      <c r="AK311" s="252">
        <v>2683.41084666395</v>
      </c>
      <c r="AL311" s="252">
        <v>48.330000008075302</v>
      </c>
      <c r="AM311" s="253">
        <v>2672.1031869053786</v>
      </c>
      <c r="AN311" s="253">
        <v>48.330267711905933</v>
      </c>
      <c r="AO311" s="2">
        <f t="shared" si="322"/>
        <v>0.42139129655189456</v>
      </c>
      <c r="AP311" s="2">
        <f t="shared" si="323"/>
        <v>5.5390819488001142E-4</v>
      </c>
      <c r="AQ311" s="215">
        <f t="shared" si="324"/>
        <v>127.86316921561479</v>
      </c>
      <c r="AR311" s="217">
        <f t="shared" si="325"/>
        <v>7.1665340934103834E-8</v>
      </c>
      <c r="AS311" s="28"/>
      <c r="AU311" s="27"/>
      <c r="AV311" s="23"/>
      <c r="AW311" s="23"/>
      <c r="AX311" s="23"/>
      <c r="AY311" s="23"/>
      <c r="AZ311" s="23"/>
      <c r="BA311" s="23"/>
      <c r="BB311" s="23"/>
      <c r="BC311" s="28"/>
      <c r="BD311" s="27"/>
      <c r="BE311" s="23"/>
      <c r="BF311" s="23"/>
      <c r="BG311" s="23"/>
      <c r="BH311" s="23"/>
      <c r="BI311" s="23"/>
      <c r="BJ311" s="28"/>
      <c r="BK311" s="23"/>
      <c r="BL311" s="23"/>
      <c r="BM311" s="23"/>
      <c r="BN311" s="23"/>
      <c r="BO311" s="23"/>
      <c r="BP311" s="28"/>
      <c r="BQ311" s="23"/>
      <c r="BR311" s="23"/>
      <c r="BS311" s="23" t="s">
        <v>277</v>
      </c>
      <c r="BT311" s="23"/>
      <c r="BU311" s="23"/>
      <c r="BV311" s="23"/>
      <c r="BW311" s="23"/>
      <c r="BX311" s="23"/>
      <c r="BY311" s="23"/>
      <c r="BZ311" s="23"/>
      <c r="CA311" s="23"/>
      <c r="CB311" s="23"/>
      <c r="CF311" s="28"/>
      <c r="CH311">
        <v>2661.1874667074135</v>
      </c>
      <c r="CI311">
        <v>48.346944323429604</v>
      </c>
    </row>
    <row r="312" spans="2:87" x14ac:dyDescent="0.25">
      <c r="B312" s="27"/>
      <c r="C312" s="23"/>
      <c r="D312" s="27"/>
      <c r="E312" s="424"/>
      <c r="F312" s="374"/>
      <c r="G312" s="374"/>
      <c r="H312" s="283">
        <v>82</v>
      </c>
      <c r="I312" s="284">
        <v>2685.1038788737901</v>
      </c>
      <c r="J312" s="284">
        <v>48.329999999699403</v>
      </c>
      <c r="K312" s="285">
        <v>2676.2699023264336</v>
      </c>
      <c r="L312" s="285">
        <v>48.329997130673078</v>
      </c>
      <c r="M312" s="286">
        <f t="shared" si="318"/>
        <v>0.3289994333873506</v>
      </c>
      <c r="N312" s="286">
        <f t="shared" si="319"/>
        <v>5.9363259362228682E-6</v>
      </c>
      <c r="O312" s="287">
        <f t="shared" si="320"/>
        <v>78.039141639245415</v>
      </c>
      <c r="P312" s="288">
        <f t="shared" si="321"/>
        <v>8.2313120533058402E-12</v>
      </c>
      <c r="Q312" s="223"/>
      <c r="R312" s="23"/>
      <c r="S312" s="376"/>
      <c r="T312" s="418"/>
      <c r="U312" s="418"/>
      <c r="V312" s="252">
        <v>82</v>
      </c>
      <c r="W312" s="252">
        <v>2797.7064996489999</v>
      </c>
      <c r="X312" s="252">
        <v>48.330000007758002</v>
      </c>
      <c r="Y312" s="253">
        <v>2786.4763457725544</v>
      </c>
      <c r="Z312" s="253">
        <v>48.33030509680772</v>
      </c>
      <c r="AA312" s="2">
        <f t="shared" si="314"/>
        <v>0.40140571850029266</v>
      </c>
      <c r="AB312" s="2">
        <f t="shared" si="315"/>
        <v>6.3126225878098129E-4</v>
      </c>
      <c r="AC312" s="215">
        <f t="shared" si="316"/>
        <v>126.1163560886429</v>
      </c>
      <c r="AD312" s="217">
        <f t="shared" si="317"/>
        <v>9.3079328257723414E-8</v>
      </c>
      <c r="AE312" s="223"/>
      <c r="AF312" s="23"/>
      <c r="AG312" s="376"/>
      <c r="AH312" s="418"/>
      <c r="AI312" s="418"/>
      <c r="AJ312" s="252">
        <v>82</v>
      </c>
      <c r="AK312" s="252">
        <v>2683.4000804331199</v>
      </c>
      <c r="AL312" s="252">
        <v>48.330000006785802</v>
      </c>
      <c r="AM312" s="253">
        <v>2671.9526932680101</v>
      </c>
      <c r="AN312" s="253">
        <v>48.330251920298416</v>
      </c>
      <c r="AO312" s="2">
        <f t="shared" si="322"/>
        <v>0.42660009025795892</v>
      </c>
      <c r="AP312" s="2">
        <f t="shared" si="323"/>
        <v>5.2123631818370606E-4</v>
      </c>
      <c r="AQ312" s="215">
        <f t="shared" si="324"/>
        <v>131.04267290792129</v>
      </c>
      <c r="AR312" s="217">
        <f t="shared" si="325"/>
        <v>6.3460417837299842E-8</v>
      </c>
      <c r="AS312" s="28"/>
      <c r="AU312" s="27"/>
      <c r="AV312" s="23"/>
      <c r="AW312" s="23"/>
      <c r="AX312" s="23"/>
      <c r="AY312" s="23"/>
      <c r="AZ312" s="23"/>
      <c r="BA312" s="23"/>
      <c r="BB312" s="23"/>
      <c r="BC312" s="28"/>
      <c r="BD312" s="27"/>
      <c r="BE312" s="23"/>
      <c r="BF312" s="23"/>
      <c r="BG312" s="23"/>
      <c r="BH312" s="23"/>
      <c r="BI312" s="23"/>
      <c r="BJ312" s="28"/>
      <c r="BK312" s="23"/>
      <c r="BL312" s="23"/>
      <c r="BM312" s="23"/>
      <c r="BN312" s="23"/>
      <c r="BO312" s="23"/>
      <c r="BP312" s="28"/>
      <c r="BQ312" s="23"/>
      <c r="BR312" s="23"/>
      <c r="BS312" s="23">
        <v>3152.808</v>
      </c>
      <c r="BT312" s="23"/>
      <c r="BU312" s="23"/>
      <c r="BV312" s="23"/>
      <c r="BW312" s="23"/>
      <c r="BX312" s="23"/>
      <c r="BY312" s="23"/>
      <c r="BZ312" s="23"/>
      <c r="CA312" s="23"/>
      <c r="CB312" s="23"/>
      <c r="CF312" s="28"/>
      <c r="CH312">
        <v>2661.025419719891</v>
      </c>
      <c r="CI312">
        <v>48.343273509760365</v>
      </c>
    </row>
    <row r="313" spans="2:87" x14ac:dyDescent="0.25">
      <c r="B313" s="27"/>
      <c r="C313" s="23"/>
      <c r="D313" s="27"/>
      <c r="E313" s="424"/>
      <c r="F313" s="374"/>
      <c r="G313" s="374"/>
      <c r="H313" s="283">
        <v>83</v>
      </c>
      <c r="I313" s="284">
        <v>2685.0931078377698</v>
      </c>
      <c r="J313" s="284">
        <v>48.329999999746803</v>
      </c>
      <c r="K313" s="285">
        <v>2676.1513179648355</v>
      </c>
      <c r="L313" s="285">
        <v>48.329997344274837</v>
      </c>
      <c r="M313" s="286">
        <f t="shared" si="318"/>
        <v>0.33301600778138091</v>
      </c>
      <c r="N313" s="286">
        <f t="shared" si="319"/>
        <v>5.4944588594567274E-6</v>
      </c>
      <c r="O313" s="287">
        <f t="shared" si="320"/>
        <v>79.955606131711306</v>
      </c>
      <c r="P313" s="288">
        <f t="shared" si="321"/>
        <v>7.0515313662563192E-12</v>
      </c>
      <c r="Q313" s="223"/>
      <c r="R313" s="23"/>
      <c r="S313" s="376"/>
      <c r="T313" s="418"/>
      <c r="U313" s="418"/>
      <c r="V313" s="252">
        <v>83</v>
      </c>
      <c r="W313" s="252">
        <v>2797.6954121252402</v>
      </c>
      <c r="X313" s="252">
        <v>48.3300000065341</v>
      </c>
      <c r="Y313" s="253">
        <v>2786.3281907116307</v>
      </c>
      <c r="Z313" s="253">
        <v>48.330287109251103</v>
      </c>
      <c r="AA313" s="2">
        <f t="shared" si="314"/>
        <v>0.40630661094641901</v>
      </c>
      <c r="AB313" s="2">
        <f t="shared" si="315"/>
        <v>5.9404659003566311E-4</v>
      </c>
      <c r="AC313" s="215">
        <f t="shared" si="316"/>
        <v>129.21372266602268</v>
      </c>
      <c r="AD313" s="217">
        <f t="shared" si="317"/>
        <v>8.2427970110534318E-8</v>
      </c>
      <c r="AE313" s="223"/>
      <c r="AF313" s="23"/>
      <c r="AG313" s="376"/>
      <c r="AH313" s="418"/>
      <c r="AI313" s="418"/>
      <c r="AJ313" s="252">
        <v>83</v>
      </c>
      <c r="AK313" s="252">
        <v>2683.3893141858998</v>
      </c>
      <c r="AL313" s="252">
        <v>48.330000005716101</v>
      </c>
      <c r="AM313" s="253">
        <v>2671.8021964201885</v>
      </c>
      <c r="AN313" s="253">
        <v>48.330237060185333</v>
      </c>
      <c r="AO313" s="2">
        <f t="shared" si="322"/>
        <v>0.43180904479478083</v>
      </c>
      <c r="AP313" s="2">
        <f t="shared" si="323"/>
        <v>4.9049134947885635E-4</v>
      </c>
      <c r="AQ313" s="215">
        <f t="shared" si="324"/>
        <v>134.26129811646371</v>
      </c>
      <c r="AR313" s="217">
        <f t="shared" si="325"/>
        <v>5.6194821382470892E-8</v>
      </c>
      <c r="AS313" s="28"/>
      <c r="AU313" s="27"/>
      <c r="AV313" s="23"/>
      <c r="AW313" s="23"/>
      <c r="AX313" s="23"/>
      <c r="AY313" s="23"/>
      <c r="AZ313" s="23"/>
      <c r="BA313" s="23"/>
      <c r="BB313" s="23"/>
      <c r="BC313" s="28"/>
      <c r="BD313" s="27"/>
      <c r="BE313" s="23"/>
      <c r="BF313" s="23"/>
      <c r="BG313" s="23"/>
      <c r="BH313" s="23"/>
      <c r="BI313" s="23"/>
      <c r="BJ313" s="28"/>
      <c r="BK313" s="23"/>
      <c r="BL313" s="23"/>
      <c r="BM313" s="23"/>
      <c r="BN313" s="23"/>
      <c r="BO313" s="23"/>
      <c r="BP313" s="28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F313" s="28"/>
      <c r="CH313">
        <v>2660.8633712545075</v>
      </c>
      <c r="CI313">
        <v>48.340397937867088</v>
      </c>
    </row>
    <row r="314" spans="2:87" x14ac:dyDescent="0.25">
      <c r="B314" s="27"/>
      <c r="C314" s="23"/>
      <c r="D314" s="27"/>
      <c r="E314" s="424"/>
      <c r="F314" s="374"/>
      <c r="G314" s="374"/>
      <c r="H314" s="283">
        <v>84</v>
      </c>
      <c r="I314" s="284">
        <v>2685.08233678535</v>
      </c>
      <c r="J314" s="284">
        <v>48.329999999796897</v>
      </c>
      <c r="K314" s="285">
        <v>2676.0327316097196</v>
      </c>
      <c r="L314" s="285">
        <v>48.329997541975537</v>
      </c>
      <c r="M314" s="286">
        <f t="shared" si="318"/>
        <v>0.33703268803536302</v>
      </c>
      <c r="N314" s="286">
        <f t="shared" si="319"/>
        <v>5.0854983649484171E-6</v>
      </c>
      <c r="O314" s="287">
        <f t="shared" si="320"/>
        <v>81.895353834796595</v>
      </c>
      <c r="P314" s="288">
        <f t="shared" si="321"/>
        <v>6.0408858365379216E-12</v>
      </c>
      <c r="Q314" s="223"/>
      <c r="R314" s="23"/>
      <c r="S314" s="376"/>
      <c r="T314" s="418"/>
      <c r="U314" s="418"/>
      <c r="V314" s="252">
        <v>84</v>
      </c>
      <c r="W314" s="252">
        <v>2797.6843245853302</v>
      </c>
      <c r="X314" s="252">
        <v>48.330000005238503</v>
      </c>
      <c r="Y314" s="253">
        <v>2786.1800327646138</v>
      </c>
      <c r="Z314" s="253">
        <v>48.3302701821735</v>
      </c>
      <c r="AA314" s="2">
        <f t="shared" si="314"/>
        <v>0.41120764482324307</v>
      </c>
      <c r="AB314" s="2">
        <f t="shared" si="315"/>
        <v>5.5902531547193047E-4</v>
      </c>
      <c r="AC314" s="215">
        <f t="shared" si="316"/>
        <v>132.34873029620201</v>
      </c>
      <c r="AD314" s="217">
        <f t="shared" si="317"/>
        <v>7.2995576204302148E-8</v>
      </c>
      <c r="AE314" s="223"/>
      <c r="AF314" s="23"/>
      <c r="AG314" s="376"/>
      <c r="AH314" s="418"/>
      <c r="AI314" s="418"/>
      <c r="AJ314" s="252">
        <v>84</v>
      </c>
      <c r="AK314" s="252">
        <v>2683.3785479222702</v>
      </c>
      <c r="AL314" s="252">
        <v>48.330000004583603</v>
      </c>
      <c r="AM314" s="253">
        <v>2671.6516963609201</v>
      </c>
      <c r="AN314" s="253">
        <v>48.330223076621515</v>
      </c>
      <c r="AO314" s="2">
        <f t="shared" si="322"/>
        <v>0.43701816020069501</v>
      </c>
      <c r="AP314" s="2">
        <f t="shared" si="323"/>
        <v>4.6156018599330444E-4</v>
      </c>
      <c r="AQ314" s="215">
        <f t="shared" si="324"/>
        <v>137.51904754193765</v>
      </c>
      <c r="AR314" s="217">
        <f t="shared" si="325"/>
        <v>4.9761134098087912E-8</v>
      </c>
      <c r="AS314" s="28"/>
      <c r="AU314" s="27"/>
      <c r="AV314" s="23"/>
      <c r="AW314" s="23"/>
      <c r="AX314" s="23"/>
      <c r="AY314" s="23"/>
      <c r="AZ314" s="23"/>
      <c r="BA314" s="23"/>
      <c r="BB314" s="23"/>
      <c r="BC314" s="28"/>
      <c r="BD314" s="27"/>
      <c r="BE314" s="23"/>
      <c r="BF314" s="23"/>
      <c r="BG314" s="23"/>
      <c r="BH314" s="23"/>
      <c r="BI314" s="23"/>
      <c r="BJ314" s="28"/>
      <c r="BK314" s="23"/>
      <c r="BL314" s="23"/>
      <c r="BM314" s="23"/>
      <c r="BN314" s="23"/>
      <c r="BO314" s="23"/>
      <c r="BP314" s="28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F314" s="28"/>
      <c r="CH314">
        <v>2660.7013208164744</v>
      </c>
      <c r="CI314">
        <v>48.338145327760678</v>
      </c>
    </row>
    <row r="315" spans="2:87" x14ac:dyDescent="0.25">
      <c r="B315" s="27"/>
      <c r="C315" s="23"/>
      <c r="D315" s="27"/>
      <c r="E315" s="424"/>
      <c r="F315" s="374"/>
      <c r="G315" s="374"/>
      <c r="H315" s="283">
        <v>85</v>
      </c>
      <c r="I315" s="284">
        <v>2685.0715657164801</v>
      </c>
      <c r="J315" s="284">
        <v>48.329999999831699</v>
      </c>
      <c r="K315" s="285">
        <v>2675.9141432608685</v>
      </c>
      <c r="L315" s="285">
        <v>48.329997724958879</v>
      </c>
      <c r="M315" s="286">
        <f t="shared" si="318"/>
        <v>0.34104947415686643</v>
      </c>
      <c r="N315" s="286">
        <f t="shared" si="319"/>
        <v>4.7069580382871243E-6</v>
      </c>
      <c r="O315" s="287">
        <f t="shared" si="320"/>
        <v>83.858386030539492</v>
      </c>
      <c r="P315" s="288">
        <f t="shared" si="321"/>
        <v>5.1750463467026951E-12</v>
      </c>
      <c r="Q315" s="223"/>
      <c r="R315" s="23"/>
      <c r="S315" s="376"/>
      <c r="T315" s="418"/>
      <c r="U315" s="418"/>
      <c r="V315" s="252">
        <v>85</v>
      </c>
      <c r="W315" s="252">
        <v>2797.6732370292202</v>
      </c>
      <c r="X315" s="252">
        <v>48.330000004340697</v>
      </c>
      <c r="Y315" s="253">
        <v>2786.0318719305501</v>
      </c>
      <c r="Z315" s="253">
        <v>48.33025425305371</v>
      </c>
      <c r="AA315" s="2">
        <f t="shared" si="314"/>
        <v>0.41610882016485234</v>
      </c>
      <c r="AB315" s="2">
        <f t="shared" si="315"/>
        <v>5.2606810053795337E-4</v>
      </c>
      <c r="AC315" s="215">
        <f t="shared" si="316"/>
        <v>135.5213813605348</v>
      </c>
      <c r="AD315" s="217">
        <f t="shared" si="317"/>
        <v>6.4642408068679339E-8</v>
      </c>
      <c r="AE315" s="223"/>
      <c r="AF315" s="23"/>
      <c r="AG315" s="376"/>
      <c r="AH315" s="418"/>
      <c r="AI315" s="418"/>
      <c r="AJ315" s="252">
        <v>85</v>
      </c>
      <c r="AK315" s="252">
        <v>2683.3677816422</v>
      </c>
      <c r="AL315" s="252">
        <v>48.330000003797998</v>
      </c>
      <c r="AM315" s="253">
        <v>2671.5011930892429</v>
      </c>
      <c r="AN315" s="253">
        <v>48.330209917902771</v>
      </c>
      <c r="AO315" s="2">
        <f t="shared" si="322"/>
        <v>0.44222743651244573</v>
      </c>
      <c r="AP315" s="2">
        <f t="shared" si="323"/>
        <v>4.3433499846002097E-4</v>
      </c>
      <c r="AQ315" s="215">
        <f t="shared" si="324"/>
        <v>140.81592388517444</v>
      </c>
      <c r="AR315" s="217">
        <f t="shared" si="325"/>
        <v>4.4063931382324306E-8</v>
      </c>
      <c r="AS315" s="28"/>
      <c r="AU315" s="27"/>
      <c r="AV315" s="23"/>
      <c r="AW315" s="23"/>
      <c r="AX315" s="23"/>
      <c r="AY315" s="23"/>
      <c r="AZ315" s="23"/>
      <c r="BA315" s="23"/>
      <c r="BB315" s="23"/>
      <c r="BC315" s="28"/>
      <c r="BD315" s="27"/>
      <c r="BE315" s="23"/>
      <c r="BF315" s="23"/>
      <c r="BG315" s="23"/>
      <c r="BH315" s="23"/>
      <c r="BI315" s="23"/>
      <c r="BJ315" s="28"/>
      <c r="BK315" s="23"/>
      <c r="BL315" s="23"/>
      <c r="BM315" s="23"/>
      <c r="BN315" s="23"/>
      <c r="BO315" s="23"/>
      <c r="BP315" s="28"/>
      <c r="BQ315" s="23"/>
      <c r="BR315" s="23"/>
      <c r="BS315" s="265">
        <v>4343.9009999999998</v>
      </c>
      <c r="BT315" s="23"/>
      <c r="BU315" s="23"/>
      <c r="BV315" s="23"/>
      <c r="BW315" s="23"/>
      <c r="BX315" s="23"/>
      <c r="BY315" s="23"/>
      <c r="BZ315" s="23"/>
      <c r="CA315" s="23"/>
      <c r="CB315" s="23"/>
      <c r="CF315" s="28"/>
      <c r="CH315">
        <v>2660.5392680180566</v>
      </c>
      <c r="CI315">
        <v>48.336380721838182</v>
      </c>
    </row>
    <row r="316" spans="2:87" x14ac:dyDescent="0.25">
      <c r="B316" s="27"/>
      <c r="C316" s="23"/>
      <c r="D316" s="27"/>
      <c r="E316" s="424"/>
      <c r="F316" s="374"/>
      <c r="G316" s="374"/>
      <c r="H316" s="283">
        <v>86</v>
      </c>
      <c r="I316" s="284">
        <v>2685.0607946310802</v>
      </c>
      <c r="J316" s="284">
        <v>48.329999999861201</v>
      </c>
      <c r="K316" s="285">
        <v>2675.7955529180645</v>
      </c>
      <c r="L316" s="285">
        <v>48.329997894320456</v>
      </c>
      <c r="M316" s="286">
        <f t="shared" si="318"/>
        <v>0.34506636615238095</v>
      </c>
      <c r="N316" s="286">
        <f t="shared" si="319"/>
        <v>4.3565916499684522E-6</v>
      </c>
      <c r="O316" s="287">
        <f t="shared" si="320"/>
        <v>85.844704000606328</v>
      </c>
      <c r="P316" s="288">
        <f t="shared" si="321"/>
        <v>4.4333018264283349E-12</v>
      </c>
      <c r="Q316" s="223"/>
      <c r="R316" s="23"/>
      <c r="S316" s="376"/>
      <c r="T316" s="418"/>
      <c r="U316" s="418"/>
      <c r="V316" s="252">
        <v>86</v>
      </c>
      <c r="W316" s="252">
        <v>2797.6621494568299</v>
      </c>
      <c r="X316" s="252">
        <v>48.3300000035794</v>
      </c>
      <c r="Y316" s="253">
        <v>2785.8837082085192</v>
      </c>
      <c r="Z316" s="253">
        <v>48.330239263056455</v>
      </c>
      <c r="AA316" s="2">
        <f t="shared" si="314"/>
        <v>0.42101013700304835</v>
      </c>
      <c r="AB316" s="2">
        <f t="shared" si="315"/>
        <v>4.9505374930225107E-4</v>
      </c>
      <c r="AC316" s="215">
        <f t="shared" si="316"/>
        <v>138.73167823990522</v>
      </c>
      <c r="AD316" s="217">
        <f t="shared" si="317"/>
        <v>5.7245097360870316E-8</v>
      </c>
      <c r="AE316" s="223"/>
      <c r="AF316" s="23"/>
      <c r="AG316" s="376"/>
      <c r="AH316" s="418"/>
      <c r="AI316" s="418"/>
      <c r="AJ316" s="252">
        <v>86</v>
      </c>
      <c r="AK316" s="252">
        <v>2683.3570153455998</v>
      </c>
      <c r="AL316" s="252">
        <v>48.330000003131303</v>
      </c>
      <c r="AM316" s="253">
        <v>2671.3506866042239</v>
      </c>
      <c r="AN316" s="253">
        <v>48.330197535374687</v>
      </c>
      <c r="AO316" s="2">
        <f t="shared" si="322"/>
        <v>0.44743687376349983</v>
      </c>
      <c r="AP316" s="2">
        <f t="shared" si="323"/>
        <v>4.0871558735939005E-4</v>
      </c>
      <c r="AQ316" s="215">
        <f t="shared" si="324"/>
        <v>144.15192984598923</v>
      </c>
      <c r="AR316" s="217">
        <f t="shared" si="325"/>
        <v>3.9018987176154358E-8</v>
      </c>
      <c r="AS316" s="28"/>
      <c r="AU316" s="27"/>
      <c r="AV316" s="23"/>
      <c r="AW316" s="23"/>
      <c r="AX316" s="23"/>
      <c r="AY316" s="23"/>
      <c r="AZ316" s="23"/>
      <c r="BA316" s="23"/>
      <c r="BB316" s="23"/>
      <c r="BC316" s="28"/>
      <c r="BD316" s="27"/>
      <c r="BE316" s="23"/>
      <c r="BF316" s="23"/>
      <c r="BG316" s="23"/>
      <c r="BH316" s="23"/>
      <c r="BI316" s="23"/>
      <c r="BJ316" s="28"/>
      <c r="BK316" s="23"/>
      <c r="BL316" s="23"/>
      <c r="BM316" s="23"/>
      <c r="BN316" s="23"/>
      <c r="BO316" s="23"/>
      <c r="BP316" s="28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F316" s="28"/>
      <c r="CH316">
        <v>2660.3772125553769</v>
      </c>
      <c r="CI316">
        <v>48.33499839945339</v>
      </c>
    </row>
    <row r="317" spans="2:87" x14ac:dyDescent="0.25">
      <c r="B317" s="27"/>
      <c r="C317" s="23"/>
      <c r="D317" s="27"/>
      <c r="E317" s="424"/>
      <c r="F317" s="374"/>
      <c r="G317" s="374"/>
      <c r="H317" s="283">
        <v>87</v>
      </c>
      <c r="I317" s="284">
        <v>2685.0500235290501</v>
      </c>
      <c r="J317" s="284">
        <v>48.329999999887697</v>
      </c>
      <c r="K317" s="285">
        <v>2675.6769605810896</v>
      </c>
      <c r="L317" s="285">
        <v>48.329998051074305</v>
      </c>
      <c r="M317" s="286">
        <f t="shared" si="318"/>
        <v>0.34908336402765439</v>
      </c>
      <c r="N317" s="286">
        <f t="shared" si="319"/>
        <v>4.032305796719849E-6</v>
      </c>
      <c r="O317" s="287">
        <f t="shared" si="320"/>
        <v>87.854309026430613</v>
      </c>
      <c r="P317" s="288">
        <f t="shared" si="321"/>
        <v>3.7978736350852949E-12</v>
      </c>
      <c r="Q317" s="223"/>
      <c r="R317" s="23"/>
      <c r="S317" s="376"/>
      <c r="T317" s="418"/>
      <c r="U317" s="418"/>
      <c r="V317" s="252">
        <v>87</v>
      </c>
      <c r="W317" s="252">
        <v>2797.65106186803</v>
      </c>
      <c r="X317" s="252">
        <v>48.3300000028973</v>
      </c>
      <c r="Y317" s="253">
        <v>2785.7355415976322</v>
      </c>
      <c r="Z317" s="253">
        <v>48.330225156815096</v>
      </c>
      <c r="AA317" s="2">
        <f t="shared" si="314"/>
        <v>0.42591159536678019</v>
      </c>
      <c r="AB317" s="2">
        <f t="shared" si="315"/>
        <v>4.6586782077945017E-4</v>
      </c>
      <c r="AC317" s="215">
        <f t="shared" si="316"/>
        <v>141.97962331426066</v>
      </c>
      <c r="AD317" s="217">
        <f t="shared" si="317"/>
        <v>5.0694286698980623E-8</v>
      </c>
      <c r="AE317" s="223"/>
      <c r="AF317" s="23"/>
      <c r="AG317" s="376"/>
      <c r="AH317" s="418"/>
      <c r="AI317" s="418"/>
      <c r="AJ317" s="252">
        <v>87</v>
      </c>
      <c r="AK317" s="252">
        <v>2683.34624903235</v>
      </c>
      <c r="AL317" s="252">
        <v>48.330000002534</v>
      </c>
      <c r="AM317" s="253">
        <v>2671.200176904958</v>
      </c>
      <c r="AN317" s="253">
        <v>48.330185883252767</v>
      </c>
      <c r="AO317" s="2">
        <f t="shared" si="322"/>
        <v>0.45264647198519575</v>
      </c>
      <c r="AP317" s="2">
        <f t="shared" si="323"/>
        <v>3.8460732207242838E-4</v>
      </c>
      <c r="AQ317" s="215">
        <f t="shared" si="324"/>
        <v>147.52706812380924</v>
      </c>
      <c r="AR317" s="217">
        <f t="shared" si="325"/>
        <v>3.4551641609466873E-8</v>
      </c>
      <c r="AS317" s="28"/>
      <c r="AU317" s="27"/>
      <c r="AV317" s="23"/>
      <c r="AW317" s="23"/>
      <c r="AX317" s="23"/>
      <c r="AY317" s="23"/>
      <c r="AZ317" s="23"/>
      <c r="BA317" s="23"/>
      <c r="BB317" s="23"/>
      <c r="BC317" s="28"/>
      <c r="BD317" s="27"/>
      <c r="BE317" s="23"/>
      <c r="BF317" s="23"/>
      <c r="BG317" s="23"/>
      <c r="BH317" s="23"/>
      <c r="BI317" s="23"/>
      <c r="BJ317" s="28"/>
      <c r="BK317" s="23"/>
      <c r="BL317" s="23"/>
      <c r="BM317" s="23"/>
      <c r="BN317" s="23"/>
      <c r="BO317" s="23"/>
      <c r="BP317" s="28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F317" s="28"/>
      <c r="CH317">
        <v>2660.215154190249</v>
      </c>
      <c r="CI317">
        <v>48.3339155430928</v>
      </c>
    </row>
    <row r="318" spans="2:87" ht="15.75" thickBot="1" x14ac:dyDescent="0.3">
      <c r="B318" s="27"/>
      <c r="C318" s="23"/>
      <c r="D318" s="27"/>
      <c r="E318" s="424"/>
      <c r="F318" s="374"/>
      <c r="G318" s="374"/>
      <c r="H318" s="283">
        <v>88</v>
      </c>
      <c r="I318" s="284">
        <v>2685.0392524101799</v>
      </c>
      <c r="J318" s="284">
        <v>48.329999999906498</v>
      </c>
      <c r="K318" s="285">
        <v>2675.5583662497252</v>
      </c>
      <c r="L318" s="285">
        <v>48.329998196158961</v>
      </c>
      <c r="M318" s="286">
        <f t="shared" si="318"/>
        <v>0.35310046778438514</v>
      </c>
      <c r="N318" s="286">
        <f t="shared" si="319"/>
        <v>3.7321488456728773E-6</v>
      </c>
      <c r="O318" s="287">
        <f t="shared" si="320"/>
        <v>89.887202387501503</v>
      </c>
      <c r="P318" s="288">
        <f t="shared" si="321"/>
        <v>3.2535051776311549E-12</v>
      </c>
      <c r="Q318" s="223"/>
      <c r="R318" s="23"/>
      <c r="S318" s="376"/>
      <c r="T318" s="418"/>
      <c r="U318" s="418"/>
      <c r="V318" s="252">
        <v>88</v>
      </c>
      <c r="W318" s="252">
        <v>2797.63997426264</v>
      </c>
      <c r="X318" s="252">
        <v>48.330000002410998</v>
      </c>
      <c r="Y318" s="253">
        <v>2785.5873720970285</v>
      </c>
      <c r="Z318" s="253">
        <v>48.330211882227147</v>
      </c>
      <c r="AA318" s="2">
        <f t="shared" si="314"/>
        <v>0.43081319528214507</v>
      </c>
      <c r="AB318" s="2">
        <f t="shared" si="315"/>
        <v>4.3840226802904569E-4</v>
      </c>
      <c r="AC318" s="215">
        <f t="shared" si="316"/>
        <v>145.26521896250208</v>
      </c>
      <c r="AD318" s="217">
        <f t="shared" si="317"/>
        <v>4.4893056491337278E-8</v>
      </c>
      <c r="AE318" s="223"/>
      <c r="AF318" s="23"/>
      <c r="AG318" s="376"/>
      <c r="AH318" s="418"/>
      <c r="AI318" s="418"/>
      <c r="AJ318" s="252">
        <v>88</v>
      </c>
      <c r="AK318" s="252">
        <v>2683.3354827022599</v>
      </c>
      <c r="AL318" s="252">
        <v>48.330000002108001</v>
      </c>
      <c r="AM318" s="253">
        <v>2671.0496639905659</v>
      </c>
      <c r="AN318" s="253">
        <v>48.330174918453132</v>
      </c>
      <c r="AO318" s="2">
        <f t="shared" si="322"/>
        <v>0.4578562312052582</v>
      </c>
      <c r="AP318" s="2">
        <f t="shared" si="323"/>
        <v>3.6192084652007648E-4</v>
      </c>
      <c r="AQ318" s="215">
        <f t="shared" si="324"/>
        <v>150.94134141661021</v>
      </c>
      <c r="AR318" s="217">
        <f t="shared" si="325"/>
        <v>3.0595727793910932E-8</v>
      </c>
      <c r="AS318" s="28"/>
      <c r="AU318" s="33"/>
      <c r="AV318" s="34"/>
      <c r="AW318" s="34"/>
      <c r="AX318" s="34"/>
      <c r="AY318" s="34"/>
      <c r="AZ318" s="34"/>
      <c r="BA318" s="34"/>
      <c r="BB318" s="34"/>
      <c r="BC318" s="72"/>
      <c r="BD318" s="33"/>
      <c r="BE318" s="34"/>
      <c r="BF318" s="34"/>
      <c r="BG318" s="34"/>
      <c r="BH318" s="34"/>
      <c r="BI318" s="34"/>
      <c r="BJ318" s="72"/>
      <c r="BK318" s="34"/>
      <c r="BL318" s="34"/>
      <c r="BM318" s="34"/>
      <c r="BN318" s="34"/>
      <c r="BO318" s="34"/>
      <c r="BP318" s="72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F318" s="28"/>
      <c r="CH318">
        <v>2660.0530927359482</v>
      </c>
      <c r="CI318">
        <v>48.333067276693768</v>
      </c>
    </row>
    <row r="319" spans="2:87" x14ac:dyDescent="0.25">
      <c r="B319" s="27"/>
      <c r="C319" s="23"/>
      <c r="D319" s="27"/>
      <c r="E319" s="424"/>
      <c r="F319" s="374"/>
      <c r="G319" s="374"/>
      <c r="H319" s="283">
        <v>89</v>
      </c>
      <c r="I319" s="284">
        <v>2685.0284812743298</v>
      </c>
      <c r="J319" s="284">
        <v>48.329999999924901</v>
      </c>
      <c r="K319" s="285">
        <v>2675.439769923752</v>
      </c>
      <c r="L319" s="285">
        <v>48.329998330443111</v>
      </c>
      <c r="M319" s="286">
        <f t="shared" si="318"/>
        <v>0.35711767742690531</v>
      </c>
      <c r="N319" s="286">
        <f t="shared" si="319"/>
        <v>3.4543384857187035E-6</v>
      </c>
      <c r="O319" s="287">
        <f t="shared" si="320"/>
        <v>91.943385364699466</v>
      </c>
      <c r="P319" s="288">
        <f t="shared" si="321"/>
        <v>2.7871694476266058E-12</v>
      </c>
      <c r="Q319" s="223"/>
      <c r="R319" s="23"/>
      <c r="S319" s="376"/>
      <c r="T319" s="418"/>
      <c r="U319" s="418"/>
      <c r="V319" s="252">
        <v>89</v>
      </c>
      <c r="W319" s="252">
        <v>2797.6288866404998</v>
      </c>
      <c r="X319" s="252">
        <v>48.3300000019373</v>
      </c>
      <c r="Y319" s="253">
        <v>2785.4391997058765</v>
      </c>
      <c r="Z319" s="253">
        <v>48.330199390261818</v>
      </c>
      <c r="AA319" s="2">
        <f t="shared" si="314"/>
        <v>0.43571493677494655</v>
      </c>
      <c r="AB319" s="2">
        <f t="shared" si="315"/>
        <v>4.1255602009046267E-4</v>
      </c>
      <c r="AC319" s="215">
        <f t="shared" si="316"/>
        <v>148.58846756412589</v>
      </c>
      <c r="AD319" s="217">
        <f t="shared" si="317"/>
        <v>3.9755703953980846E-8</v>
      </c>
      <c r="AE319" s="223"/>
      <c r="AF319" s="23"/>
      <c r="AG319" s="376"/>
      <c r="AH319" s="418"/>
      <c r="AI319" s="418"/>
      <c r="AJ319" s="252">
        <v>89</v>
      </c>
      <c r="AK319" s="252">
        <v>2683.32471635519</v>
      </c>
      <c r="AL319" s="252">
        <v>48.330000001693001</v>
      </c>
      <c r="AM319" s="253">
        <v>2670.8991478601934</v>
      </c>
      <c r="AN319" s="253">
        <v>48.330164600433228</v>
      </c>
      <c r="AO319" s="2">
        <f t="shared" si="322"/>
        <v>0.46306615145238839</v>
      </c>
      <c r="AP319" s="2">
        <f t="shared" si="323"/>
        <v>3.4057260546501285E-4</v>
      </c>
      <c r="AQ319" s="215">
        <f t="shared" si="324"/>
        <v>154.39475242385447</v>
      </c>
      <c r="AR319" s="217">
        <f t="shared" si="325"/>
        <v>2.7092745284317602E-8</v>
      </c>
      <c r="AS319" s="28"/>
      <c r="AU319" s="23"/>
      <c r="AV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F319" s="28"/>
      <c r="CH319">
        <v>2658.1582779749606</v>
      </c>
      <c r="CI319">
        <v>48.36499773487116</v>
      </c>
    </row>
    <row r="320" spans="2:87" x14ac:dyDescent="0.25">
      <c r="B320" s="27"/>
      <c r="C320" s="23"/>
      <c r="D320" s="27"/>
      <c r="E320" s="424"/>
      <c r="F320" s="374"/>
      <c r="G320" s="374"/>
      <c r="H320" s="283">
        <v>90</v>
      </c>
      <c r="I320" s="284">
        <v>2685.0177101210602</v>
      </c>
      <c r="J320" s="284">
        <v>48.329999999937499</v>
      </c>
      <c r="K320" s="285">
        <v>2675.3211716029509</v>
      </c>
      <c r="L320" s="285">
        <v>48.329998454730763</v>
      </c>
      <c r="M320" s="286">
        <f t="shared" si="318"/>
        <v>0.36113499294841056</v>
      </c>
      <c r="N320" s="286">
        <f t="shared" si="319"/>
        <v>3.1971999501342065E-6</v>
      </c>
      <c r="O320" s="287">
        <f t="shared" si="320"/>
        <v>94.022859233176604</v>
      </c>
      <c r="P320" s="288">
        <f t="shared" si="321"/>
        <v>2.3876638566641307E-12</v>
      </c>
      <c r="Q320" s="223"/>
      <c r="R320" s="23"/>
      <c r="S320" s="376"/>
      <c r="T320" s="418"/>
      <c r="U320" s="418"/>
      <c r="V320" s="252">
        <v>90</v>
      </c>
      <c r="W320" s="252">
        <v>2797.6177990011402</v>
      </c>
      <c r="X320" s="252">
        <v>48.330000001611403</v>
      </c>
      <c r="Y320" s="253">
        <v>2785.2910244233699</v>
      </c>
      <c r="Z320" s="253">
        <v>48.330187634778945</v>
      </c>
      <c r="AA320" s="2">
        <f t="shared" si="314"/>
        <v>0.44061681985907475</v>
      </c>
      <c r="AB320" s="2">
        <f t="shared" si="315"/>
        <v>3.8823332823429265E-4</v>
      </c>
      <c r="AC320" s="215">
        <f t="shared" si="316"/>
        <v>151.9493714911633</v>
      </c>
      <c r="AD320" s="217">
        <f t="shared" si="317"/>
        <v>3.5206205561802828E-8</v>
      </c>
      <c r="AE320" s="223"/>
      <c r="AF320" s="23"/>
      <c r="AG320" s="376"/>
      <c r="AH320" s="418"/>
      <c r="AI320" s="418"/>
      <c r="AJ320" s="252">
        <v>90</v>
      </c>
      <c r="AK320" s="252">
        <v>2683.3139499907002</v>
      </c>
      <c r="AL320" s="252">
        <v>48.330000001407598</v>
      </c>
      <c r="AM320" s="253">
        <v>2670.7486285130085</v>
      </c>
      <c r="AN320" s="253">
        <v>48.330154891041929</v>
      </c>
      <c r="AO320" s="2">
        <f t="shared" si="322"/>
        <v>0.46827623274329183</v>
      </c>
      <c r="AP320" s="2">
        <f t="shared" si="323"/>
        <v>3.2048341470379863E-4</v>
      </c>
      <c r="AQ320" s="215">
        <f t="shared" si="324"/>
        <v>157.88730383773952</v>
      </c>
      <c r="AR320" s="217">
        <f t="shared" si="325"/>
        <v>2.3990798823146596E-8</v>
      </c>
      <c r="AS320" s="28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F320" s="28"/>
      <c r="CH320">
        <v>2657.9961493505466</v>
      </c>
      <c r="CI320">
        <v>48.357415711803384</v>
      </c>
    </row>
    <row r="321" spans="2:129" x14ac:dyDescent="0.25">
      <c r="B321" s="27"/>
      <c r="C321" s="23"/>
      <c r="D321" s="27"/>
      <c r="E321" s="424"/>
      <c r="F321" s="374"/>
      <c r="G321" s="374"/>
      <c r="H321" s="283">
        <v>91</v>
      </c>
      <c r="I321" s="284">
        <v>2685.00693895011</v>
      </c>
      <c r="J321" s="284">
        <v>48.329999999947603</v>
      </c>
      <c r="K321" s="285">
        <v>2675.2025712871018</v>
      </c>
      <c r="L321" s="285">
        <v>48.329998569766083</v>
      </c>
      <c r="M321" s="286">
        <f t="shared" si="318"/>
        <v>0.36515241434876433</v>
      </c>
      <c r="N321" s="286">
        <f t="shared" si="319"/>
        <v>2.9592003308105124E-6</v>
      </c>
      <c r="O321" s="287">
        <f t="shared" si="320"/>
        <v>96.12562527144047</v>
      </c>
      <c r="P321" s="288">
        <f t="shared" si="321"/>
        <v>2.0454191798038929E-12</v>
      </c>
      <c r="Q321" s="223"/>
      <c r="R321" s="23"/>
      <c r="S321" s="376"/>
      <c r="T321" s="418"/>
      <c r="U321" s="418"/>
      <c r="V321" s="252">
        <v>91</v>
      </c>
      <c r="W321" s="252">
        <v>2797.6067113443301</v>
      </c>
      <c r="X321" s="252">
        <v>48.330000001351202</v>
      </c>
      <c r="Y321" s="253">
        <v>2785.142846248727</v>
      </c>
      <c r="Z321" s="253">
        <v>48.330176572358567</v>
      </c>
      <c r="AA321" s="2">
        <f t="shared" si="314"/>
        <v>0.44551884455602497</v>
      </c>
      <c r="AB321" s="2">
        <f t="shared" si="315"/>
        <v>3.6534452174763151E-4</v>
      </c>
      <c r="AC321" s="215">
        <f t="shared" si="316"/>
        <v>155.34793312139249</v>
      </c>
      <c r="AD321" s="217">
        <f t="shared" si="317"/>
        <v>3.1177320642091067E-8</v>
      </c>
      <c r="AE321" s="223"/>
      <c r="AF321" s="23"/>
      <c r="AG321" s="376"/>
      <c r="AH321" s="418"/>
      <c r="AI321" s="418"/>
      <c r="AJ321" s="252">
        <v>91</v>
      </c>
      <c r="AK321" s="252">
        <v>2683.3031836085202</v>
      </c>
      <c r="AL321" s="252">
        <v>48.330000001179798</v>
      </c>
      <c r="AM321" s="253">
        <v>2670.5981059482019</v>
      </c>
      <c r="AN321" s="253">
        <v>48.330145754378471</v>
      </c>
      <c r="AO321" s="2">
        <f t="shared" si="322"/>
        <v>0.47348647510015562</v>
      </c>
      <c r="AP321" s="2">
        <f t="shared" si="323"/>
        <v>3.0157914063623151E-4</v>
      </c>
      <c r="AQ321" s="215">
        <f t="shared" si="324"/>
        <v>161.41899835471756</v>
      </c>
      <c r="AR321" s="217">
        <f t="shared" si="325"/>
        <v>2.1243994923425204E-8</v>
      </c>
      <c r="AS321" s="28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F321" s="28"/>
      <c r="CH321">
        <v>2657.8340216786091</v>
      </c>
      <c r="CI321">
        <v>48.351476278419497</v>
      </c>
    </row>
    <row r="322" spans="2:129" x14ac:dyDescent="0.25">
      <c r="B322" s="27"/>
      <c r="C322" s="23"/>
      <c r="D322" s="27"/>
      <c r="E322" s="424"/>
      <c r="F322" s="374"/>
      <c r="G322" s="374"/>
      <c r="H322" s="283">
        <v>92</v>
      </c>
      <c r="I322" s="284">
        <v>2684.9961677605702</v>
      </c>
      <c r="J322" s="284">
        <v>48.329999999957899</v>
      </c>
      <c r="K322" s="285">
        <v>2675.0839689759841</v>
      </c>
      <c r="L322" s="285">
        <v>48.329998676237835</v>
      </c>
      <c r="M322" s="286">
        <f t="shared" si="318"/>
        <v>0.36916994160380329</v>
      </c>
      <c r="N322" s="286">
        <f t="shared" si="319"/>
        <v>2.738920056571403E-6</v>
      </c>
      <c r="O322" s="287">
        <f t="shared" si="320"/>
        <v>98.251684745149234</v>
      </c>
      <c r="P322" s="288">
        <f t="shared" si="321"/>
        <v>1.7522348060883402E-12</v>
      </c>
      <c r="Q322" s="223"/>
      <c r="R322" s="23"/>
      <c r="S322" s="376"/>
      <c r="T322" s="418"/>
      <c r="U322" s="418"/>
      <c r="V322" s="252">
        <v>92</v>
      </c>
      <c r="W322" s="252">
        <v>2797.59562366911</v>
      </c>
      <c r="X322" s="252">
        <v>48.330000001083803</v>
      </c>
      <c r="Y322" s="253">
        <v>2784.9946651811892</v>
      </c>
      <c r="Z322" s="253">
        <v>48.330166162140557</v>
      </c>
      <c r="AA322" s="2">
        <f t="shared" si="314"/>
        <v>0.45042101086054265</v>
      </c>
      <c r="AB322" s="2">
        <f t="shared" si="315"/>
        <v>3.4380520742829652E-4</v>
      </c>
      <c r="AC322" s="215">
        <f t="shared" si="316"/>
        <v>158.7841548143009</v>
      </c>
      <c r="AD322" s="217">
        <f t="shared" si="317"/>
        <v>2.760949678154681E-8</v>
      </c>
      <c r="AE322" s="223"/>
      <c r="AF322" s="23"/>
      <c r="AG322" s="376"/>
      <c r="AH322" s="418"/>
      <c r="AI322" s="418"/>
      <c r="AJ322" s="252">
        <v>92</v>
      </c>
      <c r="AK322" s="252">
        <v>2683.2924172077601</v>
      </c>
      <c r="AL322" s="252">
        <v>48.330000000945603</v>
      </c>
      <c r="AM322" s="253">
        <v>2670.4475801649837</v>
      </c>
      <c r="AN322" s="253">
        <v>48.330137156659731</v>
      </c>
      <c r="AO322" s="2">
        <f t="shared" si="322"/>
        <v>0.47869687852145193</v>
      </c>
      <c r="AP322" s="2">
        <f t="shared" si="323"/>
        <v>2.8379001474369635E-4</v>
      </c>
      <c r="AQ322" s="215">
        <f t="shared" si="324"/>
        <v>164.98983865547979</v>
      </c>
      <c r="AR322" s="217">
        <f t="shared" si="325"/>
        <v>1.8811689918047233E-8</v>
      </c>
      <c r="AS322" s="28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F322" s="28"/>
      <c r="CH322">
        <v>2657.6718939354346</v>
      </c>
      <c r="CI322">
        <v>48.346823580566955</v>
      </c>
    </row>
    <row r="323" spans="2:129" x14ac:dyDescent="0.25">
      <c r="B323" s="27"/>
      <c r="C323" s="23"/>
      <c r="D323" s="27"/>
      <c r="E323" s="424"/>
      <c r="F323" s="374"/>
      <c r="G323" s="374"/>
      <c r="H323" s="283">
        <v>93</v>
      </c>
      <c r="I323" s="284">
        <v>2684.9853965520201</v>
      </c>
      <c r="J323" s="284">
        <v>48.329999999966098</v>
      </c>
      <c r="K323" s="285">
        <v>2674.9653646693773</v>
      </c>
      <c r="L323" s="285">
        <v>48.329998774783512</v>
      </c>
      <c r="M323" s="286">
        <f t="shared" si="318"/>
        <v>0.37318757470749114</v>
      </c>
      <c r="N323" s="286">
        <f t="shared" si="319"/>
        <v>2.5350353538090741E-6</v>
      </c>
      <c r="O323" s="287">
        <f t="shared" si="320"/>
        <v>100.40103892917816</v>
      </c>
      <c r="P323" s="288">
        <f t="shared" si="321"/>
        <v>1.50107237025074E-12</v>
      </c>
      <c r="Q323" s="223"/>
      <c r="R323" s="23"/>
      <c r="S323" s="376"/>
      <c r="T323" s="418"/>
      <c r="U323" s="418"/>
      <c r="V323" s="252">
        <v>93</v>
      </c>
      <c r="W323" s="252">
        <v>2797.5845359750301</v>
      </c>
      <c r="X323" s="252">
        <v>48.330000000875799</v>
      </c>
      <c r="Y323" s="253">
        <v>2784.84648122002</v>
      </c>
      <c r="Z323" s="253">
        <v>48.330156365673709</v>
      </c>
      <c r="AA323" s="2">
        <f t="shared" si="314"/>
        <v>0.4553233187847382</v>
      </c>
      <c r="AB323" s="2">
        <f t="shared" si="315"/>
        <v>3.2353568778578352E-4</v>
      </c>
      <c r="AC323" s="215">
        <f t="shared" si="316"/>
        <v>162.25803894163607</v>
      </c>
      <c r="AD323" s="217">
        <f t="shared" si="317"/>
        <v>2.4449950025342165E-8</v>
      </c>
      <c r="AE323" s="223"/>
      <c r="AF323" s="23"/>
      <c r="AG323" s="376"/>
      <c r="AH323" s="418"/>
      <c r="AI323" s="418"/>
      <c r="AJ323" s="252">
        <v>93</v>
      </c>
      <c r="AK323" s="252">
        <v>2683.2816507879702</v>
      </c>
      <c r="AL323" s="252">
        <v>48.330000000763697</v>
      </c>
      <c r="AM323" s="253">
        <v>2670.2970511625845</v>
      </c>
      <c r="AN323" s="253">
        <v>48.330129066095303</v>
      </c>
      <c r="AO323" s="2">
        <f t="shared" si="322"/>
        <v>0.4839074430212229</v>
      </c>
      <c r="AP323" s="2">
        <f t="shared" si="323"/>
        <v>2.6705013781115513E-4</v>
      </c>
      <c r="AQ323" s="215">
        <f t="shared" si="324"/>
        <v>168.59982743156715</v>
      </c>
      <c r="AR323" s="217">
        <f t="shared" si="325"/>
        <v>1.6657859822610814E-8</v>
      </c>
      <c r="AS323" s="28"/>
      <c r="AU323" s="23"/>
      <c r="AV323" s="388" t="s">
        <v>129</v>
      </c>
      <c r="AW323" s="388"/>
      <c r="AX323" s="103"/>
      <c r="AY323" s="103"/>
      <c r="AZ323" s="10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F323" s="28"/>
      <c r="CH323">
        <v>2657.5097653189987</v>
      </c>
      <c r="CI323">
        <v>48.343178856957046</v>
      </c>
    </row>
    <row r="324" spans="2:129" x14ac:dyDescent="0.25">
      <c r="B324" s="27"/>
      <c r="C324" s="23"/>
      <c r="D324" s="27"/>
      <c r="E324" s="424"/>
      <c r="F324" s="374"/>
      <c r="G324" s="374"/>
      <c r="H324" s="283">
        <v>94</v>
      </c>
      <c r="I324" s="284">
        <v>2684.9746253230701</v>
      </c>
      <c r="J324" s="284">
        <v>48.329999999972799</v>
      </c>
      <c r="K324" s="285">
        <v>2674.8467583670604</v>
      </c>
      <c r="L324" s="285">
        <v>48.329998865993147</v>
      </c>
      <c r="M324" s="286">
        <f t="shared" si="318"/>
        <v>0.37720531361785492</v>
      </c>
      <c r="N324" s="286">
        <f t="shared" si="319"/>
        <v>2.3463266118636686E-6</v>
      </c>
      <c r="O324" s="287">
        <f t="shared" si="320"/>
        <v>102.57368907863342</v>
      </c>
      <c r="P324" s="288">
        <f t="shared" si="321"/>
        <v>1.2859098500457102E-12</v>
      </c>
      <c r="Q324" s="223"/>
      <c r="R324" s="23"/>
      <c r="S324" s="376"/>
      <c r="T324" s="418"/>
      <c r="U324" s="418"/>
      <c r="V324" s="252">
        <v>94</v>
      </c>
      <c r="W324" s="252">
        <v>2797.5734482606999</v>
      </c>
      <c r="X324" s="252">
        <v>48.330000000702</v>
      </c>
      <c r="Y324" s="253">
        <v>2784.6982943645025</v>
      </c>
      <c r="Z324" s="253">
        <v>48.330147146773712</v>
      </c>
      <c r="AA324" s="2">
        <f t="shared" si="314"/>
        <v>0.46022576830653356</v>
      </c>
      <c r="AB324" s="2">
        <f t="shared" si="315"/>
        <v>3.0446114568415713E-4</v>
      </c>
      <c r="AC324" s="215">
        <f t="shared" si="316"/>
        <v>165.76958785076681</v>
      </c>
      <c r="AD324" s="217">
        <f t="shared" si="317"/>
        <v>2.1651966420064235E-8</v>
      </c>
      <c r="AE324" s="223"/>
      <c r="AF324" s="23"/>
      <c r="AG324" s="376"/>
      <c r="AH324" s="418"/>
      <c r="AI324" s="418"/>
      <c r="AJ324" s="252">
        <v>94</v>
      </c>
      <c r="AK324" s="252">
        <v>2683.2708843477799</v>
      </c>
      <c r="AL324" s="252">
        <v>48.330000000611697</v>
      </c>
      <c r="AM324" s="253">
        <v>2670.1465189402516</v>
      </c>
      <c r="AN324" s="253">
        <v>48.330121452769959</v>
      </c>
      <c r="AO324" s="2">
        <f t="shared" si="322"/>
        <v>0.48911816857873658</v>
      </c>
      <c r="AP324" s="2">
        <f t="shared" si="323"/>
        <v>2.5129765830655E-4</v>
      </c>
      <c r="AQ324" s="215">
        <f t="shared" si="324"/>
        <v>172.24896735032627</v>
      </c>
      <c r="AR324" s="217">
        <f t="shared" si="325"/>
        <v>1.475062674627753E-8</v>
      </c>
      <c r="AS324" s="28"/>
      <c r="AU324" s="23"/>
      <c r="AV324" s="103" t="s">
        <v>131</v>
      </c>
      <c r="AW324" s="103" t="s">
        <v>132</v>
      </c>
      <c r="AX324" s="103" t="s">
        <v>136</v>
      </c>
      <c r="AY324" s="103" t="s">
        <v>137</v>
      </c>
      <c r="AZ324" s="103" t="s">
        <v>155</v>
      </c>
      <c r="BA324" s="23" t="s">
        <v>256</v>
      </c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F324" s="28"/>
      <c r="CH324">
        <v>2657.347635200912</v>
      </c>
      <c r="CI324">
        <v>48.340323737647303</v>
      </c>
    </row>
    <row r="325" spans="2:129" x14ac:dyDescent="0.25">
      <c r="B325" s="27"/>
      <c r="C325" s="23"/>
      <c r="D325" s="27"/>
      <c r="E325" s="424"/>
      <c r="F325" s="374"/>
      <c r="G325" s="374"/>
      <c r="H325" s="283">
        <v>95</v>
      </c>
      <c r="I325" s="284">
        <v>2684.9638540733799</v>
      </c>
      <c r="J325" s="284">
        <v>48.329999999979201</v>
      </c>
      <c r="K325" s="285">
        <v>2674.7281500688123</v>
      </c>
      <c r="L325" s="285">
        <v>48.329998950412858</v>
      </c>
      <c r="M325" s="286">
        <f t="shared" si="318"/>
        <v>0.38122315833187043</v>
      </c>
      <c r="N325" s="286">
        <f t="shared" si="319"/>
        <v>2.1716663421688886E-6</v>
      </c>
      <c r="O325" s="287">
        <f t="shared" si="320"/>
        <v>104.76963646912225</v>
      </c>
      <c r="P325" s="288">
        <f t="shared" si="321"/>
        <v>1.1015895087147679E-12</v>
      </c>
      <c r="Q325" s="223"/>
      <c r="R325" s="23"/>
      <c r="S325" s="376"/>
      <c r="T325" s="418"/>
      <c r="U325" s="418"/>
      <c r="V325" s="252">
        <v>95</v>
      </c>
      <c r="W325" s="252">
        <v>2797.5623605257401</v>
      </c>
      <c r="X325" s="252">
        <v>48.330000000536103</v>
      </c>
      <c r="Y325" s="253">
        <v>2784.5501046139402</v>
      </c>
      <c r="Z325" s="253">
        <v>48.330138471389525</v>
      </c>
      <c r="AA325" s="2">
        <f t="shared" si="314"/>
        <v>0.46512835943912773</v>
      </c>
      <c r="AB325" s="2">
        <f t="shared" si="315"/>
        <v>2.8651118026121116E-4</v>
      </c>
      <c r="AC325" s="215">
        <f t="shared" si="316"/>
        <v>169.31880391417175</v>
      </c>
      <c r="AD325" s="217">
        <f t="shared" si="317"/>
        <v>1.9174177247355899E-8</v>
      </c>
      <c r="AE325" s="223"/>
      <c r="AF325" s="23"/>
      <c r="AG325" s="376"/>
      <c r="AH325" s="418"/>
      <c r="AI325" s="418"/>
      <c r="AJ325" s="252">
        <v>95</v>
      </c>
      <c r="AK325" s="252">
        <v>2683.2601178868599</v>
      </c>
      <c r="AL325" s="252">
        <v>48.330000000466796</v>
      </c>
      <c r="AM325" s="253">
        <v>2669.9959834972501</v>
      </c>
      <c r="AN325" s="253">
        <v>48.330114288533046</v>
      </c>
      <c r="AO325" s="2">
        <f t="shared" si="322"/>
        <v>0.49432905521122844</v>
      </c>
      <c r="AP325" s="2">
        <f t="shared" si="323"/>
        <v>2.3647437667868515E-4</v>
      </c>
      <c r="AQ325" s="215">
        <f t="shared" si="324"/>
        <v>175.93726110562955</v>
      </c>
      <c r="AR325" s="217">
        <f t="shared" si="325"/>
        <v>1.3061762087144364E-8</v>
      </c>
      <c r="AS325" s="28"/>
      <c r="AU325" s="23"/>
      <c r="AV325" s="94" t="s">
        <v>133</v>
      </c>
      <c r="AW325" s="94" t="s">
        <v>130</v>
      </c>
      <c r="AX325" s="94">
        <v>94.36</v>
      </c>
      <c r="AY325" s="94">
        <f t="shared" ref="AY325:AY330" si="326">AX325/100</f>
        <v>0.94359999999999999</v>
      </c>
      <c r="AZ325" s="94">
        <v>16.042999999999999</v>
      </c>
      <c r="BA325" s="23">
        <f t="shared" ref="BA325:BA330" si="327">119.671902424827*1000</f>
        <v>119671.902424827</v>
      </c>
      <c r="BB325" s="23">
        <f t="shared" ref="BB325:BB330" si="328">BA325/AZ325</f>
        <v>7459.4466387101547</v>
      </c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F325" s="28"/>
      <c r="CH325">
        <v>2657.1855030887878</v>
      </c>
      <c r="CI325">
        <v>48.338087160769646</v>
      </c>
    </row>
    <row r="326" spans="2:129" x14ac:dyDescent="0.25">
      <c r="B326" s="27"/>
      <c r="C326" s="23"/>
      <c r="D326" s="27"/>
      <c r="E326" s="424"/>
      <c r="F326" s="374"/>
      <c r="G326" s="374"/>
      <c r="H326" s="283">
        <v>96</v>
      </c>
      <c r="I326" s="284">
        <v>2684.9530828011302</v>
      </c>
      <c r="J326" s="284">
        <v>48.329999999983997</v>
      </c>
      <c r="K326" s="285">
        <v>2674.6095397744111</v>
      </c>
      <c r="L326" s="285">
        <v>48.329999028548102</v>
      </c>
      <c r="M326" s="286">
        <f t="shared" si="318"/>
        <v>0.3852411087916659</v>
      </c>
      <c r="N326" s="286">
        <f t="shared" si="319"/>
        <v>2.010005990649522E-6</v>
      </c>
      <c r="O326" s="287">
        <f t="shared" si="320"/>
        <v>106.9888823455891</v>
      </c>
      <c r="P326" s="288">
        <f t="shared" si="321"/>
        <v>9.4368769863960604E-13</v>
      </c>
      <c r="Q326" s="223"/>
      <c r="R326" s="23"/>
      <c r="S326" s="376"/>
      <c r="T326" s="418"/>
      <c r="U326" s="418"/>
      <c r="V326" s="252">
        <v>96</v>
      </c>
      <c r="W326" s="252">
        <v>2797.5512727682899</v>
      </c>
      <c r="X326" s="252">
        <v>48.3300000004119</v>
      </c>
      <c r="Y326" s="253">
        <v>2784.4019119676532</v>
      </c>
      <c r="Z326" s="253">
        <v>48.330130307477596</v>
      </c>
      <c r="AA326" s="2">
        <f t="shared" si="314"/>
        <v>0.47003109214241107</v>
      </c>
      <c r="AB326" s="2">
        <f t="shared" si="315"/>
        <v>2.6961942001827913E-4</v>
      </c>
      <c r="AC326" s="215">
        <f t="shared" si="316"/>
        <v>172.90568946532142</v>
      </c>
      <c r="AD326" s="217">
        <f t="shared" si="317"/>
        <v>1.697993137028729E-8</v>
      </c>
      <c r="AE326" s="223"/>
      <c r="AF326" s="23"/>
      <c r="AG326" s="376"/>
      <c r="AH326" s="418"/>
      <c r="AI326" s="418"/>
      <c r="AJ326" s="252">
        <v>96</v>
      </c>
      <c r="AK326" s="252">
        <v>2683.2493514033699</v>
      </c>
      <c r="AL326" s="252">
        <v>48.330000000358602</v>
      </c>
      <c r="AM326" s="253">
        <v>2669.8454448328612</v>
      </c>
      <c r="AN326" s="253">
        <v>48.330107546894403</v>
      </c>
      <c r="AO326" s="2">
        <f t="shared" si="322"/>
        <v>0.49954010287930772</v>
      </c>
      <c r="AP326" s="2">
        <f t="shared" si="323"/>
        <v>2.2252542065086625E-4</v>
      </c>
      <c r="AQ326" s="215">
        <f t="shared" si="324"/>
        <v>179.66471135092769</v>
      </c>
      <c r="AR326" s="217">
        <f t="shared" si="325"/>
        <v>1.1566257362873562E-8</v>
      </c>
      <c r="AS326" s="28"/>
      <c r="AU326" s="23"/>
      <c r="AV326" s="94" t="s">
        <v>134</v>
      </c>
      <c r="AW326" s="94" t="s">
        <v>135</v>
      </c>
      <c r="AX326" s="94">
        <v>2.37</v>
      </c>
      <c r="AY326" s="94">
        <f t="shared" si="326"/>
        <v>2.3700000000000002E-2</v>
      </c>
      <c r="AZ326" s="94">
        <v>30.07</v>
      </c>
      <c r="BA326" s="23">
        <f t="shared" si="327"/>
        <v>119671.902424827</v>
      </c>
      <c r="BB326" s="23">
        <f t="shared" si="328"/>
        <v>3979.7772672040905</v>
      </c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F326" s="28"/>
      <c r="CH326">
        <v>2657.0233685967723</v>
      </c>
      <c r="CI326">
        <v>48.336335123638143</v>
      </c>
    </row>
    <row r="327" spans="2:129" x14ac:dyDescent="0.25">
      <c r="B327" s="27"/>
      <c r="C327" s="23"/>
      <c r="D327" s="27"/>
      <c r="E327" s="424"/>
      <c r="F327" s="374"/>
      <c r="G327" s="374"/>
      <c r="H327" s="283">
        <v>97</v>
      </c>
      <c r="I327" s="284">
        <v>2684.94231150529</v>
      </c>
      <c r="J327" s="284">
        <v>48.329999999988601</v>
      </c>
      <c r="K327" s="285">
        <v>2674.490927483635</v>
      </c>
      <c r="L327" s="285">
        <v>48.329999100866708</v>
      </c>
      <c r="M327" s="286">
        <f t="shared" si="318"/>
        <v>0.38925916496863394</v>
      </c>
      <c r="N327" s="286">
        <f t="shared" si="319"/>
        <v>1.8603804953096173E-6</v>
      </c>
      <c r="O327" s="287">
        <f t="shared" si="320"/>
        <v>109.23142796810609</v>
      </c>
      <c r="P327" s="288">
        <f t="shared" si="321"/>
        <v>8.0842017916049755E-13</v>
      </c>
      <c r="Q327" s="223"/>
      <c r="R327" s="23"/>
      <c r="S327" s="376"/>
      <c r="T327" s="418"/>
      <c r="U327" s="418"/>
      <c r="V327" s="252">
        <v>97</v>
      </c>
      <c r="W327" s="252">
        <v>2797.5401849872901</v>
      </c>
      <c r="X327" s="252">
        <v>48.330000000293097</v>
      </c>
      <c r="Y327" s="253">
        <v>2784.2537164249798</v>
      </c>
      <c r="Z327" s="253">
        <v>48.330122624883515</v>
      </c>
      <c r="AA327" s="2">
        <f t="shared" si="314"/>
        <v>0.47493396640415769</v>
      </c>
      <c r="AB327" s="2">
        <f t="shared" si="315"/>
        <v>2.5372354731438481E-4</v>
      </c>
      <c r="AC327" s="215">
        <f t="shared" si="316"/>
        <v>176.53024685726118</v>
      </c>
      <c r="AD327" s="217">
        <f t="shared" si="317"/>
        <v>1.5036790175129733E-8</v>
      </c>
      <c r="AE327" s="223"/>
      <c r="AF327" s="23"/>
      <c r="AG327" s="376"/>
      <c r="AH327" s="418"/>
      <c r="AI327" s="418"/>
      <c r="AJ327" s="252">
        <v>97</v>
      </c>
      <c r="AK327" s="252">
        <v>2683.2385848962899</v>
      </c>
      <c r="AL327" s="252">
        <v>48.330000000255097</v>
      </c>
      <c r="AM327" s="253">
        <v>2669.6949029463808</v>
      </c>
      <c r="AN327" s="253">
        <v>48.330101202926414</v>
      </c>
      <c r="AO327" s="2">
        <f t="shared" si="322"/>
        <v>0.50475131157345787</v>
      </c>
      <c r="AP327" s="2">
        <f t="shared" si="323"/>
        <v>2.0939927853597093E-4</v>
      </c>
      <c r="AQ327" s="215">
        <f t="shared" si="324"/>
        <v>183.43132076029394</v>
      </c>
      <c r="AR327" s="217">
        <f t="shared" si="325"/>
        <v>1.0241980681690444E-8</v>
      </c>
      <c r="AS327" s="28"/>
      <c r="AU327" s="23"/>
      <c r="AV327" s="94" t="s">
        <v>138</v>
      </c>
      <c r="AW327" s="94" t="s">
        <v>139</v>
      </c>
      <c r="AX327" s="94">
        <v>0.15</v>
      </c>
      <c r="AY327" s="94">
        <f t="shared" si="326"/>
        <v>1.5E-3</v>
      </c>
      <c r="AZ327" s="94">
        <v>44.097000000000001</v>
      </c>
      <c r="BA327" s="23">
        <f t="shared" si="327"/>
        <v>119671.902424827</v>
      </c>
      <c r="BB327" s="23">
        <f t="shared" si="328"/>
        <v>2713.8331955649364</v>
      </c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F327" s="28"/>
      <c r="CH327">
        <v>2656.8612314224638</v>
      </c>
      <c r="CI327">
        <v>48.334962654190633</v>
      </c>
    </row>
    <row r="328" spans="2:129" x14ac:dyDescent="0.25">
      <c r="B328" s="27"/>
      <c r="C328" s="23"/>
      <c r="D328" s="27"/>
      <c r="E328" s="424"/>
      <c r="F328" s="374"/>
      <c r="G328" s="374"/>
      <c r="H328" s="283">
        <v>98</v>
      </c>
      <c r="I328" s="284">
        <v>2684.9315401849299</v>
      </c>
      <c r="J328" s="284">
        <v>48.329999999992602</v>
      </c>
      <c r="K328" s="285">
        <v>2674.372313196262</v>
      </c>
      <c r="L328" s="285">
        <v>48.329999167801681</v>
      </c>
      <c r="M328" s="286">
        <f t="shared" si="318"/>
        <v>0.39327732683793498</v>
      </c>
      <c r="N328" s="286">
        <f t="shared" si="319"/>
        <v>1.7218930697681383E-6</v>
      </c>
      <c r="O328" s="287">
        <f t="shared" si="320"/>
        <v>111.49727459821231</v>
      </c>
      <c r="P328" s="288">
        <f t="shared" si="321"/>
        <v>6.9254172836038891E-13</v>
      </c>
      <c r="Q328" s="223"/>
      <c r="R328" s="23"/>
      <c r="S328" s="376"/>
      <c r="T328" s="418"/>
      <c r="U328" s="418"/>
      <c r="V328" s="252">
        <v>98</v>
      </c>
      <c r="W328" s="252">
        <v>2797.5290971817699</v>
      </c>
      <c r="X328" s="252">
        <v>48.330000000190701</v>
      </c>
      <c r="Y328" s="253">
        <v>2784.1055179852738</v>
      </c>
      <c r="Z328" s="253">
        <v>48.330115395230635</v>
      </c>
      <c r="AA328" s="2">
        <f t="shared" si="314"/>
        <v>0.47983698221473481</v>
      </c>
      <c r="AB328" s="2">
        <f t="shared" si="315"/>
        <v>2.3876482502323582E-4</v>
      </c>
      <c r="AC328" s="215">
        <f t="shared" si="316"/>
        <v>180.19247844460344</v>
      </c>
      <c r="AD328" s="217">
        <f t="shared" si="317"/>
        <v>1.3316015241412198E-8</v>
      </c>
      <c r="AE328" s="223"/>
      <c r="AF328" s="23"/>
      <c r="AG328" s="376"/>
      <c r="AH328" s="418"/>
      <c r="AI328" s="418"/>
      <c r="AJ328" s="252">
        <v>98</v>
      </c>
      <c r="AK328" s="252">
        <v>2683.2278183646899</v>
      </c>
      <c r="AL328" s="252">
        <v>48.330000000165903</v>
      </c>
      <c r="AM328" s="253">
        <v>2669.5443578371192</v>
      </c>
      <c r="AN328" s="253">
        <v>48.330095233171846</v>
      </c>
      <c r="AO328" s="2">
        <f t="shared" si="322"/>
        <v>0.50996268128698286</v>
      </c>
      <c r="AP328" s="2">
        <f t="shared" si="323"/>
        <v>1.9704739487493874E-4</v>
      </c>
      <c r="AQ328" s="215">
        <f t="shared" si="324"/>
        <v>187.2370920095878</v>
      </c>
      <c r="AR328" s="217">
        <f t="shared" si="325"/>
        <v>9.0693254210127644E-9</v>
      </c>
      <c r="AS328" s="28"/>
      <c r="AU328" s="23"/>
      <c r="AV328" s="94" t="s">
        <v>140</v>
      </c>
      <c r="AW328" s="94" t="s">
        <v>141</v>
      </c>
      <c r="AX328" s="94">
        <v>1.7000000000000001E-2</v>
      </c>
      <c r="AY328" s="94">
        <f t="shared" si="326"/>
        <v>1.7000000000000001E-4</v>
      </c>
      <c r="AZ328" s="94">
        <v>58.124000000000002</v>
      </c>
      <c r="BA328" s="23">
        <f t="shared" si="327"/>
        <v>119671.902424827</v>
      </c>
      <c r="BB328" s="23">
        <f t="shared" si="328"/>
        <v>2058.9068616204495</v>
      </c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F328" s="28"/>
      <c r="CH328">
        <v>2656.6990913288323</v>
      </c>
      <c r="CI328">
        <v>48.333887521747577</v>
      </c>
    </row>
    <row r="329" spans="2:129" x14ac:dyDescent="0.25">
      <c r="B329" s="27"/>
      <c r="C329" s="23"/>
      <c r="D329" s="27"/>
      <c r="E329" s="424"/>
      <c r="F329" s="374"/>
      <c r="G329" s="374"/>
      <c r="H329" s="283">
        <v>99</v>
      </c>
      <c r="I329" s="284">
        <v>2684.92076883856</v>
      </c>
      <c r="J329" s="284">
        <v>48.329999999996197</v>
      </c>
      <c r="K329" s="285">
        <v>2674.2536969120697</v>
      </c>
      <c r="L329" s="285">
        <v>48.329999229753795</v>
      </c>
      <c r="M329" s="286">
        <f t="shared" si="318"/>
        <v>0.39729559435396783</v>
      </c>
      <c r="N329" s="286">
        <f t="shared" si="319"/>
        <v>1.5937148798171005E-6</v>
      </c>
      <c r="O329" s="287">
        <f t="shared" si="320"/>
        <v>113.78642348491705</v>
      </c>
      <c r="P329" s="288">
        <f t="shared" si="321"/>
        <v>5.9327335693838398E-13</v>
      </c>
      <c r="Q329" s="223"/>
      <c r="R329" s="23"/>
      <c r="S329" s="376"/>
      <c r="T329" s="418"/>
      <c r="U329" s="418"/>
      <c r="V329" s="252">
        <v>99</v>
      </c>
      <c r="W329" s="252">
        <v>2797.5180093502099</v>
      </c>
      <c r="X329" s="252">
        <v>48.330000000095701</v>
      </c>
      <c r="Y329" s="253">
        <v>2783.957316647904</v>
      </c>
      <c r="Z329" s="253">
        <v>48.330108591815282</v>
      </c>
      <c r="AA329" s="2">
        <f t="shared" si="314"/>
        <v>0.48474013954447093</v>
      </c>
      <c r="AB329" s="2">
        <f t="shared" si="315"/>
        <v>2.2468801899580188E-4</v>
      </c>
      <c r="AC329" s="215">
        <f t="shared" si="316"/>
        <v>183.89238656637289</v>
      </c>
      <c r="AD329" s="217">
        <f t="shared" si="317"/>
        <v>1.17921615615338E-8</v>
      </c>
      <c r="AE329" s="223"/>
      <c r="AF329" s="23"/>
      <c r="AG329" s="376"/>
      <c r="AH329" s="418"/>
      <c r="AI329" s="418"/>
      <c r="AJ329" s="252">
        <v>99</v>
      </c>
      <c r="AK329" s="252">
        <v>2683.2170518070802</v>
      </c>
      <c r="AL329" s="252">
        <v>48.330000000083302</v>
      </c>
      <c r="AM329" s="253">
        <v>2669.3938095044</v>
      </c>
      <c r="AN329" s="253">
        <v>48.3300896155571</v>
      </c>
      <c r="AO329" s="2">
        <f t="shared" si="322"/>
        <v>0.51517421199193025</v>
      </c>
      <c r="AP329" s="2">
        <f t="shared" si="323"/>
        <v>1.8542411296733306E-4</v>
      </c>
      <c r="AQ329" s="215">
        <f t="shared" si="324"/>
        <v>191.08202775860818</v>
      </c>
      <c r="AR329" s="217">
        <f t="shared" si="325"/>
        <v>8.0309331439085645E-9</v>
      </c>
      <c r="AS329" s="28"/>
      <c r="AU329" s="23"/>
      <c r="AV329" s="94" t="s">
        <v>142</v>
      </c>
      <c r="AW329" s="94" t="s">
        <v>141</v>
      </c>
      <c r="AX329" s="94">
        <v>2.1999999999999999E-2</v>
      </c>
      <c r="AY329" s="94">
        <f t="shared" si="326"/>
        <v>2.1999999999999998E-4</v>
      </c>
      <c r="AZ329" s="94">
        <v>58.124000000000002</v>
      </c>
      <c r="BA329" s="23">
        <f t="shared" si="327"/>
        <v>119671.902424827</v>
      </c>
      <c r="BB329" s="23">
        <f t="shared" si="328"/>
        <v>2058.9068616204495</v>
      </c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F329" s="28"/>
      <c r="CH329">
        <v>2656.536948130059</v>
      </c>
      <c r="CI329">
        <v>48.333045310280028</v>
      </c>
    </row>
    <row r="330" spans="2:129" ht="15.75" thickBot="1" x14ac:dyDescent="0.3">
      <c r="B330" s="27"/>
      <c r="C330" s="23"/>
      <c r="D330" s="27"/>
      <c r="E330" s="424"/>
      <c r="F330" s="374"/>
      <c r="G330" s="374"/>
      <c r="H330" s="289">
        <v>100</v>
      </c>
      <c r="I330" s="289">
        <v>2684.9099974659898</v>
      </c>
      <c r="J330" s="289">
        <v>48.329999999999899</v>
      </c>
      <c r="K330" s="93">
        <v>2674.1350786308358</v>
      </c>
      <c r="L330" s="93">
        <v>48.32999928709399</v>
      </c>
      <c r="M330" s="290">
        <f t="shared" si="318"/>
        <v>0.40131396751933496</v>
      </c>
      <c r="N330" s="290">
        <f t="shared" si="319"/>
        <v>1.4750794714022018E-6</v>
      </c>
      <c r="O330" s="290">
        <f t="shared" si="320"/>
        <v>116.09887590415728</v>
      </c>
      <c r="P330" s="291">
        <f t="shared" si="321"/>
        <v>5.0823483441510635E-13</v>
      </c>
      <c r="Q330" s="223"/>
      <c r="R330" s="23"/>
      <c r="S330" s="376"/>
      <c r="T330" s="418"/>
      <c r="U330" s="418"/>
      <c r="V330" s="15">
        <v>100</v>
      </c>
      <c r="W330" s="15">
        <v>2797.5069214924001</v>
      </c>
      <c r="X330" s="15">
        <v>48.329999999999899</v>
      </c>
      <c r="Y330" s="17">
        <v>2783.8091124122534</v>
      </c>
      <c r="Z330" s="17">
        <v>48.330102189508096</v>
      </c>
      <c r="AA330" s="2">
        <f t="shared" si="314"/>
        <v>0.4896434384097712</v>
      </c>
      <c r="AB330" s="2">
        <f t="shared" si="315"/>
        <v>2.1144115083307599E-4</v>
      </c>
      <c r="AC330" s="215">
        <f t="shared" si="316"/>
        <v>187.62997359615011</v>
      </c>
      <c r="AD330" s="217">
        <f t="shared" si="317"/>
        <v>1.0442695585672549E-8</v>
      </c>
      <c r="AE330" s="223"/>
      <c r="AF330" s="23"/>
      <c r="AG330" s="419"/>
      <c r="AH330" s="420"/>
      <c r="AI330" s="420"/>
      <c r="AJ330" s="15">
        <v>100</v>
      </c>
      <c r="AK330" s="15">
        <v>2683.2062852232698</v>
      </c>
      <c r="AL330" s="15">
        <v>48.329999999999899</v>
      </c>
      <c r="AM330" s="17">
        <v>2669.243257947559</v>
      </c>
      <c r="AN330" s="17">
        <v>48.330084329310623</v>
      </c>
      <c r="AO330" s="18">
        <f t="shared" si="322"/>
        <v>0.52038590370806936</v>
      </c>
      <c r="AP330" s="18">
        <f t="shared" si="323"/>
        <v>1.7448646952984549E-4</v>
      </c>
      <c r="AQ330" s="18">
        <f t="shared" si="324"/>
        <v>194.96613070224456</v>
      </c>
      <c r="AR330" s="38">
        <f t="shared" si="325"/>
        <v>7.1114326471468487E-9</v>
      </c>
      <c r="AS330" s="28"/>
      <c r="AU330" s="23"/>
      <c r="AV330" s="94" t="s">
        <v>143</v>
      </c>
      <c r="AW330" s="94" t="s">
        <v>149</v>
      </c>
      <c r="AX330" s="94">
        <v>8.9999999999999993E-3</v>
      </c>
      <c r="AY330" s="94">
        <f t="shared" si="326"/>
        <v>8.9999999999999992E-5</v>
      </c>
      <c r="AZ330" s="94">
        <v>72.150999999999996</v>
      </c>
      <c r="BA330" s="23">
        <f t="shared" si="327"/>
        <v>119671.902424827</v>
      </c>
      <c r="BB330" s="23">
        <f t="shared" si="328"/>
        <v>1658.6312376103867</v>
      </c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F330" s="28"/>
    </row>
    <row r="331" spans="2:129" ht="15.75" thickBot="1" x14ac:dyDescent="0.3">
      <c r="B331" s="27"/>
      <c r="C331" s="23"/>
      <c r="D331" s="27"/>
      <c r="E331" s="421">
        <v>31</v>
      </c>
      <c r="F331" s="369">
        <v>1071</v>
      </c>
      <c r="G331" s="369">
        <v>0.25</v>
      </c>
      <c r="H331" s="283">
        <v>0</v>
      </c>
      <c r="I331" s="284">
        <v>2685.68758958116</v>
      </c>
      <c r="J331" s="284">
        <v>48.3351458963459</v>
      </c>
      <c r="K331" s="285">
        <v>2685.6875895811563</v>
      </c>
      <c r="L331" s="285">
        <v>48.335145896345978</v>
      </c>
      <c r="M331" s="286">
        <f t="shared" ref="M331:M344" si="329">ABS(I331-K331)/I331*100</f>
        <v>1.354580041701375E-13</v>
      </c>
      <c r="N331" s="286">
        <f t="shared" ref="N331:N344" si="330">ABS(J331-L331)/J331*100</f>
        <v>1.6170366197140173E-13</v>
      </c>
      <c r="O331" s="287">
        <f t="shared" ref="O331:O341" si="331">(K331-I331)^2</f>
        <v>1.3234889800848443E-23</v>
      </c>
      <c r="P331" s="288">
        <f t="shared" ref="P331:P341" si="332">(L331-J331)^2</f>
        <v>6.1089388500315154E-27</v>
      </c>
      <c r="Q331" s="223"/>
      <c r="R331" s="23"/>
      <c r="S331" s="371">
        <v>31</v>
      </c>
      <c r="T331" s="366">
        <v>1133.5999999999999</v>
      </c>
      <c r="U331" s="366">
        <v>0.3044</v>
      </c>
      <c r="V331" s="3">
        <v>0</v>
      </c>
      <c r="W331" s="252">
        <v>2810.2914348914201</v>
      </c>
      <c r="X331" s="252">
        <v>48.375247863269102</v>
      </c>
      <c r="Y331" s="253">
        <v>2810.2914348914182</v>
      </c>
      <c r="Z331" s="253">
        <v>48.375247863269188</v>
      </c>
      <c r="AA331" s="2">
        <f t="shared" si="314"/>
        <v>6.4726006027774699E-14</v>
      </c>
      <c r="AB331" s="2">
        <f t="shared" si="315"/>
        <v>1.7625776002680304E-13</v>
      </c>
      <c r="AC331" s="215">
        <f t="shared" si="316"/>
        <v>3.3087224502121107E-24</v>
      </c>
      <c r="AD331" s="217">
        <f t="shared" si="317"/>
        <v>7.2701421025168448E-27</v>
      </c>
      <c r="AE331" s="223"/>
      <c r="AF331" s="23"/>
      <c r="AG331" s="371">
        <v>32</v>
      </c>
      <c r="AH331" s="366">
        <v>1071</v>
      </c>
      <c r="AI331" s="366">
        <v>0.3044</v>
      </c>
      <c r="AJ331" s="3">
        <v>0</v>
      </c>
      <c r="AK331" s="252">
        <v>2682.0226116123799</v>
      </c>
      <c r="AL331" s="252">
        <v>48.366686160082303</v>
      </c>
      <c r="AM331" s="253">
        <v>2682.0226116123863</v>
      </c>
      <c r="AN331" s="253">
        <v>48.366686160082295</v>
      </c>
      <c r="AO331" s="2">
        <f t="shared" si="322"/>
        <v>2.3737543765833888E-13</v>
      </c>
      <c r="AP331" s="2">
        <f t="shared" si="323"/>
        <v>1.4690746713727123E-14</v>
      </c>
      <c r="AQ331" s="215">
        <f t="shared" si="324"/>
        <v>4.0531850015098356E-23</v>
      </c>
      <c r="AR331" s="280">
        <f t="shared" si="325"/>
        <v>5.0487097934144756E-29</v>
      </c>
      <c r="AS331" s="474"/>
      <c r="BK331"/>
      <c r="BQ331" s="101"/>
      <c r="CG331" s="100"/>
    </row>
    <row r="332" spans="2:129" ht="24.6" customHeight="1" thickBot="1" x14ac:dyDescent="0.4">
      <c r="B332" s="27"/>
      <c r="C332" s="23"/>
      <c r="D332" s="269" t="s">
        <v>248</v>
      </c>
      <c r="E332" s="422"/>
      <c r="F332" s="370"/>
      <c r="G332" s="370"/>
      <c r="H332" s="283">
        <v>1</v>
      </c>
      <c r="I332" s="284">
        <v>2685.6768205727599</v>
      </c>
      <c r="J332" s="284">
        <v>48.334617388500298</v>
      </c>
      <c r="K332" s="285">
        <v>2685.5642260736495</v>
      </c>
      <c r="L332" s="285">
        <v>48.334777821965815</v>
      </c>
      <c r="M332" s="286">
        <f t="shared" si="329"/>
        <v>4.1924068543134768E-3</v>
      </c>
      <c r="N332" s="286">
        <f t="shared" si="330"/>
        <v>3.3192248989467285E-4</v>
      </c>
      <c r="O332" s="287">
        <f t="shared" si="331"/>
        <v>1.2677521229922013E-2</v>
      </c>
      <c r="P332" s="288">
        <f t="shared" si="332"/>
        <v>2.5738896857785984E-8</v>
      </c>
      <c r="Q332" s="223"/>
      <c r="R332" s="23"/>
      <c r="S332" s="372"/>
      <c r="T332" s="367"/>
      <c r="U332" s="367"/>
      <c r="V332" s="3">
        <v>1</v>
      </c>
      <c r="W332" s="252">
        <v>2810.28031450858</v>
      </c>
      <c r="X332" s="252">
        <v>48.370602876067302</v>
      </c>
      <c r="Y332" s="253">
        <v>2810.1437173127906</v>
      </c>
      <c r="Z332" s="253">
        <v>48.372580473408831</v>
      </c>
      <c r="AA332" s="2">
        <f t="shared" si="314"/>
        <v>4.8606252936461807E-3</v>
      </c>
      <c r="AB332" s="2">
        <f t="shared" si="315"/>
        <v>4.0884281442514709E-3</v>
      </c>
      <c r="AC332" s="215">
        <f t="shared" si="316"/>
        <v>1.8658793897517695E-2</v>
      </c>
      <c r="AD332" s="217">
        <f t="shared" si="317"/>
        <v>3.9108912452235451E-6</v>
      </c>
      <c r="AE332" s="223"/>
      <c r="AF332" s="23"/>
      <c r="AG332" s="372"/>
      <c r="AH332" s="367"/>
      <c r="AI332" s="367"/>
      <c r="AJ332" s="3">
        <v>1</v>
      </c>
      <c r="AK332" s="252">
        <v>2682.0118519196499</v>
      </c>
      <c r="AL332" s="252">
        <v>48.362918448682898</v>
      </c>
      <c r="AM332" s="253">
        <v>2681.8723085301981</v>
      </c>
      <c r="AN332" s="253">
        <v>48.36452223835186</v>
      </c>
      <c r="AO332" s="2">
        <f t="shared" si="322"/>
        <v>5.2029370918661496E-3</v>
      </c>
      <c r="AP332" s="2">
        <f t="shared" si="323"/>
        <v>3.3161556837481136E-3</v>
      </c>
      <c r="AQ332" s="215">
        <f t="shared" si="324"/>
        <v>1.9472357539689386E-2</v>
      </c>
      <c r="AR332" s="280">
        <f t="shared" si="325"/>
        <v>2.572141302270727E-6</v>
      </c>
      <c r="AS332" s="475"/>
      <c r="CA332" s="100"/>
      <c r="CQ332" s="23"/>
      <c r="CR332" s="23"/>
      <c r="CS332" s="23"/>
    </row>
    <row r="333" spans="2:129" ht="14.45" customHeight="1" x14ac:dyDescent="0.25">
      <c r="B333" s="27"/>
      <c r="C333" s="23"/>
      <c r="D333" s="27"/>
      <c r="E333" s="422"/>
      <c r="F333" s="370"/>
      <c r="G333" s="370"/>
      <c r="H333" s="283">
        <v>2</v>
      </c>
      <c r="I333" s="284">
        <v>2685.6660515703902</v>
      </c>
      <c r="J333" s="284">
        <v>48.334089741109103</v>
      </c>
      <c r="K333" s="285">
        <v>2685.4408605942758</v>
      </c>
      <c r="L333" s="285">
        <v>48.334436074895805</v>
      </c>
      <c r="M333" s="286">
        <f t="shared" si="329"/>
        <v>8.3849209764078701E-3</v>
      </c>
      <c r="N333" s="286">
        <f t="shared" si="330"/>
        <v>7.1654144839977706E-4</v>
      </c>
      <c r="O333" s="287">
        <f t="shared" si="331"/>
        <v>5.0710975723352057E-2</v>
      </c>
      <c r="P333" s="288">
        <f t="shared" si="332"/>
        <v>1.1994709181120186E-7</v>
      </c>
      <c r="Q333" s="223"/>
      <c r="R333" s="23"/>
      <c r="S333" s="372"/>
      <c r="T333" s="367"/>
      <c r="U333" s="367"/>
      <c r="V333" s="3">
        <v>2</v>
      </c>
      <c r="W333" s="252">
        <v>2810.2691943014001</v>
      </c>
      <c r="X333" s="252">
        <v>48.365965447767998</v>
      </c>
      <c r="Y333" s="253">
        <v>2809.9959983056074</v>
      </c>
      <c r="Z333" s="253">
        <v>48.370070326267545</v>
      </c>
      <c r="AA333" s="2">
        <f t="shared" si="314"/>
        <v>9.7213461381833559E-3</v>
      </c>
      <c r="AB333" s="2">
        <f t="shared" si="315"/>
        <v>8.4871220114064814E-3</v>
      </c>
      <c r="AC333" s="215">
        <f t="shared" si="316"/>
        <v>7.4636052117206295E-2</v>
      </c>
      <c r="AD333" s="217">
        <f t="shared" si="317"/>
        <v>1.6850027496041352E-5</v>
      </c>
      <c r="AE333" s="223"/>
      <c r="AF333" s="23"/>
      <c r="AG333" s="372"/>
      <c r="AH333" s="367"/>
      <c r="AI333" s="367"/>
      <c r="AJ333" s="3">
        <v>2</v>
      </c>
      <c r="AK333" s="252">
        <v>2682.0010923703899</v>
      </c>
      <c r="AL333" s="252">
        <v>48.359156870485897</v>
      </c>
      <c r="AM333" s="253">
        <v>2681.722003492021</v>
      </c>
      <c r="AN333" s="253">
        <v>48.362485953535653</v>
      </c>
      <c r="AO333" s="2">
        <f t="shared" si="322"/>
        <v>1.0405994209427265E-2</v>
      </c>
      <c r="AP333" s="2">
        <f t="shared" si="323"/>
        <v>6.8840800071683934E-3</v>
      </c>
      <c r="AQ333" s="215">
        <f t="shared" si="324"/>
        <v>7.7890602029176484E-2</v>
      </c>
      <c r="AR333" s="280">
        <f t="shared" si="325"/>
        <v>1.1082793952174845E-5</v>
      </c>
      <c r="AS333" s="475"/>
      <c r="CA333" s="100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8"/>
    </row>
    <row r="334" spans="2:129" ht="15" customHeight="1" x14ac:dyDescent="0.25">
      <c r="B334" s="27"/>
      <c r="C334" s="23"/>
      <c r="D334" s="27"/>
      <c r="E334" s="422"/>
      <c r="F334" s="370"/>
      <c r="G334" s="370"/>
      <c r="H334" s="283">
        <v>3</v>
      </c>
      <c r="I334" s="284">
        <v>2685.6552825741301</v>
      </c>
      <c r="J334" s="284">
        <v>48.333553905254398</v>
      </c>
      <c r="K334" s="285">
        <v>2685.317493130498</v>
      </c>
      <c r="L334" s="285">
        <v>48.334118772034302</v>
      </c>
      <c r="M334" s="286">
        <f t="shared" si="329"/>
        <v>1.257754283745441E-2</v>
      </c>
      <c r="N334" s="286">
        <f t="shared" si="330"/>
        <v>1.1686845560972324E-3</v>
      </c>
      <c r="O334" s="287">
        <f t="shared" si="331"/>
        <v>0.11410170822929616</v>
      </c>
      <c r="P334" s="288">
        <f t="shared" si="332"/>
        <v>3.1907447903870602E-7</v>
      </c>
      <c r="Q334" s="223"/>
      <c r="R334" s="23"/>
      <c r="S334" s="372"/>
      <c r="T334" s="367"/>
      <c r="U334" s="367"/>
      <c r="V334" s="3">
        <v>3</v>
      </c>
      <c r="W334" s="252">
        <v>2810.25807427057</v>
      </c>
      <c r="X334" s="252">
        <v>48.361255991586603</v>
      </c>
      <c r="Y334" s="253">
        <v>2809.8482777867002</v>
      </c>
      <c r="Z334" s="253">
        <v>48.367708152471018</v>
      </c>
      <c r="AA334" s="2">
        <f t="shared" si="314"/>
        <v>1.4582165517880682E-2</v>
      </c>
      <c r="AB334" s="2">
        <f t="shared" si="315"/>
        <v>1.3341590808843061E-2</v>
      </c>
      <c r="AC334" s="215">
        <f t="shared" si="316"/>
        <v>0.16793315819200272</v>
      </c>
      <c r="AD334" s="217">
        <f t="shared" si="317"/>
        <v>4.1630380078369554E-5</v>
      </c>
      <c r="AE334" s="223"/>
      <c r="AF334" s="23"/>
      <c r="AG334" s="372"/>
      <c r="AH334" s="367"/>
      <c r="AI334" s="367"/>
      <c r="AJ334" s="3">
        <v>3</v>
      </c>
      <c r="AK334" s="252">
        <v>2681.9903329652002</v>
      </c>
      <c r="AL334" s="252">
        <v>48.355336919109298</v>
      </c>
      <c r="AM334" s="253">
        <v>2681.5716964247313</v>
      </c>
      <c r="AN334" s="253">
        <v>48.360569777164564</v>
      </c>
      <c r="AO334" s="2">
        <f t="shared" si="322"/>
        <v>1.5609174101909637E-2</v>
      </c>
      <c r="AP334" s="2">
        <f t="shared" si="323"/>
        <v>1.0821676341577643E-2</v>
      </c>
      <c r="AQ334" s="215">
        <f t="shared" si="324"/>
        <v>0.1752565530157891</v>
      </c>
      <c r="AR334" s="280">
        <f t="shared" si="325"/>
        <v>2.7382803426556092E-5</v>
      </c>
      <c r="AS334" s="475"/>
      <c r="CA334" s="100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8"/>
    </row>
    <row r="335" spans="2:129" ht="36.950000000000003" customHeight="1" x14ac:dyDescent="0.25">
      <c r="B335" s="27"/>
      <c r="C335" s="23"/>
      <c r="D335" s="27"/>
      <c r="E335" s="422"/>
      <c r="F335" s="370"/>
      <c r="G335" s="370"/>
      <c r="H335" s="283">
        <v>4</v>
      </c>
      <c r="I335" s="284">
        <v>2685.64451358218</v>
      </c>
      <c r="J335" s="284">
        <v>48.333078774107499</v>
      </c>
      <c r="K335" s="285">
        <v>2685.1941236706571</v>
      </c>
      <c r="L335" s="285">
        <v>48.333824164970309</v>
      </c>
      <c r="M335" s="286">
        <f t="shared" si="329"/>
        <v>1.6770272805845782E-2</v>
      </c>
      <c r="N335" s="286">
        <f t="shared" si="330"/>
        <v>1.5421961143722814E-3</v>
      </c>
      <c r="O335" s="287">
        <f t="shared" si="331"/>
        <v>0.20285107240166109</v>
      </c>
      <c r="P335" s="288">
        <f t="shared" si="332"/>
        <v>5.5560753836179864E-7</v>
      </c>
      <c r="Q335" s="223"/>
      <c r="R335" s="23"/>
      <c r="S335" s="372"/>
      <c r="T335" s="367"/>
      <c r="U335" s="367"/>
      <c r="V335" s="3">
        <v>4</v>
      </c>
      <c r="W335" s="252">
        <v>2810.2469544014698</v>
      </c>
      <c r="X335" s="252">
        <v>48.3570799824533</v>
      </c>
      <c r="Y335" s="253">
        <v>2809.7005556777785</v>
      </c>
      <c r="Z335" s="253">
        <v>48.365485229064824</v>
      </c>
      <c r="AA335" s="2">
        <f t="shared" si="314"/>
        <v>1.944308569876654E-2</v>
      </c>
      <c r="AB335" s="2">
        <f t="shared" si="315"/>
        <v>1.7381625636977597E-2</v>
      </c>
      <c r="AC335" s="215">
        <f t="shared" si="316"/>
        <v>0.29855156525143178</v>
      </c>
      <c r="AD335" s="217">
        <f t="shared" si="317"/>
        <v>7.0648170600533407E-5</v>
      </c>
      <c r="AE335" s="223"/>
      <c r="AF335" s="23"/>
      <c r="AG335" s="372"/>
      <c r="AH335" s="367"/>
      <c r="AI335" s="367"/>
      <c r="AJ335" s="3">
        <v>4</v>
      </c>
      <c r="AK335" s="252">
        <v>2681.9795736918099</v>
      </c>
      <c r="AL335" s="252">
        <v>48.351949652126997</v>
      </c>
      <c r="AM335" s="253">
        <v>2681.4213872594883</v>
      </c>
      <c r="AN335" s="253">
        <v>48.358766624820639</v>
      </c>
      <c r="AO335" s="2">
        <f t="shared" si="322"/>
        <v>2.0812478879297852E-2</v>
      </c>
      <c r="AP335" s="2">
        <f t="shared" si="323"/>
        <v>1.4098651125109097E-2</v>
      </c>
      <c r="AQ335" s="215">
        <f t="shared" si="324"/>
        <v>0.31157209322801721</v>
      </c>
      <c r="AR335" s="280">
        <f t="shared" si="325"/>
        <v>4.647111670585777E-5</v>
      </c>
      <c r="AS335" s="475"/>
      <c r="CA335" s="100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8"/>
    </row>
    <row r="336" spans="2:129" ht="36.950000000000003" customHeight="1" x14ac:dyDescent="0.25">
      <c r="B336" s="27"/>
      <c r="C336" s="23"/>
      <c r="D336" s="27"/>
      <c r="E336" s="422"/>
      <c r="F336" s="370"/>
      <c r="G336" s="370"/>
      <c r="H336" s="283">
        <v>5</v>
      </c>
      <c r="I336" s="284">
        <v>2685.63374459129</v>
      </c>
      <c r="J336" s="284">
        <v>48.332636834192201</v>
      </c>
      <c r="K336" s="285">
        <v>2685.0707522039097</v>
      </c>
      <c r="L336" s="285">
        <v>48.333550630349691</v>
      </c>
      <c r="M336" s="286">
        <f t="shared" si="329"/>
        <v>2.0963111165628032E-2</v>
      </c>
      <c r="N336" s="286">
        <f t="shared" si="330"/>
        <v>1.8906399843765891E-3</v>
      </c>
      <c r="O336" s="287">
        <f t="shared" si="331"/>
        <v>0.31696042824815951</v>
      </c>
      <c r="P336" s="288">
        <f t="shared" si="332"/>
        <v>8.3502341744488688E-7</v>
      </c>
      <c r="Q336" s="223"/>
      <c r="R336" s="23"/>
      <c r="S336" s="372"/>
      <c r="T336" s="367"/>
      <c r="U336" s="367"/>
      <c r="V336" s="3">
        <v>5</v>
      </c>
      <c r="W336" s="252">
        <v>2810.2358346667202</v>
      </c>
      <c r="X336" s="252">
        <v>48.353195474569901</v>
      </c>
      <c r="Y336" s="253">
        <v>2809.5528319051427</v>
      </c>
      <c r="Z336" s="253">
        <v>48.363393347303777</v>
      </c>
      <c r="AA336" s="2">
        <f t="shared" si="314"/>
        <v>2.4304108329699228E-2</v>
      </c>
      <c r="AB336" s="2">
        <f t="shared" si="315"/>
        <v>2.1090380136798554E-2</v>
      </c>
      <c r="AC336" s="215">
        <f t="shared" si="316"/>
        <v>0.46649277232239161</v>
      </c>
      <c r="AD336" s="217">
        <f t="shared" si="317"/>
        <v>1.0399660829633294E-4</v>
      </c>
      <c r="AE336" s="223"/>
      <c r="AF336" s="23"/>
      <c r="AG336" s="372"/>
      <c r="AH336" s="367"/>
      <c r="AI336" s="367"/>
      <c r="AJ336" s="3">
        <v>5</v>
      </c>
      <c r="AK336" s="252">
        <v>2681.9688145273699</v>
      </c>
      <c r="AL336" s="252">
        <v>48.348798963931301</v>
      </c>
      <c r="AM336" s="253">
        <v>2681.2710759314823</v>
      </c>
      <c r="AN336" s="253">
        <v>48.357069829945857</v>
      </c>
      <c r="AO336" s="2">
        <f t="shared" si="322"/>
        <v>2.6015910107088428E-2</v>
      </c>
      <c r="AP336" s="2">
        <f t="shared" si="323"/>
        <v>1.7106662816434744E-2</v>
      </c>
      <c r="AQ336" s="215">
        <f t="shared" si="324"/>
        <v>0.48683914819117963</v>
      </c>
      <c r="AR336" s="280">
        <f t="shared" si="325"/>
        <v>6.8407224630731209E-5</v>
      </c>
      <c r="AS336" s="475"/>
      <c r="CA336" s="100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8"/>
    </row>
    <row r="337" spans="2:129" x14ac:dyDescent="0.25">
      <c r="B337" s="27"/>
      <c r="C337" s="23"/>
      <c r="D337" s="27"/>
      <c r="E337" s="422"/>
      <c r="F337" s="370"/>
      <c r="G337" s="370"/>
      <c r="H337" s="283">
        <v>6</v>
      </c>
      <c r="I337" s="284">
        <v>2685.6229756003399</v>
      </c>
      <c r="J337" s="284">
        <v>48.3322158290392</v>
      </c>
      <c r="K337" s="285">
        <v>2684.9473787201696</v>
      </c>
      <c r="L337" s="285">
        <v>48.333296660930415</v>
      </c>
      <c r="M337" s="286">
        <f t="shared" si="329"/>
        <v>2.5156058251971813E-2</v>
      </c>
      <c r="N337" s="286">
        <f t="shared" si="330"/>
        <v>2.2362556168303137E-3</v>
      </c>
      <c r="O337" s="287">
        <f t="shared" si="331"/>
        <v>0.45643114449592409</v>
      </c>
      <c r="P337" s="288">
        <f t="shared" si="332"/>
        <v>1.1681975770683427E-6</v>
      </c>
      <c r="Q337" s="223"/>
      <c r="R337" s="23"/>
      <c r="S337" s="372"/>
      <c r="T337" s="367"/>
      <c r="U337" s="367"/>
      <c r="V337" s="3">
        <v>6</v>
      </c>
      <c r="W337" s="252">
        <v>2810.2247150571302</v>
      </c>
      <c r="X337" s="252">
        <v>48.349494835455801</v>
      </c>
      <c r="Y337" s="253">
        <v>2809.4051063994129</v>
      </c>
      <c r="Z337" s="253">
        <v>48.361424782340045</v>
      </c>
      <c r="AA337" s="2">
        <f t="shared" si="314"/>
        <v>2.9165235553078948E-2</v>
      </c>
      <c r="AB337" s="2">
        <f t="shared" si="315"/>
        <v>2.4674398201769209E-2</v>
      </c>
      <c r="AC337" s="215">
        <f t="shared" si="316"/>
        <v>0.67175835180507826</v>
      </c>
      <c r="AD337" s="217">
        <f t="shared" si="317"/>
        <v>1.4232363266088795E-4</v>
      </c>
      <c r="AE337" s="223"/>
      <c r="AF337" s="23"/>
      <c r="AG337" s="372"/>
      <c r="AH337" s="367"/>
      <c r="AI337" s="367"/>
      <c r="AJ337" s="3">
        <v>6</v>
      </c>
      <c r="AK337" s="252">
        <v>2681.9580554642598</v>
      </c>
      <c r="AL337" s="252">
        <v>48.345797519109198</v>
      </c>
      <c r="AM337" s="253">
        <v>2681.1207623796968</v>
      </c>
      <c r="AN337" s="253">
        <v>48.355473119195715</v>
      </c>
      <c r="AO337" s="2">
        <f t="shared" si="322"/>
        <v>3.1219469777207385E-2</v>
      </c>
      <c r="AP337" s="2">
        <f t="shared" si="323"/>
        <v>2.0013321908057546E-2</v>
      </c>
      <c r="AQ337" s="215">
        <f t="shared" si="324"/>
        <v>0.70105970945709595</v>
      </c>
      <c r="AR337" s="280">
        <f t="shared" si="325"/>
        <v>9.3617237034208201E-5</v>
      </c>
      <c r="AS337" s="475"/>
      <c r="CA337" s="100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8"/>
    </row>
    <row r="338" spans="2:129" x14ac:dyDescent="0.25">
      <c r="B338" s="27"/>
      <c r="C338" s="23"/>
      <c r="D338" s="27"/>
      <c r="E338" s="422"/>
      <c r="F338" s="370"/>
      <c r="G338" s="370"/>
      <c r="H338" s="283">
        <v>7</v>
      </c>
      <c r="I338" s="284">
        <v>2685.6122066061298</v>
      </c>
      <c r="J338" s="284">
        <v>48.331899596364202</v>
      </c>
      <c r="K338" s="285">
        <v>2684.8240032100525</v>
      </c>
      <c r="L338" s="285">
        <v>48.33306085727758</v>
      </c>
      <c r="M338" s="286">
        <f t="shared" si="329"/>
        <v>2.9349114296488454E-2</v>
      </c>
      <c r="N338" s="286">
        <f t="shared" si="330"/>
        <v>2.4026800582551823E-3</v>
      </c>
      <c r="O338" s="287">
        <f t="shared" si="331"/>
        <v>0.62126459358775554</v>
      </c>
      <c r="P338" s="288">
        <f t="shared" si="332"/>
        <v>1.3485269089389486E-6</v>
      </c>
      <c r="Q338" s="223"/>
      <c r="R338" s="23"/>
      <c r="S338" s="372"/>
      <c r="T338" s="367"/>
      <c r="U338" s="367"/>
      <c r="V338" s="3">
        <v>7</v>
      </c>
      <c r="W338" s="252">
        <v>2810.2135955461799</v>
      </c>
      <c r="X338" s="252">
        <v>48.346714513368703</v>
      </c>
      <c r="Y338" s="253">
        <v>2809.2573790952747</v>
      </c>
      <c r="Z338" s="253">
        <v>48.359572264698095</v>
      </c>
      <c r="AA338" s="2">
        <f t="shared" si="314"/>
        <v>3.4026468750300992E-2</v>
      </c>
      <c r="AB338" s="2">
        <f t="shared" si="315"/>
        <v>2.6594881283683799E-2</v>
      </c>
      <c r="AC338" s="215">
        <f t="shared" si="316"/>
        <v>0.9143499009817958</v>
      </c>
      <c r="AD338" s="217">
        <f t="shared" si="317"/>
        <v>1.6532176924847998E-4</v>
      </c>
      <c r="AE338" s="223"/>
      <c r="AF338" s="23"/>
      <c r="AG338" s="372"/>
      <c r="AH338" s="367"/>
      <c r="AI338" s="367"/>
      <c r="AJ338" s="3">
        <v>7</v>
      </c>
      <c r="AK338" s="252">
        <v>2681.9472964803899</v>
      </c>
      <c r="AL338" s="252">
        <v>48.343542994270301</v>
      </c>
      <c r="AM338" s="253">
        <v>2680.9704465466834</v>
      </c>
      <c r="AN338" s="253">
        <v>48.353970589246487</v>
      </c>
      <c r="AO338" s="2">
        <f t="shared" si="322"/>
        <v>3.6423159209297014E-2</v>
      </c>
      <c r="AP338" s="2">
        <f t="shared" si="323"/>
        <v>2.156977815511267E-2</v>
      </c>
      <c r="AQ338" s="215">
        <f t="shared" si="324"/>
        <v>0.95423579298237304</v>
      </c>
      <c r="AR338" s="280">
        <f t="shared" si="325"/>
        <v>1.0873473698737151E-4</v>
      </c>
      <c r="AS338" s="475"/>
      <c r="CA338" s="100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8"/>
    </row>
    <row r="339" spans="2:129" x14ac:dyDescent="0.25">
      <c r="B339" s="27"/>
      <c r="C339" s="23"/>
      <c r="D339" s="27"/>
      <c r="E339" s="422"/>
      <c r="F339" s="370"/>
      <c r="G339" s="370"/>
      <c r="H339" s="283">
        <v>8</v>
      </c>
      <c r="I339" s="284">
        <v>2685.6014376052399</v>
      </c>
      <c r="J339" s="284">
        <v>48.331606416002501</v>
      </c>
      <c r="K339" s="285">
        <v>2684.7006256648278</v>
      </c>
      <c r="L339" s="285">
        <v>48.332841920052459</v>
      </c>
      <c r="M339" s="286">
        <f t="shared" si="329"/>
        <v>3.3542279498304774E-2</v>
      </c>
      <c r="N339" s="286">
        <f t="shared" si="330"/>
        <v>2.5563066108836444E-3</v>
      </c>
      <c r="O339" s="287">
        <f t="shared" si="331"/>
        <v>0.81146215198890603</v>
      </c>
      <c r="P339" s="288">
        <f t="shared" si="332"/>
        <v>1.5264702574639438E-6</v>
      </c>
      <c r="Q339" s="223"/>
      <c r="R339" s="23"/>
      <c r="S339" s="372"/>
      <c r="T339" s="367"/>
      <c r="U339" s="367"/>
      <c r="V339" s="3">
        <v>8</v>
      </c>
      <c r="W339" s="252">
        <v>2810.2024761052298</v>
      </c>
      <c r="X339" s="252">
        <v>48.344136444275001</v>
      </c>
      <c r="Y339" s="253">
        <v>2809.1096499312389</v>
      </c>
      <c r="Z339" s="253">
        <v>48.357828953431124</v>
      </c>
      <c r="AA339" s="2">
        <f t="shared" si="314"/>
        <v>3.8887809091447879E-2</v>
      </c>
      <c r="AB339" s="2">
        <f t="shared" si="315"/>
        <v>2.8322998740303085E-2</v>
      </c>
      <c r="AC339" s="215">
        <f t="shared" si="316"/>
        <v>1.194269046559683</v>
      </c>
      <c r="AD339" s="217">
        <f t="shared" si="317"/>
        <v>1.874848069904961E-4</v>
      </c>
      <c r="AE339" s="223"/>
      <c r="AF339" s="23"/>
      <c r="AG339" s="372"/>
      <c r="AH339" s="367"/>
      <c r="AI339" s="367"/>
      <c r="AJ339" s="3">
        <v>8</v>
      </c>
      <c r="AK339" s="252">
        <v>2681.9365375518501</v>
      </c>
      <c r="AL339" s="252">
        <v>48.341452808195399</v>
      </c>
      <c r="AM339" s="253">
        <v>2680.8201283783528</v>
      </c>
      <c r="AN339" s="253">
        <v>48.352556684970494</v>
      </c>
      <c r="AO339" s="2">
        <f t="shared" si="322"/>
        <v>4.1626979530109333E-2</v>
      </c>
      <c r="AP339" s="2">
        <f t="shared" si="323"/>
        <v>2.2969679498778001E-2</v>
      </c>
      <c r="AQ339" s="215">
        <f t="shared" si="324"/>
        <v>1.2463694426687719</v>
      </c>
      <c r="AR339" s="280">
        <f t="shared" si="325"/>
        <v>1.2329607943650526E-4</v>
      </c>
      <c r="AS339" s="475"/>
      <c r="CA339" s="100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8"/>
    </row>
    <row r="340" spans="2:129" x14ac:dyDescent="0.25">
      <c r="B340" s="27"/>
      <c r="C340" s="23"/>
      <c r="D340" s="27"/>
      <c r="E340" s="422"/>
      <c r="F340" s="370"/>
      <c r="G340" s="370"/>
      <c r="H340" s="283">
        <v>9</v>
      </c>
      <c r="I340" s="284">
        <v>2685.59066859631</v>
      </c>
      <c r="J340" s="284">
        <v>48.331343111065699</v>
      </c>
      <c r="K340" s="285">
        <v>2684.5772460763701</v>
      </c>
      <c r="L340" s="285">
        <v>48.332638642853077</v>
      </c>
      <c r="M340" s="286">
        <f t="shared" si="329"/>
        <v>3.7735554110694493E-2</v>
      </c>
      <c r="N340" s="286">
        <f t="shared" si="330"/>
        <v>2.6805209704194931E-3</v>
      </c>
      <c r="O340" s="287">
        <f t="shared" si="331"/>
        <v>1.0270252039213825</v>
      </c>
      <c r="P340" s="288">
        <f t="shared" si="332"/>
        <v>1.6784026121055734E-6</v>
      </c>
      <c r="Q340" s="223"/>
      <c r="R340" s="23"/>
      <c r="S340" s="372"/>
      <c r="T340" s="367"/>
      <c r="U340" s="367"/>
      <c r="V340" s="3">
        <v>9</v>
      </c>
      <c r="W340" s="252">
        <v>2810.1913567228798</v>
      </c>
      <c r="X340" s="252">
        <v>48.3418204358804</v>
      </c>
      <c r="Y340" s="253">
        <v>2808.9619188494162</v>
      </c>
      <c r="Z340" s="253">
        <v>48.356188410859922</v>
      </c>
      <c r="AA340" s="2">
        <f t="shared" si="314"/>
        <v>4.3749258231915646E-2</v>
      </c>
      <c r="AB340" s="2">
        <f t="shared" si="315"/>
        <v>2.9721625809641414E-2</v>
      </c>
      <c r="AC340" s="215">
        <f t="shared" si="316"/>
        <v>1.5115174847068626</v>
      </c>
      <c r="AD340" s="217">
        <f t="shared" si="317"/>
        <v>2.064387050121454E-4</v>
      </c>
      <c r="AE340" s="223"/>
      <c r="AF340" s="23"/>
      <c r="AG340" s="372"/>
      <c r="AH340" s="367"/>
      <c r="AI340" s="367"/>
      <c r="AJ340" s="3">
        <v>9</v>
      </c>
      <c r="AK340" s="252">
        <v>2681.9257786691401</v>
      </c>
      <c r="AL340" s="252">
        <v>48.339575589769197</v>
      </c>
      <c r="AM340" s="253">
        <v>2680.6698078237764</v>
      </c>
      <c r="AN340" s="253">
        <v>48.351226178898585</v>
      </c>
      <c r="AO340" s="2">
        <f t="shared" si="322"/>
        <v>4.6830932285788954E-2</v>
      </c>
      <c r="AP340" s="2">
        <f t="shared" si="323"/>
        <v>2.410155444528583E-2</v>
      </c>
      <c r="AQ340" s="215">
        <f t="shared" si="324"/>
        <v>1.5774627644035146</v>
      </c>
      <c r="AR340" s="280">
        <f t="shared" si="325"/>
        <v>1.3573622706182135E-4</v>
      </c>
      <c r="AS340" s="475"/>
      <c r="CA340" s="100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8"/>
    </row>
    <row r="341" spans="2:129" x14ac:dyDescent="0.25">
      <c r="B341" s="27"/>
      <c r="C341" s="23"/>
      <c r="D341" s="27"/>
      <c r="E341" s="422"/>
      <c r="F341" s="370"/>
      <c r="G341" s="370"/>
      <c r="H341" s="283">
        <v>10</v>
      </c>
      <c r="I341" s="284">
        <v>2685.5798995780201</v>
      </c>
      <c r="J341" s="284">
        <v>48.331110582810801</v>
      </c>
      <c r="K341" s="285">
        <v>2684.4538644371173</v>
      </c>
      <c r="L341" s="285">
        <v>48.332449905566826</v>
      </c>
      <c r="M341" s="286">
        <f t="shared" si="329"/>
        <v>4.1928938367453449E-2</v>
      </c>
      <c r="N341" s="286">
        <f t="shared" si="330"/>
        <v>2.7711400376979277E-3</v>
      </c>
      <c r="O341" s="287">
        <f t="shared" si="331"/>
        <v>1.2679551385479577</v>
      </c>
      <c r="P341" s="288">
        <f t="shared" si="332"/>
        <v>1.793785444804608E-6</v>
      </c>
      <c r="Q341" s="223"/>
      <c r="R341" s="23"/>
      <c r="S341" s="372"/>
      <c r="T341" s="367"/>
      <c r="U341" s="367"/>
      <c r="V341" s="3">
        <v>10</v>
      </c>
      <c r="W341" s="252">
        <v>2810.1802373881801</v>
      </c>
      <c r="X341" s="252">
        <v>48.339774917375998</v>
      </c>
      <c r="Y341" s="253">
        <v>2808.8141857953055</v>
      </c>
      <c r="Z341" s="253">
        <v>48.354644578800787</v>
      </c>
      <c r="AA341" s="2">
        <f t="shared" si="314"/>
        <v>4.8610817722644806E-2</v>
      </c>
      <c r="AB341" s="2">
        <f t="shared" si="315"/>
        <v>3.0760717132434653E-2</v>
      </c>
      <c r="AC341" s="215">
        <f t="shared" si="316"/>
        <v>1.86609695439511</v>
      </c>
      <c r="AD341" s="217">
        <f t="shared" si="317"/>
        <v>2.2110683088787667E-4</v>
      </c>
      <c r="AE341" s="223"/>
      <c r="AF341" s="23"/>
      <c r="AG341" s="372"/>
      <c r="AH341" s="367"/>
      <c r="AI341" s="367"/>
      <c r="AJ341" s="3">
        <v>10</v>
      </c>
      <c r="AK341" s="252">
        <v>2681.9150198231</v>
      </c>
      <c r="AL341" s="252">
        <v>48.337917788985301</v>
      </c>
      <c r="AM341" s="253">
        <v>2680.5194848349997</v>
      </c>
      <c r="AN341" s="253">
        <v>48.349974151894017</v>
      </c>
      <c r="AO341" s="2">
        <f t="shared" si="322"/>
        <v>5.2035018924362873E-2</v>
      </c>
      <c r="AP341" s="2">
        <f t="shared" si="323"/>
        <v>2.4941833368468096E-2</v>
      </c>
      <c r="AQ341" s="215">
        <f t="shared" si="324"/>
        <v>1.9475179030120495</v>
      </c>
      <c r="AR341" s="280">
        <f t="shared" si="325"/>
        <v>1.453558865866584E-4</v>
      </c>
      <c r="AS341" s="475"/>
      <c r="CA341" s="100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8"/>
    </row>
    <row r="342" spans="2:129" x14ac:dyDescent="0.25">
      <c r="B342" s="27"/>
      <c r="C342" s="23"/>
      <c r="D342" s="27"/>
      <c r="E342" s="422"/>
      <c r="F342" s="370"/>
      <c r="G342" s="370"/>
      <c r="H342" s="283">
        <v>11</v>
      </c>
      <c r="I342" s="284">
        <v>2685.5691305476298</v>
      </c>
      <c r="J342" s="284">
        <v>48.330955751765202</v>
      </c>
      <c r="K342" s="285">
        <v>2684.3304807400291</v>
      </c>
      <c r="L342" s="285">
        <v>48.332274668198586</v>
      </c>
      <c r="M342" s="286">
        <f t="shared" si="329"/>
        <v>4.6122432430109987E-2</v>
      </c>
      <c r="N342" s="286">
        <f t="shared" si="330"/>
        <v>2.7289268603706549E-3</v>
      </c>
      <c r="O342" s="287">
        <f t="shared" ref="O342:O354" si="333">(K342-I342)^2</f>
        <v>1.5342533458693077</v>
      </c>
      <c r="P342" s="288">
        <f t="shared" ref="P342:P354" si="334">(L342-J342)^2</f>
        <v>1.7395405582497822E-6</v>
      </c>
      <c r="Q342" s="223"/>
      <c r="R342" s="23"/>
      <c r="S342" s="372"/>
      <c r="T342" s="367"/>
      <c r="U342" s="367"/>
      <c r="V342" s="3">
        <v>11</v>
      </c>
      <c r="W342" s="252">
        <v>2810.1691180777502</v>
      </c>
      <c r="X342" s="252">
        <v>48.338412516086898</v>
      </c>
      <c r="Y342" s="253">
        <v>2808.6664507175942</v>
      </c>
      <c r="Z342" s="253">
        <v>48.353191756194768</v>
      </c>
      <c r="AA342" s="2">
        <f t="shared" ref="AA342:AA405" si="335">ABS(W342-Y342)/W342*100</f>
        <v>5.3472488559118653E-2</v>
      </c>
      <c r="AB342" s="2">
        <f t="shared" ref="AB342:AB405" si="336">ABS(X342-Z342)/X342*100</f>
        <v>3.0574525183159167E-2</v>
      </c>
      <c r="AC342" s="215">
        <f t="shared" ref="AC342:AC405" si="337">(Y342-W342)^2</f>
        <v>2.2580091952782335</v>
      </c>
      <c r="AD342" s="217">
        <f t="shared" ref="AD342:AD405" si="338">(Z342-X342)^2</f>
        <v>2.1842593816608362E-4</v>
      </c>
      <c r="AE342" s="223"/>
      <c r="AF342" s="23"/>
      <c r="AG342" s="372"/>
      <c r="AH342" s="367"/>
      <c r="AI342" s="367"/>
      <c r="AJ342" s="3">
        <v>11</v>
      </c>
      <c r="AK342" s="252">
        <v>2681.9042609941998</v>
      </c>
      <c r="AL342" s="252">
        <v>48.336813932913202</v>
      </c>
      <c r="AM342" s="253">
        <v>2680.3691593668677</v>
      </c>
      <c r="AN342" s="253">
        <v>48.348795974966194</v>
      </c>
      <c r="AO342" s="2">
        <f t="shared" ref="AO342:AO405" si="339">ABS(AK342-AM342)/AK342*100</f>
        <v>5.723924040312401E-2</v>
      </c>
      <c r="AP342" s="2">
        <f t="shared" ref="AP342:AP405" si="340">ABS(AL342-AN342)/AL342*100</f>
        <v>2.4788646743705168E-2</v>
      </c>
      <c r="AQ342" s="215">
        <f t="shared" ref="AQ342:AQ405" si="341">(AM342-AK342)^2</f>
        <v>2.3565370062376512</v>
      </c>
      <c r="AR342" s="280">
        <f t="shared" ref="AR342:AR405" si="342">(AN342-AL342)^2</f>
        <v>1.4356933175966669E-4</v>
      </c>
      <c r="AS342" s="475"/>
      <c r="CA342" s="100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8"/>
    </row>
    <row r="343" spans="2:129" x14ac:dyDescent="0.25">
      <c r="B343" s="27"/>
      <c r="C343" s="23"/>
      <c r="D343" s="27"/>
      <c r="E343" s="422"/>
      <c r="F343" s="370"/>
      <c r="G343" s="370"/>
      <c r="H343" s="283">
        <v>12</v>
      </c>
      <c r="I343" s="284">
        <v>2685.55836150388</v>
      </c>
      <c r="J343" s="284">
        <v>48.330807105457303</v>
      </c>
      <c r="K343" s="285">
        <v>2684.2070949785511</v>
      </c>
      <c r="L343" s="285">
        <v>48.33211196514025</v>
      </c>
      <c r="M343" s="286">
        <f t="shared" si="329"/>
        <v>5.0316036497233957E-2</v>
      </c>
      <c r="N343" s="286">
        <f t="shared" si="330"/>
        <v>2.6998508013722339E-3</v>
      </c>
      <c r="O343" s="287">
        <f t="shared" si="333"/>
        <v>1.825921222474197</v>
      </c>
      <c r="P343" s="288">
        <f t="shared" si="334"/>
        <v>1.702658792178869E-6</v>
      </c>
      <c r="Q343" s="223"/>
      <c r="R343" s="23"/>
      <c r="S343" s="372"/>
      <c r="T343" s="367"/>
      <c r="U343" s="367"/>
      <c r="V343" s="3">
        <v>12</v>
      </c>
      <c r="W343" s="252">
        <v>2810.1579987805699</v>
      </c>
      <c r="X343" s="252">
        <v>48.337104566126499</v>
      </c>
      <c r="Y343" s="253">
        <v>2808.5187135679689</v>
      </c>
      <c r="Z343" s="253">
        <v>48.35182457805567</v>
      </c>
      <c r="AA343" s="2">
        <f t="shared" si="335"/>
        <v>5.8334272069837309E-2</v>
      </c>
      <c r="AB343" s="2">
        <f t="shared" si="336"/>
        <v>3.0452820998067162E-2</v>
      </c>
      <c r="AC343" s="215">
        <f t="shared" si="337"/>
        <v>2.6872560082521515</v>
      </c>
      <c r="AD343" s="217">
        <f t="shared" si="338"/>
        <v>2.1667875119493803E-4</v>
      </c>
      <c r="AE343" s="223"/>
      <c r="AF343" s="23"/>
      <c r="AG343" s="372"/>
      <c r="AH343" s="367"/>
      <c r="AI343" s="367"/>
      <c r="AJ343" s="3">
        <v>12</v>
      </c>
      <c r="AK343" s="252">
        <v>2681.89350217315</v>
      </c>
      <c r="AL343" s="252">
        <v>48.3357541740817</v>
      </c>
      <c r="AM343" s="253">
        <v>2680.2188313768579</v>
      </c>
      <c r="AN343" s="253">
        <v>48.34768729215709</v>
      </c>
      <c r="AO343" s="2">
        <f t="shared" si="339"/>
        <v>6.2443597962971137E-2</v>
      </c>
      <c r="AP343" s="2">
        <f t="shared" si="340"/>
        <v>2.4687973280427326E-2</v>
      </c>
      <c r="AQ343" s="215">
        <f t="shared" si="341"/>
        <v>2.8045222759534427</v>
      </c>
      <c r="AR343" s="280">
        <f t="shared" si="342"/>
        <v>1.4239930700120731E-4</v>
      </c>
      <c r="AS343" s="475"/>
      <c r="CA343" s="100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8"/>
    </row>
    <row r="344" spans="2:129" x14ac:dyDescent="0.25">
      <c r="B344" s="27"/>
      <c r="C344" s="23"/>
      <c r="D344" s="27"/>
      <c r="E344" s="422"/>
      <c r="F344" s="370"/>
      <c r="G344" s="370"/>
      <c r="H344" s="283">
        <v>13</v>
      </c>
      <c r="I344" s="284">
        <v>2685.54759244668</v>
      </c>
      <c r="J344" s="284">
        <v>48.330657818113103</v>
      </c>
      <c r="K344" s="285">
        <v>2684.0837071465794</v>
      </c>
      <c r="L344" s="285">
        <v>48.331960899850159</v>
      </c>
      <c r="M344" s="286">
        <f t="shared" si="329"/>
        <v>5.4509750794136891E-2</v>
      </c>
      <c r="N344" s="286">
        <f t="shared" si="330"/>
        <v>2.6961804284979683E-3</v>
      </c>
      <c r="O344" s="287">
        <f t="shared" si="333"/>
        <v>2.1429601718507065</v>
      </c>
      <c r="P344" s="288">
        <f t="shared" si="334"/>
        <v>1.6980220134496345E-6</v>
      </c>
      <c r="Q344" s="223"/>
      <c r="R344" s="23"/>
      <c r="S344" s="372"/>
      <c r="T344" s="367"/>
      <c r="U344" s="367"/>
      <c r="V344" s="3">
        <v>13</v>
      </c>
      <c r="W344" s="252">
        <v>2810.14687949586</v>
      </c>
      <c r="X344" s="252">
        <v>48.335790974113401</v>
      </c>
      <c r="Y344" s="253">
        <v>2808.3709743009404</v>
      </c>
      <c r="Z344" s="253">
        <v>48.350537995658975</v>
      </c>
      <c r="AA344" s="2">
        <f t="shared" si="335"/>
        <v>6.31961698471179E-2</v>
      </c>
      <c r="AB344" s="2">
        <f t="shared" si="336"/>
        <v>3.0509527719266946E-2</v>
      </c>
      <c r="AC344" s="215">
        <f t="shared" si="337"/>
        <v>3.1538392613427328</v>
      </c>
      <c r="AD344" s="217">
        <f t="shared" si="338"/>
        <v>2.1747464446562545E-4</v>
      </c>
      <c r="AE344" s="223"/>
      <c r="AF344" s="23"/>
      <c r="AG344" s="372"/>
      <c r="AH344" s="367"/>
      <c r="AI344" s="367"/>
      <c r="AJ344" s="3">
        <v>13</v>
      </c>
      <c r="AK344" s="252">
        <v>2681.8827433593401</v>
      </c>
      <c r="AL344" s="252">
        <v>48.3346898448671</v>
      </c>
      <c r="AM344" s="253">
        <v>2680.0685008249279</v>
      </c>
      <c r="AN344" s="253">
        <v>48.346644004437081</v>
      </c>
      <c r="AO344" s="2">
        <f t="shared" si="339"/>
        <v>6.7648093075823965E-2</v>
      </c>
      <c r="AP344" s="2">
        <f t="shared" si="340"/>
        <v>2.4732049814220423E-2</v>
      </c>
      <c r="AQ344" s="215">
        <f t="shared" si="341"/>
        <v>3.2914759736703574</v>
      </c>
      <c r="AR344" s="280">
        <f t="shared" si="342"/>
        <v>1.4290193102457958E-4</v>
      </c>
      <c r="AS344" s="475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8"/>
      <c r="CA344" s="100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8"/>
    </row>
    <row r="345" spans="2:129" x14ac:dyDescent="0.25">
      <c r="B345" s="27"/>
      <c r="C345" s="23"/>
      <c r="D345" s="27"/>
      <c r="E345" s="422"/>
      <c r="F345" s="370"/>
      <c r="G345" s="370"/>
      <c r="H345" s="283">
        <v>14</v>
      </c>
      <c r="I345" s="284">
        <v>2685.5368233756399</v>
      </c>
      <c r="J345" s="284">
        <v>48.330538827721099</v>
      </c>
      <c r="K345" s="285">
        <v>2683.9603172384273</v>
      </c>
      <c r="L345" s="285">
        <v>48.331820639913055</v>
      </c>
      <c r="M345" s="286">
        <f t="shared" ref="M345:M357" si="343">ABS(I345-K345)/I345*100</f>
        <v>5.8703575519437383E-2</v>
      </c>
      <c r="N345" s="286">
        <f t="shared" ref="N345:N357" si="344">ABS(J345-L345)/J345*100</f>
        <v>2.6521785666910437E-3</v>
      </c>
      <c r="O345" s="287">
        <f t="shared" si="333"/>
        <v>2.4853716006690512</v>
      </c>
      <c r="P345" s="288">
        <f t="shared" si="334"/>
        <v>1.6430424954447682E-6</v>
      </c>
      <c r="Q345" s="223"/>
      <c r="R345" s="23"/>
      <c r="S345" s="372"/>
      <c r="T345" s="367"/>
      <c r="U345" s="367"/>
      <c r="V345" s="3">
        <v>14</v>
      </c>
      <c r="W345" s="252">
        <v>2810.13576021995</v>
      </c>
      <c r="X345" s="252">
        <v>48.334744193330302</v>
      </c>
      <c r="Y345" s="253">
        <v>2808.2232328736759</v>
      </c>
      <c r="Z345" s="253">
        <v>48.349327257898651</v>
      </c>
      <c r="AA345" s="2">
        <f t="shared" si="335"/>
        <v>6.8058183285936755E-2</v>
      </c>
      <c r="AB345" s="2">
        <f t="shared" si="336"/>
        <v>3.0170977030558516E-2</v>
      </c>
      <c r="AC345" s="215">
        <f t="shared" si="337"/>
        <v>3.6577608502464276</v>
      </c>
      <c r="AD345" s="217">
        <f t="shared" si="338"/>
        <v>2.1266577220463315E-4</v>
      </c>
      <c r="AE345" s="223"/>
      <c r="AF345" s="23"/>
      <c r="AG345" s="372"/>
      <c r="AH345" s="367"/>
      <c r="AI345" s="367"/>
      <c r="AJ345" s="3">
        <v>14</v>
      </c>
      <c r="AK345" s="252">
        <v>2681.8719845496398</v>
      </c>
      <c r="AL345" s="252">
        <v>48.3338414967631</v>
      </c>
      <c r="AM345" s="253">
        <v>2679.9181676733665</v>
      </c>
      <c r="AN345" s="253">
        <v>48.345662254550597</v>
      </c>
      <c r="AO345" s="2">
        <f t="shared" si="339"/>
        <v>7.2852727032808831E-2</v>
      </c>
      <c r="AP345" s="2">
        <f t="shared" si="340"/>
        <v>2.4456483121227904E-2</v>
      </c>
      <c r="AQ345" s="215">
        <f t="shared" si="341"/>
        <v>3.817400386010442</v>
      </c>
      <c r="AR345" s="280">
        <f t="shared" si="342"/>
        <v>1.3973031467066899E-4</v>
      </c>
      <c r="AS345" s="475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8"/>
      <c r="CA345" s="100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8"/>
    </row>
    <row r="346" spans="2:129" x14ac:dyDescent="0.25">
      <c r="B346" s="27"/>
      <c r="C346" s="23"/>
      <c r="D346" s="27"/>
      <c r="E346" s="422"/>
      <c r="F346" s="370"/>
      <c r="G346" s="370"/>
      <c r="H346" s="283">
        <v>15</v>
      </c>
      <c r="I346" s="284">
        <v>2685.5260542892001</v>
      </c>
      <c r="J346" s="284">
        <v>48.330452605139598</v>
      </c>
      <c r="K346" s="285">
        <v>2683.8369252487978</v>
      </c>
      <c r="L346" s="285">
        <v>48.331690412453391</v>
      </c>
      <c r="M346" s="286">
        <f t="shared" si="343"/>
        <v>6.2897510813739801E-2</v>
      </c>
      <c r="N346" s="286">
        <f t="shared" si="344"/>
        <v>2.5611332960303874E-3</v>
      </c>
      <c r="O346" s="287">
        <f t="shared" si="333"/>
        <v>2.8531569151305614</v>
      </c>
      <c r="P346" s="288">
        <f t="shared" si="334"/>
        <v>1.532166946077997E-6</v>
      </c>
      <c r="Q346" s="223"/>
      <c r="R346" s="23"/>
      <c r="S346" s="372"/>
      <c r="T346" s="367"/>
      <c r="U346" s="367"/>
      <c r="V346" s="3">
        <v>15</v>
      </c>
      <c r="W346" s="252">
        <v>2810.12464093889</v>
      </c>
      <c r="X346" s="252">
        <v>48.333985985824803</v>
      </c>
      <c r="Y346" s="253">
        <v>2808.0754892458435</v>
      </c>
      <c r="Z346" s="253">
        <v>48.348187893742896</v>
      </c>
      <c r="AA346" s="2">
        <f t="shared" si="335"/>
        <v>7.2920313326808706E-2</v>
      </c>
      <c r="AB346" s="2">
        <f t="shared" si="336"/>
        <v>2.9382861000244617E-2</v>
      </c>
      <c r="AC346" s="215">
        <f t="shared" si="337"/>
        <v>4.1990226611153245</v>
      </c>
      <c r="AD346" s="217">
        <f t="shared" si="338"/>
        <v>2.0169418851398172E-4</v>
      </c>
      <c r="AE346" s="223"/>
      <c r="AF346" s="23"/>
      <c r="AG346" s="372"/>
      <c r="AH346" s="367"/>
      <c r="AI346" s="367"/>
      <c r="AJ346" s="3">
        <v>15</v>
      </c>
      <c r="AK346" s="252">
        <v>2681.8612257324298</v>
      </c>
      <c r="AL346" s="252">
        <v>48.333226743234697</v>
      </c>
      <c r="AM346" s="253">
        <v>2679.7678318866583</v>
      </c>
      <c r="AN346" s="253">
        <v>48.344738412755653</v>
      </c>
      <c r="AO346" s="2">
        <f t="shared" si="339"/>
        <v>7.805750072693636E-2</v>
      </c>
      <c r="AP346" s="2">
        <f t="shared" si="340"/>
        <v>2.3817299809323851E-2</v>
      </c>
      <c r="AQ346" s="215">
        <f t="shared" si="341"/>
        <v>4.3822977935140566</v>
      </c>
      <c r="AR346" s="280">
        <f t="shared" si="342"/>
        <v>1.325185351597189E-4</v>
      </c>
      <c r="AS346" s="475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8"/>
      <c r="CA346" s="100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8"/>
    </row>
    <row r="347" spans="2:129" x14ac:dyDescent="0.25">
      <c r="B347" s="27"/>
      <c r="C347" s="23"/>
      <c r="D347" s="27"/>
      <c r="E347" s="422"/>
      <c r="F347" s="370"/>
      <c r="G347" s="370"/>
      <c r="H347" s="283">
        <v>16</v>
      </c>
      <c r="I347" s="284">
        <v>2685.5152851873199</v>
      </c>
      <c r="J347" s="284">
        <v>48.330366382558203</v>
      </c>
      <c r="K347" s="285">
        <v>2683.7135311727534</v>
      </c>
      <c r="L347" s="285">
        <v>48.331569499876693</v>
      </c>
      <c r="M347" s="286">
        <f t="shared" si="343"/>
        <v>6.7091556860785662E-2</v>
      </c>
      <c r="N347" s="286">
        <f t="shared" si="344"/>
        <v>2.4893610550480371E-3</v>
      </c>
      <c r="O347" s="287">
        <f t="shared" si="333"/>
        <v>3.2463175290066464</v>
      </c>
      <c r="P347" s="288">
        <f t="shared" si="334"/>
        <v>1.4474912820492033E-6</v>
      </c>
      <c r="Q347" s="223"/>
      <c r="R347" s="23"/>
      <c r="S347" s="372"/>
      <c r="T347" s="367"/>
      <c r="U347" s="367"/>
      <c r="V347" s="3">
        <v>16</v>
      </c>
      <c r="W347" s="252">
        <v>2810.1135216519201</v>
      </c>
      <c r="X347" s="252">
        <v>48.333227778319397</v>
      </c>
      <c r="Y347" s="253">
        <v>2807.9277433794641</v>
      </c>
      <c r="Z347" s="253">
        <v>48.347115695724142</v>
      </c>
      <c r="AA347" s="2">
        <f t="shared" si="335"/>
        <v>7.7782561295640651E-2</v>
      </c>
      <c r="AB347" s="2">
        <f t="shared" si="336"/>
        <v>2.8733684968116766E-2</v>
      </c>
      <c r="AC347" s="215">
        <f t="shared" si="337"/>
        <v>4.7776266563406971</v>
      </c>
      <c r="AD347" s="217">
        <f t="shared" si="338"/>
        <v>1.9287424984100796E-4</v>
      </c>
      <c r="AE347" s="223"/>
      <c r="AF347" s="23"/>
      <c r="AG347" s="372"/>
      <c r="AH347" s="367"/>
      <c r="AI347" s="367"/>
      <c r="AJ347" s="3">
        <v>16</v>
      </c>
      <c r="AK347" s="252">
        <v>2681.8504669071099</v>
      </c>
      <c r="AL347" s="252">
        <v>48.332611989706301</v>
      </c>
      <c r="AM347" s="253">
        <v>2679.6174934313531</v>
      </c>
      <c r="AN347" s="253">
        <v>48.343869063404469</v>
      </c>
      <c r="AO347" s="2">
        <f t="shared" si="339"/>
        <v>8.3262415384852628E-2</v>
      </c>
      <c r="AP347" s="2">
        <f t="shared" si="340"/>
        <v>2.3290844907296909E-2</v>
      </c>
      <c r="AQ347" s="215">
        <f t="shared" si="341"/>
        <v>4.9861705434334382</v>
      </c>
      <c r="AR347" s="280">
        <f t="shared" si="342"/>
        <v>1.267217082459877E-4</v>
      </c>
      <c r="AS347" s="475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8"/>
      <c r="CA347" s="100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8"/>
    </row>
    <row r="348" spans="2:129" x14ac:dyDescent="0.25">
      <c r="B348" s="27"/>
      <c r="C348" s="23"/>
      <c r="D348" s="27"/>
      <c r="E348" s="422"/>
      <c r="F348" s="370"/>
      <c r="G348" s="370"/>
      <c r="H348" s="283">
        <v>17</v>
      </c>
      <c r="I348" s="284">
        <v>2685.5045160699801</v>
      </c>
      <c r="J348" s="284">
        <v>48.330300751007698</v>
      </c>
      <c r="K348" s="285">
        <v>2683.5901350056924</v>
      </c>
      <c r="L348" s="285">
        <v>48.331457235915558</v>
      </c>
      <c r="M348" s="286">
        <f t="shared" si="343"/>
        <v>7.1285713832618086E-2</v>
      </c>
      <c r="N348" s="286">
        <f t="shared" si="344"/>
        <v>2.3928775320841873E-3</v>
      </c>
      <c r="O348" s="287">
        <f t="shared" si="333"/>
        <v>3.6648548593032362</v>
      </c>
      <c r="P348" s="288">
        <f t="shared" si="334"/>
        <v>1.3374573421069777E-6</v>
      </c>
      <c r="Q348" s="223"/>
      <c r="R348" s="23"/>
      <c r="S348" s="372"/>
      <c r="T348" s="367"/>
      <c r="U348" s="367"/>
      <c r="V348" s="3">
        <v>17</v>
      </c>
      <c r="W348" s="252">
        <v>2810.1024023587102</v>
      </c>
      <c r="X348" s="252">
        <v>48.332650791738303</v>
      </c>
      <c r="Y348" s="253">
        <v>2807.7799952387732</v>
      </c>
      <c r="Z348" s="253">
        <v>48.346106704402231</v>
      </c>
      <c r="AA348" s="2">
        <f t="shared" si="335"/>
        <v>8.264492845483648E-2</v>
      </c>
      <c r="AB348" s="2">
        <f t="shared" si="336"/>
        <v>2.7840212451639305E-2</v>
      </c>
      <c r="AC348" s="215">
        <f t="shared" si="337"/>
        <v>5.3935748307340585</v>
      </c>
      <c r="AD348" s="217">
        <f t="shared" si="338"/>
        <v>1.8106158561928136E-4</v>
      </c>
      <c r="AE348" s="223"/>
      <c r="AF348" s="23"/>
      <c r="AG348" s="372"/>
      <c r="AH348" s="367"/>
      <c r="AI348" s="367"/>
      <c r="AJ348" s="3">
        <v>17</v>
      </c>
      <c r="AK348" s="252">
        <v>2681.8397080733998</v>
      </c>
      <c r="AL348" s="252">
        <v>48.332144063528403</v>
      </c>
      <c r="AM348" s="253">
        <v>2679.467152275945</v>
      </c>
      <c r="AN348" s="253">
        <v>48.343050992315597</v>
      </c>
      <c r="AO348" s="2">
        <f t="shared" si="339"/>
        <v>8.8467472172648734E-2</v>
      </c>
      <c r="AP348" s="2">
        <f t="shared" si="340"/>
        <v>2.2566614824405529E-2</v>
      </c>
      <c r="AQ348" s="215">
        <f t="shared" si="341"/>
        <v>5.6290210120367581</v>
      </c>
      <c r="AR348" s="280">
        <f t="shared" si="342"/>
        <v>1.1896109556890454E-4</v>
      </c>
      <c r="AS348" s="475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8"/>
      <c r="CA348" s="100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8"/>
    </row>
    <row r="349" spans="2:129" x14ac:dyDescent="0.25">
      <c r="B349" s="27"/>
      <c r="C349" s="23"/>
      <c r="D349" s="27"/>
      <c r="E349" s="422"/>
      <c r="F349" s="370"/>
      <c r="G349" s="370"/>
      <c r="H349" s="283">
        <v>18</v>
      </c>
      <c r="I349" s="284">
        <v>2685.4937469367001</v>
      </c>
      <c r="J349" s="284">
        <v>48.330248753919399</v>
      </c>
      <c r="K349" s="285">
        <v>2683.4667367433235</v>
      </c>
      <c r="L349" s="285">
        <v>48.331353001958398</v>
      </c>
      <c r="M349" s="286">
        <f t="shared" si="343"/>
        <v>7.547998187256004E-2</v>
      </c>
      <c r="N349" s="286">
        <f t="shared" si="344"/>
        <v>2.2847969283612251E-3</v>
      </c>
      <c r="O349" s="287">
        <f t="shared" si="333"/>
        <v>4.1087703240524567</v>
      </c>
      <c r="P349" s="288">
        <f t="shared" si="334"/>
        <v>1.2193637316328932E-6</v>
      </c>
      <c r="Q349" s="223"/>
      <c r="R349" s="23"/>
      <c r="S349" s="372"/>
      <c r="T349" s="367"/>
      <c r="U349" s="367"/>
      <c r="V349" s="3">
        <v>18</v>
      </c>
      <c r="W349" s="252">
        <v>2810.0912830545199</v>
      </c>
      <c r="X349" s="252">
        <v>48.332193748391703</v>
      </c>
      <c r="Y349" s="253">
        <v>2807.6322447900902</v>
      </c>
      <c r="Z349" s="253">
        <v>48.345157193743518</v>
      </c>
      <c r="AA349" s="2">
        <f t="shared" si="335"/>
        <v>8.7507415835855182E-2</v>
      </c>
      <c r="AB349" s="2">
        <f t="shared" si="336"/>
        <v>2.6821553805937908E-2</v>
      </c>
      <c r="AC349" s="215">
        <f t="shared" si="337"/>
        <v>6.046869185929121</v>
      </c>
      <c r="AD349" s="217">
        <f t="shared" si="338"/>
        <v>1.6805091538949496E-4</v>
      </c>
      <c r="AE349" s="223"/>
      <c r="AF349" s="23"/>
      <c r="AG349" s="372"/>
      <c r="AH349" s="367"/>
      <c r="AI349" s="367"/>
      <c r="AJ349" s="3">
        <v>18</v>
      </c>
      <c r="AK349" s="252">
        <v>2681.8289492274098</v>
      </c>
      <c r="AL349" s="252">
        <v>48.331773363127603</v>
      </c>
      <c r="AM349" s="253">
        <v>2679.3168083907567</v>
      </c>
      <c r="AN349" s="253">
        <v>48.342281174890893</v>
      </c>
      <c r="AO349" s="2">
        <f t="shared" si="339"/>
        <v>9.3672672053778619E-2</v>
      </c>
      <c r="AP349" s="2">
        <f t="shared" si="340"/>
        <v>2.174100189608684E-2</v>
      </c>
      <c r="AQ349" s="215">
        <f t="shared" si="341"/>
        <v>6.3108515831800798</v>
      </c>
      <c r="AR349" s="280">
        <f t="shared" si="342"/>
        <v>1.1041410805273496E-4</v>
      </c>
      <c r="AS349" s="475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8"/>
      <c r="CA349" s="100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8"/>
    </row>
    <row r="350" spans="2:129" ht="15.75" thickBot="1" x14ac:dyDescent="0.3">
      <c r="B350" s="27"/>
      <c r="C350" s="23"/>
      <c r="D350" s="27"/>
      <c r="E350" s="422"/>
      <c r="F350" s="370"/>
      <c r="G350" s="370"/>
      <c r="H350" s="283">
        <v>19</v>
      </c>
      <c r="I350" s="284">
        <v>2685.4829777873601</v>
      </c>
      <c r="J350" s="284">
        <v>48.330201936486702</v>
      </c>
      <c r="K350" s="285">
        <v>2683.3433363816439</v>
      </c>
      <c r="L350" s="285">
        <v>48.33125622364085</v>
      </c>
      <c r="M350" s="286">
        <f t="shared" si="343"/>
        <v>7.9674361126621407E-2</v>
      </c>
      <c r="N350" s="286">
        <f t="shared" si="344"/>
        <v>2.1814250963258018E-3</v>
      </c>
      <c r="O350" s="287">
        <f t="shared" si="333"/>
        <v>4.578065345055399</v>
      </c>
      <c r="P350" s="288">
        <f t="shared" si="334"/>
        <v>1.1115214034003494E-6</v>
      </c>
      <c r="Q350" s="223"/>
      <c r="R350" s="23"/>
      <c r="S350" s="372"/>
      <c r="T350" s="367"/>
      <c r="U350" s="367"/>
      <c r="V350" s="3">
        <v>19</v>
      </c>
      <c r="W350" s="252">
        <v>2810.0801637383902</v>
      </c>
      <c r="X350" s="252">
        <v>48.331782177665502</v>
      </c>
      <c r="Y350" s="253">
        <v>2807.4844920016963</v>
      </c>
      <c r="Z350" s="253">
        <v>48.344263657361807</v>
      </c>
      <c r="AA350" s="2">
        <f t="shared" si="335"/>
        <v>9.2370024534843817E-2</v>
      </c>
      <c r="AB350" s="2">
        <f t="shared" si="336"/>
        <v>2.5824579880840554E-2</v>
      </c>
      <c r="AC350" s="215">
        <f t="shared" si="337"/>
        <v>6.7375117646716838</v>
      </c>
      <c r="AD350" s="217">
        <f t="shared" si="338"/>
        <v>1.5578733540927612E-4</v>
      </c>
      <c r="AE350" s="223"/>
      <c r="AF350" s="23"/>
      <c r="AG350" s="372"/>
      <c r="AH350" s="367"/>
      <c r="AI350" s="367"/>
      <c r="AJ350" s="3">
        <v>19</v>
      </c>
      <c r="AK350" s="252">
        <v>2681.8181903683799</v>
      </c>
      <c r="AL350" s="252">
        <v>48.331439592437697</v>
      </c>
      <c r="AM350" s="253">
        <v>2679.1664617478332</v>
      </c>
      <c r="AN350" s="253">
        <v>48.341556764933344</v>
      </c>
      <c r="AO350" s="2">
        <f t="shared" si="339"/>
        <v>9.8878016044124356E-2</v>
      </c>
      <c r="AP350" s="2">
        <f t="shared" si="340"/>
        <v>2.0932901194257541E-2</v>
      </c>
      <c r="AQ350" s="215">
        <f t="shared" si="341"/>
        <v>7.0316646770264599</v>
      </c>
      <c r="AR350" s="280">
        <f t="shared" si="342"/>
        <v>1.0235717930668126E-4</v>
      </c>
      <c r="AS350" s="475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34"/>
      <c r="BL350" s="34"/>
      <c r="BM350" s="34"/>
      <c r="BN350" s="34"/>
      <c r="BO350" s="34"/>
      <c r="BP350" s="34"/>
      <c r="BQ350" s="23"/>
      <c r="BR350" s="23"/>
      <c r="BS350" s="23"/>
      <c r="BT350" s="23"/>
      <c r="BU350" s="28"/>
      <c r="CA350" s="100"/>
    </row>
    <row r="351" spans="2:129" x14ac:dyDescent="0.25">
      <c r="B351" s="27"/>
      <c r="C351" s="23"/>
      <c r="D351" s="27"/>
      <c r="E351" s="422"/>
      <c r="F351" s="370"/>
      <c r="G351" s="370"/>
      <c r="H351" s="283">
        <v>20</v>
      </c>
      <c r="I351" s="284">
        <v>2685.4722086219699</v>
      </c>
      <c r="J351" s="284">
        <v>48.330166778107099</v>
      </c>
      <c r="K351" s="285">
        <v>2683.2199339169192</v>
      </c>
      <c r="L351" s="285">
        <v>48.331166367680922</v>
      </c>
      <c r="M351" s="286">
        <f t="shared" si="343"/>
        <v>8.386885173562951E-2</v>
      </c>
      <c r="N351" s="286">
        <f t="shared" si="344"/>
        <v>2.0682518610211911E-3</v>
      </c>
      <c r="O351" s="287">
        <f t="shared" si="333"/>
        <v>5.0727413470111955</v>
      </c>
      <c r="P351" s="288">
        <f t="shared" si="334"/>
        <v>9.9917931609533804E-7</v>
      </c>
      <c r="Q351" s="223"/>
      <c r="R351" s="23"/>
      <c r="S351" s="372"/>
      <c r="T351" s="367"/>
      <c r="U351" s="367"/>
      <c r="V351" s="3">
        <v>20</v>
      </c>
      <c r="W351" s="252">
        <v>2810.06904440978</v>
      </c>
      <c r="X351" s="252">
        <v>48.331472973608598</v>
      </c>
      <c r="Y351" s="253">
        <v>2807.3367368437175</v>
      </c>
      <c r="Z351" s="253">
        <v>48.343422795570412</v>
      </c>
      <c r="AA351" s="2">
        <f t="shared" si="335"/>
        <v>9.7232755597161227E-2</v>
      </c>
      <c r="AB351" s="2">
        <f t="shared" si="336"/>
        <v>2.4724721235661311E-2</v>
      </c>
      <c r="AC351" s="215">
        <f t="shared" si="337"/>
        <v>7.4655046355620849</v>
      </c>
      <c r="AD351" s="217">
        <f t="shared" si="338"/>
        <v>1.427982449190453E-4</v>
      </c>
      <c r="AE351" s="223"/>
      <c r="AF351" s="23"/>
      <c r="AG351" s="372"/>
      <c r="AH351" s="367"/>
      <c r="AI351" s="367"/>
      <c r="AJ351" s="3">
        <v>20</v>
      </c>
      <c r="AK351" s="252">
        <v>2681.8074314958799</v>
      </c>
      <c r="AL351" s="252">
        <v>48.331188947589297</v>
      </c>
      <c r="AM351" s="253">
        <v>2679.0161123208391</v>
      </c>
      <c r="AN351" s="253">
        <v>48.34087508412447</v>
      </c>
      <c r="AO351" s="2">
        <f t="shared" si="339"/>
        <v>0.10408350511147109</v>
      </c>
      <c r="AP351" s="2">
        <f t="shared" si="340"/>
        <v>2.0041171645242425E-2</v>
      </c>
      <c r="AQ351" s="215">
        <f t="shared" si="341"/>
        <v>7.7914627369505967</v>
      </c>
      <c r="AR351" s="280">
        <f t="shared" si="342"/>
        <v>9.382124097800946E-5</v>
      </c>
      <c r="AS351" s="475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Q351" s="23"/>
      <c r="BR351" s="23"/>
      <c r="BS351" s="23"/>
      <c r="BT351" s="23"/>
      <c r="BU351" s="28"/>
    </row>
    <row r="352" spans="2:129" x14ac:dyDescent="0.25">
      <c r="B352" s="27"/>
      <c r="C352" s="23"/>
      <c r="D352" s="27"/>
      <c r="E352" s="422"/>
      <c r="F352" s="370"/>
      <c r="G352" s="370"/>
      <c r="H352" s="283">
        <v>21</v>
      </c>
      <c r="I352" s="284">
        <v>2685.4614394403602</v>
      </c>
      <c r="J352" s="284">
        <v>48.330136852583301</v>
      </c>
      <c r="K352" s="285">
        <v>2683.0965293456638</v>
      </c>
      <c r="L352" s="285">
        <v>48.331082938940533</v>
      </c>
      <c r="M352" s="286">
        <f t="shared" si="343"/>
        <v>8.806345382450205E-2</v>
      </c>
      <c r="N352" s="286">
        <f t="shared" si="344"/>
        <v>1.9575495101891273E-3</v>
      </c>
      <c r="O352" s="287">
        <f t="shared" si="333"/>
        <v>5.5927997559967935</v>
      </c>
      <c r="P352" s="288">
        <f t="shared" si="334"/>
        <v>8.9507939533953021E-7</v>
      </c>
      <c r="Q352" s="223"/>
      <c r="R352" s="23"/>
      <c r="S352" s="372"/>
      <c r="T352" s="367"/>
      <c r="U352" s="367"/>
      <c r="V352" s="3">
        <v>21</v>
      </c>
      <c r="W352" s="252">
        <v>2810.0579250672799</v>
      </c>
      <c r="X352" s="252">
        <v>48.331209672419597</v>
      </c>
      <c r="Y352" s="253">
        <v>2807.1889792880174</v>
      </c>
      <c r="Z352" s="253">
        <v>48.342631503197417</v>
      </c>
      <c r="AA352" s="2">
        <f t="shared" si="335"/>
        <v>0.1020956099755066</v>
      </c>
      <c r="AB352" s="2">
        <f t="shared" si="336"/>
        <v>2.363241237956875E-2</v>
      </c>
      <c r="AC352" s="215">
        <f t="shared" si="337"/>
        <v>8.2308498843481335</v>
      </c>
      <c r="AD352" s="217">
        <f t="shared" si="338"/>
        <v>1.3045821831716121E-4</v>
      </c>
      <c r="AE352" s="223"/>
      <c r="AF352" s="23"/>
      <c r="AG352" s="372"/>
      <c r="AH352" s="367"/>
      <c r="AI352" s="367"/>
      <c r="AJ352" s="3">
        <v>21</v>
      </c>
      <c r="AK352" s="252">
        <v>2681.7966726087898</v>
      </c>
      <c r="AL352" s="252">
        <v>48.330975609491503</v>
      </c>
      <c r="AM352" s="253">
        <v>2678.8657600849633</v>
      </c>
      <c r="AN352" s="253">
        <v>48.340233612122347</v>
      </c>
      <c r="AO352" s="2">
        <f t="shared" si="339"/>
        <v>0.10928914014108834</v>
      </c>
      <c r="AP352" s="2">
        <f t="shared" si="340"/>
        <v>1.9155422612710176E-2</v>
      </c>
      <c r="AQ352" s="215">
        <f t="shared" si="341"/>
        <v>8.5902482223228134</v>
      </c>
      <c r="AR352" s="280">
        <f t="shared" si="342"/>
        <v>8.5710612712713971E-5</v>
      </c>
      <c r="AS352" s="475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Q352" s="23"/>
      <c r="BR352" s="23"/>
      <c r="BS352" s="23"/>
      <c r="BT352" s="23"/>
      <c r="BU352" s="28"/>
    </row>
    <row r="353" spans="2:73" x14ac:dyDescent="0.25">
      <c r="B353" s="27"/>
      <c r="C353" s="23"/>
      <c r="D353" s="27"/>
      <c r="E353" s="422"/>
      <c r="F353" s="370"/>
      <c r="G353" s="370"/>
      <c r="H353" s="283">
        <v>22</v>
      </c>
      <c r="I353" s="284">
        <v>2685.4506702425101</v>
      </c>
      <c r="J353" s="284">
        <v>48.330113236688703</v>
      </c>
      <c r="K353" s="285">
        <v>2682.9731226646236</v>
      </c>
      <c r="L353" s="285">
        <v>48.331005477697239</v>
      </c>
      <c r="M353" s="286">
        <f t="shared" si="343"/>
        <v>9.2258167515055875E-2</v>
      </c>
      <c r="N353" s="286">
        <f t="shared" si="344"/>
        <v>1.8461388744663808E-3</v>
      </c>
      <c r="O353" s="287">
        <f t="shared" si="333"/>
        <v>6.13824200069139</v>
      </c>
      <c r="P353" s="288">
        <f t="shared" si="334"/>
        <v>7.9609401731357413E-7</v>
      </c>
      <c r="Q353" s="223"/>
      <c r="R353" s="23"/>
      <c r="S353" s="372"/>
      <c r="T353" s="367"/>
      <c r="U353" s="367"/>
      <c r="V353" s="3">
        <v>22</v>
      </c>
      <c r="W353" s="252">
        <v>2810.0468057104999</v>
      </c>
      <c r="X353" s="252">
        <v>48.331001736689501</v>
      </c>
      <c r="Y353" s="253">
        <v>2807.0412193080938</v>
      </c>
      <c r="Z353" s="253">
        <v>48.34188685811926</v>
      </c>
      <c r="AA353" s="2">
        <f t="shared" si="335"/>
        <v>0.10695858860066965</v>
      </c>
      <c r="AB353" s="2">
        <f t="shared" si="336"/>
        <v>2.2522027350191477E-2</v>
      </c>
      <c r="AC353" s="215">
        <f t="shared" si="337"/>
        <v>9.0335496223287564</v>
      </c>
      <c r="AD353" s="217">
        <f t="shared" si="338"/>
        <v>1.1848586854059265E-4</v>
      </c>
      <c r="AE353" s="223"/>
      <c r="AF353" s="23"/>
      <c r="AG353" s="372"/>
      <c r="AH353" s="367"/>
      <c r="AI353" s="367"/>
      <c r="AJ353" s="3">
        <v>22</v>
      </c>
      <c r="AK353" s="252">
        <v>2681.7859137067799</v>
      </c>
      <c r="AL353" s="252">
        <v>48.330807253642597</v>
      </c>
      <c r="AM353" s="253">
        <v>2678.7154050168297</v>
      </c>
      <c r="AN353" s="253">
        <v>48.339629977243725</v>
      </c>
      <c r="AO353" s="2">
        <f t="shared" si="339"/>
        <v>0.11449492199420673</v>
      </c>
      <c r="AP353" s="2">
        <f t="shared" si="340"/>
        <v>1.825486496599504E-2</v>
      </c>
      <c r="AQ353" s="215">
        <f t="shared" si="341"/>
        <v>9.4280236150597059</v>
      </c>
      <c r="AR353" s="280">
        <f t="shared" si="342"/>
        <v>7.7840451741897335E-5</v>
      </c>
      <c r="AS353" s="475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0"/>
      <c r="BL353" s="20"/>
      <c r="BM353" s="20"/>
      <c r="BN353" s="20"/>
      <c r="BO353" s="20"/>
      <c r="BP353" s="20"/>
      <c r="BQ353" s="23"/>
      <c r="BR353" s="23"/>
      <c r="BS353" s="23"/>
      <c r="BT353" s="23"/>
      <c r="BU353" s="28"/>
    </row>
    <row r="354" spans="2:73" x14ac:dyDescent="0.25">
      <c r="B354" s="27"/>
      <c r="C354" s="23"/>
      <c r="D354" s="27"/>
      <c r="E354" s="422"/>
      <c r="F354" s="370"/>
      <c r="G354" s="370"/>
      <c r="H354" s="283">
        <v>23</v>
      </c>
      <c r="I354" s="284">
        <v>2685.43990102833</v>
      </c>
      <c r="J354" s="284">
        <v>48.330094592952697</v>
      </c>
      <c r="K354" s="285">
        <v>2682.8497138707585</v>
      </c>
      <c r="L354" s="285">
        <v>48.330933557111074</v>
      </c>
      <c r="M354" s="286">
        <f t="shared" si="343"/>
        <v>9.6452992918579478E-2</v>
      </c>
      <c r="N354" s="286">
        <f t="shared" si="344"/>
        <v>1.7359042340845687E-3</v>
      </c>
      <c r="O354" s="287">
        <f t="shared" si="333"/>
        <v>6.7090695112486536</v>
      </c>
      <c r="P354" s="288">
        <f t="shared" si="334"/>
        <v>7.0386085903979016E-7</v>
      </c>
      <c r="Q354" s="223"/>
      <c r="R354" s="23"/>
      <c r="S354" s="372"/>
      <c r="T354" s="367"/>
      <c r="U354" s="367"/>
      <c r="V354" s="3">
        <v>23</v>
      </c>
      <c r="W354" s="252">
        <v>2810.03568633842</v>
      </c>
      <c r="X354" s="252">
        <v>48.330837380938398</v>
      </c>
      <c r="Y354" s="253">
        <v>2806.8934568789828</v>
      </c>
      <c r="Z354" s="253">
        <v>48.341186110470225</v>
      </c>
      <c r="AA354" s="2">
        <f t="shared" si="335"/>
        <v>0.11182169232632218</v>
      </c>
      <c r="AB354" s="2">
        <f t="shared" si="336"/>
        <v>2.1412270286690582E-2</v>
      </c>
      <c r="AC354" s="215">
        <f t="shared" si="337"/>
        <v>9.8736059757550194</v>
      </c>
      <c r="AD354" s="217">
        <f t="shared" si="338"/>
        <v>1.0709620292291689E-4</v>
      </c>
      <c r="AE354" s="223"/>
      <c r="AF354" s="23"/>
      <c r="AG354" s="372"/>
      <c r="AH354" s="367"/>
      <c r="AI354" s="367"/>
      <c r="AJ354" s="3">
        <v>23</v>
      </c>
      <c r="AK354" s="252">
        <v>2681.7751547890298</v>
      </c>
      <c r="AL354" s="252">
        <v>48.330674344807903</v>
      </c>
      <c r="AM354" s="253">
        <v>2678.565047094412</v>
      </c>
      <c r="AN354" s="253">
        <v>48.339061947695662</v>
      </c>
      <c r="AO354" s="2">
        <f t="shared" si="339"/>
        <v>0.11970085146345355</v>
      </c>
      <c r="AP354" s="2">
        <f t="shared" si="340"/>
        <v>1.7354615886213832E-2</v>
      </c>
      <c r="AQ354" s="215">
        <f t="shared" si="341"/>
        <v>10.304791411044523</v>
      </c>
      <c r="AR354" s="280">
        <f t="shared" si="342"/>
        <v>7.0351882202731458E-5</v>
      </c>
      <c r="AS354" s="475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0"/>
      <c r="BL354" s="20"/>
      <c r="BM354" s="20"/>
      <c r="BN354" s="20"/>
      <c r="BO354" s="20"/>
      <c r="BP354" s="20"/>
      <c r="BQ354" s="23"/>
      <c r="BR354" s="23"/>
      <c r="BS354" s="23"/>
      <c r="BT354" s="23"/>
      <c r="BU354" s="28"/>
    </row>
    <row r="355" spans="2:73" x14ac:dyDescent="0.25">
      <c r="B355" s="27"/>
      <c r="C355" s="23"/>
      <c r="D355" s="27"/>
      <c r="E355" s="422"/>
      <c r="F355" s="370"/>
      <c r="G355" s="370"/>
      <c r="H355" s="283">
        <v>24</v>
      </c>
      <c r="I355" s="284">
        <v>2685.4291317978</v>
      </c>
      <c r="J355" s="284">
        <v>48.330077906146997</v>
      </c>
      <c r="K355" s="285">
        <v>2682.7263029612277</v>
      </c>
      <c r="L355" s="285">
        <v>48.330866780872604</v>
      </c>
      <c r="M355" s="286">
        <f t="shared" si="343"/>
        <v>0.10064793014153502</v>
      </c>
      <c r="N355" s="286">
        <f t="shared" si="344"/>
        <v>1.632264543705977E-3</v>
      </c>
      <c r="O355" s="287">
        <f t="shared" ref="O355:O418" si="345">(K355-I355)^2</f>
        <v>7.3052837198066651</v>
      </c>
      <c r="P355" s="288">
        <f t="shared" ref="P355:P418" si="346">(L355-J355)^2</f>
        <v>6.2232333270232964E-7</v>
      </c>
      <c r="Q355" s="223"/>
      <c r="R355" s="23"/>
      <c r="S355" s="372"/>
      <c r="T355" s="367"/>
      <c r="U355" s="367"/>
      <c r="V355" s="3">
        <v>24</v>
      </c>
      <c r="W355" s="252">
        <v>2810.02456695101</v>
      </c>
      <c r="X355" s="252">
        <v>48.330690202104002</v>
      </c>
      <c r="Y355" s="253">
        <v>2806.7456919771685</v>
      </c>
      <c r="Z355" s="253">
        <v>48.340526672488011</v>
      </c>
      <c r="AA355" s="2">
        <f t="shared" si="335"/>
        <v>0.11668492198981914</v>
      </c>
      <c r="AB355" s="2">
        <f t="shared" si="336"/>
        <v>2.0352431018212144E-2</v>
      </c>
      <c r="AC355" s="215">
        <f t="shared" si="337"/>
        <v>10.751021094084352</v>
      </c>
      <c r="AD355" s="217">
        <f t="shared" si="338"/>
        <v>9.6756149615486809E-5</v>
      </c>
      <c r="AE355" s="223"/>
      <c r="AF355" s="23"/>
      <c r="AG355" s="372"/>
      <c r="AH355" s="367"/>
      <c r="AI355" s="367"/>
      <c r="AJ355" s="3">
        <v>24</v>
      </c>
      <c r="AK355" s="252">
        <v>2681.76439585554</v>
      </c>
      <c r="AL355" s="252">
        <v>48.330555387110302</v>
      </c>
      <c r="AM355" s="253">
        <v>2678.4146862969551</v>
      </c>
      <c r="AN355" s="253">
        <v>48.338527423324408</v>
      </c>
      <c r="AO355" s="2">
        <f t="shared" si="339"/>
        <v>0.12490692932464943</v>
      </c>
      <c r="AP355" s="2">
        <f t="shared" si="340"/>
        <v>1.6494816064605289E-2</v>
      </c>
      <c r="AQ355" s="215">
        <f t="shared" si="341"/>
        <v>11.220554126874985</v>
      </c>
      <c r="AR355" s="280">
        <f t="shared" si="342"/>
        <v>6.355336139901795E-5</v>
      </c>
      <c r="AS355" s="475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0"/>
      <c r="BL355" s="20"/>
      <c r="BM355" s="20"/>
      <c r="BN355" s="20"/>
      <c r="BO355" s="20"/>
      <c r="BP355" s="20"/>
      <c r="BQ355" s="23"/>
      <c r="BR355" s="23"/>
      <c r="BS355" s="23"/>
      <c r="BT355" s="23"/>
      <c r="BU355" s="28"/>
    </row>
    <row r="356" spans="2:73" ht="15.75" thickBot="1" x14ac:dyDescent="0.3">
      <c r="B356" s="33"/>
      <c r="C356" s="34"/>
      <c r="D356" s="27"/>
      <c r="E356" s="422"/>
      <c r="F356" s="370"/>
      <c r="G356" s="370"/>
      <c r="H356" s="283">
        <v>25</v>
      </c>
      <c r="I356" s="284">
        <v>2685.41836255095</v>
      </c>
      <c r="J356" s="284">
        <v>48.330063708658002</v>
      </c>
      <c r="K356" s="285">
        <v>2682.602889933376</v>
      </c>
      <c r="L356" s="285">
        <v>48.330804781019175</v>
      </c>
      <c r="M356" s="286">
        <f t="shared" si="343"/>
        <v>0.10484297928533817</v>
      </c>
      <c r="N356" s="286">
        <f t="shared" si="344"/>
        <v>1.5333568886646306E-3</v>
      </c>
      <c r="O356" s="287">
        <f t="shared" si="345"/>
        <v>7.9268860603087647</v>
      </c>
      <c r="P356" s="288">
        <f t="shared" si="346"/>
        <v>5.4918824449409866E-7</v>
      </c>
      <c r="Q356" s="223"/>
      <c r="R356" s="23"/>
      <c r="S356" s="372"/>
      <c r="T356" s="367"/>
      <c r="U356" s="367"/>
      <c r="V356" s="3">
        <v>25</v>
      </c>
      <c r="W356" s="252">
        <v>2810.0134475484301</v>
      </c>
      <c r="X356" s="252">
        <v>48.3305648852456</v>
      </c>
      <c r="Y356" s="253">
        <v>2806.5979245804974</v>
      </c>
      <c r="Z356" s="253">
        <v>48.339906108957884</v>
      </c>
      <c r="AA356" s="2">
        <f t="shared" si="335"/>
        <v>0.12154827838680071</v>
      </c>
      <c r="AB356" s="2">
        <f t="shared" si="336"/>
        <v>1.9327776810519146E-2</v>
      </c>
      <c r="AC356" s="215">
        <f t="shared" si="337"/>
        <v>11.665797144475814</v>
      </c>
      <c r="AD356" s="217">
        <f t="shared" si="338"/>
        <v>8.7258460442925822E-5</v>
      </c>
      <c r="AE356" s="223"/>
      <c r="AF356" s="23"/>
      <c r="AG356" s="372"/>
      <c r="AH356" s="367"/>
      <c r="AI356" s="367"/>
      <c r="AJ356" s="3">
        <v>25</v>
      </c>
      <c r="AK356" s="252">
        <v>2681.7536369064301</v>
      </c>
      <c r="AL356" s="252">
        <v>48.330454175813998</v>
      </c>
      <c r="AM356" s="253">
        <v>2678.264322604899</v>
      </c>
      <c r="AN356" s="253">
        <v>48.338024427850904</v>
      </c>
      <c r="AO356" s="2">
        <f t="shared" si="339"/>
        <v>0.1301131563135012</v>
      </c>
      <c r="AP356" s="2">
        <f t="shared" si="340"/>
        <v>1.5663523478111015E-2</v>
      </c>
      <c r="AQ356" s="215">
        <f t="shared" si="341"/>
        <v>12.175314294869239</v>
      </c>
      <c r="AR356" s="280">
        <f t="shared" si="342"/>
        <v>5.7308715902284151E-5</v>
      </c>
      <c r="AS356" s="475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20"/>
      <c r="BL356" s="20"/>
      <c r="BM356" s="20"/>
      <c r="BN356" s="20"/>
      <c r="BO356" s="20"/>
      <c r="BP356" s="20"/>
      <c r="BQ356" s="34"/>
      <c r="BR356" s="34"/>
      <c r="BS356" s="34"/>
      <c r="BT356" s="34"/>
      <c r="BU356" s="72"/>
    </row>
    <row r="357" spans="2:73" x14ac:dyDescent="0.25">
      <c r="D357" s="27"/>
      <c r="E357" s="422"/>
      <c r="F357" s="370"/>
      <c r="G357" s="370"/>
      <c r="H357" s="283">
        <v>26</v>
      </c>
      <c r="I357" s="284">
        <v>2685.4075932877199</v>
      </c>
      <c r="J357" s="284">
        <v>48.330053974666399</v>
      </c>
      <c r="K357" s="285">
        <v>2682.4794747847195</v>
      </c>
      <c r="L357" s="285">
        <v>48.330747215907394</v>
      </c>
      <c r="M357" s="286">
        <f t="shared" si="343"/>
        <v>0.10903814044167265</v>
      </c>
      <c r="N357" s="286">
        <f t="shared" si="344"/>
        <v>1.4343895443580869E-3</v>
      </c>
      <c r="O357" s="287">
        <f t="shared" si="345"/>
        <v>8.5738779676133348</v>
      </c>
      <c r="P357" s="288">
        <f t="shared" si="346"/>
        <v>4.8058341821661331E-7</v>
      </c>
      <c r="Q357" s="223"/>
      <c r="R357" s="23"/>
      <c r="S357" s="372"/>
      <c r="T357" s="367"/>
      <c r="U357" s="367"/>
      <c r="V357" s="3">
        <v>26</v>
      </c>
      <c r="W357" s="252">
        <v>2810.00232813</v>
      </c>
      <c r="X357" s="252">
        <v>48.330478812203097</v>
      </c>
      <c r="Y357" s="253">
        <v>2806.4501546680981</v>
      </c>
      <c r="Z357" s="253">
        <v>48.339322128220168</v>
      </c>
      <c r="AA357" s="2">
        <f t="shared" si="335"/>
        <v>0.12641176223742953</v>
      </c>
      <c r="AB357" s="2">
        <f t="shared" si="336"/>
        <v>1.8297596536200708E-2</v>
      </c>
      <c r="AC357" s="215">
        <f t="shared" si="337"/>
        <v>12.617936303440342</v>
      </c>
      <c r="AD357" s="217">
        <f t="shared" si="338"/>
        <v>7.8204238177782549E-5</v>
      </c>
      <c r="AE357" s="223"/>
      <c r="AF357" s="23"/>
      <c r="AG357" s="372"/>
      <c r="AH357" s="367"/>
      <c r="AI357" s="367"/>
      <c r="AJ357" s="3">
        <v>26</v>
      </c>
      <c r="AK357" s="252">
        <v>2681.7428779411698</v>
      </c>
      <c r="AL357" s="252">
        <v>48.330384784430102</v>
      </c>
      <c r="AM357" s="253">
        <v>2678.1139559998096</v>
      </c>
      <c r="AN357" s="253">
        <v>48.337551101564301</v>
      </c>
      <c r="AO357" s="2">
        <f t="shared" si="339"/>
        <v>0.13531953309954173</v>
      </c>
      <c r="AP357" s="2">
        <f t="shared" si="340"/>
        <v>1.4827767596231186E-2</v>
      </c>
      <c r="AQ357" s="215">
        <f t="shared" si="341"/>
        <v>13.169074456485513</v>
      </c>
      <c r="AR357" s="280">
        <f t="shared" si="342"/>
        <v>5.1356101267922387E-5</v>
      </c>
      <c r="AS357" s="475"/>
      <c r="BK357" s="20"/>
      <c r="BL357" s="20"/>
      <c r="BM357" s="20"/>
      <c r="BN357" s="20"/>
      <c r="BO357" s="20"/>
      <c r="BP357" s="20"/>
    </row>
    <row r="358" spans="2:73" x14ac:dyDescent="0.25">
      <c r="D358" s="27"/>
      <c r="E358" s="422"/>
      <c r="F358" s="370"/>
      <c r="G358" s="370"/>
      <c r="H358" s="283">
        <v>27</v>
      </c>
      <c r="I358" s="284">
        <v>2685.3968240081199</v>
      </c>
      <c r="J358" s="284">
        <v>48.330044240674901</v>
      </c>
      <c r="K358" s="285">
        <v>2682.3560575129336</v>
      </c>
      <c r="L358" s="285">
        <v>48.33069376833059</v>
      </c>
      <c r="M358" s="286">
        <f t="shared" ref="M358:M421" si="347">ABS(I358-K358)/I358*100</f>
        <v>0.113233413698902</v>
      </c>
      <c r="N358" s="286">
        <f t="shared" ref="N358:N421" si="348">ABS(J358-L358)/J358*100</f>
        <v>1.343941777612516E-3</v>
      </c>
      <c r="O358" s="287">
        <f t="shared" si="345"/>
        <v>9.2462608782475133</v>
      </c>
      <c r="P358" s="288">
        <f t="shared" si="346"/>
        <v>4.2188617550490228E-7</v>
      </c>
      <c r="Q358" s="223"/>
      <c r="R358" s="23"/>
      <c r="S358" s="372"/>
      <c r="T358" s="367"/>
      <c r="U358" s="367"/>
      <c r="V358" s="3">
        <v>27</v>
      </c>
      <c r="W358" s="252">
        <v>2809.9912086958798</v>
      </c>
      <c r="X358" s="252">
        <v>48.330392739160501</v>
      </c>
      <c r="Y358" s="253">
        <v>2806.3023822203058</v>
      </c>
      <c r="Z358" s="253">
        <v>48.338772573707793</v>
      </c>
      <c r="AA358" s="2">
        <f t="shared" si="335"/>
        <v>0.13127537424880137</v>
      </c>
      <c r="AB358" s="2">
        <f t="shared" si="336"/>
        <v>1.7338643599520163E-2</v>
      </c>
      <c r="AC358" s="215">
        <f t="shared" si="337"/>
        <v>13.607440766895204</v>
      </c>
      <c r="AD358" s="217">
        <f t="shared" si="338"/>
        <v>7.0221627039978619E-5</v>
      </c>
      <c r="AE358" s="223"/>
      <c r="AF358" s="23"/>
      <c r="AG358" s="372"/>
      <c r="AH358" s="367"/>
      <c r="AI358" s="367"/>
      <c r="AJ358" s="3">
        <v>27</v>
      </c>
      <c r="AK358" s="252">
        <v>2681.7321189598601</v>
      </c>
      <c r="AL358" s="252">
        <v>48.330315393046099</v>
      </c>
      <c r="AM358" s="253">
        <v>2677.963586464311</v>
      </c>
      <c r="AN358" s="253">
        <v>48.337105694446386</v>
      </c>
      <c r="AO358" s="2">
        <f t="shared" si="339"/>
        <v>0.14052606033636275</v>
      </c>
      <c r="AP358" s="2">
        <f t="shared" si="340"/>
        <v>1.4049776718948512E-2</v>
      </c>
      <c r="AQ358" s="215">
        <f t="shared" si="341"/>
        <v>14.201837170009922</v>
      </c>
      <c r="AR358" s="280">
        <f t="shared" si="342"/>
        <v>4.6108193106733891E-5</v>
      </c>
      <c r="AS358" s="475"/>
      <c r="BK358" s="20"/>
      <c r="BL358" s="20"/>
      <c r="BM358" s="20"/>
      <c r="BN358" s="20"/>
      <c r="BO358" s="20"/>
      <c r="BP358" s="20"/>
    </row>
    <row r="359" spans="2:73" s="20" customFormat="1" x14ac:dyDescent="0.25">
      <c r="D359" s="27"/>
      <c r="E359" s="422"/>
      <c r="F359" s="370"/>
      <c r="G359" s="370"/>
      <c r="H359" s="283">
        <v>28</v>
      </c>
      <c r="I359" s="284">
        <v>2685.3860547121499</v>
      </c>
      <c r="J359" s="284">
        <v>48.330036036842003</v>
      </c>
      <c r="K359" s="285">
        <v>2682.2326381158427</v>
      </c>
      <c r="L359" s="285">
        <v>48.330644143770954</v>
      </c>
      <c r="M359" s="286">
        <f t="shared" si="347"/>
        <v>0.11742879913946465</v>
      </c>
      <c r="N359" s="286">
        <f t="shared" si="348"/>
        <v>1.2582381037067438E-3</v>
      </c>
      <c r="O359" s="287">
        <f t="shared" si="345"/>
        <v>9.9440362298652101</v>
      </c>
      <c r="P359" s="288">
        <f t="shared" si="346"/>
        <v>3.697940370379086E-7</v>
      </c>
      <c r="Q359" s="223"/>
      <c r="R359" s="23"/>
      <c r="S359" s="372"/>
      <c r="T359" s="367"/>
      <c r="U359" s="367"/>
      <c r="V359" s="3">
        <v>28</v>
      </c>
      <c r="W359" s="252">
        <v>2809.9800892459698</v>
      </c>
      <c r="X359" s="252">
        <v>48.330320110688902</v>
      </c>
      <c r="Y359" s="253">
        <v>2806.1546072185915</v>
      </c>
      <c r="Z359" s="253">
        <v>48.338255415982701</v>
      </c>
      <c r="AA359" s="2">
        <f t="shared" si="335"/>
        <v>0.1361391150783843</v>
      </c>
      <c r="AB359" s="2">
        <f t="shared" si="336"/>
        <v>1.6418896617330564E-2</v>
      </c>
      <c r="AC359" s="215">
        <f t="shared" si="337"/>
        <v>14.63431274179406</v>
      </c>
      <c r="AD359" s="217">
        <f t="shared" si="338"/>
        <v>6.2969070105793376E-5</v>
      </c>
      <c r="AE359" s="223"/>
      <c r="AF359" s="23"/>
      <c r="AG359" s="372"/>
      <c r="AH359" s="367"/>
      <c r="AI359" s="367"/>
      <c r="AJ359" s="3">
        <v>28</v>
      </c>
      <c r="AK359" s="252">
        <v>2681.7213599624502</v>
      </c>
      <c r="AL359" s="252">
        <v>48.330256909603399</v>
      </c>
      <c r="AM359" s="253">
        <v>2677.8132139820245</v>
      </c>
      <c r="AN359" s="253">
        <v>48.336686559701576</v>
      </c>
      <c r="AO359" s="2">
        <f t="shared" si="339"/>
        <v>0.14573273863472297</v>
      </c>
      <c r="AP359" s="2">
        <f t="shared" si="340"/>
        <v>1.330357111530121E-2</v>
      </c>
      <c r="AQ359" s="215">
        <f t="shared" si="341"/>
        <v>15.273605004316895</v>
      </c>
      <c r="AR359" s="280">
        <f t="shared" si="342"/>
        <v>4.1340400384985766E-5</v>
      </c>
      <c r="AS359" s="475"/>
    </row>
    <row r="360" spans="2:73" s="20" customFormat="1" x14ac:dyDescent="0.25">
      <c r="D360" s="27"/>
      <c r="E360" s="422"/>
      <c r="F360" s="370"/>
      <c r="G360" s="370"/>
      <c r="H360" s="283">
        <v>29</v>
      </c>
      <c r="I360" s="284">
        <v>2685.3752853997798</v>
      </c>
      <c r="J360" s="284">
        <v>48.330029234006901</v>
      </c>
      <c r="K360" s="285">
        <v>2682.1092165914079</v>
      </c>
      <c r="L360" s="285">
        <v>48.330598068776673</v>
      </c>
      <c r="M360" s="286">
        <f t="shared" si="347"/>
        <v>0.1216242968396037</v>
      </c>
      <c r="N360" s="286">
        <f t="shared" si="348"/>
        <v>1.1769799828147201E-3</v>
      </c>
      <c r="O360" s="287">
        <f t="shared" si="345"/>
        <v>10.667205461020387</v>
      </c>
      <c r="P360" s="288">
        <f t="shared" si="346"/>
        <v>3.2357299530243295E-7</v>
      </c>
      <c r="Q360" s="223"/>
      <c r="R360" s="23"/>
      <c r="S360" s="372"/>
      <c r="T360" s="367"/>
      <c r="U360" s="367"/>
      <c r="V360" s="3">
        <v>29</v>
      </c>
      <c r="W360" s="252">
        <v>2809.96896978001</v>
      </c>
      <c r="X360" s="252">
        <v>48.330259797319499</v>
      </c>
      <c r="Y360" s="253">
        <v>2806.0068296454951</v>
      </c>
      <c r="Z360" s="253">
        <v>48.337768745241704</v>
      </c>
      <c r="AA360" s="2">
        <f t="shared" si="335"/>
        <v>0.14100298533990588</v>
      </c>
      <c r="AB360" s="2">
        <f t="shared" si="336"/>
        <v>1.5536742309464719E-2</v>
      </c>
      <c r="AC360" s="215">
        <f t="shared" si="337"/>
        <v>15.698554445533048</v>
      </c>
      <c r="AD360" s="217">
        <f t="shared" si="338"/>
        <v>5.6384298898377119E-5</v>
      </c>
      <c r="AE360" s="223"/>
      <c r="AF360" s="23"/>
      <c r="AG360" s="372"/>
      <c r="AH360" s="367"/>
      <c r="AI360" s="367"/>
      <c r="AJ360" s="3">
        <v>29</v>
      </c>
      <c r="AK360" s="252">
        <v>2681.7106009487102</v>
      </c>
      <c r="AL360" s="252">
        <v>48.330208413403099</v>
      </c>
      <c r="AM360" s="253">
        <v>2677.6628385375093</v>
      </c>
      <c r="AN360" s="253">
        <v>48.33629214766853</v>
      </c>
      <c r="AO360" s="2">
        <f t="shared" si="339"/>
        <v>0.15093956856377094</v>
      </c>
      <c r="AP360" s="2">
        <f t="shared" si="340"/>
        <v>1.2587850260012122E-2</v>
      </c>
      <c r="AQ360" s="215">
        <f t="shared" si="341"/>
        <v>16.384380537530863</v>
      </c>
      <c r="AR360" s="280">
        <f t="shared" si="342"/>
        <v>3.7011822612378811E-5</v>
      </c>
      <c r="AS360" s="475"/>
    </row>
    <row r="361" spans="2:73" s="20" customFormat="1" x14ac:dyDescent="0.25">
      <c r="D361" s="27"/>
      <c r="E361" s="422"/>
      <c r="F361" s="370"/>
      <c r="G361" s="370"/>
      <c r="H361" s="283">
        <v>30</v>
      </c>
      <c r="I361" s="284">
        <v>2685.3645160709998</v>
      </c>
      <c r="J361" s="284">
        <v>48.330023989624699</v>
      </c>
      <c r="K361" s="285">
        <v>2681.9857929377176</v>
      </c>
      <c r="L361" s="285">
        <v>48.330555289455177</v>
      </c>
      <c r="M361" s="286">
        <f t="shared" si="347"/>
        <v>0.12581990687154937</v>
      </c>
      <c r="N361" s="286">
        <f t="shared" si="348"/>
        <v>1.0993162978595902E-3</v>
      </c>
      <c r="O361" s="287">
        <f t="shared" si="345"/>
        <v>11.415770011376049</v>
      </c>
      <c r="P361" s="288">
        <f t="shared" si="346"/>
        <v>2.8227950986530777E-7</v>
      </c>
      <c r="Q361" s="223"/>
      <c r="R361" s="23"/>
      <c r="S361" s="372"/>
      <c r="T361" s="367"/>
      <c r="U361" s="367"/>
      <c r="V361" s="3">
        <v>30</v>
      </c>
      <c r="W361" s="252">
        <v>2809.9578502980298</v>
      </c>
      <c r="X361" s="252">
        <v>48.330213264872697</v>
      </c>
      <c r="Y361" s="253">
        <v>2805.8590494845621</v>
      </c>
      <c r="Z361" s="253">
        <v>48.337310764264117</v>
      </c>
      <c r="AA361" s="2">
        <f t="shared" si="335"/>
        <v>0.14586698562161726</v>
      </c>
      <c r="AB361" s="2">
        <f t="shared" si="336"/>
        <v>1.4685429490084964E-2</v>
      </c>
      <c r="AC361" s="215">
        <f t="shared" si="337"/>
        <v>16.800168108483749</v>
      </c>
      <c r="AD361" s="217">
        <f t="shared" si="338"/>
        <v>5.0374497611215358E-5</v>
      </c>
      <c r="AE361" s="223"/>
      <c r="AF361" s="23"/>
      <c r="AG361" s="372"/>
      <c r="AH361" s="367"/>
      <c r="AI361" s="367"/>
      <c r="AJ361" s="3">
        <v>30</v>
      </c>
      <c r="AK361" s="252">
        <v>2681.6998419186698</v>
      </c>
      <c r="AL361" s="252">
        <v>48.330171027062903</v>
      </c>
      <c r="AM361" s="253">
        <v>2677.5124601162065</v>
      </c>
      <c r="AN361" s="253">
        <v>48.335921000090856</v>
      </c>
      <c r="AO361" s="2">
        <f t="shared" si="339"/>
        <v>0.15614655066941951</v>
      </c>
      <c r="AP361" s="2">
        <f t="shared" si="340"/>
        <v>1.1897274323182834E-2</v>
      </c>
      <c r="AQ361" s="215">
        <f t="shared" si="341"/>
        <v>17.534166359600615</v>
      </c>
      <c r="AR361" s="280">
        <f t="shared" si="342"/>
        <v>3.3062189822188183E-5</v>
      </c>
      <c r="AS361" s="475"/>
    </row>
    <row r="362" spans="2:73" s="20" customFormat="1" x14ac:dyDescent="0.25">
      <c r="D362" s="27"/>
      <c r="E362" s="422"/>
      <c r="F362" s="370"/>
      <c r="G362" s="370"/>
      <c r="H362" s="283">
        <v>31</v>
      </c>
      <c r="I362" s="284">
        <v>2685.3537467258202</v>
      </c>
      <c r="J362" s="284">
        <v>48.3300196929045</v>
      </c>
      <c r="K362" s="285">
        <v>2681.8623671529804</v>
      </c>
      <c r="L362" s="285">
        <v>48.330515570074098</v>
      </c>
      <c r="M362" s="286">
        <f t="shared" si="347"/>
        <v>0.13001562930384042</v>
      </c>
      <c r="N362" s="286">
        <f t="shared" si="348"/>
        <v>1.0260231068579592E-3</v>
      </c>
      <c r="O362" s="287">
        <f t="shared" si="345"/>
        <v>12.189731321643253</v>
      </c>
      <c r="P362" s="288">
        <f t="shared" si="346"/>
        <v>2.4589416732872424E-7</v>
      </c>
      <c r="Q362" s="223"/>
      <c r="R362" s="23"/>
      <c r="S362" s="372"/>
      <c r="T362" s="367"/>
      <c r="U362" s="367"/>
      <c r="V362" s="3">
        <v>31</v>
      </c>
      <c r="W362" s="252">
        <v>2809.9467308000198</v>
      </c>
      <c r="X362" s="252">
        <v>48.330175107211801</v>
      </c>
      <c r="Y362" s="253">
        <v>2805.7112667202841</v>
      </c>
      <c r="Z362" s="253">
        <v>48.336879781775089</v>
      </c>
      <c r="AA362" s="2">
        <f t="shared" si="335"/>
        <v>0.15073111647671134</v>
      </c>
      <c r="AB362" s="2">
        <f t="shared" si="336"/>
        <v>1.3872646950719344E-2</v>
      </c>
      <c r="AC362" s="215">
        <f t="shared" si="337"/>
        <v>17.939155970731555</v>
      </c>
      <c r="AD362" s="217">
        <f t="shared" si="338"/>
        <v>4.4952660999600303E-5</v>
      </c>
      <c r="AE362" s="223"/>
      <c r="AF362" s="23"/>
      <c r="AG362" s="372"/>
      <c r="AH362" s="367"/>
      <c r="AI362" s="367"/>
      <c r="AJ362" s="3">
        <v>31</v>
      </c>
      <c r="AK362" s="252">
        <v>2681.6890828723099</v>
      </c>
      <c r="AL362" s="252">
        <v>48.330140396325</v>
      </c>
      <c r="AM362" s="253">
        <v>2677.3620787043883</v>
      </c>
      <c r="AN362" s="253">
        <v>48.335571744725748</v>
      </c>
      <c r="AO362" s="2">
        <f t="shared" si="339"/>
        <v>0.161353685464797</v>
      </c>
      <c r="AP362" s="2">
        <f t="shared" si="340"/>
        <v>1.1238014945143817E-2</v>
      </c>
      <c r="AQ362" s="215">
        <f t="shared" si="341"/>
        <v>18.72296506921078</v>
      </c>
      <c r="AR362" s="280">
        <f t="shared" si="342"/>
        <v>2.9499545450307781E-5</v>
      </c>
      <c r="AS362" s="475"/>
    </row>
    <row r="363" spans="2:73" s="20" customFormat="1" x14ac:dyDescent="0.25">
      <c r="D363" s="27"/>
      <c r="E363" s="422"/>
      <c r="F363" s="370"/>
      <c r="G363" s="370"/>
      <c r="H363" s="283">
        <v>32</v>
      </c>
      <c r="I363" s="284">
        <v>2685.3429773642301</v>
      </c>
      <c r="J363" s="284">
        <v>48.330016310735601</v>
      </c>
      <c r="K363" s="285">
        <v>2681.7389392355135</v>
      </c>
      <c r="L363" s="285">
        <v>48.330478691762366</v>
      </c>
      <c r="M363" s="286">
        <f t="shared" si="347"/>
        <v>0.13421146420015753</v>
      </c>
      <c r="N363" s="286">
        <f t="shared" si="348"/>
        <v>9.5671605776354257E-4</v>
      </c>
      <c r="O363" s="287">
        <f t="shared" si="345"/>
        <v>12.989090833243328</v>
      </c>
      <c r="P363" s="288">
        <f t="shared" si="346"/>
        <v>2.1379621391183647E-7</v>
      </c>
      <c r="Q363" s="223"/>
      <c r="R363" s="23"/>
      <c r="S363" s="372"/>
      <c r="T363" s="367"/>
      <c r="U363" s="367"/>
      <c r="V363" s="3">
        <v>32</v>
      </c>
      <c r="W363" s="252">
        <v>2809.93561128587</v>
      </c>
      <c r="X363" s="252">
        <v>48.330145049693499</v>
      </c>
      <c r="Y363" s="253">
        <v>2805.5634813380439</v>
      </c>
      <c r="Z363" s="253">
        <v>48.336474206200194</v>
      </c>
      <c r="AA363" s="2">
        <f t="shared" si="335"/>
        <v>0.15559537842311519</v>
      </c>
      <c r="AB363" s="2">
        <f t="shared" si="336"/>
        <v>1.3095670414783666E-2</v>
      </c>
      <c r="AC363" s="215">
        <f t="shared" si="337"/>
        <v>19.115520280678069</v>
      </c>
      <c r="AD363" s="217">
        <f t="shared" si="338"/>
        <v>4.005822208623642E-5</v>
      </c>
      <c r="AE363" s="223"/>
      <c r="AF363" s="23"/>
      <c r="AG363" s="372"/>
      <c r="AH363" s="367"/>
      <c r="AI363" s="367"/>
      <c r="AJ363" s="3">
        <v>32</v>
      </c>
      <c r="AK363" s="252">
        <v>2681.67832380955</v>
      </c>
      <c r="AL363" s="252">
        <v>48.330116285158098</v>
      </c>
      <c r="AM363" s="253">
        <v>2677.2116942891084</v>
      </c>
      <c r="AN363" s="253">
        <v>48.335243090270637</v>
      </c>
      <c r="AO363" s="2">
        <f t="shared" si="339"/>
        <v>0.16656097343160478</v>
      </c>
      <c r="AP363" s="2">
        <f t="shared" si="340"/>
        <v>1.0607889048496782E-2</v>
      </c>
      <c r="AQ363" s="215">
        <f t="shared" si="341"/>
        <v>19.950779272879725</v>
      </c>
      <c r="AR363" s="280">
        <f t="shared" si="342"/>
        <v>2.6284130661956496E-5</v>
      </c>
      <c r="AS363" s="475"/>
    </row>
    <row r="364" spans="2:73" s="20" customFormat="1" x14ac:dyDescent="0.25">
      <c r="D364" s="27"/>
      <c r="E364" s="422"/>
      <c r="F364" s="370"/>
      <c r="G364" s="370"/>
      <c r="H364" s="283">
        <v>33</v>
      </c>
      <c r="I364" s="284">
        <v>2685.3322079862301</v>
      </c>
      <c r="J364" s="284">
        <v>48.330013612294401</v>
      </c>
      <c r="K364" s="285">
        <v>2681.6155091837368</v>
      </c>
      <c r="L364" s="285">
        <v>48.330444451304153</v>
      </c>
      <c r="M364" s="286">
        <f t="shared" si="347"/>
        <v>0.13840741162079495</v>
      </c>
      <c r="N364" s="286">
        <f t="shared" si="348"/>
        <v>8.9145228306422401E-4</v>
      </c>
      <c r="O364" s="287">
        <f t="shared" si="345"/>
        <v>13.813849988455008</v>
      </c>
      <c r="P364" s="288">
        <f t="shared" si="346"/>
        <v>1.856222523241259E-7</v>
      </c>
      <c r="Q364" s="223"/>
      <c r="R364" s="23"/>
      <c r="S364" s="372"/>
      <c r="T364" s="367"/>
      <c r="U364" s="367"/>
      <c r="V364" s="3">
        <v>33</v>
      </c>
      <c r="W364" s="252">
        <v>2809.9244917556398</v>
      </c>
      <c r="X364" s="252">
        <v>48.330121050380797</v>
      </c>
      <c r="Y364" s="253">
        <v>2805.4156933240629</v>
      </c>
      <c r="Z364" s="253">
        <v>48.336092539788154</v>
      </c>
      <c r="AA364" s="2">
        <f t="shared" si="335"/>
        <v>0.16045977195493286</v>
      </c>
      <c r="AB364" s="2">
        <f t="shared" si="336"/>
        <v>1.2355626838039693E-2</v>
      </c>
      <c r="AC364" s="215">
        <f t="shared" si="337"/>
        <v>20.329263296590369</v>
      </c>
      <c r="AD364" s="217">
        <f t="shared" si="338"/>
        <v>3.5658685742187863E-5</v>
      </c>
      <c r="AE364" s="223"/>
      <c r="AF364" s="23"/>
      <c r="AG364" s="372"/>
      <c r="AH364" s="367"/>
      <c r="AI364" s="367"/>
      <c r="AJ364" s="3">
        <v>33</v>
      </c>
      <c r="AK364" s="252">
        <v>2681.6675647304401</v>
      </c>
      <c r="AL364" s="252">
        <v>48.330097048123399</v>
      </c>
      <c r="AM364" s="253">
        <v>2677.0613068581565</v>
      </c>
      <c r="AN364" s="253">
        <v>48.334933821589054</v>
      </c>
      <c r="AO364" s="2">
        <f t="shared" si="339"/>
        <v>0.17176841502897353</v>
      </c>
      <c r="AP364" s="2">
        <f t="shared" si="340"/>
        <v>1.0007787612838961E-2</v>
      </c>
      <c r="AQ364" s="215">
        <f t="shared" si="341"/>
        <v>21.217611585974176</v>
      </c>
      <c r="AR364" s="280">
        <f t="shared" si="342"/>
        <v>2.3394377558065653E-5</v>
      </c>
      <c r="AS364" s="475"/>
    </row>
    <row r="365" spans="2:73" s="20" customFormat="1" x14ac:dyDescent="0.25">
      <c r="D365" s="27"/>
      <c r="E365" s="422"/>
      <c r="F365" s="370"/>
      <c r="G365" s="370"/>
      <c r="H365" s="283">
        <v>34</v>
      </c>
      <c r="I365" s="284">
        <v>2685.32143859182</v>
      </c>
      <c r="J365" s="284">
        <v>48.330011218567599</v>
      </c>
      <c r="K365" s="285">
        <v>2681.492076996165</v>
      </c>
      <c r="L365" s="285">
        <v>48.330412660019128</v>
      </c>
      <c r="M365" s="286">
        <f t="shared" si="347"/>
        <v>0.14260347162249173</v>
      </c>
      <c r="N365" s="286">
        <f t="shared" si="348"/>
        <v>8.3062561213605125E-4</v>
      </c>
      <c r="O365" s="287">
        <f t="shared" si="345"/>
        <v>14.664010230277201</v>
      </c>
      <c r="P365" s="288">
        <f t="shared" si="346"/>
        <v>1.6115523900623184E-7</v>
      </c>
      <c r="Q365" s="223"/>
      <c r="R365" s="23"/>
      <c r="S365" s="372"/>
      <c r="T365" s="367"/>
      <c r="U365" s="367"/>
      <c r="V365" s="3">
        <v>34</v>
      </c>
      <c r="W365" s="252">
        <v>2809.9133722093402</v>
      </c>
      <c r="X365" s="252">
        <v>48.330099753898097</v>
      </c>
      <c r="Y365" s="253">
        <v>2805.2679026653509</v>
      </c>
      <c r="Z365" s="253">
        <v>48.335733373080032</v>
      </c>
      <c r="AA365" s="2">
        <f t="shared" si="335"/>
        <v>0.1653242975365008</v>
      </c>
      <c r="AB365" s="2">
        <f t="shared" si="336"/>
        <v>1.1656543666622821E-2</v>
      </c>
      <c r="AC365" s="215">
        <f t="shared" si="337"/>
        <v>21.58038728413209</v>
      </c>
      <c r="AD365" s="217">
        <f t="shared" si="338"/>
        <v>3.1737665087071623E-5</v>
      </c>
      <c r="AE365" s="223"/>
      <c r="AF365" s="23"/>
      <c r="AG365" s="372"/>
      <c r="AH365" s="367"/>
      <c r="AI365" s="367"/>
      <c r="AJ365" s="3">
        <v>34</v>
      </c>
      <c r="AK365" s="252">
        <v>2681.6568056349702</v>
      </c>
      <c r="AL365" s="252">
        <v>48.330079983202502</v>
      </c>
      <c r="AM365" s="253">
        <v>2676.9109164000138</v>
      </c>
      <c r="AN365" s="253">
        <v>48.334642795218123</v>
      </c>
      <c r="AO365" s="2">
        <f t="shared" si="339"/>
        <v>0.17697601068801377</v>
      </c>
      <c r="AP365" s="2">
        <f t="shared" si="340"/>
        <v>9.4409361979263477E-3</v>
      </c>
      <c r="AQ365" s="215">
        <f t="shared" si="341"/>
        <v>22.523464630474987</v>
      </c>
      <c r="AR365" s="280">
        <f t="shared" si="342"/>
        <v>2.0819253489894648E-5</v>
      </c>
      <c r="AS365" s="475"/>
    </row>
    <row r="366" spans="2:73" s="20" customFormat="1" x14ac:dyDescent="0.25">
      <c r="D366" s="27"/>
      <c r="E366" s="422"/>
      <c r="F366" s="370"/>
      <c r="G366" s="370"/>
      <c r="H366" s="283">
        <v>35</v>
      </c>
      <c r="I366" s="284">
        <v>2685.3106691809999</v>
      </c>
      <c r="J366" s="284">
        <v>48.330009206235097</v>
      </c>
      <c r="K366" s="285">
        <v>2681.3686426714012</v>
      </c>
      <c r="L366" s="285">
        <v>48.330383142722766</v>
      </c>
      <c r="M366" s="286">
        <f t="shared" si="347"/>
        <v>0.14679964425870248</v>
      </c>
      <c r="N366" s="286">
        <f t="shared" si="348"/>
        <v>7.7371491090286529E-4</v>
      </c>
      <c r="O366" s="287">
        <f t="shared" si="345"/>
        <v>15.539573002378836</v>
      </c>
      <c r="P366" s="288">
        <f t="shared" si="346"/>
        <v>1.3982849681050378E-7</v>
      </c>
      <c r="Q366" s="223"/>
      <c r="R366" s="23"/>
      <c r="S366" s="372"/>
      <c r="T366" s="367"/>
      <c r="U366" s="367"/>
      <c r="V366" s="3">
        <v>35</v>
      </c>
      <c r="W366" s="252">
        <v>2809.9022526468998</v>
      </c>
      <c r="X366" s="252">
        <v>48.330081840490003</v>
      </c>
      <c r="Y366" s="253">
        <v>2805.1201093496607</v>
      </c>
      <c r="Z366" s="253">
        <v>48.335395379704451</v>
      </c>
      <c r="AA366" s="2">
        <f t="shared" si="335"/>
        <v>0.17018895560279415</v>
      </c>
      <c r="AB366" s="2">
        <f t="shared" si="336"/>
        <v>1.0994269018590295E-2</v>
      </c>
      <c r="AC366" s="215">
        <f t="shared" si="337"/>
        <v>22.868894515329281</v>
      </c>
      <c r="AD366" s="217">
        <f t="shared" si="338"/>
        <v>2.8233698983480134E-5</v>
      </c>
      <c r="AE366" s="223"/>
      <c r="AF366" s="23"/>
      <c r="AG366" s="372"/>
      <c r="AH366" s="367"/>
      <c r="AI366" s="367"/>
      <c r="AJ366" s="3">
        <v>35</v>
      </c>
      <c r="AK366" s="252">
        <v>2681.6460465230798</v>
      </c>
      <c r="AL366" s="252">
        <v>48.330065636999997</v>
      </c>
      <c r="AM366" s="253">
        <v>2676.7605229038131</v>
      </c>
      <c r="AN366" s="253">
        <v>48.334368935140979</v>
      </c>
      <c r="AO366" s="2">
        <f t="shared" si="339"/>
        <v>0.18218376081366375</v>
      </c>
      <c r="AP366" s="2">
        <f t="shared" si="340"/>
        <v>8.9039774398481705E-3</v>
      </c>
      <c r="AQ366" s="215">
        <f t="shared" si="341"/>
        <v>23.86834103441258</v>
      </c>
      <c r="AR366" s="280">
        <f t="shared" si="342"/>
        <v>1.8518374890181654E-5</v>
      </c>
      <c r="AS366" s="475"/>
    </row>
    <row r="367" spans="2:73" s="20" customFormat="1" x14ac:dyDescent="0.25">
      <c r="D367" s="27"/>
      <c r="E367" s="422"/>
      <c r="F367" s="370"/>
      <c r="G367" s="370"/>
      <c r="H367" s="283">
        <v>36</v>
      </c>
      <c r="I367" s="284">
        <v>2685.2998997537602</v>
      </c>
      <c r="J367" s="284">
        <v>48.330007291490901</v>
      </c>
      <c r="K367" s="285">
        <v>2681.2452062081302</v>
      </c>
      <c r="L367" s="285">
        <v>48.330355736761042</v>
      </c>
      <c r="M367" s="286">
        <f t="shared" si="347"/>
        <v>0.15099592957947933</v>
      </c>
      <c r="N367" s="286">
        <f t="shared" si="348"/>
        <v>7.209708619323711E-4</v>
      </c>
      <c r="O367" s="287">
        <f t="shared" si="345"/>
        <v>16.440539748973713</v>
      </c>
      <c r="P367" s="288">
        <f t="shared" si="346"/>
        <v>1.2141410628394095E-7</v>
      </c>
      <c r="Q367" s="223"/>
      <c r="R367" s="23"/>
      <c r="S367" s="372"/>
      <c r="T367" s="367"/>
      <c r="U367" s="367"/>
      <c r="V367" s="3">
        <v>36</v>
      </c>
      <c r="W367" s="252">
        <v>2809.89113306832</v>
      </c>
      <c r="X367" s="252">
        <v>48.330064794717998</v>
      </c>
      <c r="Y367" s="253">
        <v>2804.9723133654434</v>
      </c>
      <c r="Z367" s="253">
        <v>48.335077311479644</v>
      </c>
      <c r="AA367" s="2">
        <f t="shared" si="335"/>
        <v>0.17505374656652198</v>
      </c>
      <c r="AB367" s="2">
        <f t="shared" si="336"/>
        <v>1.0371425701447709E-2</v>
      </c>
      <c r="AC367" s="215">
        <f t="shared" si="337"/>
        <v>24.194787269406945</v>
      </c>
      <c r="AD367" s="217">
        <f t="shared" si="338"/>
        <v>2.512532428577923E-5</v>
      </c>
      <c r="AE367" s="223"/>
      <c r="AF367" s="23"/>
      <c r="AG367" s="372"/>
      <c r="AH367" s="367"/>
      <c r="AI367" s="367"/>
      <c r="AJ367" s="3">
        <v>36</v>
      </c>
      <c r="AK367" s="252">
        <v>2681.6352873947899</v>
      </c>
      <c r="AL367" s="252">
        <v>48.330051986503904</v>
      </c>
      <c r="AM367" s="253">
        <v>2676.6101263593009</v>
      </c>
      <c r="AN367" s="253">
        <v>48.334111228808609</v>
      </c>
      <c r="AO367" s="2">
        <f t="shared" si="339"/>
        <v>0.18739166579102223</v>
      </c>
      <c r="AP367" s="2">
        <f t="shared" si="340"/>
        <v>8.3990025622969061E-3</v>
      </c>
      <c r="AQ367" s="215">
        <f t="shared" si="341"/>
        <v>25.252243432596511</v>
      </c>
      <c r="AR367" s="280">
        <f t="shared" si="342"/>
        <v>1.6477448088313987E-5</v>
      </c>
      <c r="AS367" s="475"/>
    </row>
    <row r="368" spans="2:73" s="20" customFormat="1" x14ac:dyDescent="0.25">
      <c r="D368" s="27"/>
      <c r="E368" s="422"/>
      <c r="F368" s="370"/>
      <c r="G368" s="370"/>
      <c r="H368" s="283">
        <v>37</v>
      </c>
      <c r="I368" s="284">
        <v>2685.2891303101201</v>
      </c>
      <c r="J368" s="284">
        <v>48.330005969071799</v>
      </c>
      <c r="K368" s="285">
        <v>2681.1217676051128</v>
      </c>
      <c r="L368" s="285">
        <v>48.330330291114151</v>
      </c>
      <c r="M368" s="286">
        <f t="shared" si="347"/>
        <v>0.15519232763311239</v>
      </c>
      <c r="N368" s="286">
        <f t="shared" si="348"/>
        <v>6.7105731905003679E-4</v>
      </c>
      <c r="O368" s="287">
        <f t="shared" si="345"/>
        <v>17.366911915085222</v>
      </c>
      <c r="P368" s="288">
        <f t="shared" si="346"/>
        <v>1.051847871558758E-7</v>
      </c>
      <c r="Q368" s="223"/>
      <c r="R368" s="23"/>
      <c r="S368" s="372"/>
      <c r="T368" s="367"/>
      <c r="U368" s="367"/>
      <c r="V368" s="3">
        <v>37</v>
      </c>
      <c r="W368" s="252">
        <v>2809.8800134736498</v>
      </c>
      <c r="X368" s="252">
        <v>48.330053015522502</v>
      </c>
      <c r="Y368" s="253">
        <v>2804.8245147018083</v>
      </c>
      <c r="Z368" s="253">
        <v>48.334777993804209</v>
      </c>
      <c r="AA368" s="2">
        <f t="shared" si="335"/>
        <v>0.17991867081867816</v>
      </c>
      <c r="AB368" s="2">
        <f t="shared" si="336"/>
        <v>9.7764806510558522E-3</v>
      </c>
      <c r="AC368" s="215">
        <f t="shared" si="337"/>
        <v>25.558067832090764</v>
      </c>
      <c r="AD368" s="217">
        <f t="shared" si="338"/>
        <v>2.2325419762608435E-5</v>
      </c>
      <c r="AE368" s="223"/>
      <c r="AF368" s="23"/>
      <c r="AG368" s="372"/>
      <c r="AH368" s="367"/>
      <c r="AI368" s="367"/>
      <c r="AJ368" s="3">
        <v>37</v>
      </c>
      <c r="AK368" s="252">
        <v>2681.62452825013</v>
      </c>
      <c r="AL368" s="252">
        <v>48.330042558678798</v>
      </c>
      <c r="AM368" s="253">
        <v>2676.4597267568001</v>
      </c>
      <c r="AN368" s="253">
        <v>48.333868723396264</v>
      </c>
      <c r="AO368" s="2">
        <f t="shared" si="339"/>
        <v>0.19259972598401304</v>
      </c>
      <c r="AP368" s="2">
        <f t="shared" si="340"/>
        <v>7.9167418750376462E-3</v>
      </c>
      <c r="AQ368" s="215">
        <f t="shared" si="341"/>
        <v>26.675174465502071</v>
      </c>
      <c r="AR368" s="280">
        <f t="shared" si="342"/>
        <v>1.4639536445185046E-5</v>
      </c>
      <c r="AS368" s="475"/>
    </row>
    <row r="369" spans="4:45" s="20" customFormat="1" x14ac:dyDescent="0.25">
      <c r="D369" s="27"/>
      <c r="E369" s="422"/>
      <c r="F369" s="370"/>
      <c r="G369" s="370"/>
      <c r="H369" s="283">
        <v>38</v>
      </c>
      <c r="I369" s="284">
        <v>2685.2783608500499</v>
      </c>
      <c r="J369" s="284">
        <v>48.330004997164302</v>
      </c>
      <c r="K369" s="285">
        <v>2680.99832686118</v>
      </c>
      <c r="L369" s="285">
        <v>48.330306665564365</v>
      </c>
      <c r="M369" s="286">
        <f t="shared" si="347"/>
        <v>0.15938883846347537</v>
      </c>
      <c r="N369" s="286">
        <f t="shared" si="348"/>
        <v>6.2418450004389167E-4</v>
      </c>
      <c r="O369" s="287">
        <f t="shared" si="345"/>
        <v>18.318690945881976</v>
      </c>
      <c r="P369" s="288">
        <f t="shared" si="346"/>
        <v>9.1003823596412063E-8</v>
      </c>
      <c r="Q369" s="223"/>
      <c r="R369" s="23"/>
      <c r="S369" s="372"/>
      <c r="T369" s="367"/>
      <c r="U369" s="367"/>
      <c r="V369" s="3">
        <v>38</v>
      </c>
      <c r="W369" s="252">
        <v>2809.8688938628302</v>
      </c>
      <c r="X369" s="252">
        <v>48.330044357238997</v>
      </c>
      <c r="Y369" s="253">
        <v>2804.6767133484832</v>
      </c>
      <c r="Z369" s="253">
        <v>48.334496321319598</v>
      </c>
      <c r="AA369" s="2">
        <f t="shared" si="335"/>
        <v>0.18478372872440746</v>
      </c>
      <c r="AB369" s="2">
        <f t="shared" si="336"/>
        <v>9.2115869948187403E-3</v>
      </c>
      <c r="AC369" s="215">
        <f t="shared" si="337"/>
        <v>26.958738493564688</v>
      </c>
      <c r="AD369" s="217">
        <f t="shared" si="338"/>
        <v>1.9819984174966456E-5</v>
      </c>
      <c r="AE369" s="223"/>
      <c r="AF369" s="23"/>
      <c r="AG369" s="372"/>
      <c r="AH369" s="367"/>
      <c r="AI369" s="367"/>
      <c r="AJ369" s="3">
        <v>38</v>
      </c>
      <c r="AK369" s="252">
        <v>2681.61376908904</v>
      </c>
      <c r="AL369" s="252">
        <v>48.330035629589503</v>
      </c>
      <c r="AM369" s="253">
        <v>2676.3093240871767</v>
      </c>
      <c r="AN369" s="253">
        <v>48.333640522280753</v>
      </c>
      <c r="AO369" s="2">
        <f t="shared" si="339"/>
        <v>0.19780794173298363</v>
      </c>
      <c r="AP369" s="2">
        <f t="shared" si="340"/>
        <v>7.4589075805334571E-3</v>
      </c>
      <c r="AQ369" s="215">
        <f t="shared" si="341"/>
        <v>28.137136777792694</v>
      </c>
      <c r="AR369" s="280">
        <f t="shared" si="342"/>
        <v>1.2995251315427468E-5</v>
      </c>
      <c r="AS369" s="475"/>
    </row>
    <row r="370" spans="4:45" s="20" customFormat="1" x14ac:dyDescent="0.25">
      <c r="D370" s="27"/>
      <c r="E370" s="422"/>
      <c r="F370" s="370"/>
      <c r="G370" s="370"/>
      <c r="H370" s="283">
        <v>39</v>
      </c>
      <c r="I370" s="284">
        <v>2685.2675913735502</v>
      </c>
      <c r="J370" s="284">
        <v>48.3300041802488</v>
      </c>
      <c r="K370" s="285">
        <v>2680.8748839752288</v>
      </c>
      <c r="L370" s="285">
        <v>48.330284729923392</v>
      </c>
      <c r="M370" s="286">
        <f t="shared" si="347"/>
        <v>0.16358546211308625</v>
      </c>
      <c r="N370" s="286">
        <f t="shared" si="348"/>
        <v>5.8048758602585943E-4</v>
      </c>
      <c r="O370" s="287">
        <f t="shared" si="345"/>
        <v>19.295878287267239</v>
      </c>
      <c r="P370" s="288">
        <f t="shared" si="346"/>
        <v>7.8708119913746229E-8</v>
      </c>
      <c r="Q370" s="223"/>
      <c r="R370" s="23"/>
      <c r="S370" s="372"/>
      <c r="T370" s="367"/>
      <c r="U370" s="367"/>
      <c r="V370" s="3">
        <v>39</v>
      </c>
      <c r="W370" s="252">
        <v>2809.8577742358498</v>
      </c>
      <c r="X370" s="252">
        <v>48.330037078930303</v>
      </c>
      <c r="Y370" s="253">
        <v>2804.5289092957782</v>
      </c>
      <c r="Z370" s="253">
        <v>48.334231253828278</v>
      </c>
      <c r="AA370" s="2">
        <f t="shared" si="335"/>
        <v>0.18964892062982541</v>
      </c>
      <c r="AB370" s="2">
        <f t="shared" si="336"/>
        <v>8.6781950759224919E-3</v>
      </c>
      <c r="AC370" s="215">
        <f t="shared" si="337"/>
        <v>28.396801549523506</v>
      </c>
      <c r="AD370" s="217">
        <f t="shared" si="338"/>
        <v>1.7591103074805654E-5</v>
      </c>
      <c r="AE370" s="223"/>
      <c r="AF370" s="23"/>
      <c r="AG370" s="372"/>
      <c r="AH370" s="367"/>
      <c r="AI370" s="367"/>
      <c r="AJ370" s="3">
        <v>39</v>
      </c>
      <c r="AK370" s="252">
        <v>2681.6030099115201</v>
      </c>
      <c r="AL370" s="252">
        <v>48.330029805452703</v>
      </c>
      <c r="AM370" s="253">
        <v>2676.1589183418077</v>
      </c>
      <c r="AN370" s="253">
        <v>48.333425781725445</v>
      </c>
      <c r="AO370" s="2">
        <f t="shared" si="339"/>
        <v>0.20301631336146048</v>
      </c>
      <c r="AP370" s="2">
        <f t="shared" si="340"/>
        <v>7.0266380683234684E-3</v>
      </c>
      <c r="AQ370" s="215">
        <f t="shared" si="341"/>
        <v>29.638133019412834</v>
      </c>
      <c r="AR370" s="280">
        <f t="shared" si="342"/>
        <v>1.1532654845026771E-5</v>
      </c>
      <c r="AS370" s="475"/>
    </row>
    <row r="371" spans="4:45" s="20" customFormat="1" x14ac:dyDescent="0.25">
      <c r="D371" s="27"/>
      <c r="E371" s="422"/>
      <c r="F371" s="370"/>
      <c r="G371" s="370"/>
      <c r="H371" s="283">
        <v>40</v>
      </c>
      <c r="I371" s="284">
        <v>2685.25682188065</v>
      </c>
      <c r="J371" s="284">
        <v>48.330003435697499</v>
      </c>
      <c r="K371" s="285">
        <v>2680.7514389462167</v>
      </c>
      <c r="L371" s="285">
        <v>48.330264363314996</v>
      </c>
      <c r="M371" s="286">
        <f t="shared" si="347"/>
        <v>0.16778219862329341</v>
      </c>
      <c r="N371" s="286">
        <f t="shared" si="348"/>
        <v>5.3988743833565289E-4</v>
      </c>
      <c r="O371" s="287">
        <f t="shared" si="345"/>
        <v>20.298475385883066</v>
      </c>
      <c r="P371" s="288">
        <f t="shared" si="346"/>
        <v>6.8083221572410396E-8</v>
      </c>
      <c r="Q371" s="223"/>
      <c r="R371" s="23"/>
      <c r="S371" s="372"/>
      <c r="T371" s="367"/>
      <c r="U371" s="367"/>
      <c r="V371" s="3">
        <v>40</v>
      </c>
      <c r="W371" s="252">
        <v>2809.8466545927499</v>
      </c>
      <c r="X371" s="252">
        <v>48.330030447453296</v>
      </c>
      <c r="Y371" s="253">
        <v>2804.3811025345522</v>
      </c>
      <c r="Z371" s="253">
        <v>48.333981812452528</v>
      </c>
      <c r="AA371" s="2">
        <f t="shared" si="335"/>
        <v>0.19451424686340871</v>
      </c>
      <c r="AB371" s="2">
        <f t="shared" si="336"/>
        <v>8.1757966271667377E-3</v>
      </c>
      <c r="AC371" s="215">
        <f t="shared" si="337"/>
        <v>29.872259300869906</v>
      </c>
      <c r="AD371" s="217">
        <f t="shared" si="338"/>
        <v>1.5613285357152097E-5</v>
      </c>
      <c r="AE371" s="223"/>
      <c r="AF371" s="23"/>
      <c r="AG371" s="372"/>
      <c r="AH371" s="367"/>
      <c r="AI371" s="367"/>
      <c r="AJ371" s="3">
        <v>40</v>
      </c>
      <c r="AK371" s="252">
        <v>2681.5922507176001</v>
      </c>
      <c r="AL371" s="252">
        <v>48.330024497171898</v>
      </c>
      <c r="AM371" s="253">
        <v>2676.008509512551</v>
      </c>
      <c r="AN371" s="253">
        <v>48.333223707760844</v>
      </c>
      <c r="AO371" s="2">
        <f t="shared" si="339"/>
        <v>0.20822484117616744</v>
      </c>
      <c r="AP371" s="2">
        <f t="shared" si="340"/>
        <v>6.6195095538033417E-3</v>
      </c>
      <c r="AQ371" s="215">
        <f t="shared" si="341"/>
        <v>31.178165844963583</v>
      </c>
      <c r="AR371" s="280">
        <f t="shared" si="342"/>
        <v>1.0234948392422862E-5</v>
      </c>
      <c r="AS371" s="475"/>
    </row>
    <row r="372" spans="4:45" s="20" customFormat="1" x14ac:dyDescent="0.25">
      <c r="D372" s="27"/>
      <c r="E372" s="422"/>
      <c r="F372" s="370"/>
      <c r="G372" s="370"/>
      <c r="H372" s="283">
        <v>41</v>
      </c>
      <c r="I372" s="284">
        <v>2685.2460523713398</v>
      </c>
      <c r="J372" s="284">
        <v>48.3300028286382</v>
      </c>
      <c r="K372" s="285">
        <v>2680.6279917731581</v>
      </c>
      <c r="L372" s="285">
        <v>48.33024545350893</v>
      </c>
      <c r="M372" s="286">
        <f t="shared" si="347"/>
        <v>0.17197904803187478</v>
      </c>
      <c r="N372" s="286">
        <f t="shared" si="348"/>
        <v>5.0201708365241171E-4</v>
      </c>
      <c r="O372" s="287">
        <f t="shared" si="345"/>
        <v>21.326483688478579</v>
      </c>
      <c r="P372" s="288">
        <f t="shared" si="346"/>
        <v>5.8866827896486008E-8</v>
      </c>
      <c r="Q372" s="223"/>
      <c r="R372" s="23"/>
      <c r="S372" s="372"/>
      <c r="T372" s="367"/>
      <c r="U372" s="367"/>
      <c r="V372" s="3">
        <v>41</v>
      </c>
      <c r="W372" s="252">
        <v>2809.8355349335102</v>
      </c>
      <c r="X372" s="252">
        <v>48.330025044956699</v>
      </c>
      <c r="Y372" s="253">
        <v>2804.2332930561793</v>
      </c>
      <c r="Z372" s="253">
        <v>48.333747076019655</v>
      </c>
      <c r="AA372" s="2">
        <f t="shared" si="335"/>
        <v>0.19937970773308955</v>
      </c>
      <c r="AB372" s="2">
        <f t="shared" si="336"/>
        <v>7.7012810556050621E-3</v>
      </c>
      <c r="AC372" s="215">
        <f t="shared" si="337"/>
        <v>31.385114052120333</v>
      </c>
      <c r="AD372" s="217">
        <f t="shared" si="338"/>
        <v>1.385351523361259E-5</v>
      </c>
      <c r="AE372" s="223"/>
      <c r="AF372" s="23"/>
      <c r="AG372" s="372"/>
      <c r="AH372" s="367"/>
      <c r="AI372" s="367"/>
      <c r="AJ372" s="3">
        <v>41</v>
      </c>
      <c r="AK372" s="252">
        <v>2681.5814915072601</v>
      </c>
      <c r="AL372" s="252">
        <v>48.330020169016997</v>
      </c>
      <c r="AM372" s="253">
        <v>2675.8580975917171</v>
      </c>
      <c r="AN372" s="253">
        <v>48.333033553249145</v>
      </c>
      <c r="AO372" s="2">
        <f t="shared" si="339"/>
        <v>0.21343352546508132</v>
      </c>
      <c r="AP372" s="2">
        <f t="shared" si="340"/>
        <v>6.2350154657692071E-3</v>
      </c>
      <c r="AQ372" s="215">
        <f t="shared" si="341"/>
        <v>32.757237912475276</v>
      </c>
      <c r="AR372" s="280">
        <f t="shared" si="342"/>
        <v>9.0804845305557003E-6</v>
      </c>
      <c r="AS372" s="475"/>
    </row>
    <row r="373" spans="4:45" s="20" customFormat="1" x14ac:dyDescent="0.25">
      <c r="D373" s="27"/>
      <c r="E373" s="422"/>
      <c r="F373" s="370"/>
      <c r="G373" s="370"/>
      <c r="H373" s="283">
        <v>42</v>
      </c>
      <c r="I373" s="284">
        <v>2685.2352828456301</v>
      </c>
      <c r="J373" s="284">
        <v>48.330002231669802</v>
      </c>
      <c r="K373" s="285">
        <v>2680.504542455119</v>
      </c>
      <c r="L373" s="285">
        <v>48.330227896302524</v>
      </c>
      <c r="M373" s="286">
        <f t="shared" si="347"/>
        <v>0.17617601037543926</v>
      </c>
      <c r="N373" s="286">
        <f t="shared" si="348"/>
        <v>4.6692452369613438E-4</v>
      </c>
      <c r="O373" s="287">
        <f t="shared" si="345"/>
        <v>22.37990464241286</v>
      </c>
      <c r="P373" s="288">
        <f t="shared" si="346"/>
        <v>5.0924526461805786E-8</v>
      </c>
      <c r="Q373" s="223"/>
      <c r="R373" s="23"/>
      <c r="S373" s="372"/>
      <c r="T373" s="367"/>
      <c r="U373" s="367"/>
      <c r="V373" s="3">
        <v>42</v>
      </c>
      <c r="W373" s="252">
        <v>2809.8244152581401</v>
      </c>
      <c r="X373" s="252">
        <v>48.330019732353598</v>
      </c>
      <c r="Y373" s="253">
        <v>2804.0854808525196</v>
      </c>
      <c r="Z373" s="253">
        <v>48.333526177660318</v>
      </c>
      <c r="AA373" s="2">
        <f t="shared" si="335"/>
        <v>0.20424530353058637</v>
      </c>
      <c r="AB373" s="2">
        <f t="shared" si="336"/>
        <v>7.2552118251504949E-3</v>
      </c>
      <c r="AC373" s="215">
        <f t="shared" si="337"/>
        <v>32.935368112014856</v>
      </c>
      <c r="AD373" s="217">
        <f t="shared" si="338"/>
        <v>1.2295158689013707E-5</v>
      </c>
      <c r="AE373" s="223"/>
      <c r="AF373" s="23"/>
      <c r="AG373" s="372"/>
      <c r="AH373" s="367"/>
      <c r="AI373" s="367"/>
      <c r="AJ373" s="3">
        <v>42</v>
      </c>
      <c r="AK373" s="252">
        <v>2681.5707322805201</v>
      </c>
      <c r="AL373" s="252">
        <v>48.330015912803802</v>
      </c>
      <c r="AM373" s="253">
        <v>2675.7076825720419</v>
      </c>
      <c r="AN373" s="253">
        <v>48.332854615121946</v>
      </c>
      <c r="AO373" s="2">
        <f t="shared" si="339"/>
        <v>0.2186423665018169</v>
      </c>
      <c r="AP373" s="2">
        <f t="shared" si="340"/>
        <v>5.8735803506982055E-3</v>
      </c>
      <c r="AQ373" s="215">
        <f t="shared" si="341"/>
        <v>34.375351884086648</v>
      </c>
      <c r="AR373" s="280">
        <f t="shared" si="342"/>
        <v>8.0582308510347567E-6</v>
      </c>
      <c r="AS373" s="475"/>
    </row>
    <row r="374" spans="4:45" s="20" customFormat="1" x14ac:dyDescent="0.25">
      <c r="D374" s="27"/>
      <c r="E374" s="422"/>
      <c r="F374" s="370"/>
      <c r="G374" s="370"/>
      <c r="H374" s="283">
        <v>43</v>
      </c>
      <c r="I374" s="284">
        <v>2685.2245133035299</v>
      </c>
      <c r="J374" s="284">
        <v>48.330001876912597</v>
      </c>
      <c r="K374" s="285">
        <v>2680.3810909912149</v>
      </c>
      <c r="L374" s="285">
        <v>48.330211594946483</v>
      </c>
      <c r="M374" s="286">
        <f t="shared" si="347"/>
        <v>0.18037308568869959</v>
      </c>
      <c r="N374" s="286">
        <f t="shared" si="348"/>
        <v>4.3392928976205484E-4</v>
      </c>
      <c r="O374" s="287">
        <f t="shared" si="345"/>
        <v>23.458739695430221</v>
      </c>
      <c r="P374" s="288">
        <f t="shared" si="346"/>
        <v>4.3981653737208503E-8</v>
      </c>
      <c r="Q374" s="223"/>
      <c r="R374" s="23"/>
      <c r="S374" s="372"/>
      <c r="T374" s="367"/>
      <c r="U374" s="367"/>
      <c r="V374" s="3">
        <v>43</v>
      </c>
      <c r="W374" s="252">
        <v>2809.8132955666601</v>
      </c>
      <c r="X374" s="252">
        <v>48.330016577729502</v>
      </c>
      <c r="Y374" s="253">
        <v>2803.9376659158902</v>
      </c>
      <c r="Z374" s="253">
        <v>48.333318301607349</v>
      </c>
      <c r="AA374" s="2">
        <f t="shared" si="335"/>
        <v>0.20911103453174468</v>
      </c>
      <c r="AB374" s="2">
        <f t="shared" si="336"/>
        <v>6.8316216538780008E-3</v>
      </c>
      <c r="AC374" s="215">
        <f t="shared" si="337"/>
        <v>34.523023793007027</v>
      </c>
      <c r="AD374" s="217">
        <f t="shared" si="338"/>
        <v>1.0901380565545004E-5</v>
      </c>
      <c r="AE374" s="223"/>
      <c r="AF374" s="23"/>
      <c r="AG374" s="372"/>
      <c r="AH374" s="367"/>
      <c r="AI374" s="367"/>
      <c r="AJ374" s="3">
        <v>43</v>
      </c>
      <c r="AK374" s="252">
        <v>2681.5599730373901</v>
      </c>
      <c r="AL374" s="252">
        <v>48.330013383417104</v>
      </c>
      <c r="AM374" s="253">
        <v>2675.5572644466624</v>
      </c>
      <c r="AN374" s="253">
        <v>48.332686231780841</v>
      </c>
      <c r="AO374" s="2">
        <f t="shared" si="339"/>
        <v>0.22385136454466342</v>
      </c>
      <c r="AP374" s="2">
        <f t="shared" si="340"/>
        <v>5.5304109736790353E-3</v>
      </c>
      <c r="AQ374" s="215">
        <f t="shared" si="341"/>
        <v>36.032510425196214</v>
      </c>
      <c r="AR374" s="280">
        <f t="shared" si="342"/>
        <v>7.1441183755318039E-6</v>
      </c>
      <c r="AS374" s="475"/>
    </row>
    <row r="375" spans="4:45" s="20" customFormat="1" x14ac:dyDescent="0.25">
      <c r="D375" s="27"/>
      <c r="E375" s="422"/>
      <c r="F375" s="370"/>
      <c r="G375" s="370"/>
      <c r="H375" s="283">
        <v>44</v>
      </c>
      <c r="I375" s="284">
        <v>2685.2137437450401</v>
      </c>
      <c r="J375" s="284">
        <v>48.330001553411797</v>
      </c>
      <c r="K375" s="285">
        <v>2680.257637380606</v>
      </c>
      <c r="L375" s="285">
        <v>48.330196459611784</v>
      </c>
      <c r="M375" s="286">
        <f t="shared" si="347"/>
        <v>0.18457027400440504</v>
      </c>
      <c r="N375" s="286">
        <f t="shared" si="348"/>
        <v>4.0328200645976163E-4</v>
      </c>
      <c r="O375" s="287">
        <f t="shared" si="345"/>
        <v>24.562990295584815</v>
      </c>
      <c r="P375" s="288">
        <f t="shared" si="346"/>
        <v>3.79884267932294E-8</v>
      </c>
      <c r="Q375" s="223"/>
      <c r="R375" s="23"/>
      <c r="S375" s="372"/>
      <c r="T375" s="367"/>
      <c r="U375" s="367"/>
      <c r="V375" s="3">
        <v>44</v>
      </c>
      <c r="W375" s="252">
        <v>2809.8021758590799</v>
      </c>
      <c r="X375" s="252">
        <v>48.330013701782597</v>
      </c>
      <c r="Y375" s="253">
        <v>2803.7898482390374</v>
      </c>
      <c r="Z375" s="253">
        <v>48.333122680183308</v>
      </c>
      <c r="AA375" s="2">
        <f t="shared" si="335"/>
        <v>0.21397690099674854</v>
      </c>
      <c r="AB375" s="2">
        <f t="shared" si="336"/>
        <v>6.4328109234450953E-3</v>
      </c>
      <c r="AC375" s="215">
        <f t="shared" si="337"/>
        <v>36.148083410725548</v>
      </c>
      <c r="AD375" s="217">
        <f t="shared" si="338"/>
        <v>9.6657466960861742E-6</v>
      </c>
      <c r="AE375" s="223"/>
      <c r="AF375" s="23"/>
      <c r="AG375" s="372"/>
      <c r="AH375" s="367"/>
      <c r="AI375" s="367"/>
      <c r="AJ375" s="3">
        <v>44</v>
      </c>
      <c r="AK375" s="252">
        <v>2681.5492137778601</v>
      </c>
      <c r="AL375" s="252">
        <v>48.330011076869397</v>
      </c>
      <c r="AM375" s="253">
        <v>2675.4068432090935</v>
      </c>
      <c r="AN375" s="253">
        <v>48.33252778065139</v>
      </c>
      <c r="AO375" s="2">
        <f t="shared" si="339"/>
        <v>0.2290605198370777</v>
      </c>
      <c r="AP375" s="2">
        <f t="shared" si="340"/>
        <v>5.2073312749500557E-3</v>
      </c>
      <c r="AQ375" s="215">
        <f t="shared" si="341"/>
        <v>37.728716204050578</v>
      </c>
      <c r="AR375" s="280">
        <f t="shared" si="342"/>
        <v>6.3337979262960894E-6</v>
      </c>
      <c r="AS375" s="475"/>
    </row>
    <row r="376" spans="4:45" s="20" customFormat="1" x14ac:dyDescent="0.25">
      <c r="D376" s="27"/>
      <c r="E376" s="422"/>
      <c r="F376" s="370"/>
      <c r="G376" s="370"/>
      <c r="H376" s="283">
        <v>45</v>
      </c>
      <c r="I376" s="284">
        <v>2685.2029741701799</v>
      </c>
      <c r="J376" s="284">
        <v>48.330001276946</v>
      </c>
      <c r="K376" s="285">
        <v>2680.1341816224945</v>
      </c>
      <c r="L376" s="285">
        <v>48.330182406894679</v>
      </c>
      <c r="M376" s="286">
        <f t="shared" si="347"/>
        <v>0.18876757535440661</v>
      </c>
      <c r="N376" s="286">
        <f t="shared" si="348"/>
        <v>3.7477745477593541E-4</v>
      </c>
      <c r="O376" s="287">
        <f t="shared" si="345"/>
        <v>25.692657891471672</v>
      </c>
      <c r="P376" s="288">
        <f t="shared" si="346"/>
        <v>3.2808058308426491E-8</v>
      </c>
      <c r="Q376" s="223"/>
      <c r="R376" s="23"/>
      <c r="S376" s="372"/>
      <c r="T376" s="367"/>
      <c r="U376" s="367"/>
      <c r="V376" s="3">
        <v>45</v>
      </c>
      <c r="W376" s="252">
        <v>2809.7910561354001</v>
      </c>
      <c r="X376" s="252">
        <v>48.330011246684101</v>
      </c>
      <c r="Y376" s="253">
        <v>2803.6420278151127</v>
      </c>
      <c r="Z376" s="253">
        <v>48.332938590965611</v>
      </c>
      <c r="AA376" s="2">
        <f t="shared" si="335"/>
        <v>0.21884290317105903</v>
      </c>
      <c r="AB376" s="2">
        <f t="shared" si="336"/>
        <v>6.0569906896317787E-3</v>
      </c>
      <c r="AC376" s="215">
        <f t="shared" si="337"/>
        <v>37.810549283697355</v>
      </c>
      <c r="AD376" s="217">
        <f t="shared" si="338"/>
        <v>8.5693445424872331E-6</v>
      </c>
      <c r="AE376" s="223"/>
      <c r="AF376" s="23"/>
      <c r="AG376" s="372"/>
      <c r="AH376" s="367"/>
      <c r="AI376" s="367"/>
      <c r="AJ376" s="3">
        <v>45</v>
      </c>
      <c r="AK376" s="252">
        <v>2681.5384545019701</v>
      </c>
      <c r="AL376" s="252">
        <v>48.330009105641999</v>
      </c>
      <c r="AM376" s="253">
        <v>2675.2564188532037</v>
      </c>
      <c r="AN376" s="253">
        <v>48.332378675881337</v>
      </c>
      <c r="AO376" s="2">
        <f t="shared" si="339"/>
        <v>0.23426983261118772</v>
      </c>
      <c r="AP376" s="2">
        <f t="shared" si="340"/>
        <v>4.9028963229838032E-3</v>
      </c>
      <c r="AQ376" s="215">
        <f t="shared" si="341"/>
        <v>39.463971892371831</v>
      </c>
      <c r="AR376" s="280">
        <f t="shared" si="342"/>
        <v>5.6148631191575735E-6</v>
      </c>
      <c r="AS376" s="475"/>
    </row>
    <row r="377" spans="4:45" s="20" customFormat="1" x14ac:dyDescent="0.25">
      <c r="D377" s="27"/>
      <c r="E377" s="422"/>
      <c r="F377" s="370"/>
      <c r="G377" s="370"/>
      <c r="H377" s="283">
        <v>46</v>
      </c>
      <c r="I377" s="284">
        <v>2685.1922045789502</v>
      </c>
      <c r="J377" s="284">
        <v>48.330001057201201</v>
      </c>
      <c r="K377" s="285">
        <v>2680.0107237161219</v>
      </c>
      <c r="L377" s="285">
        <v>48.330169359357107</v>
      </c>
      <c r="M377" s="286">
        <f t="shared" si="347"/>
        <v>0.19296498976842311</v>
      </c>
      <c r="N377" s="286">
        <f t="shared" si="348"/>
        <v>3.4823536566205442E-4</v>
      </c>
      <c r="O377" s="287">
        <f t="shared" si="345"/>
        <v>26.847743931855554</v>
      </c>
      <c r="P377" s="288">
        <f t="shared" si="346"/>
        <v>2.8325615682614053E-8</v>
      </c>
      <c r="Q377" s="223"/>
      <c r="R377" s="23"/>
      <c r="S377" s="372"/>
      <c r="T377" s="367"/>
      <c r="U377" s="367"/>
      <c r="V377" s="3">
        <v>46</v>
      </c>
      <c r="W377" s="252">
        <v>2809.7799363956201</v>
      </c>
      <c r="X377" s="252">
        <v>48.330009298457298</v>
      </c>
      <c r="Y377" s="253">
        <v>2803.4942046376486</v>
      </c>
      <c r="Z377" s="253">
        <v>48.332765354118756</v>
      </c>
      <c r="AA377" s="2">
        <f t="shared" si="335"/>
        <v>0.22370904128651389</v>
      </c>
      <c r="AB377" s="2">
        <f t="shared" si="336"/>
        <v>5.7025763112058779E-3</v>
      </c>
      <c r="AC377" s="215">
        <f t="shared" si="337"/>
        <v>39.510423733171002</v>
      </c>
      <c r="AD377" s="217">
        <f t="shared" si="338"/>
        <v>7.5958428090515182E-6</v>
      </c>
      <c r="AE377" s="223"/>
      <c r="AF377" s="23"/>
      <c r="AG377" s="372"/>
      <c r="AH377" s="367"/>
      <c r="AI377" s="367"/>
      <c r="AJ377" s="3">
        <v>46</v>
      </c>
      <c r="AK377" s="252">
        <v>2681.5276952097001</v>
      </c>
      <c r="AL377" s="252">
        <v>48.330007538797801</v>
      </c>
      <c r="AM377" s="253">
        <v>2675.1059913731965</v>
      </c>
      <c r="AN377" s="253">
        <v>48.332238366174593</v>
      </c>
      <c r="AO377" s="2">
        <f t="shared" si="339"/>
        <v>0.23947930308441026</v>
      </c>
      <c r="AP377" s="2">
        <f t="shared" si="340"/>
        <v>4.6158225301353084E-3</v>
      </c>
      <c r="AQ377" s="215">
        <f t="shared" si="341"/>
        <v>41.238280163765552</v>
      </c>
      <c r="AR377" s="280">
        <f t="shared" si="342"/>
        <v>4.9765907850443268E-6</v>
      </c>
      <c r="AS377" s="475"/>
    </row>
    <row r="378" spans="4:45" s="20" customFormat="1" x14ac:dyDescent="0.25">
      <c r="D378" s="27"/>
      <c r="E378" s="422"/>
      <c r="F378" s="370"/>
      <c r="G378" s="370"/>
      <c r="H378" s="283">
        <v>47</v>
      </c>
      <c r="I378" s="284">
        <v>2685.18143497136</v>
      </c>
      <c r="J378" s="284">
        <v>48.330000852898799</v>
      </c>
      <c r="K378" s="285">
        <v>2679.8872636607657</v>
      </c>
      <c r="L378" s="285">
        <v>48.330157245099997</v>
      </c>
      <c r="M378" s="286">
        <f t="shared" si="347"/>
        <v>0.1971625172751402</v>
      </c>
      <c r="N378" s="286">
        <f t="shared" si="348"/>
        <v>3.2359238245047465E-4</v>
      </c>
      <c r="O378" s="287">
        <f t="shared" si="345"/>
        <v>28.028249865919403</v>
      </c>
      <c r="P378" s="288">
        <f t="shared" si="346"/>
        <v>2.4458520595627636E-8</v>
      </c>
      <c r="Q378" s="223"/>
      <c r="R378" s="23"/>
      <c r="S378" s="372"/>
      <c r="T378" s="367"/>
      <c r="U378" s="367"/>
      <c r="V378" s="3">
        <v>47</v>
      </c>
      <c r="W378" s="252">
        <v>2809.7688166397602</v>
      </c>
      <c r="X378" s="252">
        <v>48.330007487818101</v>
      </c>
      <c r="Y378" s="253">
        <v>2803.3463787005358</v>
      </c>
      <c r="Z378" s="253">
        <v>48.332602329883827</v>
      </c>
      <c r="AA378" s="2">
        <f t="shared" si="335"/>
        <v>0.22857531556297631</v>
      </c>
      <c r="AB378" s="2">
        <f t="shared" si="336"/>
        <v>5.3690082013329856E-3</v>
      </c>
      <c r="AC378" s="215">
        <f t="shared" si="337"/>
        <v>41.247709083189434</v>
      </c>
      <c r="AD378" s="217">
        <f t="shared" si="338"/>
        <v>6.7332053460601358E-6</v>
      </c>
      <c r="AE378" s="223"/>
      <c r="AF378" s="23"/>
      <c r="AG378" s="372"/>
      <c r="AH378" s="367"/>
      <c r="AI378" s="367"/>
      <c r="AJ378" s="3">
        <v>47</v>
      </c>
      <c r="AK378" s="252">
        <v>2681.5169359010602</v>
      </c>
      <c r="AL378" s="252">
        <v>48.330006082053202</v>
      </c>
      <c r="AM378" s="253">
        <v>2674.9555607635893</v>
      </c>
      <c r="AN378" s="253">
        <v>48.332106332752986</v>
      </c>
      <c r="AO378" s="2">
        <f t="shared" si="339"/>
        <v>0.24468893146356394</v>
      </c>
      <c r="AP378" s="2">
        <f t="shared" si="340"/>
        <v>4.3456454282612845E-3</v>
      </c>
      <c r="AQ378" s="215">
        <f t="shared" si="341"/>
        <v>43.051643694620019</v>
      </c>
      <c r="AR378" s="280">
        <f t="shared" si="342"/>
        <v>4.4110530019395942E-6</v>
      </c>
      <c r="AS378" s="475"/>
    </row>
    <row r="379" spans="4:45" s="20" customFormat="1" x14ac:dyDescent="0.25">
      <c r="D379" s="27"/>
      <c r="E379" s="422"/>
      <c r="F379" s="370"/>
      <c r="G379" s="370"/>
      <c r="H379" s="283">
        <v>48</v>
      </c>
      <c r="I379" s="284">
        <v>2685.1706653474198</v>
      </c>
      <c r="J379" s="284">
        <v>48.330000720458301</v>
      </c>
      <c r="K379" s="285">
        <v>2679.7638014557369</v>
      </c>
      <c r="L379" s="285">
        <v>48.330145997367069</v>
      </c>
      <c r="M379" s="286">
        <f t="shared" si="347"/>
        <v>0.2013601579020414</v>
      </c>
      <c r="N379" s="286">
        <f t="shared" si="348"/>
        <v>3.0059364080716616E-4</v>
      </c>
      <c r="O379" s="287">
        <f t="shared" si="345"/>
        <v>29.234177143183928</v>
      </c>
      <c r="P379" s="288">
        <f t="shared" si="346"/>
        <v>2.1105380221114677E-8</v>
      </c>
      <c r="Q379" s="223"/>
      <c r="R379" s="23"/>
      <c r="S379" s="372"/>
      <c r="T379" s="367"/>
      <c r="U379" s="367"/>
      <c r="V379" s="3">
        <v>48</v>
      </c>
      <c r="W379" s="252">
        <v>2809.75769686782</v>
      </c>
      <c r="X379" s="252">
        <v>48.330006315473298</v>
      </c>
      <c r="Y379" s="253">
        <v>2803.1985499980019</v>
      </c>
      <c r="Z379" s="253">
        <v>48.332448916215995</v>
      </c>
      <c r="AA379" s="2">
        <f t="shared" si="335"/>
        <v>0.2334417262075611</v>
      </c>
      <c r="AB379" s="2">
        <f t="shared" si="336"/>
        <v>5.0540046006878614E-3</v>
      </c>
      <c r="AC379" s="215">
        <f t="shared" si="337"/>
        <v>43.022407659843928</v>
      </c>
      <c r="AD379" s="217">
        <f t="shared" si="338"/>
        <v>5.9662983882227362E-6</v>
      </c>
      <c r="AE379" s="223"/>
      <c r="AF379" s="23"/>
      <c r="AG379" s="372"/>
      <c r="AH379" s="367"/>
      <c r="AI379" s="367"/>
      <c r="AJ379" s="3">
        <v>48</v>
      </c>
      <c r="AK379" s="252">
        <v>2681.5061765760602</v>
      </c>
      <c r="AL379" s="252">
        <v>48.3300051376876</v>
      </c>
      <c r="AM379" s="253">
        <v>2674.8051270191954</v>
      </c>
      <c r="AN379" s="253">
        <v>48.33198208743822</v>
      </c>
      <c r="AO379" s="2">
        <f t="shared" si="339"/>
        <v>0.24989871794444748</v>
      </c>
      <c r="AP379" s="2">
        <f t="shared" si="340"/>
        <v>4.090522533544548E-3</v>
      </c>
      <c r="AQ379" s="215">
        <f t="shared" si="341"/>
        <v>44.904065163557206</v>
      </c>
      <c r="AR379" s="280">
        <f t="shared" si="342"/>
        <v>3.908330316477861E-6</v>
      </c>
      <c r="AS379" s="475"/>
    </row>
    <row r="380" spans="4:45" s="20" customFormat="1" x14ac:dyDescent="0.25">
      <c r="D380" s="27"/>
      <c r="E380" s="422"/>
      <c r="F380" s="370"/>
      <c r="G380" s="370"/>
      <c r="H380" s="283">
        <v>49</v>
      </c>
      <c r="I380" s="284">
        <v>2685.1598957071301</v>
      </c>
      <c r="J380" s="284">
        <v>48.330000587428003</v>
      </c>
      <c r="K380" s="285">
        <v>2679.6403371003776</v>
      </c>
      <c r="L380" s="285">
        <v>48.330135554176998</v>
      </c>
      <c r="M380" s="286">
        <f t="shared" si="347"/>
        <v>0.20555791167508716</v>
      </c>
      <c r="N380" s="286">
        <f t="shared" si="348"/>
        <v>2.7926080561609259E-4</v>
      </c>
      <c r="O380" s="287">
        <f t="shared" si="345"/>
        <v>30.465527213375882</v>
      </c>
      <c r="P380" s="288">
        <f t="shared" si="346"/>
        <v>1.8216023334202057E-8</v>
      </c>
      <c r="Q380" s="223"/>
      <c r="R380" s="23"/>
      <c r="S380" s="372"/>
      <c r="T380" s="367"/>
      <c r="U380" s="367"/>
      <c r="V380" s="3">
        <v>49</v>
      </c>
      <c r="W380" s="252">
        <v>2809.7465770798199</v>
      </c>
      <c r="X380" s="252">
        <v>48.330005137927998</v>
      </c>
      <c r="Y380" s="253">
        <v>2803.0507185245929</v>
      </c>
      <c r="Z380" s="253">
        <v>48.332304546561275</v>
      </c>
      <c r="AA380" s="2">
        <f t="shared" si="335"/>
        <v>0.23830827341681599</v>
      </c>
      <c r="AB380" s="2">
        <f t="shared" si="336"/>
        <v>4.7577247854930539E-3</v>
      </c>
      <c r="AC380" s="215">
        <f t="shared" si="337"/>
        <v>44.834521791606676</v>
      </c>
      <c r="AD380" s="217">
        <f t="shared" si="338"/>
        <v>5.2872800627900277E-6</v>
      </c>
      <c r="AE380" s="223"/>
      <c r="AF380" s="23"/>
      <c r="AG380" s="372"/>
      <c r="AH380" s="367"/>
      <c r="AI380" s="367"/>
      <c r="AJ380" s="3">
        <v>49</v>
      </c>
      <c r="AK380" s="252">
        <v>2681.4954172347102</v>
      </c>
      <c r="AL380" s="252">
        <v>48.3300041891167</v>
      </c>
      <c r="AM380" s="253">
        <v>2674.6546901351066</v>
      </c>
      <c r="AN380" s="253">
        <v>48.331865170846982</v>
      </c>
      <c r="AO380" s="2">
        <f t="shared" si="339"/>
        <v>0.25510866271246696</v>
      </c>
      <c r="AP380" s="2">
        <f t="shared" si="340"/>
        <v>3.8505722511416153E-3</v>
      </c>
      <c r="AQ380" s="215">
        <f t="shared" si="341"/>
        <v>46.795547251250468</v>
      </c>
      <c r="AR380" s="280">
        <f t="shared" si="342"/>
        <v>3.4632530004422991E-6</v>
      </c>
      <c r="AS380" s="475"/>
    </row>
    <row r="381" spans="4:45" s="20" customFormat="1" x14ac:dyDescent="0.25">
      <c r="D381" s="27"/>
      <c r="E381" s="422"/>
      <c r="F381" s="370"/>
      <c r="G381" s="370"/>
      <c r="H381" s="283">
        <v>50</v>
      </c>
      <c r="I381" s="284">
        <v>2685.1491260505099</v>
      </c>
      <c r="J381" s="284">
        <v>48.330000489588201</v>
      </c>
      <c r="K381" s="285">
        <v>2679.5168705940591</v>
      </c>
      <c r="L381" s="285">
        <v>48.330125857981848</v>
      </c>
      <c r="M381" s="286">
        <f t="shared" si="347"/>
        <v>0.20975577861983052</v>
      </c>
      <c r="N381" s="286">
        <f t="shared" si="348"/>
        <v>2.5940077048801233E-4</v>
      </c>
      <c r="O381" s="287">
        <f t="shared" si="345"/>
        <v>31.722301526720045</v>
      </c>
      <c r="P381" s="288">
        <f t="shared" si="346"/>
        <v>1.5717234125592023E-8</v>
      </c>
      <c r="Q381" s="223"/>
      <c r="R381" s="23"/>
      <c r="S381" s="372"/>
      <c r="T381" s="367"/>
      <c r="U381" s="367"/>
      <c r="V381" s="3">
        <v>50</v>
      </c>
      <c r="W381" s="252">
        <v>2809.7354572757499</v>
      </c>
      <c r="X381" s="252">
        <v>48.330004275762697</v>
      </c>
      <c r="Y381" s="253">
        <v>2802.9028842751532</v>
      </c>
      <c r="Z381" s="253">
        <v>48.332168687764344</v>
      </c>
      <c r="AA381" s="2">
        <f t="shared" si="335"/>
        <v>0.24317495737557659</v>
      </c>
      <c r="AB381" s="2">
        <f t="shared" si="336"/>
        <v>4.4784022556624602E-3</v>
      </c>
      <c r="AC381" s="215">
        <f t="shared" si="337"/>
        <v>46.68405380848391</v>
      </c>
      <c r="AD381" s="217">
        <f t="shared" si="338"/>
        <v>4.6846793128758233E-6</v>
      </c>
      <c r="AE381" s="223"/>
      <c r="AF381" s="23"/>
      <c r="AG381" s="372"/>
      <c r="AH381" s="367"/>
      <c r="AI381" s="367"/>
      <c r="AJ381" s="3">
        <v>50</v>
      </c>
      <c r="AK381" s="252">
        <v>2681.4846578770198</v>
      </c>
      <c r="AL381" s="252">
        <v>48.330003491434098</v>
      </c>
      <c r="AM381" s="253">
        <v>2674.5042501066769</v>
      </c>
      <c r="AN381" s="253">
        <v>48.331755150692494</v>
      </c>
      <c r="AO381" s="2">
        <f t="shared" si="339"/>
        <v>0.26031876594324621</v>
      </c>
      <c r="AP381" s="2">
        <f t="shared" si="340"/>
        <v>3.6243722984758159E-3</v>
      </c>
      <c r="AQ381" s="215">
        <f t="shared" si="341"/>
        <v>48.726092640264035</v>
      </c>
      <c r="AR381" s="280">
        <f t="shared" si="342"/>
        <v>3.0683101575241874E-6</v>
      </c>
      <c r="AS381" s="475"/>
    </row>
    <row r="382" spans="4:45" s="20" customFormat="1" x14ac:dyDescent="0.25">
      <c r="D382" s="27"/>
      <c r="E382" s="422"/>
      <c r="F382" s="370"/>
      <c r="G382" s="370"/>
      <c r="H382" s="283">
        <v>51</v>
      </c>
      <c r="I382" s="284">
        <v>2685.1383563775498</v>
      </c>
      <c r="J382" s="284">
        <v>48.330000393092803</v>
      </c>
      <c r="K382" s="285">
        <v>2679.3934019361795</v>
      </c>
      <c r="L382" s="285">
        <v>48.330116855349999</v>
      </c>
      <c r="M382" s="286">
        <f t="shared" si="347"/>
        <v>0.21395375875977768</v>
      </c>
      <c r="N382" s="286">
        <f t="shared" si="348"/>
        <v>2.4097301106777591E-4</v>
      </c>
      <c r="O382" s="287">
        <f t="shared" si="345"/>
        <v>33.004501533420132</v>
      </c>
      <c r="P382" s="288">
        <f t="shared" si="346"/>
        <v>1.3563457351257983E-8</v>
      </c>
      <c r="Q382" s="223"/>
      <c r="R382" s="23"/>
      <c r="S382" s="372"/>
      <c r="T382" s="367"/>
      <c r="U382" s="367"/>
      <c r="V382" s="3">
        <v>51</v>
      </c>
      <c r="W382" s="252">
        <v>2809.7243374556301</v>
      </c>
      <c r="X382" s="252">
        <v>48.330003425656997</v>
      </c>
      <c r="Y382" s="253">
        <v>2802.7550472448079</v>
      </c>
      <c r="Z382" s="253">
        <v>48.33204083809968</v>
      </c>
      <c r="AA382" s="2">
        <f t="shared" si="335"/>
        <v>0.24804177825976112</v>
      </c>
      <c r="AB382" s="2">
        <f t="shared" si="336"/>
        <v>4.2156265223864901E-3</v>
      </c>
      <c r="AC382" s="215">
        <f t="shared" si="337"/>
        <v>48.57100604266266</v>
      </c>
      <c r="AD382" s="217">
        <f t="shared" si="338"/>
        <v>4.1510494615966402E-6</v>
      </c>
      <c r="AE382" s="223"/>
      <c r="AF382" s="23"/>
      <c r="AG382" s="372"/>
      <c r="AH382" s="367"/>
      <c r="AI382" s="367"/>
      <c r="AJ382" s="3">
        <v>51</v>
      </c>
      <c r="AK382" s="252">
        <v>2681.4738985029899</v>
      </c>
      <c r="AL382" s="252">
        <v>48.330002803337003</v>
      </c>
      <c r="AM382" s="253">
        <v>2674.3538069295064</v>
      </c>
      <c r="AN382" s="253">
        <v>48.331651620186271</v>
      </c>
      <c r="AO382" s="2">
        <f t="shared" si="339"/>
        <v>0.26552902780289878</v>
      </c>
      <c r="AP382" s="2">
        <f t="shared" si="340"/>
        <v>3.4115802889105097E-3</v>
      </c>
      <c r="AQ382" s="215">
        <f t="shared" si="341"/>
        <v>50.695704014790429</v>
      </c>
      <c r="AR382" s="280">
        <f t="shared" si="342"/>
        <v>2.7185970024318411E-6</v>
      </c>
      <c r="AS382" s="475"/>
    </row>
    <row r="383" spans="4:45" s="20" customFormat="1" x14ac:dyDescent="0.25">
      <c r="D383" s="27"/>
      <c r="E383" s="422"/>
      <c r="F383" s="370"/>
      <c r="G383" s="370"/>
      <c r="H383" s="283">
        <v>52</v>
      </c>
      <c r="I383" s="284">
        <v>2685.1275866882602</v>
      </c>
      <c r="J383" s="284">
        <v>48.330000325002104</v>
      </c>
      <c r="K383" s="285">
        <v>2679.2699311261617</v>
      </c>
      <c r="L383" s="285">
        <v>48.330108496671677</v>
      </c>
      <c r="M383" s="286">
        <f t="shared" si="347"/>
        <v>0.21815185211824761</v>
      </c>
      <c r="N383" s="286">
        <f t="shared" si="348"/>
        <v>2.2381888857076027E-4</v>
      </c>
      <c r="O383" s="287">
        <f t="shared" si="345"/>
        <v>34.312128684182831</v>
      </c>
      <c r="P383" s="288">
        <f t="shared" si="346"/>
        <v>1.1701110098354062E-8</v>
      </c>
      <c r="Q383" s="223"/>
      <c r="R383" s="23"/>
      <c r="S383" s="372"/>
      <c r="T383" s="367"/>
      <c r="U383" s="367"/>
      <c r="V383" s="3">
        <v>52</v>
      </c>
      <c r="W383" s="252">
        <v>2809.71321761945</v>
      </c>
      <c r="X383" s="252">
        <v>48.330002826613999</v>
      </c>
      <c r="Y383" s="253">
        <v>2802.6072074289468</v>
      </c>
      <c r="Z383" s="253">
        <v>48.331920525418795</v>
      </c>
      <c r="AA383" s="2">
        <f t="shared" si="335"/>
        <v>0.25290873623478921</v>
      </c>
      <c r="AB383" s="2">
        <f t="shared" si="336"/>
        <v>3.9679261176040143E-3</v>
      </c>
      <c r="AC383" s="215">
        <f t="shared" si="337"/>
        <v>50.495380827535101</v>
      </c>
      <c r="AD383" s="217">
        <f t="shared" si="338"/>
        <v>3.6775687059159124E-6</v>
      </c>
      <c r="AE383" s="223"/>
      <c r="AF383" s="23"/>
      <c r="AG383" s="372"/>
      <c r="AH383" s="367"/>
      <c r="AI383" s="367"/>
      <c r="AJ383" s="3">
        <v>52</v>
      </c>
      <c r="AK383" s="252">
        <v>2681.46313911262</v>
      </c>
      <c r="AL383" s="252">
        <v>48.330002317782402</v>
      </c>
      <c r="AM383" s="253">
        <v>2674.2033605994275</v>
      </c>
      <c r="AN383" s="253">
        <v>48.3315541965341</v>
      </c>
      <c r="AO383" s="2">
        <f t="shared" si="339"/>
        <v>0.27073944844884107</v>
      </c>
      <c r="AP383" s="2">
        <f t="shared" si="340"/>
        <v>3.2110049188372601E-3</v>
      </c>
      <c r="AQ383" s="215">
        <f t="shared" si="341"/>
        <v>52.704384060611311</v>
      </c>
      <c r="AR383" s="280">
        <f t="shared" si="342"/>
        <v>2.4083276599722231E-6</v>
      </c>
      <c r="AS383" s="475"/>
    </row>
    <row r="384" spans="4:45" s="20" customFormat="1" x14ac:dyDescent="0.25">
      <c r="D384" s="27"/>
      <c r="E384" s="422"/>
      <c r="F384" s="370"/>
      <c r="G384" s="370"/>
      <c r="H384" s="283">
        <v>53</v>
      </c>
      <c r="I384" s="284">
        <v>2685.1168169826601</v>
      </c>
      <c r="J384" s="284">
        <v>48.330000271137102</v>
      </c>
      <c r="K384" s="285">
        <v>2679.1464581634518</v>
      </c>
      <c r="L384" s="285">
        <v>48.330100735885622</v>
      </c>
      <c r="M384" s="286">
        <f t="shared" si="347"/>
        <v>0.22235005871801672</v>
      </c>
      <c r="N384" s="286">
        <f t="shared" si="348"/>
        <v>2.0787243525078483E-4</v>
      </c>
      <c r="O384" s="287">
        <f t="shared" si="345"/>
        <v>35.645184430098162</v>
      </c>
      <c r="P384" s="288">
        <f t="shared" si="346"/>
        <v>1.0093165695251865E-8</v>
      </c>
      <c r="Q384" s="223"/>
      <c r="R384" s="23"/>
      <c r="S384" s="372"/>
      <c r="T384" s="367"/>
      <c r="U384" s="367"/>
      <c r="V384" s="3">
        <v>53</v>
      </c>
      <c r="W384" s="252">
        <v>2809.70209776722</v>
      </c>
      <c r="X384" s="252">
        <v>48.330002353637198</v>
      </c>
      <c r="Y384" s="253">
        <v>2802.4593648232094</v>
      </c>
      <c r="Z384" s="253">
        <v>48.331807305406663</v>
      </c>
      <c r="AA384" s="2">
        <f t="shared" si="335"/>
        <v>0.25777583145794025</v>
      </c>
      <c r="AB384" s="2">
        <f t="shared" si="336"/>
        <v>3.7346403508484397E-3</v>
      </c>
      <c r="AC384" s="215">
        <f t="shared" si="337"/>
        <v>52.457180498257038</v>
      </c>
      <c r="AD384" s="217">
        <f t="shared" si="338"/>
        <v>3.257850890094601E-6</v>
      </c>
      <c r="AE384" s="223"/>
      <c r="AF384" s="23"/>
      <c r="AG384" s="372"/>
      <c r="AH384" s="367"/>
      <c r="AI384" s="367"/>
      <c r="AJ384" s="3">
        <v>53</v>
      </c>
      <c r="AK384" s="252">
        <v>2681.4523797059201</v>
      </c>
      <c r="AL384" s="252">
        <v>48.330001933663901</v>
      </c>
      <c r="AM384" s="253">
        <v>2674.0529111124906</v>
      </c>
      <c r="AN384" s="253">
        <v>48.331462519520791</v>
      </c>
      <c r="AO384" s="2">
        <f t="shared" si="339"/>
        <v>0.27595002803074054</v>
      </c>
      <c r="AP384" s="2">
        <f t="shared" si="340"/>
        <v>3.0221100733549659E-3</v>
      </c>
      <c r="AQ384" s="215">
        <f t="shared" si="341"/>
        <v>54.752135465148754</v>
      </c>
      <c r="AR384" s="280">
        <f t="shared" si="342"/>
        <v>2.1333110453468228E-6</v>
      </c>
      <c r="AS384" s="475"/>
    </row>
    <row r="385" spans="4:45" s="20" customFormat="1" x14ac:dyDescent="0.25">
      <c r="D385" s="27"/>
      <c r="E385" s="422"/>
      <c r="F385" s="370"/>
      <c r="G385" s="370"/>
      <c r="H385" s="283">
        <v>54</v>
      </c>
      <c r="I385" s="284">
        <v>2685.1060472607401</v>
      </c>
      <c r="J385" s="284">
        <v>48.330000222369598</v>
      </c>
      <c r="K385" s="285">
        <v>2679.0229830475178</v>
      </c>
      <c r="L385" s="285">
        <v>48.330093530225241</v>
      </c>
      <c r="M385" s="286">
        <f t="shared" si="347"/>
        <v>0.22654837857998436</v>
      </c>
      <c r="N385" s="286">
        <f t="shared" si="348"/>
        <v>1.9306404968665643E-4</v>
      </c>
      <c r="O385" s="287">
        <f t="shared" si="345"/>
        <v>37.003670222186017</v>
      </c>
      <c r="P385" s="288">
        <f t="shared" si="346"/>
        <v>8.7063559246719369E-9</v>
      </c>
      <c r="Q385" s="223"/>
      <c r="R385" s="23"/>
      <c r="S385" s="372"/>
      <c r="T385" s="367"/>
      <c r="U385" s="367"/>
      <c r="V385" s="3">
        <v>54</v>
      </c>
      <c r="W385" s="252">
        <v>2809.6909778989602</v>
      </c>
      <c r="X385" s="252">
        <v>48.330001925944998</v>
      </c>
      <c r="Y385" s="253">
        <v>2802.3115194234688</v>
      </c>
      <c r="Z385" s="253">
        <v>48.331700759940929</v>
      </c>
      <c r="AA385" s="2">
        <f t="shared" si="335"/>
        <v>0.2626430640785159</v>
      </c>
      <c r="AB385" s="2">
        <f t="shared" si="336"/>
        <v>3.515071235739381E-3</v>
      </c>
      <c r="AC385" s="215">
        <f t="shared" si="337"/>
        <v>54.456407391502545</v>
      </c>
      <c r="AD385" s="217">
        <f t="shared" si="338"/>
        <v>2.8860369457315058E-6</v>
      </c>
      <c r="AE385" s="223"/>
      <c r="AF385" s="23"/>
      <c r="AG385" s="372"/>
      <c r="AH385" s="367"/>
      <c r="AI385" s="367"/>
      <c r="AJ385" s="3">
        <v>54</v>
      </c>
      <c r="AK385" s="252">
        <v>2681.4416202829102</v>
      </c>
      <c r="AL385" s="252">
        <v>48.330001585892298</v>
      </c>
      <c r="AM385" s="253">
        <v>2673.9024584649524</v>
      </c>
      <c r="AN385" s="253">
        <v>48.331376250178344</v>
      </c>
      <c r="AO385" s="2">
        <f t="shared" si="339"/>
        <v>0.28116076669095691</v>
      </c>
      <c r="AP385" s="2">
        <f t="shared" si="340"/>
        <v>2.8443290729129466E-3</v>
      </c>
      <c r="AQ385" s="215">
        <f t="shared" si="341"/>
        <v>56.838960917353475</v>
      </c>
      <c r="AR385" s="280">
        <f t="shared" si="342"/>
        <v>1.889701899332621E-6</v>
      </c>
      <c r="AS385" s="475"/>
    </row>
    <row r="386" spans="4:45" s="20" customFormat="1" x14ac:dyDescent="0.25">
      <c r="D386" s="27"/>
      <c r="E386" s="422"/>
      <c r="F386" s="370"/>
      <c r="G386" s="370"/>
      <c r="H386" s="283">
        <v>55</v>
      </c>
      <c r="I386" s="284">
        <v>2685.0952775225101</v>
      </c>
      <c r="J386" s="284">
        <v>48.330000184673302</v>
      </c>
      <c r="K386" s="285">
        <v>2678.899505777847</v>
      </c>
      <c r="L386" s="285">
        <v>48.330086839982982</v>
      </c>
      <c r="M386" s="286">
        <f t="shared" si="347"/>
        <v>0.23074681172504846</v>
      </c>
      <c r="N386" s="286">
        <f t="shared" si="348"/>
        <v>1.7929921239140514E-4</v>
      </c>
      <c r="O386" s="287">
        <f t="shared" si="345"/>
        <v>38.387587511964817</v>
      </c>
      <c r="P386" s="288">
        <f t="shared" si="346"/>
        <v>7.509142695716578E-9</v>
      </c>
      <c r="Q386" s="223"/>
      <c r="R386" s="23"/>
      <c r="S386" s="372"/>
      <c r="T386" s="367"/>
      <c r="U386" s="367"/>
      <c r="V386" s="3">
        <v>55</v>
      </c>
      <c r="W386" s="252">
        <v>2809.6798580146701</v>
      </c>
      <c r="X386" s="252">
        <v>48.3300015967707</v>
      </c>
      <c r="Y386" s="253">
        <v>2802.1636712258191</v>
      </c>
      <c r="Z386" s="253">
        <v>48.33160049554786</v>
      </c>
      <c r="AA386" s="2">
        <f t="shared" si="335"/>
        <v>0.26751043423722792</v>
      </c>
      <c r="AB386" s="2">
        <f t="shared" si="336"/>
        <v>3.3082944844502532E-3</v>
      </c>
      <c r="AC386" s="215">
        <f t="shared" si="337"/>
        <v>56.493063844897904</v>
      </c>
      <c r="AD386" s="217">
        <f t="shared" si="338"/>
        <v>2.5564772996059317E-6</v>
      </c>
      <c r="AE386" s="223"/>
      <c r="AF386" s="23"/>
      <c r="AG386" s="372"/>
      <c r="AH386" s="367"/>
      <c r="AI386" s="367"/>
      <c r="AJ386" s="3">
        <v>55</v>
      </c>
      <c r="AK386" s="252">
        <v>2681.4308608435699</v>
      </c>
      <c r="AL386" s="252">
        <v>48.330001317062496</v>
      </c>
      <c r="AM386" s="253">
        <v>2673.752002653262</v>
      </c>
      <c r="AN386" s="253">
        <v>48.331295069532736</v>
      </c>
      <c r="AO386" s="2">
        <f t="shared" si="339"/>
        <v>0.28637166456315594</v>
      </c>
      <c r="AP386" s="2">
        <f t="shared" si="340"/>
        <v>2.6769137905706853E-3</v>
      </c>
      <c r="AQ386" s="215">
        <f t="shared" si="341"/>
        <v>58.964863106858594</v>
      </c>
      <c r="AR386" s="280">
        <f t="shared" si="342"/>
        <v>1.6737954542506527E-6</v>
      </c>
      <c r="AS386" s="475"/>
    </row>
    <row r="387" spans="4:45" s="20" customFormat="1" x14ac:dyDescent="0.25">
      <c r="D387" s="27"/>
      <c r="E387" s="422"/>
      <c r="F387" s="370"/>
      <c r="G387" s="370"/>
      <c r="H387" s="283">
        <v>56</v>
      </c>
      <c r="I387" s="284">
        <v>2685.0845077679801</v>
      </c>
      <c r="J387" s="284">
        <v>48.330000146977</v>
      </c>
      <c r="K387" s="285">
        <v>2678.7760263539458</v>
      </c>
      <c r="L387" s="285">
        <v>48.330080628291491</v>
      </c>
      <c r="M387" s="286">
        <f t="shared" si="347"/>
        <v>0.234945358173413</v>
      </c>
      <c r="N387" s="286">
        <f t="shared" si="348"/>
        <v>1.6652454840938784E-4</v>
      </c>
      <c r="O387" s="287">
        <f t="shared" si="345"/>
        <v>39.796937751216255</v>
      </c>
      <c r="P387" s="288">
        <f t="shared" si="346"/>
        <v>6.4772419822008443E-9</v>
      </c>
      <c r="Q387" s="223"/>
      <c r="R387" s="23"/>
      <c r="S387" s="372"/>
      <c r="T387" s="367"/>
      <c r="U387" s="367"/>
      <c r="V387" s="3">
        <v>56</v>
      </c>
      <c r="W387" s="252">
        <v>2809.6687381143402</v>
      </c>
      <c r="X387" s="252">
        <v>48.3300012675966</v>
      </c>
      <c r="Y387" s="253">
        <v>2802.015820226562</v>
      </c>
      <c r="Z387" s="253">
        <v>48.331506141949298</v>
      </c>
      <c r="AA387" s="2">
        <f t="shared" si="335"/>
        <v>0.27237794206708699</v>
      </c>
      <c r="AB387" s="2">
        <f t="shared" si="336"/>
        <v>3.1137478030783487E-3</v>
      </c>
      <c r="AC387" s="215">
        <f t="shared" si="337"/>
        <v>58.567152197074485</v>
      </c>
      <c r="AD387" s="217">
        <f t="shared" si="338"/>
        <v>2.2646468174068017E-6</v>
      </c>
      <c r="AE387" s="223"/>
      <c r="AF387" s="23"/>
      <c r="AG387" s="372"/>
      <c r="AH387" s="367"/>
      <c r="AI387" s="367"/>
      <c r="AJ387" s="3">
        <v>56</v>
      </c>
      <c r="AK387" s="252">
        <v>2681.4201013879301</v>
      </c>
      <c r="AL387" s="252">
        <v>48.330001048232504</v>
      </c>
      <c r="AM387" s="253">
        <v>2673.6015436740508</v>
      </c>
      <c r="AN387" s="253">
        <v>48.331218677424559</v>
      </c>
      <c r="AO387" s="2">
        <f t="shared" si="339"/>
        <v>0.29158272177613304</v>
      </c>
      <c r="AP387" s="2">
        <f t="shared" si="340"/>
        <v>2.51940650868225E-3</v>
      </c>
      <c r="AQ387" s="215">
        <f t="shared" si="341"/>
        <v>61.129844725261073</v>
      </c>
      <c r="AR387" s="280">
        <f t="shared" si="342"/>
        <v>1.4826208493454117E-6</v>
      </c>
      <c r="AS387" s="475"/>
    </row>
    <row r="388" spans="4:45" s="20" customFormat="1" x14ac:dyDescent="0.25">
      <c r="D388" s="27"/>
      <c r="E388" s="422"/>
      <c r="F388" s="370"/>
      <c r="G388" s="370"/>
      <c r="H388" s="283">
        <v>57</v>
      </c>
      <c r="I388" s="284">
        <v>2685.0737379971501</v>
      </c>
      <c r="J388" s="284">
        <v>48.330000121829698</v>
      </c>
      <c r="K388" s="285">
        <v>2678.6525447753374</v>
      </c>
      <c r="L388" s="285">
        <v>48.330074860920483</v>
      </c>
      <c r="M388" s="286">
        <f t="shared" si="347"/>
        <v>0.23914401794426682</v>
      </c>
      <c r="N388" s="286">
        <f t="shared" si="348"/>
        <v>1.5464326628657562E-4</v>
      </c>
      <c r="O388" s="287">
        <f t="shared" si="345"/>
        <v>41.231722391853367</v>
      </c>
      <c r="P388" s="288">
        <f t="shared" si="346"/>
        <v>5.5859316913241402E-9</v>
      </c>
      <c r="Q388" s="223"/>
      <c r="R388" s="23"/>
      <c r="S388" s="372"/>
      <c r="T388" s="367"/>
      <c r="U388" s="367"/>
      <c r="V388" s="3">
        <v>57</v>
      </c>
      <c r="W388" s="252">
        <v>2809.6576181979999</v>
      </c>
      <c r="X388" s="252">
        <v>48.3300010485097</v>
      </c>
      <c r="Y388" s="253">
        <v>2801.8679664221941</v>
      </c>
      <c r="Z388" s="253">
        <v>48.331417350695276</v>
      </c>
      <c r="AA388" s="2">
        <f t="shared" si="335"/>
        <v>0.27724558769555047</v>
      </c>
      <c r="AB388" s="2">
        <f t="shared" si="336"/>
        <v>2.93048242261266E-3</v>
      </c>
      <c r="AC388" s="215">
        <f t="shared" si="337"/>
        <v>60.678674788315242</v>
      </c>
      <c r="AD388" s="217">
        <f t="shared" si="338"/>
        <v>2.00591188086478E-6</v>
      </c>
      <c r="AE388" s="223"/>
      <c r="AF388" s="23"/>
      <c r="AG388" s="372"/>
      <c r="AH388" s="367"/>
      <c r="AI388" s="367"/>
      <c r="AJ388" s="3">
        <v>57</v>
      </c>
      <c r="AK388" s="252">
        <v>2681.4093419159799</v>
      </c>
      <c r="AL388" s="252">
        <v>48.330000868891503</v>
      </c>
      <c r="AM388" s="253">
        <v>2673.4510815241219</v>
      </c>
      <c r="AN388" s="253">
        <v>48.331146791399277</v>
      </c>
      <c r="AO388" s="2">
        <f t="shared" si="339"/>
        <v>0.29679393845071916</v>
      </c>
      <c r="AP388" s="2">
        <f t="shared" si="340"/>
        <v>2.3710376312282215E-3</v>
      </c>
      <c r="AQ388" s="215">
        <f t="shared" si="341"/>
        <v>63.333908464615021</v>
      </c>
      <c r="AR388" s="280">
        <f t="shared" si="342"/>
        <v>1.3131383938238414E-6</v>
      </c>
      <c r="AS388" s="475"/>
    </row>
    <row r="389" spans="4:45" s="20" customFormat="1" x14ac:dyDescent="0.25">
      <c r="D389" s="27"/>
      <c r="E389" s="422"/>
      <c r="F389" s="370"/>
      <c r="G389" s="370"/>
      <c r="H389" s="283">
        <v>58</v>
      </c>
      <c r="I389" s="284">
        <v>2685.0629682100298</v>
      </c>
      <c r="J389" s="284">
        <v>48.3300001007361</v>
      </c>
      <c r="K389" s="285">
        <v>2678.5290610415614</v>
      </c>
      <c r="L389" s="285">
        <v>48.330069506088115</v>
      </c>
      <c r="M389" s="286">
        <f t="shared" si="347"/>
        <v>0.24334279105656115</v>
      </c>
      <c r="N389" s="286">
        <f t="shared" si="348"/>
        <v>1.4360718367530584E-4</v>
      </c>
      <c r="O389" s="287">
        <f t="shared" si="345"/>
        <v>42.691942886163154</v>
      </c>
      <c r="P389" s="288">
        <f t="shared" si="346"/>
        <v>4.8171028883176777E-9</v>
      </c>
      <c r="Q389" s="223"/>
      <c r="R389" s="23"/>
      <c r="S389" s="372"/>
      <c r="T389" s="367"/>
      <c r="U389" s="367"/>
      <c r="V389" s="3">
        <v>58</v>
      </c>
      <c r="W389" s="252">
        <v>2809.6464982656298</v>
      </c>
      <c r="X389" s="252">
        <v>48.3300008650452</v>
      </c>
      <c r="Y389" s="253">
        <v>2801.7201098093956</v>
      </c>
      <c r="Z389" s="253">
        <v>48.331333793877249</v>
      </c>
      <c r="AA389" s="2">
        <f t="shared" si="335"/>
        <v>0.28211337124179592</v>
      </c>
      <c r="AB389" s="2">
        <f t="shared" si="336"/>
        <v>2.757973946185478E-3</v>
      </c>
      <c r="AC389" s="215">
        <f t="shared" si="337"/>
        <v>62.827633959123347</v>
      </c>
      <c r="AD389" s="217">
        <f t="shared" si="338"/>
        <v>1.7766992713079453E-6</v>
      </c>
      <c r="AE389" s="223"/>
      <c r="AF389" s="23"/>
      <c r="AG389" s="372"/>
      <c r="AH389" s="367"/>
      <c r="AI389" s="367"/>
      <c r="AJ389" s="3">
        <v>58</v>
      </c>
      <c r="AK389" s="252">
        <v>2681.3985824277202</v>
      </c>
      <c r="AL389" s="252">
        <v>48.330000718458102</v>
      </c>
      <c r="AM389" s="253">
        <v>2673.3006162004394</v>
      </c>
      <c r="AN389" s="253">
        <v>48.331079145662905</v>
      </c>
      <c r="AO389" s="2">
        <f t="shared" si="339"/>
        <v>0.30200531470218345</v>
      </c>
      <c r="AP389" s="2">
        <f t="shared" si="340"/>
        <v>2.2313825548752951E-3</v>
      </c>
      <c r="AQ389" s="215">
        <f t="shared" si="341"/>
        <v>65.577057018179161</v>
      </c>
      <c r="AR389" s="280">
        <f t="shared" si="342"/>
        <v>1.1630052360587346E-6</v>
      </c>
      <c r="AS389" s="475"/>
    </row>
    <row r="390" spans="4:45" s="20" customFormat="1" x14ac:dyDescent="0.25">
      <c r="D390" s="27"/>
      <c r="E390" s="422"/>
      <c r="F390" s="370"/>
      <c r="G390" s="370"/>
      <c r="H390" s="283">
        <v>59</v>
      </c>
      <c r="I390" s="284">
        <v>2685.0521984066099</v>
      </c>
      <c r="J390" s="284">
        <v>48.330000083450301</v>
      </c>
      <c r="K390" s="285">
        <v>2678.4055751521719</v>
      </c>
      <c r="L390" s="285">
        <v>48.330064534285846</v>
      </c>
      <c r="M390" s="286">
        <f t="shared" si="347"/>
        <v>0.24754167752799588</v>
      </c>
      <c r="N390" s="286">
        <f t="shared" si="348"/>
        <v>1.333557530181553E-4</v>
      </c>
      <c r="O390" s="287">
        <f t="shared" si="345"/>
        <v>44.177600686436719</v>
      </c>
      <c r="P390" s="288">
        <f t="shared" si="346"/>
        <v>4.1539102024435087E-9</v>
      </c>
      <c r="Q390" s="223"/>
      <c r="R390" s="23"/>
      <c r="S390" s="372"/>
      <c r="T390" s="367"/>
      <c r="U390" s="367"/>
      <c r="V390" s="3">
        <v>59</v>
      </c>
      <c r="W390" s="252">
        <v>2809.6353783172499</v>
      </c>
      <c r="X390" s="252">
        <v>48.330000715083997</v>
      </c>
      <c r="Y390" s="253">
        <v>2801.5722503850207</v>
      </c>
      <c r="Z390" s="253">
        <v>48.331255162917174</v>
      </c>
      <c r="AA390" s="2">
        <f t="shared" si="335"/>
        <v>0.286981292820224</v>
      </c>
      <c r="AB390" s="2">
        <f t="shared" si="336"/>
        <v>2.5955882777064974E-3</v>
      </c>
      <c r="AC390" s="215">
        <f t="shared" si="337"/>
        <v>65.014032051495306</v>
      </c>
      <c r="AD390" s="217">
        <f t="shared" si="338"/>
        <v>1.5736393661604297E-6</v>
      </c>
      <c r="AE390" s="223"/>
      <c r="AF390" s="23"/>
      <c r="AG390" s="372"/>
      <c r="AH390" s="367"/>
      <c r="AI390" s="367"/>
      <c r="AJ390" s="3">
        <v>59</v>
      </c>
      <c r="AK390" s="252">
        <v>2681.38782292317</v>
      </c>
      <c r="AL390" s="252">
        <v>48.330000595179101</v>
      </c>
      <c r="AM390" s="253">
        <v>2673.1501477001184</v>
      </c>
      <c r="AN390" s="253">
        <v>48.331015490099318</v>
      </c>
      <c r="AO390" s="2">
        <f t="shared" si="339"/>
        <v>0.30721685064084242</v>
      </c>
      <c r="AP390" s="2">
        <f t="shared" si="340"/>
        <v>2.0999273902735944E-3</v>
      </c>
      <c r="AQ390" s="215">
        <f t="shared" si="341"/>
        <v>67.859293080478395</v>
      </c>
      <c r="AR390" s="280">
        <f t="shared" si="342"/>
        <v>1.0300116990834019E-6</v>
      </c>
      <c r="AS390" s="475"/>
    </row>
    <row r="391" spans="4:45" s="20" customFormat="1" x14ac:dyDescent="0.25">
      <c r="D391" s="27"/>
      <c r="E391" s="422"/>
      <c r="F391" s="370"/>
      <c r="G391" s="370"/>
      <c r="H391" s="283">
        <v>60</v>
      </c>
      <c r="I391" s="284">
        <v>2685.0414285869001</v>
      </c>
      <c r="J391" s="284">
        <v>48.330000068512902</v>
      </c>
      <c r="K391" s="285">
        <v>2678.282087106737</v>
      </c>
      <c r="L391" s="285">
        <v>48.33005991811585</v>
      </c>
      <c r="M391" s="286">
        <f t="shared" si="347"/>
        <v>0.25174067737645589</v>
      </c>
      <c r="N391" s="286">
        <f t="shared" si="348"/>
        <v>1.2383530491083059E-4</v>
      </c>
      <c r="O391" s="287">
        <f t="shared" si="345"/>
        <v>45.688697245453888</v>
      </c>
      <c r="P391" s="288">
        <f t="shared" si="346"/>
        <v>3.5819749730628871E-9</v>
      </c>
      <c r="Q391" s="223"/>
      <c r="R391" s="23"/>
      <c r="S391" s="372"/>
      <c r="T391" s="367"/>
      <c r="U391" s="367"/>
      <c r="V391" s="3">
        <v>60</v>
      </c>
      <c r="W391" s="252">
        <v>2809.6242583528501</v>
      </c>
      <c r="X391" s="252">
        <v>48.330000585857903</v>
      </c>
      <c r="Y391" s="253">
        <v>2801.4243881460861</v>
      </c>
      <c r="Z391" s="253">
        <v>48.331181167427957</v>
      </c>
      <c r="AA391" s="2">
        <f t="shared" si="335"/>
        <v>0.29184935253837774</v>
      </c>
      <c r="AB391" s="2">
        <f t="shared" si="336"/>
        <v>2.4427509947093392E-3</v>
      </c>
      <c r="AC391" s="215">
        <f t="shared" si="337"/>
        <v>67.237871407775714</v>
      </c>
      <c r="AD391" s="217">
        <f t="shared" si="338"/>
        <v>1.3937728435513409E-6</v>
      </c>
      <c r="AE391" s="223"/>
      <c r="AF391" s="23"/>
      <c r="AG391" s="372"/>
      <c r="AH391" s="367"/>
      <c r="AI391" s="367"/>
      <c r="AJ391" s="3">
        <v>60</v>
      </c>
      <c r="AK391" s="252">
        <v>2681.3770634023099</v>
      </c>
      <c r="AL391" s="252">
        <v>48.330000488646803</v>
      </c>
      <c r="AM391" s="253">
        <v>2672.9996760204176</v>
      </c>
      <c r="AN391" s="253">
        <v>48.330955589345479</v>
      </c>
      <c r="AO391" s="2">
        <f t="shared" si="339"/>
        <v>0.31242854637021805</v>
      </c>
      <c r="AP391" s="2">
        <f t="shared" si="340"/>
        <v>1.9762066811892542E-3</v>
      </c>
      <c r="AQ391" s="215">
        <f t="shared" si="341"/>
        <v>70.180619346287926</v>
      </c>
      <c r="AR391" s="280">
        <f t="shared" si="342"/>
        <v>9.1221734461030857E-7</v>
      </c>
      <c r="AS391" s="475"/>
    </row>
    <row r="392" spans="4:45" s="20" customFormat="1" x14ac:dyDescent="0.25">
      <c r="D392" s="27"/>
      <c r="E392" s="422"/>
      <c r="F392" s="370"/>
      <c r="G392" s="370"/>
      <c r="H392" s="283">
        <v>61</v>
      </c>
      <c r="I392" s="284">
        <v>2685.0306587508999</v>
      </c>
      <c r="J392" s="284">
        <v>48.330000055355796</v>
      </c>
      <c r="K392" s="285">
        <v>2678.1585969048374</v>
      </c>
      <c r="L392" s="285">
        <v>48.330055632140009</v>
      </c>
      <c r="M392" s="286">
        <f t="shared" si="347"/>
        <v>0.25593979061898026</v>
      </c>
      <c r="N392" s="286">
        <f t="shared" si="348"/>
        <v>1.1499438061104471E-4</v>
      </c>
      <c r="O392" s="287">
        <f t="shared" si="345"/>
        <v>47.225234016107649</v>
      </c>
      <c r="P392" s="288">
        <f t="shared" si="346"/>
        <v>3.0887789434554717E-9</v>
      </c>
      <c r="Q392" s="223"/>
      <c r="R392" s="23"/>
      <c r="S392" s="372"/>
      <c r="T392" s="367"/>
      <c r="U392" s="367"/>
      <c r="V392" s="3">
        <v>61</v>
      </c>
      <c r="W392" s="252">
        <v>2809.6131383724301</v>
      </c>
      <c r="X392" s="252">
        <v>48.330000472165402</v>
      </c>
      <c r="Y392" s="253">
        <v>2801.2765230897612</v>
      </c>
      <c r="Z392" s="253">
        <v>48.331111534141115</v>
      </c>
      <c r="AA392" s="2">
        <f t="shared" si="335"/>
        <v>0.29671755049871851</v>
      </c>
      <c r="AB392" s="2">
        <f t="shared" si="336"/>
        <v>2.2989074381515968E-3</v>
      </c>
      <c r="AC392" s="215">
        <f t="shared" si="337"/>
        <v>69.499154371227746</v>
      </c>
      <c r="AD392" s="217">
        <f t="shared" si="338"/>
        <v>1.2344587138759687E-6</v>
      </c>
      <c r="AE392" s="223"/>
      <c r="AF392" s="23"/>
      <c r="AG392" s="372"/>
      <c r="AH392" s="367"/>
      <c r="AI392" s="367"/>
      <c r="AJ392" s="3">
        <v>61</v>
      </c>
      <c r="AK392" s="252">
        <v>2681.3663038651498</v>
      </c>
      <c r="AL392" s="252">
        <v>48.330000394811002</v>
      </c>
      <c r="AM392" s="253">
        <v>2672.8492011587296</v>
      </c>
      <c r="AN392" s="253">
        <v>48.33089922192125</v>
      </c>
      <c r="AO392" s="2">
        <f t="shared" si="339"/>
        <v>0.31764040198994703</v>
      </c>
      <c r="AP392" s="2">
        <f t="shared" si="340"/>
        <v>1.8597705419109377E-3</v>
      </c>
      <c r="AQ392" s="215">
        <f t="shared" si="341"/>
        <v>72.541038511711079</v>
      </c>
      <c r="AR392" s="280">
        <f t="shared" si="342"/>
        <v>8.078901741170128E-7</v>
      </c>
      <c r="AS392" s="475"/>
    </row>
    <row r="393" spans="4:45" s="20" customFormat="1" x14ac:dyDescent="0.25">
      <c r="D393" s="27"/>
      <c r="E393" s="422"/>
      <c r="F393" s="370"/>
      <c r="G393" s="370"/>
      <c r="H393" s="283">
        <v>62</v>
      </c>
      <c r="I393" s="284">
        <v>2685.0198888985901</v>
      </c>
      <c r="J393" s="284">
        <v>48.330000046678798</v>
      </c>
      <c r="K393" s="285">
        <v>2678.0351045460657</v>
      </c>
      <c r="L393" s="285">
        <v>48.330051652739783</v>
      </c>
      <c r="M393" s="286">
        <f t="shared" si="347"/>
        <v>0.26013901727147554</v>
      </c>
      <c r="N393" s="286">
        <f t="shared" si="348"/>
        <v>1.067785245925467E-4</v>
      </c>
      <c r="O393" s="287">
        <f t="shared" si="345"/>
        <v>48.787212451270499</v>
      </c>
      <c r="P393" s="288">
        <f t="shared" si="346"/>
        <v>2.663185530430966E-9</v>
      </c>
      <c r="Q393" s="223"/>
      <c r="R393" s="23"/>
      <c r="S393" s="372"/>
      <c r="T393" s="367"/>
      <c r="U393" s="367"/>
      <c r="V393" s="3">
        <v>62</v>
      </c>
      <c r="W393" s="252">
        <v>2809.6020183759902</v>
      </c>
      <c r="X393" s="252">
        <v>48.330000397487503</v>
      </c>
      <c r="Y393" s="253">
        <v>2801.1286552133597</v>
      </c>
      <c r="Z393" s="253">
        <v>48.331046005897605</v>
      </c>
      <c r="AA393" s="2">
        <f t="shared" si="335"/>
        <v>0.30158588679859483</v>
      </c>
      <c r="AB393" s="2">
        <f t="shared" si="336"/>
        <v>2.163476932552681E-3</v>
      </c>
      <c r="AC393" s="215">
        <f t="shared" si="337"/>
        <v>71.797883285822678</v>
      </c>
      <c r="AD393" s="217">
        <f t="shared" si="338"/>
        <v>1.0932969472765783E-6</v>
      </c>
      <c r="AE393" s="223"/>
      <c r="AF393" s="23"/>
      <c r="AG393" s="372"/>
      <c r="AH393" s="367"/>
      <c r="AI393" s="367"/>
      <c r="AJ393" s="3">
        <v>62</v>
      </c>
      <c r="AK393" s="252">
        <v>2681.3555443116802</v>
      </c>
      <c r="AL393" s="252">
        <v>48.330000332925103</v>
      </c>
      <c r="AM393" s="253">
        <v>2672.6987231125736</v>
      </c>
      <c r="AN393" s="253">
        <v>48.330846179410514</v>
      </c>
      <c r="AO393" s="2">
        <f t="shared" si="339"/>
        <v>0.3228524175942088</v>
      </c>
      <c r="AP393" s="2">
        <f t="shared" si="340"/>
        <v>1.750147898996164E-3</v>
      </c>
      <c r="AQ393" s="215">
        <f t="shared" si="341"/>
        <v>74.940553273301717</v>
      </c>
      <c r="AR393" s="280">
        <f t="shared" si="342"/>
        <v>7.1545627688303383E-7</v>
      </c>
      <c r="AS393" s="475"/>
    </row>
    <row r="394" spans="4:45" s="20" customFormat="1" x14ac:dyDescent="0.25">
      <c r="D394" s="27"/>
      <c r="E394" s="422"/>
      <c r="F394" s="370"/>
      <c r="G394" s="370"/>
      <c r="H394" s="283">
        <v>63</v>
      </c>
      <c r="I394" s="284">
        <v>2685.00911902999</v>
      </c>
      <c r="J394" s="284">
        <v>48.330000038219502</v>
      </c>
      <c r="K394" s="285">
        <v>2677.9116100300253</v>
      </c>
      <c r="L394" s="285">
        <v>48.330047957986011</v>
      </c>
      <c r="M394" s="286">
        <f t="shared" si="347"/>
        <v>0.26433835735086114</v>
      </c>
      <c r="N394" s="286">
        <f t="shared" si="348"/>
        <v>9.9151182434816114E-5</v>
      </c>
      <c r="O394" s="287">
        <f t="shared" si="345"/>
        <v>50.374634004579953</v>
      </c>
      <c r="P394" s="288">
        <f t="shared" si="346"/>
        <v>2.2963040222427403E-9</v>
      </c>
      <c r="Q394" s="223"/>
      <c r="R394" s="23"/>
      <c r="S394" s="372"/>
      <c r="T394" s="367"/>
      <c r="U394" s="367"/>
      <c r="V394" s="3">
        <v>63</v>
      </c>
      <c r="W394" s="252">
        <v>2809.59089836352</v>
      </c>
      <c r="X394" s="252">
        <v>48.330000324691802</v>
      </c>
      <c r="Y394" s="253">
        <v>2800.9807845143318</v>
      </c>
      <c r="Z394" s="253">
        <v>48.330984340698173</v>
      </c>
      <c r="AA394" s="2">
        <f t="shared" si="335"/>
        <v>0.30645436153011368</v>
      </c>
      <c r="AB394" s="2">
        <f t="shared" si="336"/>
        <v>2.0360355881636344E-3</v>
      </c>
      <c r="AC394" s="215">
        <f t="shared" si="337"/>
        <v>74.13406049598089</v>
      </c>
      <c r="AD394" s="217">
        <f t="shared" si="338"/>
        <v>9.6828750079300377E-7</v>
      </c>
      <c r="AE394" s="223"/>
      <c r="AF394" s="23"/>
      <c r="AG394" s="372"/>
      <c r="AH394" s="367"/>
      <c r="AI394" s="367"/>
      <c r="AJ394" s="3">
        <v>63</v>
      </c>
      <c r="AK394" s="252">
        <v>2681.3447847419102</v>
      </c>
      <c r="AL394" s="252">
        <v>48.330000272592301</v>
      </c>
      <c r="AM394" s="253">
        <v>2672.5482418795873</v>
      </c>
      <c r="AN394" s="253">
        <v>48.330796265690608</v>
      </c>
      <c r="AO394" s="2">
        <f t="shared" si="339"/>
        <v>0.32806459327346804</v>
      </c>
      <c r="AP394" s="2">
        <f t="shared" si="340"/>
        <v>1.646995848992564E-3</v>
      </c>
      <c r="AQ394" s="215">
        <f t="shared" si="341"/>
        <v>77.379166328683866</v>
      </c>
      <c r="AR394" s="280">
        <f t="shared" si="342"/>
        <v>6.3360501255347614E-7</v>
      </c>
      <c r="AS394" s="475"/>
    </row>
    <row r="395" spans="4:45" s="20" customFormat="1" x14ac:dyDescent="0.25">
      <c r="D395" s="27"/>
      <c r="E395" s="422"/>
      <c r="F395" s="370"/>
      <c r="G395" s="370"/>
      <c r="H395" s="283">
        <v>64</v>
      </c>
      <c r="I395" s="284">
        <v>2684.9983491450898</v>
      </c>
      <c r="J395" s="284">
        <v>48.330000031249298</v>
      </c>
      <c r="K395" s="285">
        <v>2677.7881133563305</v>
      </c>
      <c r="L395" s="285">
        <v>48.330044527518112</v>
      </c>
      <c r="M395" s="286">
        <f t="shared" si="347"/>
        <v>0.26853781087258577</v>
      </c>
      <c r="N395" s="286">
        <f t="shared" si="348"/>
        <v>9.2067595250903145E-5</v>
      </c>
      <c r="O395" s="287">
        <f t="shared" si="345"/>
        <v>51.987500129505321</v>
      </c>
      <c r="P395" s="288">
        <f t="shared" si="346"/>
        <v>1.9799179383260977E-9</v>
      </c>
      <c r="Q395" s="223"/>
      <c r="R395" s="23"/>
      <c r="S395" s="372"/>
      <c r="T395" s="367"/>
      <c r="U395" s="367"/>
      <c r="V395" s="3">
        <v>64</v>
      </c>
      <c r="W395" s="252">
        <v>2809.5797783350299</v>
      </c>
      <c r="X395" s="252">
        <v>48.3300002648568</v>
      </c>
      <c r="Y395" s="253">
        <v>2800.8329109902543</v>
      </c>
      <c r="Z395" s="253">
        <v>48.33092631080968</v>
      </c>
      <c r="AA395" s="2">
        <f t="shared" si="335"/>
        <v>0.31132297478162629</v>
      </c>
      <c r="AB395" s="2">
        <f t="shared" si="336"/>
        <v>1.9160892774787491E-3</v>
      </c>
      <c r="AC395" s="215">
        <f t="shared" si="337"/>
        <v>76.507688347102402</v>
      </c>
      <c r="AD395" s="217">
        <f t="shared" si="338"/>
        <v>8.5756110684611646E-7</v>
      </c>
      <c r="AE395" s="223"/>
      <c r="AF395" s="23"/>
      <c r="AG395" s="372"/>
      <c r="AH395" s="367"/>
      <c r="AI395" s="367"/>
      <c r="AJ395" s="3">
        <v>64</v>
      </c>
      <c r="AK395" s="252">
        <v>2681.3340251558202</v>
      </c>
      <c r="AL395" s="252">
        <v>48.330000222878802</v>
      </c>
      <c r="AM395" s="253">
        <v>2672.3977574575206</v>
      </c>
      <c r="AN395" s="253">
        <v>48.330749296207188</v>
      </c>
      <c r="AO395" s="2">
        <f t="shared" si="339"/>
        <v>0.33327692911293672</v>
      </c>
      <c r="AP395" s="2">
        <f t="shared" si="340"/>
        <v>1.5499137697734106E-3</v>
      </c>
      <c r="AQ395" s="215">
        <f t="shared" si="341"/>
        <v>79.856880375673128</v>
      </c>
      <c r="AR395" s="280">
        <f t="shared" si="342"/>
        <v>5.6111085129915816E-7</v>
      </c>
      <c r="AS395" s="475"/>
    </row>
    <row r="396" spans="4:45" s="20" customFormat="1" x14ac:dyDescent="0.25">
      <c r="D396" s="27"/>
      <c r="E396" s="422"/>
      <c r="F396" s="370"/>
      <c r="G396" s="370"/>
      <c r="H396" s="283">
        <v>65</v>
      </c>
      <c r="I396" s="284">
        <v>2684.9875792438802</v>
      </c>
      <c r="J396" s="284">
        <v>48.330000026170197</v>
      </c>
      <c r="K396" s="285">
        <v>2677.6646145246045</v>
      </c>
      <c r="L396" s="285">
        <v>48.330041342431869</v>
      </c>
      <c r="M396" s="286">
        <f t="shared" si="347"/>
        <v>0.27273737785177693</v>
      </c>
      <c r="N396" s="286">
        <f t="shared" si="348"/>
        <v>8.5487816366628544E-5</v>
      </c>
      <c r="O396" s="287">
        <f t="shared" si="345"/>
        <v>53.625812279756047</v>
      </c>
      <c r="P396" s="288">
        <f t="shared" si="346"/>
        <v>1.7070334785792468E-9</v>
      </c>
      <c r="Q396" s="223"/>
      <c r="R396" s="23"/>
      <c r="S396" s="372"/>
      <c r="T396" s="367"/>
      <c r="U396" s="367"/>
      <c r="V396" s="3">
        <v>65</v>
      </c>
      <c r="W396" s="252">
        <v>2809.56865829051</v>
      </c>
      <c r="X396" s="252">
        <v>48.330000221459301</v>
      </c>
      <c r="Y396" s="253">
        <v>2800.6850346388251</v>
      </c>
      <c r="Z396" s="253">
        <v>48.330871701924117</v>
      </c>
      <c r="AA396" s="2">
        <f t="shared" si="335"/>
        <v>0.31619172663643763</v>
      </c>
      <c r="AB396" s="2">
        <f t="shared" si="336"/>
        <v>1.8031873801430105E-3</v>
      </c>
      <c r="AC396" s="215">
        <f t="shared" si="337"/>
        <v>78.918769184776366</v>
      </c>
      <c r="AD396" s="217">
        <f t="shared" si="338"/>
        <v>7.5947820055668382E-7</v>
      </c>
      <c r="AE396" s="223"/>
      <c r="AF396" s="23"/>
      <c r="AG396" s="372"/>
      <c r="AH396" s="367"/>
      <c r="AI396" s="367"/>
      <c r="AJ396" s="3">
        <v>65</v>
      </c>
      <c r="AK396" s="252">
        <v>2681.3232655534298</v>
      </c>
      <c r="AL396" s="252">
        <v>48.330000186654097</v>
      </c>
      <c r="AM396" s="253">
        <v>2672.2472698442289</v>
      </c>
      <c r="AN396" s="253">
        <v>48.33070509729189</v>
      </c>
      <c r="AO396" s="2">
        <f t="shared" si="339"/>
        <v>0.33848942519534742</v>
      </c>
      <c r="AP396" s="2">
        <f t="shared" si="340"/>
        <v>1.4585363854148856E-3</v>
      </c>
      <c r="AQ396" s="215">
        <f t="shared" si="341"/>
        <v>82.373698113433591</v>
      </c>
      <c r="AR396" s="280">
        <f t="shared" si="342"/>
        <v>4.9689900727434334E-7</v>
      </c>
      <c r="AS396" s="475"/>
    </row>
    <row r="397" spans="4:45" s="20" customFormat="1" x14ac:dyDescent="0.25">
      <c r="D397" s="27"/>
      <c r="E397" s="422"/>
      <c r="F397" s="370"/>
      <c r="G397" s="370"/>
      <c r="H397" s="283">
        <v>66</v>
      </c>
      <c r="I397" s="284">
        <v>2684.9768093263701</v>
      </c>
      <c r="J397" s="284">
        <v>48.330000021091202</v>
      </c>
      <c r="K397" s="285">
        <v>2677.5411135344793</v>
      </c>
      <c r="L397" s="285">
        <v>48.330038385175257</v>
      </c>
      <c r="M397" s="286">
        <f t="shared" si="347"/>
        <v>0.27693705830391602</v>
      </c>
      <c r="N397" s="286">
        <f t="shared" si="348"/>
        <v>7.9379441420627197E-5</v>
      </c>
      <c r="O397" s="287">
        <f t="shared" si="345"/>
        <v>55.28957190954246</v>
      </c>
      <c r="P397" s="288">
        <f t="shared" si="346"/>
        <v>1.471802945404518E-9</v>
      </c>
      <c r="Q397" s="223"/>
      <c r="R397" s="23"/>
      <c r="S397" s="372"/>
      <c r="T397" s="367"/>
      <c r="U397" s="367"/>
      <c r="V397" s="3">
        <v>66</v>
      </c>
      <c r="W397" s="252">
        <v>2809.5575382299598</v>
      </c>
      <c r="X397" s="252">
        <v>48.330000178061702</v>
      </c>
      <c r="Y397" s="253">
        <v>2800.5371554578546</v>
      </c>
      <c r="Z397" s="253">
        <v>48.33082031236718</v>
      </c>
      <c r="AA397" s="2">
        <f t="shared" si="335"/>
        <v>0.32106061717419476</v>
      </c>
      <c r="AB397" s="2">
        <f t="shared" si="336"/>
        <v>1.6969466220903809E-3</v>
      </c>
      <c r="AC397" s="215">
        <f t="shared" si="337"/>
        <v>81.367305355292686</v>
      </c>
      <c r="AD397" s="217">
        <f t="shared" si="338"/>
        <v>6.7262027902170607E-7</v>
      </c>
      <c r="AE397" s="223"/>
      <c r="AF397" s="23"/>
      <c r="AG397" s="372"/>
      <c r="AH397" s="367"/>
      <c r="AI397" s="367"/>
      <c r="AJ397" s="3">
        <v>66</v>
      </c>
      <c r="AK397" s="252">
        <v>2681.3125059347199</v>
      </c>
      <c r="AL397" s="252">
        <v>48.330000150429299</v>
      </c>
      <c r="AM397" s="253">
        <v>2672.0967790376667</v>
      </c>
      <c r="AN397" s="253">
        <v>48.330663505520214</v>
      </c>
      <c r="AO397" s="2">
        <f t="shared" si="339"/>
        <v>0.34370208159829996</v>
      </c>
      <c r="AP397" s="2">
        <f t="shared" si="340"/>
        <v>1.3725534633759274E-3</v>
      </c>
      <c r="AQ397" s="215">
        <f t="shared" si="341"/>
        <v>84.92962224106931</v>
      </c>
      <c r="AR397" s="280">
        <f t="shared" si="342"/>
        <v>4.4003997664193015E-7</v>
      </c>
      <c r="AS397" s="475"/>
    </row>
    <row r="398" spans="4:45" s="20" customFormat="1" x14ac:dyDescent="0.25">
      <c r="D398" s="27"/>
      <c r="E398" s="422"/>
      <c r="F398" s="370"/>
      <c r="G398" s="370"/>
      <c r="H398" s="283">
        <v>67</v>
      </c>
      <c r="I398" s="284">
        <v>2684.9660393925601</v>
      </c>
      <c r="J398" s="284">
        <v>48.330000017703902</v>
      </c>
      <c r="K398" s="285">
        <v>2677.4176103855953</v>
      </c>
      <c r="L398" s="285">
        <v>48.330035639451737</v>
      </c>
      <c r="M398" s="286">
        <f t="shared" si="347"/>
        <v>0.28113685224385893</v>
      </c>
      <c r="N398" s="286">
        <f t="shared" si="348"/>
        <v>7.3705251026412046E-5</v>
      </c>
      <c r="O398" s="287">
        <f t="shared" si="345"/>
        <v>56.978780473188387</v>
      </c>
      <c r="P398" s="288">
        <f t="shared" si="346"/>
        <v>1.2689089187571804E-9</v>
      </c>
      <c r="Q398" s="223"/>
      <c r="R398" s="23"/>
      <c r="S398" s="372"/>
      <c r="T398" s="367"/>
      <c r="U398" s="367"/>
      <c r="V398" s="3">
        <v>67</v>
      </c>
      <c r="W398" s="252">
        <v>2809.5464181533898</v>
      </c>
      <c r="X398" s="252">
        <v>48.330000149237698</v>
      </c>
      <c r="Y398" s="253">
        <v>2800.3892734452602</v>
      </c>
      <c r="Z398" s="253">
        <v>48.330771952353494</v>
      </c>
      <c r="AA398" s="2">
        <f t="shared" si="335"/>
        <v>0.32592964647112987</v>
      </c>
      <c r="AB398" s="2">
        <f t="shared" si="336"/>
        <v>1.5969441618314609E-3</v>
      </c>
      <c r="AC398" s="215">
        <f t="shared" si="337"/>
        <v>83.853299205626584</v>
      </c>
      <c r="AD398" s="217">
        <f t="shared" si="338"/>
        <v>5.9568004955301248E-7</v>
      </c>
      <c r="AE398" s="223"/>
      <c r="AF398" s="23"/>
      <c r="AG398" s="372"/>
      <c r="AH398" s="367"/>
      <c r="AI398" s="367"/>
      <c r="AJ398" s="3">
        <v>67</v>
      </c>
      <c r="AK398" s="252">
        <v>2681.30174629971</v>
      </c>
      <c r="AL398" s="252">
        <v>48.330000126268999</v>
      </c>
      <c r="AM398" s="253">
        <v>2671.9462850358814</v>
      </c>
      <c r="AN398" s="253">
        <v>48.330624367107305</v>
      </c>
      <c r="AO398" s="2">
        <f t="shared" si="339"/>
        <v>0.34891489839737228</v>
      </c>
      <c r="AP398" s="2">
        <f t="shared" si="340"/>
        <v>1.291621842902969E-3</v>
      </c>
      <c r="AQ398" s="215">
        <f t="shared" si="341"/>
        <v>87.524655458997458</v>
      </c>
      <c r="AR398" s="280">
        <f t="shared" si="342"/>
        <v>3.8967662420888125E-7</v>
      </c>
      <c r="AS398" s="475"/>
    </row>
    <row r="399" spans="4:45" s="20" customFormat="1" x14ac:dyDescent="0.25">
      <c r="D399" s="27"/>
      <c r="E399" s="422"/>
      <c r="F399" s="370"/>
      <c r="G399" s="370"/>
      <c r="H399" s="283">
        <v>68</v>
      </c>
      <c r="I399" s="284">
        <v>2684.9552694424601</v>
      </c>
      <c r="J399" s="284">
        <v>48.330000014598397</v>
      </c>
      <c r="K399" s="285">
        <v>2677.2941050776003</v>
      </c>
      <c r="L399" s="285">
        <v>48.330033090130435</v>
      </c>
      <c r="M399" s="286">
        <f t="shared" si="347"/>
        <v>0.28533675968652844</v>
      </c>
      <c r="N399" s="286">
        <f t="shared" si="348"/>
        <v>6.8436855012817132E-5</v>
      </c>
      <c r="O399" s="287">
        <f t="shared" si="345"/>
        <v>58.693439425397891</v>
      </c>
      <c r="P399" s="288">
        <f t="shared" si="346"/>
        <v>1.0939908195759405E-9</v>
      </c>
      <c r="Q399" s="223"/>
      <c r="R399" s="23"/>
      <c r="S399" s="372"/>
      <c r="T399" s="367"/>
      <c r="U399" s="367"/>
      <c r="V399" s="3">
        <v>68</v>
      </c>
      <c r="W399" s="252">
        <v>2809.53529806079</v>
      </c>
      <c r="X399" s="252">
        <v>48.330000122853001</v>
      </c>
      <c r="Y399" s="253">
        <v>2800.2413885990586</v>
      </c>
      <c r="Z399" s="253">
        <v>48.330726443285769</v>
      </c>
      <c r="AA399" s="2">
        <f t="shared" si="335"/>
        <v>0.3307988145992054</v>
      </c>
      <c r="AB399" s="2">
        <f t="shared" si="336"/>
        <v>1.5028355698784752E-3</v>
      </c>
      <c r="AC399" s="215">
        <f t="shared" si="337"/>
        <v>86.376753082859437</v>
      </c>
      <c r="AD399" s="217">
        <f t="shared" si="338"/>
        <v>5.2754137105708755E-7</v>
      </c>
      <c r="AE399" s="223"/>
      <c r="AF399" s="23"/>
      <c r="AG399" s="372"/>
      <c r="AH399" s="367"/>
      <c r="AI399" s="367"/>
      <c r="AJ399" s="3">
        <v>68</v>
      </c>
      <c r="AK399" s="252">
        <v>2681.2909866483901</v>
      </c>
      <c r="AL399" s="252">
        <v>48.330000104119897</v>
      </c>
      <c r="AM399" s="253">
        <v>2671.7957878370084</v>
      </c>
      <c r="AN399" s="253">
        <v>48.330587537339355</v>
      </c>
      <c r="AO399" s="2">
        <f t="shared" si="339"/>
        <v>0.35412787566375459</v>
      </c>
      <c r="AP399" s="2">
        <f t="shared" si="340"/>
        <v>1.2154628971496775E-3</v>
      </c>
      <c r="AQ399" s="215">
        <f t="shared" si="341"/>
        <v>90.158800467663866</v>
      </c>
      <c r="AR399" s="280">
        <f t="shared" si="342"/>
        <v>3.450777873227648E-7</v>
      </c>
      <c r="AS399" s="475"/>
    </row>
    <row r="400" spans="4:45" s="20" customFormat="1" x14ac:dyDescent="0.25">
      <c r="D400" s="27"/>
      <c r="E400" s="422"/>
      <c r="F400" s="370"/>
      <c r="G400" s="370"/>
      <c r="H400" s="283">
        <v>69</v>
      </c>
      <c r="I400" s="284">
        <v>2684.9444994760502</v>
      </c>
      <c r="J400" s="284">
        <v>48.330000011820701</v>
      </c>
      <c r="K400" s="285">
        <v>2677.1705976101498</v>
      </c>
      <c r="L400" s="285">
        <v>48.330030723162778</v>
      </c>
      <c r="M400" s="286">
        <f t="shared" si="347"/>
        <v>0.28953678064546201</v>
      </c>
      <c r="N400" s="286">
        <f t="shared" si="348"/>
        <v>6.3545090150893968E-5</v>
      </c>
      <c r="O400" s="287">
        <f t="shared" si="345"/>
        <v>60.433550220649259</v>
      </c>
      <c r="P400" s="288">
        <f t="shared" si="346"/>
        <v>9.4318653219744643E-10</v>
      </c>
      <c r="Q400" s="223"/>
      <c r="R400" s="23"/>
      <c r="S400" s="372"/>
      <c r="T400" s="367"/>
      <c r="U400" s="367"/>
      <c r="V400" s="3">
        <v>69</v>
      </c>
      <c r="W400" s="252">
        <v>2809.5241779521798</v>
      </c>
      <c r="X400" s="252">
        <v>48.3300000992745</v>
      </c>
      <c r="Y400" s="253">
        <v>2800.0935009173618</v>
      </c>
      <c r="Z400" s="253">
        <v>48.330683617095254</v>
      </c>
      <c r="AA400" s="2">
        <f t="shared" si="335"/>
        <v>0.33566812162805082</v>
      </c>
      <c r="AB400" s="2">
        <f t="shared" si="336"/>
        <v>1.4142723346778582E-3</v>
      </c>
      <c r="AC400" s="215">
        <f t="shared" si="337"/>
        <v>88.937669335043964</v>
      </c>
      <c r="AD400" s="217">
        <f t="shared" si="338"/>
        <v>4.6719661128805207E-7</v>
      </c>
      <c r="AE400" s="223"/>
      <c r="AF400" s="23"/>
      <c r="AG400" s="372"/>
      <c r="AH400" s="367"/>
      <c r="AI400" s="367"/>
      <c r="AJ400" s="3">
        <v>69</v>
      </c>
      <c r="AK400" s="252">
        <v>2681.2802269807598</v>
      </c>
      <c r="AL400" s="252">
        <v>48.330000084307798</v>
      </c>
      <c r="AM400" s="253">
        <v>2671.6452874392658</v>
      </c>
      <c r="AN400" s="253">
        <v>48.330552880038546</v>
      </c>
      <c r="AO400" s="2">
        <f t="shared" si="339"/>
        <v>0.35934101346592351</v>
      </c>
      <c r="AP400" s="2">
        <f t="shared" si="340"/>
        <v>1.143794185358035E-3</v>
      </c>
      <c r="AQ400" s="215">
        <f t="shared" si="341"/>
        <v>92.832059968246099</v>
      </c>
      <c r="AR400" s="280">
        <f t="shared" si="342"/>
        <v>3.0558311993304496E-7</v>
      </c>
      <c r="AS400" s="475"/>
    </row>
    <row r="401" spans="4:45" s="20" customFormat="1" x14ac:dyDescent="0.25">
      <c r="D401" s="27"/>
      <c r="E401" s="422"/>
      <c r="F401" s="370"/>
      <c r="G401" s="370"/>
      <c r="H401" s="283">
        <v>70</v>
      </c>
      <c r="I401" s="284">
        <v>2684.9337294933598</v>
      </c>
      <c r="J401" s="284">
        <v>48.3300000099144</v>
      </c>
      <c r="K401" s="285">
        <v>2677.0470879829045</v>
      </c>
      <c r="L401" s="285">
        <v>48.330028525505064</v>
      </c>
      <c r="M401" s="286">
        <f t="shared" si="347"/>
        <v>0.293736915135835</v>
      </c>
      <c r="N401" s="286">
        <f t="shared" si="348"/>
        <v>5.9001842867800985E-5</v>
      </c>
      <c r="O401" s="287">
        <f t="shared" si="345"/>
        <v>62.199114314436969</v>
      </c>
      <c r="P401" s="288">
        <f t="shared" si="346"/>
        <v>8.1313891090869942E-10</v>
      </c>
      <c r="Q401" s="223"/>
      <c r="R401" s="23"/>
      <c r="S401" s="372"/>
      <c r="T401" s="367"/>
      <c r="U401" s="367"/>
      <c r="V401" s="3">
        <v>70</v>
      </c>
      <c r="W401" s="252">
        <v>2809.5130578275498</v>
      </c>
      <c r="X401" s="252">
        <v>48.330000083160002</v>
      </c>
      <c r="Y401" s="253">
        <v>2799.9456103983698</v>
      </c>
      <c r="Z401" s="253">
        <v>48.330643315621067</v>
      </c>
      <c r="AA401" s="2">
        <f t="shared" si="335"/>
        <v>0.34053756762312404</v>
      </c>
      <c r="AB401" s="2">
        <f t="shared" si="336"/>
        <v>1.3309175666436752E-3</v>
      </c>
      <c r="AC401" s="215">
        <f t="shared" si="337"/>
        <v>91.536050310122846</v>
      </c>
      <c r="AD401" s="217">
        <f t="shared" si="338"/>
        <v>4.1374799896861055E-7</v>
      </c>
      <c r="AE401" s="223"/>
      <c r="AF401" s="23"/>
      <c r="AG401" s="372"/>
      <c r="AH401" s="367"/>
      <c r="AI401" s="367"/>
      <c r="AJ401" s="3">
        <v>70</v>
      </c>
      <c r="AK401" s="252">
        <v>2681.26946729684</v>
      </c>
      <c r="AL401" s="252">
        <v>48.330000070710902</v>
      </c>
      <c r="AM401" s="253">
        <v>2671.4947838409494</v>
      </c>
      <c r="AN401" s="253">
        <v>48.330520267059569</v>
      </c>
      <c r="AO401" s="2">
        <f t="shared" si="339"/>
        <v>0.3645543118702339</v>
      </c>
      <c r="AP401" s="2">
        <f t="shared" si="340"/>
        <v>1.0763425365318963E-3</v>
      </c>
      <c r="AQ401" s="215">
        <f t="shared" si="341"/>
        <v>95.544436662862992</v>
      </c>
      <c r="AR401" s="280">
        <f t="shared" si="342"/>
        <v>2.7060424116643428E-7</v>
      </c>
      <c r="AS401" s="475"/>
    </row>
    <row r="402" spans="4:45" s="20" customFormat="1" x14ac:dyDescent="0.25">
      <c r="D402" s="27"/>
      <c r="E402" s="422"/>
      <c r="F402" s="370"/>
      <c r="G402" s="370"/>
      <c r="H402" s="283">
        <v>71</v>
      </c>
      <c r="I402" s="284">
        <v>2684.9229594943899</v>
      </c>
      <c r="J402" s="284">
        <v>48.330000008008</v>
      </c>
      <c r="K402" s="285">
        <v>2676.9235761955324</v>
      </c>
      <c r="L402" s="285">
        <v>48.330026485046609</v>
      </c>
      <c r="M402" s="286">
        <f t="shared" si="347"/>
        <v>0.29793716317148772</v>
      </c>
      <c r="N402" s="286">
        <f t="shared" si="348"/>
        <v>5.478385806993096E-5</v>
      </c>
      <c r="O402" s="287">
        <f t="shared" si="345"/>
        <v>63.990133162040905</v>
      </c>
      <c r="P402" s="288">
        <f t="shared" si="346"/>
        <v>7.0103357353344022E-10</v>
      </c>
      <c r="Q402" s="223"/>
      <c r="R402" s="23"/>
      <c r="S402" s="372"/>
      <c r="T402" s="367"/>
      <c r="U402" s="367"/>
      <c r="V402" s="3">
        <v>71</v>
      </c>
      <c r="W402" s="252">
        <v>2809.50193768691</v>
      </c>
      <c r="X402" s="252">
        <v>48.330000067045603</v>
      </c>
      <c r="Y402" s="253">
        <v>2799.7977170403665</v>
      </c>
      <c r="Z402" s="253">
        <v>48.330605390026129</v>
      </c>
      <c r="AA402" s="2">
        <f t="shared" si="335"/>
        <v>0.34540715264759947</v>
      </c>
      <c r="AB402" s="2">
        <f t="shared" si="336"/>
        <v>1.2524787496096348E-3</v>
      </c>
      <c r="AC402" s="215">
        <f t="shared" si="337"/>
        <v>94.171898356800952</v>
      </c>
      <c r="AD402" s="217">
        <f t="shared" si="338"/>
        <v>3.6641591075296306E-7</v>
      </c>
      <c r="AE402" s="223"/>
      <c r="AF402" s="23"/>
      <c r="AG402" s="372"/>
      <c r="AH402" s="367"/>
      <c r="AI402" s="367"/>
      <c r="AJ402" s="3">
        <v>71</v>
      </c>
      <c r="AK402" s="252">
        <v>2681.2587075966198</v>
      </c>
      <c r="AL402" s="252">
        <v>48.330000057114098</v>
      </c>
      <c r="AM402" s="253">
        <v>2671.3442770404281</v>
      </c>
      <c r="AN402" s="253">
        <v>48.330489577815818</v>
      </c>
      <c r="AO402" s="2">
        <f t="shared" si="339"/>
        <v>0.36976777093914492</v>
      </c>
      <c r="AP402" s="2">
        <f t="shared" si="340"/>
        <v>1.0128713038308156E-3</v>
      </c>
      <c r="AQ402" s="215">
        <f t="shared" si="341"/>
        <v>98.295933253548583</v>
      </c>
      <c r="AR402" s="280">
        <f t="shared" si="342"/>
        <v>2.3963051741236825E-7</v>
      </c>
      <c r="AS402" s="475"/>
    </row>
    <row r="403" spans="4:45" s="20" customFormat="1" x14ac:dyDescent="0.25">
      <c r="D403" s="27"/>
      <c r="E403" s="422"/>
      <c r="F403" s="370"/>
      <c r="G403" s="370"/>
      <c r="H403" s="283">
        <v>72</v>
      </c>
      <c r="I403" s="284">
        <v>2684.9121894791301</v>
      </c>
      <c r="J403" s="284">
        <v>48.330000006656803</v>
      </c>
      <c r="K403" s="285">
        <v>2676.800062247707</v>
      </c>
      <c r="L403" s="285">
        <v>48.33002459054299</v>
      </c>
      <c r="M403" s="286">
        <f t="shared" si="347"/>
        <v>0.30213752476563555</v>
      </c>
      <c r="N403" s="286">
        <f t="shared" si="348"/>
        <v>5.0866720843814486E-5</v>
      </c>
      <c r="O403" s="287">
        <f t="shared" si="345"/>
        <v>65.806608218795787</v>
      </c>
      <c r="P403" s="288">
        <f t="shared" si="346"/>
        <v>6.0436746006528369E-10</v>
      </c>
      <c r="Q403" s="223"/>
      <c r="R403" s="23"/>
      <c r="S403" s="372"/>
      <c r="T403" s="367"/>
      <c r="U403" s="367"/>
      <c r="V403" s="3">
        <v>72</v>
      </c>
      <c r="W403" s="252">
        <v>2809.4908175302598</v>
      </c>
      <c r="X403" s="252">
        <v>48.330000055657202</v>
      </c>
      <c r="Y403" s="253">
        <v>2799.6498208417142</v>
      </c>
      <c r="Z403" s="253">
        <v>48.330569700247501</v>
      </c>
      <c r="AA403" s="2">
        <f t="shared" si="335"/>
        <v>0.35027687676148128</v>
      </c>
      <c r="AB403" s="2">
        <f t="shared" si="336"/>
        <v>1.1786562996975744E-3</v>
      </c>
      <c r="AC403" s="215">
        <f t="shared" si="337"/>
        <v>96.845215823965489</v>
      </c>
      <c r="AD403" s="217">
        <f t="shared" si="338"/>
        <v>3.2449495925787807E-7</v>
      </c>
      <c r="AE403" s="223"/>
      <c r="AF403" s="23"/>
      <c r="AG403" s="372"/>
      <c r="AH403" s="367"/>
      <c r="AI403" s="367"/>
      <c r="AJ403" s="3">
        <v>72</v>
      </c>
      <c r="AK403" s="252">
        <v>2681.2479478801201</v>
      </c>
      <c r="AL403" s="252">
        <v>48.330000047475799</v>
      </c>
      <c r="AM403" s="253">
        <v>2671.1937670361399</v>
      </c>
      <c r="AN403" s="253">
        <v>48.330460698833541</v>
      </c>
      <c r="AO403" s="2">
        <f t="shared" si="339"/>
        <v>0.37498139073372172</v>
      </c>
      <c r="AP403" s="2">
        <f t="shared" si="340"/>
        <v>9.5313750732240127E-4</v>
      </c>
      <c r="AQ403" s="215">
        <f t="shared" si="341"/>
        <v>101.08655244345937</v>
      </c>
      <c r="AR403" s="280">
        <f t="shared" si="342"/>
        <v>2.121996733890194E-7</v>
      </c>
      <c r="AS403" s="475"/>
    </row>
    <row r="404" spans="4:45" s="20" customFormat="1" x14ac:dyDescent="0.25">
      <c r="D404" s="27"/>
      <c r="E404" s="422"/>
      <c r="F404" s="370"/>
      <c r="G404" s="370"/>
      <c r="H404" s="283">
        <v>73</v>
      </c>
      <c r="I404" s="284">
        <v>2684.9014194475999</v>
      </c>
      <c r="J404" s="284">
        <v>48.330000005534899</v>
      </c>
      <c r="K404" s="285">
        <v>2676.6765461391064</v>
      </c>
      <c r="L404" s="285">
        <v>48.330022831554082</v>
      </c>
      <c r="M404" s="286">
        <f t="shared" si="347"/>
        <v>0.30633799993243904</v>
      </c>
      <c r="N404" s="286">
        <f t="shared" si="348"/>
        <v>4.7229503787767001E-5</v>
      </c>
      <c r="O404" s="287">
        <f t="shared" si="345"/>
        <v>67.648540940767873</v>
      </c>
      <c r="P404" s="288">
        <f t="shared" si="346"/>
        <v>5.2102715175372705E-10</v>
      </c>
      <c r="Q404" s="223"/>
      <c r="R404" s="23"/>
      <c r="S404" s="372"/>
      <c r="T404" s="367"/>
      <c r="U404" s="367"/>
      <c r="V404" s="3">
        <v>73</v>
      </c>
      <c r="W404" s="252">
        <v>2809.4796973576199</v>
      </c>
      <c r="X404" s="252">
        <v>48.330000046223901</v>
      </c>
      <c r="Y404" s="253">
        <v>2799.5019218008492</v>
      </c>
      <c r="Z404" s="253">
        <v>48.330536114479166</v>
      </c>
      <c r="AA404" s="2">
        <f t="shared" si="335"/>
        <v>0.35514674002289437</v>
      </c>
      <c r="AB404" s="2">
        <f t="shared" si="336"/>
        <v>1.1091832293651099E-3</v>
      </c>
      <c r="AC404" s="215">
        <f t="shared" si="337"/>
        <v>99.556005061290179</v>
      </c>
      <c r="AD404" s="217">
        <f t="shared" si="338"/>
        <v>2.8736917430271696E-7</v>
      </c>
      <c r="AE404" s="223"/>
      <c r="AF404" s="23"/>
      <c r="AG404" s="372"/>
      <c r="AH404" s="367"/>
      <c r="AI404" s="367"/>
      <c r="AJ404" s="3">
        <v>73</v>
      </c>
      <c r="AK404" s="252">
        <v>2681.23718814733</v>
      </c>
      <c r="AL404" s="252">
        <v>48.330000039475003</v>
      </c>
      <c r="AM404" s="253">
        <v>2671.0432538265868</v>
      </c>
      <c r="AN404" s="253">
        <v>48.330433523332303</v>
      </c>
      <c r="AO404" s="2">
        <f t="shared" si="339"/>
        <v>0.38019517131145614</v>
      </c>
      <c r="AP404" s="2">
        <f t="shared" si="340"/>
        <v>8.9692500919940179E-4</v>
      </c>
      <c r="AQ404" s="215">
        <f t="shared" si="341"/>
        <v>103.91629693562633</v>
      </c>
      <c r="AR404" s="280">
        <f t="shared" si="342"/>
        <v>1.8790825453980125E-7</v>
      </c>
      <c r="AS404" s="475"/>
    </row>
    <row r="405" spans="4:45" s="20" customFormat="1" x14ac:dyDescent="0.25">
      <c r="D405" s="27"/>
      <c r="E405" s="422"/>
      <c r="F405" s="370"/>
      <c r="G405" s="370"/>
      <c r="H405" s="283">
        <v>74</v>
      </c>
      <c r="I405" s="284">
        <v>2684.8906493997902</v>
      </c>
      <c r="J405" s="284">
        <v>48.330000004466299</v>
      </c>
      <c r="K405" s="285">
        <v>2676.5530278694137</v>
      </c>
      <c r="L405" s="285">
        <v>48.33002119838654</v>
      </c>
      <c r="M405" s="286">
        <f t="shared" si="347"/>
        <v>0.31053858868480894</v>
      </c>
      <c r="N405" s="286">
        <f t="shared" si="348"/>
        <v>4.3852514459296899E-5</v>
      </c>
      <c r="O405" s="287">
        <f t="shared" si="345"/>
        <v>69.515932783797922</v>
      </c>
      <c r="P405" s="288">
        <f t="shared" si="346"/>
        <v>4.4918225514527934E-10</v>
      </c>
      <c r="Q405" s="223"/>
      <c r="R405" s="23"/>
      <c r="S405" s="372"/>
      <c r="T405" s="367"/>
      <c r="U405" s="367"/>
      <c r="V405" s="3">
        <v>74</v>
      </c>
      <c r="W405" s="252">
        <v>2809.4685771689801</v>
      </c>
      <c r="X405" s="252">
        <v>48.330000037241</v>
      </c>
      <c r="Y405" s="253">
        <v>2799.3540199162771</v>
      </c>
      <c r="Z405" s="253">
        <v>48.330504508685252</v>
      </c>
      <c r="AA405" s="2">
        <f t="shared" si="335"/>
        <v>0.36001674248640736</v>
      </c>
      <c r="AB405" s="2">
        <f t="shared" si="336"/>
        <v>1.0438060084071914E-3</v>
      </c>
      <c r="AC405" s="215">
        <f t="shared" si="337"/>
        <v>102.30426841820645</v>
      </c>
      <c r="AD405" s="217">
        <f t="shared" si="338"/>
        <v>2.5449143806561739E-7</v>
      </c>
      <c r="AE405" s="223"/>
      <c r="AF405" s="23"/>
      <c r="AG405" s="372"/>
      <c r="AH405" s="367"/>
      <c r="AI405" s="367"/>
      <c r="AJ405" s="3">
        <v>74</v>
      </c>
      <c r="AK405" s="252">
        <v>2681.2264283982499</v>
      </c>
      <c r="AL405" s="252">
        <v>48.330000031853501</v>
      </c>
      <c r="AM405" s="253">
        <v>2670.8927374103328</v>
      </c>
      <c r="AN405" s="253">
        <v>48.330407950830171</v>
      </c>
      <c r="AO405" s="2">
        <f t="shared" si="339"/>
        <v>0.38540911272795675</v>
      </c>
      <c r="AP405" s="2">
        <f t="shared" si="340"/>
        <v>8.4402850486461022E-4</v>
      </c>
      <c r="AQ405" s="215">
        <f t="shared" si="341"/>
        <v>106.78516943376074</v>
      </c>
      <c r="AR405" s="280">
        <f t="shared" si="342"/>
        <v>1.6639789152743369E-7</v>
      </c>
      <c r="AS405" s="475"/>
    </row>
    <row r="406" spans="4:45" s="20" customFormat="1" x14ac:dyDescent="0.25">
      <c r="D406" s="27"/>
      <c r="E406" s="422"/>
      <c r="F406" s="370"/>
      <c r="G406" s="370"/>
      <c r="H406" s="283">
        <v>75</v>
      </c>
      <c r="I406" s="284">
        <v>2684.87987933571</v>
      </c>
      <c r="J406" s="284">
        <v>48.330000003777798</v>
      </c>
      <c r="K406" s="285">
        <v>2676.4295074383167</v>
      </c>
      <c r="L406" s="285">
        <v>48.330019682040373</v>
      </c>
      <c r="M406" s="286">
        <f t="shared" si="347"/>
        <v>0.31473929103614523</v>
      </c>
      <c r="N406" s="286">
        <f t="shared" si="348"/>
        <v>4.071645473504354E-5</v>
      </c>
      <c r="O406" s="287">
        <f t="shared" si="345"/>
        <v>71.408785204254855</v>
      </c>
      <c r="P406" s="288">
        <f t="shared" si="346"/>
        <v>3.8723401797004458E-10</v>
      </c>
      <c r="Q406" s="223"/>
      <c r="R406" s="23"/>
      <c r="S406" s="372"/>
      <c r="T406" s="367"/>
      <c r="U406" s="367"/>
      <c r="V406" s="3">
        <v>75</v>
      </c>
      <c r="W406" s="252">
        <v>2809.4574569643401</v>
      </c>
      <c r="X406" s="252">
        <v>48.330000031475798</v>
      </c>
      <c r="Y406" s="253">
        <v>2799.2061151865691</v>
      </c>
      <c r="Z406" s="253">
        <v>48.330474766141997</v>
      </c>
      <c r="AA406" s="2">
        <f t="shared" ref="AA406:AA431" si="349">ABS(W406-Y406)/W406*100</f>
        <v>0.36488688420459758</v>
      </c>
      <c r="AB406" s="2">
        <f t="shared" ref="AB406:AB431" si="350">ABS(X406-Z406)/X406*100</f>
        <v>9.8227739683312402E-4</v>
      </c>
      <c r="AC406" s="215">
        <f t="shared" ref="AC406:AC431" si="351">(Y406-W406)^2</f>
        <v>105.09000824467111</v>
      </c>
      <c r="AD406" s="217">
        <f t="shared" ref="AD406:AD431" si="352">(Z406-X406)^2</f>
        <v>2.253730032907232E-7</v>
      </c>
      <c r="AE406" s="223"/>
      <c r="AF406" s="23"/>
      <c r="AG406" s="372"/>
      <c r="AH406" s="367"/>
      <c r="AI406" s="367"/>
      <c r="AJ406" s="3">
        <v>75</v>
      </c>
      <c r="AK406" s="252">
        <v>2681.2156686328999</v>
      </c>
      <c r="AL406" s="252">
        <v>48.330000026942599</v>
      </c>
      <c r="AM406" s="253">
        <v>2670.7422177859985</v>
      </c>
      <c r="AN406" s="253">
        <v>48.330383886772189</v>
      </c>
      <c r="AO406" s="2">
        <f t="shared" ref="AO406:AO431" si="353">ABS(AK406-AM406)/AK406*100</f>
        <v>0.39062321503743952</v>
      </c>
      <c r="AP406" s="2">
        <f t="shared" ref="AP406:AP431" si="354">ABS(AL406-AN406)/AL406*100</f>
        <v>7.9424752612456719E-4</v>
      </c>
      <c r="AQ406" s="215">
        <f t="shared" ref="AQ406:AQ431" si="355">(AM406-AK406)^2</f>
        <v>109.69317264245996</v>
      </c>
      <c r="AR406" s="280">
        <f t="shared" ref="AR406:AR431" si="356">(AN406-AL406)^2</f>
        <v>1.473483687728594E-7</v>
      </c>
      <c r="AS406" s="475"/>
    </row>
    <row r="407" spans="4:45" s="20" customFormat="1" x14ac:dyDescent="0.25">
      <c r="D407" s="27"/>
      <c r="E407" s="422"/>
      <c r="F407" s="370"/>
      <c r="G407" s="370"/>
      <c r="H407" s="283">
        <v>76</v>
      </c>
      <c r="I407" s="284">
        <v>2684.8691092553599</v>
      </c>
      <c r="J407" s="284">
        <v>48.330000003089303</v>
      </c>
      <c r="K407" s="285">
        <v>2676.3059848455073</v>
      </c>
      <c r="L407" s="285">
        <v>48.33001827415935</v>
      </c>
      <c r="M407" s="286">
        <f t="shared" si="347"/>
        <v>0.31894010699939179</v>
      </c>
      <c r="N407" s="286">
        <f t="shared" si="348"/>
        <v>3.7804821117279103E-5</v>
      </c>
      <c r="O407" s="287">
        <f t="shared" si="345"/>
        <v>73.3270996586145</v>
      </c>
      <c r="P407" s="288">
        <f t="shared" si="346"/>
        <v>3.3383200066782157E-10</v>
      </c>
      <c r="Q407" s="223"/>
      <c r="R407" s="23"/>
      <c r="S407" s="372"/>
      <c r="T407" s="367"/>
      <c r="U407" s="367"/>
      <c r="V407" s="3">
        <v>76</v>
      </c>
      <c r="W407" s="252">
        <v>2809.4463367437002</v>
      </c>
      <c r="X407" s="252">
        <v>48.330000025710703</v>
      </c>
      <c r="Y407" s="253">
        <v>2799.0582076103583</v>
      </c>
      <c r="Z407" s="253">
        <v>48.330446777006678</v>
      </c>
      <c r="AA407" s="2">
        <f t="shared" si="349"/>
        <v>0.36975716522787422</v>
      </c>
      <c r="AB407" s="2">
        <f t="shared" si="350"/>
        <v>9.2437677578578617E-4</v>
      </c>
      <c r="AC407" s="215">
        <f t="shared" si="351"/>
        <v>107.91322689098597</v>
      </c>
      <c r="AD407" s="217">
        <f t="shared" si="352"/>
        <v>1.995867204552833E-7</v>
      </c>
      <c r="AE407" s="223"/>
      <c r="AF407" s="23"/>
      <c r="AG407" s="372"/>
      <c r="AH407" s="367"/>
      <c r="AI407" s="367"/>
      <c r="AJ407" s="3">
        <v>76</v>
      </c>
      <c r="AK407" s="252">
        <v>2681.2049088512699</v>
      </c>
      <c r="AL407" s="252">
        <v>48.330000022031797</v>
      </c>
      <c r="AM407" s="253">
        <v>2670.5916949522584</v>
      </c>
      <c r="AN407" s="253">
        <v>48.330361242180793</v>
      </c>
      <c r="AO407" s="2">
        <f t="shared" si="353"/>
        <v>0.39583747829100474</v>
      </c>
      <c r="AP407" s="2">
        <f t="shared" si="354"/>
        <v>7.4740357713860785E-4</v>
      </c>
      <c r="AQ407" s="215">
        <f t="shared" si="355"/>
        <v>112.64030926617085</v>
      </c>
      <c r="AR407" s="280">
        <f t="shared" si="356"/>
        <v>1.3047999604051589E-7</v>
      </c>
      <c r="AS407" s="475"/>
    </row>
    <row r="408" spans="4:45" s="20" customFormat="1" x14ac:dyDescent="0.25">
      <c r="D408" s="27"/>
      <c r="E408" s="422"/>
      <c r="F408" s="370"/>
      <c r="G408" s="370"/>
      <c r="H408" s="283">
        <v>77</v>
      </c>
      <c r="I408" s="284">
        <v>2684.8583391587299</v>
      </c>
      <c r="J408" s="284">
        <v>48.330000002545901</v>
      </c>
      <c r="K408" s="285">
        <v>2676.1824600906816</v>
      </c>
      <c r="L408" s="285">
        <v>48.330016966984964</v>
      </c>
      <c r="M408" s="286">
        <f t="shared" si="347"/>
        <v>0.3231410365869351</v>
      </c>
      <c r="N408" s="286">
        <f t="shared" si="348"/>
        <v>3.5101260214177742E-5</v>
      </c>
      <c r="O408" s="287">
        <f t="shared" si="345"/>
        <v>75.270877603398446</v>
      </c>
      <c r="P408" s="288">
        <f t="shared" si="346"/>
        <v>2.8779219270207794E-10</v>
      </c>
      <c r="Q408" s="223"/>
      <c r="R408" s="23"/>
      <c r="S408" s="372"/>
      <c r="T408" s="367"/>
      <c r="U408" s="367"/>
      <c r="V408" s="3">
        <v>77</v>
      </c>
      <c r="W408" s="252">
        <v>2809.43521650706</v>
      </c>
      <c r="X408" s="252">
        <v>48.3300000211675</v>
      </c>
      <c r="Y408" s="253">
        <v>2798.9102971863358</v>
      </c>
      <c r="Z408" s="253">
        <v>48.330420437911982</v>
      </c>
      <c r="AA408" s="2">
        <f t="shared" si="349"/>
        <v>0.37462758560454307</v>
      </c>
      <c r="AB408" s="2">
        <f t="shared" si="350"/>
        <v>8.6988773908221022E-4</v>
      </c>
      <c r="AC408" s="215">
        <f t="shared" si="351"/>
        <v>110.77392670775284</v>
      </c>
      <c r="AD408" s="217">
        <f t="shared" si="352"/>
        <v>1.7675023904131894E-7</v>
      </c>
      <c r="AE408" s="223"/>
      <c r="AF408" s="23"/>
      <c r="AG408" s="372"/>
      <c r="AH408" s="367"/>
      <c r="AI408" s="367"/>
      <c r="AJ408" s="3">
        <v>77</v>
      </c>
      <c r="AK408" s="252">
        <v>2681.19414905334</v>
      </c>
      <c r="AL408" s="252">
        <v>48.330000018155701</v>
      </c>
      <c r="AM408" s="253">
        <v>2670.4411689078383</v>
      </c>
      <c r="AN408" s="253">
        <v>48.330339933326819</v>
      </c>
      <c r="AO408" s="2">
        <f t="shared" si="353"/>
        <v>0.40105190253746537</v>
      </c>
      <c r="AP408" s="2">
        <f t="shared" si="354"/>
        <v>7.0332127248121904E-4</v>
      </c>
      <c r="AQ408" s="215">
        <f t="shared" si="355"/>
        <v>115.62658200955212</v>
      </c>
      <c r="AR408" s="280">
        <f t="shared" si="356"/>
        <v>1.1554232355608816E-7</v>
      </c>
      <c r="AS408" s="475"/>
    </row>
    <row r="409" spans="4:45" s="20" customFormat="1" x14ac:dyDescent="0.25">
      <c r="D409" s="27"/>
      <c r="E409" s="422"/>
      <c r="F409" s="370"/>
      <c r="G409" s="370"/>
      <c r="H409" s="283">
        <v>78</v>
      </c>
      <c r="I409" s="284">
        <v>2684.8475690457999</v>
      </c>
      <c r="J409" s="284">
        <v>48.3300000021203</v>
      </c>
      <c r="K409" s="285">
        <v>2676.0589331735387</v>
      </c>
      <c r="L409" s="285">
        <v>48.330015753313667</v>
      </c>
      <c r="M409" s="286">
        <f t="shared" si="347"/>
        <v>0.32734207981068875</v>
      </c>
      <c r="N409" s="286">
        <f t="shared" si="348"/>
        <v>3.2590923579157351E-5</v>
      </c>
      <c r="O409" s="287">
        <f t="shared" si="345"/>
        <v>77.240120495197061</v>
      </c>
      <c r="P409" s="288">
        <f t="shared" si="346"/>
        <v>2.4810009246880345E-10</v>
      </c>
      <c r="Q409" s="223"/>
      <c r="R409" s="23"/>
      <c r="S409" s="372"/>
      <c r="T409" s="367"/>
      <c r="U409" s="367"/>
      <c r="V409" s="3">
        <v>78</v>
      </c>
      <c r="W409" s="252">
        <v>2809.42409625441</v>
      </c>
      <c r="X409" s="252">
        <v>48.330000017617202</v>
      </c>
      <c r="Y409" s="253">
        <v>2798.762383913247</v>
      </c>
      <c r="Z409" s="253">
        <v>48.330395651584254</v>
      </c>
      <c r="AA409" s="2">
        <f t="shared" si="349"/>
        <v>0.37949814538066201</v>
      </c>
      <c r="AB409" s="2">
        <f t="shared" si="350"/>
        <v>8.186094908092642E-4</v>
      </c>
      <c r="AC409" s="215">
        <f t="shared" si="351"/>
        <v>113.67211004570552</v>
      </c>
      <c r="AD409" s="217">
        <f t="shared" si="352"/>
        <v>1.5652623588556687E-7</v>
      </c>
      <c r="AE409" s="223"/>
      <c r="AF409" s="23"/>
      <c r="AG409" s="372"/>
      <c r="AH409" s="367"/>
      <c r="AI409" s="367"/>
      <c r="AJ409" s="3">
        <v>78</v>
      </c>
      <c r="AK409" s="252">
        <v>2681.1833892391201</v>
      </c>
      <c r="AL409" s="252">
        <v>48.330000015120099</v>
      </c>
      <c r="AM409" s="253">
        <v>2670.2906396515118</v>
      </c>
      <c r="AN409" s="253">
        <v>48.330319881419932</v>
      </c>
      <c r="AO409" s="2">
        <f t="shared" si="353"/>
        <v>0.40626648782496932</v>
      </c>
      <c r="AP409" s="2">
        <f t="shared" si="354"/>
        <v>6.6183798827408992E-4</v>
      </c>
      <c r="AQ409" s="215">
        <f t="shared" si="355"/>
        <v>118.65199357833971</v>
      </c>
      <c r="AR409" s="280">
        <f t="shared" si="356"/>
        <v>1.0231444976881515E-7</v>
      </c>
      <c r="AS409" s="475"/>
    </row>
    <row r="410" spans="4:45" s="20" customFormat="1" x14ac:dyDescent="0.25">
      <c r="D410" s="27"/>
      <c r="E410" s="422"/>
      <c r="F410" s="370"/>
      <c r="G410" s="370"/>
      <c r="H410" s="283">
        <v>79</v>
      </c>
      <c r="I410" s="284">
        <v>2684.8367989165899</v>
      </c>
      <c r="J410" s="284">
        <v>48.3300000016947</v>
      </c>
      <c r="K410" s="285">
        <v>2675.9354040937815</v>
      </c>
      <c r="L410" s="285">
        <v>48.330014626457178</v>
      </c>
      <c r="M410" s="286">
        <f t="shared" si="347"/>
        <v>0.33154323668389984</v>
      </c>
      <c r="N410" s="286">
        <f t="shared" si="348"/>
        <v>3.026021617600669E-5</v>
      </c>
      <c r="O410" s="287">
        <f t="shared" si="345"/>
        <v>79.234829791521435</v>
      </c>
      <c r="P410" s="288">
        <f t="shared" si="346"/>
        <v>2.1388367754893943E-10</v>
      </c>
      <c r="Q410" s="223"/>
      <c r="R410" s="23"/>
      <c r="S410" s="372"/>
      <c r="T410" s="367"/>
      <c r="U410" s="367"/>
      <c r="V410" s="3">
        <v>79</v>
      </c>
      <c r="W410" s="252">
        <v>2809.4129759857401</v>
      </c>
      <c r="X410" s="252">
        <v>48.330000014066897</v>
      </c>
      <c r="Y410" s="253">
        <v>2798.6144677898887</v>
      </c>
      <c r="Z410" s="253">
        <v>48.330372326484294</v>
      </c>
      <c r="AA410" s="2">
        <f t="shared" si="349"/>
        <v>0.38436884460044457</v>
      </c>
      <c r="AB410" s="2">
        <f t="shared" si="350"/>
        <v>7.7035468092066979E-4</v>
      </c>
      <c r="AC410" s="215">
        <f t="shared" si="351"/>
        <v>116.60777925586888</v>
      </c>
      <c r="AD410" s="217">
        <f t="shared" si="352"/>
        <v>1.386165361482397E-7</v>
      </c>
      <c r="AE410" s="223"/>
      <c r="AF410" s="23"/>
      <c r="AG410" s="372"/>
      <c r="AH410" s="367"/>
      <c r="AI410" s="367"/>
      <c r="AJ410" s="3">
        <v>79</v>
      </c>
      <c r="AK410" s="252">
        <v>2681.1726294086002</v>
      </c>
      <c r="AL410" s="252">
        <v>48.330000012084497</v>
      </c>
      <c r="AM410" s="253">
        <v>2670.1401071820969</v>
      </c>
      <c r="AN410" s="253">
        <v>48.3303010123173</v>
      </c>
      <c r="AO410" s="2">
        <f t="shared" si="353"/>
        <v>0.41148123419926008</v>
      </c>
      <c r="AP410" s="2">
        <f t="shared" si="354"/>
        <v>6.2280205406018666E-4</v>
      </c>
      <c r="AQ410" s="215">
        <f t="shared" si="355"/>
        <v>121.71654667828847</v>
      </c>
      <c r="AR410" s="280">
        <f t="shared" si="356"/>
        <v>9.0601140147189733E-8</v>
      </c>
      <c r="AS410" s="475"/>
    </row>
    <row r="411" spans="4:45" s="20" customFormat="1" x14ac:dyDescent="0.25">
      <c r="D411" s="27"/>
      <c r="E411" s="422"/>
      <c r="F411" s="370"/>
      <c r="G411" s="370"/>
      <c r="H411" s="283">
        <v>80</v>
      </c>
      <c r="I411" s="284">
        <v>2684.82602877107</v>
      </c>
      <c r="J411" s="284">
        <v>48.330000001403</v>
      </c>
      <c r="K411" s="285">
        <v>2675.8118728511158</v>
      </c>
      <c r="L411" s="285">
        <v>48.330013580205616</v>
      </c>
      <c r="M411" s="286">
        <f t="shared" si="347"/>
        <v>0.33574450721785709</v>
      </c>
      <c r="N411" s="286">
        <f t="shared" si="348"/>
        <v>2.8096012032403282E-5</v>
      </c>
      <c r="O411" s="287">
        <f t="shared" si="345"/>
        <v>81.2550069492452</v>
      </c>
      <c r="P411" s="288">
        <f t="shared" si="346"/>
        <v>1.8438388047491079E-10</v>
      </c>
      <c r="Q411" s="223"/>
      <c r="R411" s="23"/>
      <c r="S411" s="372"/>
      <c r="T411" s="367"/>
      <c r="U411" s="367"/>
      <c r="V411" s="3">
        <v>80</v>
      </c>
      <c r="W411" s="252">
        <v>2809.4018557010399</v>
      </c>
      <c r="X411" s="252">
        <v>48.330000011642099</v>
      </c>
      <c r="Y411" s="253">
        <v>2798.4665488151059</v>
      </c>
      <c r="Z411" s="253">
        <v>48.330350376469283</v>
      </c>
      <c r="AA411" s="2">
        <f t="shared" si="349"/>
        <v>0.3892396833063731</v>
      </c>
      <c r="AB411" s="2">
        <f t="shared" si="350"/>
        <v>7.2494274177557717E-4</v>
      </c>
      <c r="AC411" s="215">
        <f t="shared" si="351"/>
        <v>119.58093668955766</v>
      </c>
      <c r="AD411" s="217">
        <f t="shared" si="352"/>
        <v>1.2275551212804906E-7</v>
      </c>
      <c r="AE411" s="223"/>
      <c r="AF411" s="23"/>
      <c r="AG411" s="372"/>
      <c r="AH411" s="367"/>
      <c r="AI411" s="367"/>
      <c r="AJ411" s="3">
        <v>80</v>
      </c>
      <c r="AK411" s="252">
        <v>2681.1618695617599</v>
      </c>
      <c r="AL411" s="252">
        <v>48.330000010004902</v>
      </c>
      <c r="AM411" s="253">
        <v>2669.9895714984546</v>
      </c>
      <c r="AN411" s="253">
        <v>48.330283256249466</v>
      </c>
      <c r="AO411" s="2">
        <f t="shared" si="353"/>
        <v>0.41669614170409869</v>
      </c>
      <c r="AP411" s="2">
        <f t="shared" si="354"/>
        <v>5.8606713119232047E-4</v>
      </c>
      <c r="AQ411" s="215">
        <f t="shared" si="355"/>
        <v>124.82024401533612</v>
      </c>
      <c r="AR411" s="280">
        <f t="shared" si="356"/>
        <v>8.0228435059543543E-8</v>
      </c>
      <c r="AS411" s="475"/>
    </row>
    <row r="412" spans="4:45" s="20" customFormat="1" x14ac:dyDescent="0.25">
      <c r="D412" s="27"/>
      <c r="E412" s="422"/>
      <c r="F412" s="370"/>
      <c r="G412" s="370"/>
      <c r="H412" s="283">
        <v>81</v>
      </c>
      <c r="I412" s="284">
        <v>2684.8152586092401</v>
      </c>
      <c r="J412" s="284">
        <v>48.330000001127701</v>
      </c>
      <c r="K412" s="285">
        <v>2675.6883394452502</v>
      </c>
      <c r="L412" s="285">
        <v>48.330012608793304</v>
      </c>
      <c r="M412" s="286">
        <f t="shared" si="347"/>
        <v>0.33994589142486203</v>
      </c>
      <c r="N412" s="286">
        <f t="shared" si="348"/>
        <v>2.6086624462603545E-5</v>
      </c>
      <c r="O412" s="287">
        <f t="shared" si="345"/>
        <v>83.300653426006022</v>
      </c>
      <c r="P412" s="288">
        <f t="shared" si="346"/>
        <v>1.5895323195884635E-10</v>
      </c>
      <c r="Q412" s="223"/>
      <c r="R412" s="23"/>
      <c r="S412" s="372"/>
      <c r="T412" s="367"/>
      <c r="U412" s="367"/>
      <c r="V412" s="3">
        <v>81</v>
      </c>
      <c r="W412" s="252">
        <v>2809.3907354002999</v>
      </c>
      <c r="X412" s="252">
        <v>48.330000009353803</v>
      </c>
      <c r="Y412" s="253">
        <v>2798.3186269877892</v>
      </c>
      <c r="Z412" s="253">
        <v>48.330329720474673</v>
      </c>
      <c r="AA412" s="2">
        <f t="shared" si="349"/>
        <v>0.39411066153932806</v>
      </c>
      <c r="AB412" s="2">
        <f t="shared" si="350"/>
        <v>6.8220798842485932E-4</v>
      </c>
      <c r="AC412" s="215">
        <f t="shared" si="351"/>
        <v>122.59158469839055</v>
      </c>
      <c r="AD412" s="217">
        <f t="shared" si="352"/>
        <v>1.0870942322505297E-7</v>
      </c>
      <c r="AE412" s="223"/>
      <c r="AF412" s="23"/>
      <c r="AG412" s="372"/>
      <c r="AH412" s="367"/>
      <c r="AI412" s="367"/>
      <c r="AJ412" s="3">
        <v>81</v>
      </c>
      <c r="AK412" s="252">
        <v>2681.1511096986001</v>
      </c>
      <c r="AL412" s="252">
        <v>48.330000008041701</v>
      </c>
      <c r="AM412" s="253">
        <v>2669.8390325994847</v>
      </c>
      <c r="AN412" s="253">
        <v>48.330266547562381</v>
      </c>
      <c r="AO412" s="2">
        <f t="shared" si="353"/>
        <v>0.42191121038258278</v>
      </c>
      <c r="AP412" s="2">
        <f t="shared" si="354"/>
        <v>5.5149911159963448E-4</v>
      </c>
      <c r="AQ412" s="215">
        <f t="shared" si="355"/>
        <v>127.96308829633138</v>
      </c>
      <c r="AR412" s="280">
        <f t="shared" si="356"/>
        <v>7.1043316084565775E-8</v>
      </c>
      <c r="AS412" s="475"/>
    </row>
    <row r="413" spans="4:45" s="20" customFormat="1" x14ac:dyDescent="0.25">
      <c r="D413" s="27"/>
      <c r="E413" s="422"/>
      <c r="F413" s="370"/>
      <c r="G413" s="370"/>
      <c r="H413" s="283">
        <v>82</v>
      </c>
      <c r="I413" s="284">
        <v>2684.8044884310798</v>
      </c>
      <c r="J413" s="284">
        <v>48.330000000947599</v>
      </c>
      <c r="K413" s="285">
        <v>2675.5648038758959</v>
      </c>
      <c r="L413" s="285">
        <v>48.330011706866969</v>
      </c>
      <c r="M413" s="286">
        <f t="shared" si="347"/>
        <v>0.34414738931635513</v>
      </c>
      <c r="N413" s="286">
        <f t="shared" si="348"/>
        <v>2.4220813924273728E-5</v>
      </c>
      <c r="O413" s="287">
        <f t="shared" si="345"/>
        <v>85.371770679303623</v>
      </c>
      <c r="P413" s="288">
        <f t="shared" si="346"/>
        <v>1.3702854829298479E-10</v>
      </c>
      <c r="Q413" s="223"/>
      <c r="R413" s="23"/>
      <c r="S413" s="372"/>
      <c r="T413" s="367"/>
      <c r="U413" s="367"/>
      <c r="V413" s="3">
        <v>82</v>
      </c>
      <c r="W413" s="252">
        <v>2809.3796150835101</v>
      </c>
      <c r="X413" s="252">
        <v>48.3300000078588</v>
      </c>
      <c r="Y413" s="253">
        <v>2798.170702306872</v>
      </c>
      <c r="Z413" s="253">
        <v>48.330310282214818</v>
      </c>
      <c r="AA413" s="2">
        <f t="shared" si="349"/>
        <v>0.39898177933866918</v>
      </c>
      <c r="AB413" s="2">
        <f t="shared" si="350"/>
        <v>6.4199121863699931E-4</v>
      </c>
      <c r="AC413" s="215">
        <f t="shared" si="351"/>
        <v>125.63972563427959</v>
      </c>
      <c r="AD413" s="217">
        <f t="shared" si="352"/>
        <v>9.6270176002207491E-8</v>
      </c>
      <c r="AE413" s="223"/>
      <c r="AF413" s="23"/>
      <c r="AG413" s="372"/>
      <c r="AH413" s="367"/>
      <c r="AI413" s="367"/>
      <c r="AJ413" s="3">
        <v>82</v>
      </c>
      <c r="AK413" s="252">
        <v>2681.1403498191198</v>
      </c>
      <c r="AL413" s="252">
        <v>48.330000006757501</v>
      </c>
      <c r="AM413" s="253">
        <v>2669.6884904841254</v>
      </c>
      <c r="AN413" s="253">
        <v>48.33025082447466</v>
      </c>
      <c r="AO413" s="2">
        <f t="shared" si="353"/>
        <v>0.42712644027631791</v>
      </c>
      <c r="AP413" s="2">
        <f t="shared" si="354"/>
        <v>5.1896899880842201E-4</v>
      </c>
      <c r="AQ413" s="215">
        <f t="shared" si="355"/>
        <v>131.14508222849892</v>
      </c>
      <c r="AR413" s="280">
        <f t="shared" si="356"/>
        <v>6.2909527240942244E-8</v>
      </c>
      <c r="AS413" s="475"/>
    </row>
    <row r="414" spans="4:45" s="20" customFormat="1" x14ac:dyDescent="0.25">
      <c r="D414" s="27"/>
      <c r="E414" s="422"/>
      <c r="F414" s="370"/>
      <c r="G414" s="370"/>
      <c r="H414" s="283">
        <v>83</v>
      </c>
      <c r="I414" s="284">
        <v>2684.7937182365499</v>
      </c>
      <c r="J414" s="284">
        <v>48.330000000798201</v>
      </c>
      <c r="K414" s="285">
        <v>2675.4412661427668</v>
      </c>
      <c r="L414" s="285">
        <v>48.33001086945626</v>
      </c>
      <c r="M414" s="286">
        <f t="shared" si="347"/>
        <v>0.3483490009029836</v>
      </c>
      <c r="N414" s="286">
        <f t="shared" si="348"/>
        <v>2.2488429668327897E-5</v>
      </c>
      <c r="O414" s="287">
        <f t="shared" si="345"/>
        <v>87.468360166507622</v>
      </c>
      <c r="P414" s="288">
        <f t="shared" si="346"/>
        <v>1.1812772800090878E-10</v>
      </c>
      <c r="Q414" s="223"/>
      <c r="R414" s="23"/>
      <c r="S414" s="372"/>
      <c r="T414" s="367"/>
      <c r="U414" s="367"/>
      <c r="V414" s="3">
        <v>83</v>
      </c>
      <c r="W414" s="252">
        <v>2809.3684947506099</v>
      </c>
      <c r="X414" s="252">
        <v>48.3300000066195</v>
      </c>
      <c r="Y414" s="253">
        <v>2798.0227747713284</v>
      </c>
      <c r="Z414" s="253">
        <v>48.330291989901248</v>
      </c>
      <c r="AA414" s="2">
        <f t="shared" si="349"/>
        <v>0.40385303674051065</v>
      </c>
      <c r="AB414" s="2">
        <f t="shared" si="350"/>
        <v>6.0414500663831094E-4</v>
      </c>
      <c r="AC414" s="215">
        <f t="shared" si="351"/>
        <v>128.72536184826768</v>
      </c>
      <c r="AD414" s="217">
        <f t="shared" si="352"/>
        <v>8.525423682049956E-8</v>
      </c>
      <c r="AE414" s="223"/>
      <c r="AF414" s="23"/>
      <c r="AG414" s="372"/>
      <c r="AH414" s="367"/>
      <c r="AI414" s="367"/>
      <c r="AJ414" s="3">
        <v>83</v>
      </c>
      <c r="AK414" s="252">
        <v>2681.12958992324</v>
      </c>
      <c r="AL414" s="252">
        <v>48.330000005692199</v>
      </c>
      <c r="AM414" s="253">
        <v>2669.53794515135</v>
      </c>
      <c r="AN414" s="253">
        <v>48.33023602884915</v>
      </c>
      <c r="AO414" s="2">
        <f t="shared" si="353"/>
        <v>0.43234183142269994</v>
      </c>
      <c r="AP414" s="2">
        <f t="shared" si="354"/>
        <v>4.883574527691912E-4</v>
      </c>
      <c r="AQ414" s="215">
        <f t="shared" si="355"/>
        <v>134.36622851768615</v>
      </c>
      <c r="AR414" s="280">
        <f t="shared" si="356"/>
        <v>5.5706930617186429E-8</v>
      </c>
      <c r="AS414" s="475"/>
    </row>
    <row r="415" spans="4:45" s="20" customFormat="1" x14ac:dyDescent="0.25">
      <c r="D415" s="27"/>
      <c r="E415" s="422"/>
      <c r="F415" s="370"/>
      <c r="G415" s="370"/>
      <c r="H415" s="283">
        <v>84</v>
      </c>
      <c r="I415" s="284">
        <v>2684.78294802561</v>
      </c>
      <c r="J415" s="284">
        <v>48.330000000640098</v>
      </c>
      <c r="K415" s="285">
        <v>2675.3177262455788</v>
      </c>
      <c r="L415" s="285">
        <v>48.330010091946349</v>
      </c>
      <c r="M415" s="286">
        <f t="shared" si="347"/>
        <v>0.35255072619527655</v>
      </c>
      <c r="N415" s="286">
        <f t="shared" si="348"/>
        <v>2.0880004657430701E-5</v>
      </c>
      <c r="O415" s="287">
        <f t="shared" si="345"/>
        <v>89.590423345177811</v>
      </c>
      <c r="P415" s="288">
        <f t="shared" si="346"/>
        <v>1.0183446185288262E-10</v>
      </c>
      <c r="Q415" s="223"/>
      <c r="R415" s="23"/>
      <c r="S415" s="372"/>
      <c r="T415" s="367"/>
      <c r="U415" s="367"/>
      <c r="V415" s="3">
        <v>84</v>
      </c>
      <c r="W415" s="252">
        <v>2809.3573744015798</v>
      </c>
      <c r="X415" s="252">
        <v>48.330000005307497</v>
      </c>
      <c r="Y415" s="253">
        <v>2797.8748443801696</v>
      </c>
      <c r="Z415" s="253">
        <v>48.330274775977557</v>
      </c>
      <c r="AA415" s="2">
        <f t="shared" si="349"/>
        <v>0.40872443378109108</v>
      </c>
      <c r="AB415" s="2">
        <f t="shared" si="350"/>
        <v>5.6853025042446841E-4</v>
      </c>
      <c r="AC415" s="215">
        <f t="shared" si="351"/>
        <v>131.84849569258617</v>
      </c>
      <c r="AD415" s="217">
        <f t="shared" si="352"/>
        <v>7.5498921125397402E-8</v>
      </c>
      <c r="AE415" s="223"/>
      <c r="AF415" s="23"/>
      <c r="AG415" s="372"/>
      <c r="AH415" s="367"/>
      <c r="AI415" s="367"/>
      <c r="AJ415" s="3">
        <v>84</v>
      </c>
      <c r="AK415" s="252">
        <v>2681.1188300109402</v>
      </c>
      <c r="AL415" s="252">
        <v>48.330000004564297</v>
      </c>
      <c r="AM415" s="253">
        <v>2669.3873966001647</v>
      </c>
      <c r="AN415" s="253">
        <v>48.330222105977967</v>
      </c>
      <c r="AO415" s="2">
        <f t="shared" si="353"/>
        <v>0.43755738386006598</v>
      </c>
      <c r="AP415" s="2">
        <f t="shared" si="354"/>
        <v>4.5955185940085098E-4</v>
      </c>
      <c r="AQ415" s="215">
        <f t="shared" si="355"/>
        <v>137.62652987145921</v>
      </c>
      <c r="AR415" s="280">
        <f t="shared" si="356"/>
        <v>4.932903795394888E-8</v>
      </c>
      <c r="AS415" s="475"/>
    </row>
    <row r="416" spans="4:45" s="20" customFormat="1" x14ac:dyDescent="0.25">
      <c r="D416" s="27"/>
      <c r="E416" s="422"/>
      <c r="F416" s="370"/>
      <c r="G416" s="370"/>
      <c r="H416" s="283">
        <v>85</v>
      </c>
      <c r="I416" s="284">
        <v>2684.7721777982201</v>
      </c>
      <c r="J416" s="284">
        <v>48.330000000530298</v>
      </c>
      <c r="K416" s="285">
        <v>2675.1941841840503</v>
      </c>
      <c r="L416" s="285">
        <v>48.330009370052515</v>
      </c>
      <c r="M416" s="286">
        <f t="shared" si="347"/>
        <v>0.35675256520367898</v>
      </c>
      <c r="N416" s="286">
        <f t="shared" si="348"/>
        <v>1.9386555384929666E-5</v>
      </c>
      <c r="O416" s="287">
        <f t="shared" si="345"/>
        <v>91.73796167307799</v>
      </c>
      <c r="P416" s="288">
        <f t="shared" si="346"/>
        <v>8.7787946586836737E-11</v>
      </c>
      <c r="Q416" s="223"/>
      <c r="R416" s="23"/>
      <c r="S416" s="372"/>
      <c r="T416" s="367"/>
      <c r="U416" s="367"/>
      <c r="V416" s="3">
        <v>85</v>
      </c>
      <c r="W416" s="252">
        <v>2809.3462540363798</v>
      </c>
      <c r="X416" s="252">
        <v>48.3300000043983</v>
      </c>
      <c r="Y416" s="253">
        <v>2797.7269111324431</v>
      </c>
      <c r="Z416" s="253">
        <v>48.330258576869909</v>
      </c>
      <c r="AA416" s="2">
        <f t="shared" si="349"/>
        <v>0.41359597049464569</v>
      </c>
      <c r="AB416" s="2">
        <f t="shared" si="350"/>
        <v>5.3501442496358353E-4</v>
      </c>
      <c r="AC416" s="215">
        <f t="shared" si="351"/>
        <v>135.00912951926509</v>
      </c>
      <c r="AD416" s="217">
        <f t="shared" si="352"/>
        <v>6.685972307369309E-8</v>
      </c>
      <c r="AE416" s="223"/>
      <c r="AF416" s="23"/>
      <c r="AG416" s="372"/>
      <c r="AH416" s="367"/>
      <c r="AI416" s="367"/>
      <c r="AJ416" s="3">
        <v>85</v>
      </c>
      <c r="AK416" s="252">
        <v>2681.1080700821999</v>
      </c>
      <c r="AL416" s="252">
        <v>48.330000003781898</v>
      </c>
      <c r="AM416" s="253">
        <v>2669.2368448296074</v>
      </c>
      <c r="AN416" s="253">
        <v>48.330209004380237</v>
      </c>
      <c r="AO416" s="2">
        <f t="shared" si="353"/>
        <v>0.44277309762558387</v>
      </c>
      <c r="AP416" s="2">
        <f t="shared" si="354"/>
        <v>4.3244485479558266E-4</v>
      </c>
      <c r="AQ416" s="215">
        <f t="shared" si="355"/>
        <v>140.92598899778909</v>
      </c>
      <c r="AR416" s="280">
        <f t="shared" si="356"/>
        <v>4.3681250106084967E-8</v>
      </c>
      <c r="AS416" s="475"/>
    </row>
    <row r="417" spans="4:45" s="20" customFormat="1" x14ac:dyDescent="0.25">
      <c r="D417" s="27"/>
      <c r="E417" s="422"/>
      <c r="F417" s="370"/>
      <c r="G417" s="370"/>
      <c r="H417" s="283">
        <v>86</v>
      </c>
      <c r="I417" s="284">
        <v>2684.7614075543102</v>
      </c>
      <c r="J417" s="284">
        <v>48.330000000437302</v>
      </c>
      <c r="K417" s="285">
        <v>2675.0706399579012</v>
      </c>
      <c r="L417" s="285">
        <v>48.330008699796522</v>
      </c>
      <c r="M417" s="286">
        <f t="shared" si="347"/>
        <v>0.36095451793747141</v>
      </c>
      <c r="N417" s="286">
        <f t="shared" si="348"/>
        <v>1.7999915622727884E-5</v>
      </c>
      <c r="O417" s="287">
        <f t="shared" si="345"/>
        <v>93.910976607609356</v>
      </c>
      <c r="P417" s="288">
        <f t="shared" si="346"/>
        <v>7.5678850848048272E-11</v>
      </c>
      <c r="Q417" s="223"/>
      <c r="R417" s="23"/>
      <c r="S417" s="372"/>
      <c r="T417" s="367"/>
      <c r="U417" s="367"/>
      <c r="V417" s="3">
        <v>86</v>
      </c>
      <c r="W417" s="252">
        <v>2809.3351336549199</v>
      </c>
      <c r="X417" s="252">
        <v>48.330000003627198</v>
      </c>
      <c r="Y417" s="253">
        <v>2797.5789750272297</v>
      </c>
      <c r="Z417" s="253">
        <v>48.330243332752275</v>
      </c>
      <c r="AA417" s="2">
        <f t="shared" si="349"/>
        <v>0.41846764691243965</v>
      </c>
      <c r="AB417" s="2">
        <f t="shared" si="350"/>
        <v>5.0347429145143618E-4</v>
      </c>
      <c r="AC417" s="215">
        <f t="shared" si="351"/>
        <v>138.20726567941435</v>
      </c>
      <c r="AD417" s="217">
        <f t="shared" si="352"/>
        <v>5.9209063110612313E-8</v>
      </c>
      <c r="AE417" s="223"/>
      <c r="AF417" s="23"/>
      <c r="AG417" s="372"/>
      <c r="AH417" s="367"/>
      <c r="AI417" s="367"/>
      <c r="AJ417" s="3">
        <v>86</v>
      </c>
      <c r="AK417" s="252">
        <v>2681.09731013692</v>
      </c>
      <c r="AL417" s="252">
        <v>48.330000003118002</v>
      </c>
      <c r="AM417" s="253">
        <v>2669.086289838745</v>
      </c>
      <c r="AN417" s="253">
        <v>48.330196675611731</v>
      </c>
      <c r="AO417" s="2">
        <f t="shared" si="353"/>
        <v>0.44798897275241528</v>
      </c>
      <c r="AP417" s="2">
        <f t="shared" si="354"/>
        <v>4.0693667228703219E-4</v>
      </c>
      <c r="AQ417" s="215">
        <f t="shared" si="355"/>
        <v>144.26460860317249</v>
      </c>
      <c r="AR417" s="280">
        <f t="shared" si="356"/>
        <v>3.8680069789587859E-8</v>
      </c>
      <c r="AS417" s="475"/>
    </row>
    <row r="418" spans="4:45" s="20" customFormat="1" x14ac:dyDescent="0.25">
      <c r="D418" s="27"/>
      <c r="E418" s="422"/>
      <c r="F418" s="370"/>
      <c r="G418" s="370"/>
      <c r="H418" s="283">
        <v>87</v>
      </c>
      <c r="I418" s="284">
        <v>2684.7506372937601</v>
      </c>
      <c r="J418" s="284">
        <v>48.330000000353998</v>
      </c>
      <c r="K418" s="285">
        <v>2674.9470935668537</v>
      </c>
      <c r="L418" s="285">
        <v>48.330008077484685</v>
      </c>
      <c r="M418" s="286">
        <f t="shared" si="347"/>
        <v>0.36515658440399396</v>
      </c>
      <c r="N418" s="286">
        <f t="shared" si="348"/>
        <v>1.6712457452715328E-5</v>
      </c>
      <c r="O418" s="287">
        <f t="shared" si="345"/>
        <v>96.10946960536495</v>
      </c>
      <c r="P418" s="288">
        <f t="shared" si="346"/>
        <v>6.5240040134174055E-11</v>
      </c>
      <c r="Q418" s="223"/>
      <c r="R418" s="23"/>
      <c r="S418" s="372"/>
      <c r="T418" s="367"/>
      <c r="U418" s="367"/>
      <c r="V418" s="3">
        <v>87</v>
      </c>
      <c r="W418" s="252">
        <v>2809.32401325708</v>
      </c>
      <c r="X418" s="252">
        <v>48.330000002936401</v>
      </c>
      <c r="Y418" s="253">
        <v>2797.4310360636414</v>
      </c>
      <c r="Z418" s="253">
        <v>48.330228987325484</v>
      </c>
      <c r="AA418" s="2">
        <f t="shared" si="349"/>
        <v>0.42333946306357439</v>
      </c>
      <c r="AB418" s="2">
        <f t="shared" si="350"/>
        <v>4.7379348038119296E-4</v>
      </c>
      <c r="AC418" s="215">
        <f t="shared" si="351"/>
        <v>141.44290652365027</v>
      </c>
      <c r="AD418" s="217">
        <f t="shared" si="352"/>
        <v>5.2433850443322265E-8</v>
      </c>
      <c r="AE418" s="223"/>
      <c r="AF418" s="23"/>
      <c r="AG418" s="372"/>
      <c r="AH418" s="367"/>
      <c r="AI418" s="367"/>
      <c r="AJ418" s="3">
        <v>87</v>
      </c>
      <c r="AK418" s="252">
        <v>2681.08655017499</v>
      </c>
      <c r="AL418" s="252">
        <v>48.330000002523199</v>
      </c>
      <c r="AM418" s="253">
        <v>2668.9357316266714</v>
      </c>
      <c r="AN418" s="253">
        <v>48.330185074085755</v>
      </c>
      <c r="AO418" s="2">
        <f t="shared" si="353"/>
        <v>0.45320500927228358</v>
      </c>
      <c r="AP418" s="2">
        <f t="shared" si="354"/>
        <v>3.8293309030712301E-4</v>
      </c>
      <c r="AQ418" s="215">
        <f t="shared" si="355"/>
        <v>147.64239139416119</v>
      </c>
      <c r="AR418" s="280">
        <f t="shared" si="356"/>
        <v>3.4251483266584335E-8</v>
      </c>
      <c r="AS418" s="475"/>
    </row>
    <row r="419" spans="4:45" s="20" customFormat="1" x14ac:dyDescent="0.25">
      <c r="D419" s="27"/>
      <c r="E419" s="422"/>
      <c r="F419" s="370"/>
      <c r="G419" s="370"/>
      <c r="H419" s="283">
        <v>88</v>
      </c>
      <c r="I419" s="284">
        <v>2684.7398670163702</v>
      </c>
      <c r="J419" s="284">
        <v>48.330000000294397</v>
      </c>
      <c r="K419" s="285">
        <v>2674.8235450106317</v>
      </c>
      <c r="L419" s="285">
        <v>48.33000749968754</v>
      </c>
      <c r="M419" s="286">
        <f t="shared" si="347"/>
        <v>0.36935876460756667</v>
      </c>
      <c r="N419" s="286">
        <f t="shared" si="348"/>
        <v>1.5517055952814323E-5</v>
      </c>
      <c r="O419" s="287">
        <f t="shared" ref="O419:O431" si="357">(K419-I419)^2</f>
        <v>98.333442121493491</v>
      </c>
      <c r="P419" s="288">
        <f t="shared" ref="P419:P431" si="358">(L419-J419)^2</f>
        <v>5.6240897498889247E-11</v>
      </c>
      <c r="Q419" s="223"/>
      <c r="R419" s="23"/>
      <c r="S419" s="372"/>
      <c r="T419" s="367"/>
      <c r="U419" s="367"/>
      <c r="V419" s="3">
        <v>88</v>
      </c>
      <c r="W419" s="252">
        <v>2809.3128928426599</v>
      </c>
      <c r="X419" s="252">
        <v>48.330000002443803</v>
      </c>
      <c r="Y419" s="253">
        <v>2797.2830942408204</v>
      </c>
      <c r="Z419" s="253">
        <v>48.330215487609323</v>
      </c>
      <c r="AA419" s="2">
        <f t="shared" si="349"/>
        <v>0.42821141897323184</v>
      </c>
      <c r="AB419" s="2">
        <f t="shared" si="350"/>
        <v>4.4586212602580838E-4</v>
      </c>
      <c r="AC419" s="215">
        <f t="shared" si="351"/>
        <v>144.71605440081964</v>
      </c>
      <c r="AD419" s="217">
        <f t="shared" si="352"/>
        <v>4.6433856558823738E-8</v>
      </c>
      <c r="AE419" s="223"/>
      <c r="AF419" s="23"/>
      <c r="AG419" s="372"/>
      <c r="AH419" s="367"/>
      <c r="AI419" s="367"/>
      <c r="AJ419" s="3">
        <v>88</v>
      </c>
      <c r="AK419" s="252">
        <v>2681.0757901962202</v>
      </c>
      <c r="AL419" s="252">
        <v>48.330000002098998</v>
      </c>
      <c r="AM419" s="253">
        <v>2668.7851701925078</v>
      </c>
      <c r="AN419" s="253">
        <v>48.330174156904597</v>
      </c>
      <c r="AO419" s="2">
        <f t="shared" si="353"/>
        <v>0.45842120721297491</v>
      </c>
      <c r="AP419" s="2">
        <f t="shared" si="354"/>
        <v>3.6034513881924102E-4</v>
      </c>
      <c r="AQ419" s="215">
        <f t="shared" si="355"/>
        <v>151.05934007565344</v>
      </c>
      <c r="AR419" s="280">
        <f t="shared" si="356"/>
        <v>3.0329896313191637E-8</v>
      </c>
      <c r="AS419" s="475"/>
    </row>
    <row r="420" spans="4:45" s="20" customFormat="1" x14ac:dyDescent="0.25">
      <c r="D420" s="27"/>
      <c r="E420" s="422"/>
      <c r="F420" s="370"/>
      <c r="G420" s="370"/>
      <c r="H420" s="283">
        <v>89</v>
      </c>
      <c r="I420" s="284">
        <v>2684.7290967220001</v>
      </c>
      <c r="J420" s="284">
        <v>48.330000000236502</v>
      </c>
      <c r="K420" s="285">
        <v>2674.6999942889602</v>
      </c>
      <c r="L420" s="285">
        <v>48.330006963220917</v>
      </c>
      <c r="M420" s="286">
        <f t="shared" si="347"/>
        <v>0.3735610585546707</v>
      </c>
      <c r="N420" s="286">
        <f t="shared" si="348"/>
        <v>1.4407168249105328E-5</v>
      </c>
      <c r="O420" s="287">
        <f t="shared" si="357"/>
        <v>100.5828956124079</v>
      </c>
      <c r="P420" s="288">
        <f t="shared" si="358"/>
        <v>4.8483151961119222E-11</v>
      </c>
      <c r="Q420" s="223"/>
      <c r="R420" s="23"/>
      <c r="S420" s="372"/>
      <c r="T420" s="367"/>
      <c r="U420" s="367"/>
      <c r="V420" s="3">
        <v>89</v>
      </c>
      <c r="W420" s="252">
        <v>2809.3017724115198</v>
      </c>
      <c r="X420" s="252">
        <v>48.330000001963903</v>
      </c>
      <c r="Y420" s="253">
        <v>2797.135149557937</v>
      </c>
      <c r="Z420" s="253">
        <v>48.330202783746856</v>
      </c>
      <c r="AA420" s="2">
        <f t="shared" si="349"/>
        <v>0.43308351466773531</v>
      </c>
      <c r="AB420" s="2">
        <f t="shared" si="350"/>
        <v>4.195774528131892E-4</v>
      </c>
      <c r="AC420" s="215">
        <f t="shared" si="351"/>
        <v>148.02671166132313</v>
      </c>
      <c r="AD420" s="217">
        <f t="shared" si="352"/>
        <v>4.1120451497538566E-8</v>
      </c>
      <c r="AE420" s="223"/>
      <c r="AF420" s="23"/>
      <c r="AG420" s="372"/>
      <c r="AH420" s="367"/>
      <c r="AI420" s="367"/>
      <c r="AJ420" s="3">
        <v>89</v>
      </c>
      <c r="AK420" s="252">
        <v>2681.0650302004601</v>
      </c>
      <c r="AL420" s="252">
        <v>48.330000001685796</v>
      </c>
      <c r="AM420" s="253">
        <v>2668.6346055353988</v>
      </c>
      <c r="AN420" s="253">
        <v>48.330163883700926</v>
      </c>
      <c r="AO420" s="2">
        <f t="shared" si="353"/>
        <v>0.46363756660284744</v>
      </c>
      <c r="AP420" s="2">
        <f t="shared" si="354"/>
        <v>3.3908962367937214E-4</v>
      </c>
      <c r="AQ420" s="215">
        <f t="shared" si="355"/>
        <v>154.51545735376456</v>
      </c>
      <c r="AR420" s="280">
        <f t="shared" si="356"/>
        <v>2.685731488305543E-8</v>
      </c>
      <c r="AS420" s="475"/>
    </row>
    <row r="421" spans="4:45" s="20" customFormat="1" x14ac:dyDescent="0.25">
      <c r="D421" s="27"/>
      <c r="E421" s="422"/>
      <c r="F421" s="370"/>
      <c r="G421" s="370"/>
      <c r="H421" s="283">
        <v>90</v>
      </c>
      <c r="I421" s="284">
        <v>2684.71832641021</v>
      </c>
      <c r="J421" s="284">
        <v>48.330000000196598</v>
      </c>
      <c r="K421" s="285">
        <v>2674.5764414015653</v>
      </c>
      <c r="L421" s="285">
        <v>48.330006465128427</v>
      </c>
      <c r="M421" s="286">
        <f t="shared" si="347"/>
        <v>0.37776346624063406</v>
      </c>
      <c r="N421" s="286">
        <f t="shared" si="348"/>
        <v>1.3376643552576796E-5</v>
      </c>
      <c r="O421" s="287">
        <f t="shared" si="357"/>
        <v>102.8578315285731</v>
      </c>
      <c r="P421" s="288">
        <f t="shared" si="358"/>
        <v>4.1795343553444854E-11</v>
      </c>
      <c r="Q421" s="223"/>
      <c r="R421" s="23"/>
      <c r="S421" s="372"/>
      <c r="T421" s="367"/>
      <c r="U421" s="367"/>
      <c r="V421" s="3">
        <v>90</v>
      </c>
      <c r="W421" s="252">
        <v>2809.2906519631902</v>
      </c>
      <c r="X421" s="252">
        <v>48.330000001633799</v>
      </c>
      <c r="Y421" s="253">
        <v>2796.9872020141875</v>
      </c>
      <c r="Z421" s="253">
        <v>48.330190828820328</v>
      </c>
      <c r="AA421" s="2">
        <f t="shared" si="349"/>
        <v>0.43795575016080279</v>
      </c>
      <c r="AB421" s="2">
        <f t="shared" si="350"/>
        <v>3.9484209915686437E-4</v>
      </c>
      <c r="AC421" s="215">
        <f t="shared" si="351"/>
        <v>151.37488064761448</v>
      </c>
      <c r="AD421" s="217">
        <f t="shared" si="352"/>
        <v>3.6415015118559817E-8</v>
      </c>
      <c r="AE421" s="223"/>
      <c r="AF421" s="23"/>
      <c r="AG421" s="372"/>
      <c r="AH421" s="367"/>
      <c r="AI421" s="367"/>
      <c r="AJ421" s="3">
        <v>90</v>
      </c>
      <c r="AK421" s="252">
        <v>2681.05427018727</v>
      </c>
      <c r="AL421" s="252">
        <v>48.330000001401501</v>
      </c>
      <c r="AM421" s="253">
        <v>2668.4840376545121</v>
      </c>
      <c r="AN421" s="253">
        <v>48.330154216488516</v>
      </c>
      <c r="AO421" s="2">
        <f t="shared" si="353"/>
        <v>0.4688540874586587</v>
      </c>
      <c r="AP421" s="2">
        <f t="shared" si="354"/>
        <v>3.1908770331182058E-4</v>
      </c>
      <c r="AQ421" s="215">
        <f t="shared" si="355"/>
        <v>158.01074592760577</v>
      </c>
      <c r="AR421" s="280">
        <f t="shared" si="356"/>
        <v>2.3782293063067127E-8</v>
      </c>
      <c r="AS421" s="475"/>
    </row>
    <row r="422" spans="4:45" s="20" customFormat="1" x14ac:dyDescent="0.25">
      <c r="D422" s="27"/>
      <c r="E422" s="422"/>
      <c r="F422" s="370"/>
      <c r="G422" s="370"/>
      <c r="H422" s="283">
        <v>91</v>
      </c>
      <c r="I422" s="284">
        <v>2684.7075560807398</v>
      </c>
      <c r="J422" s="284">
        <v>48.330000000164802</v>
      </c>
      <c r="K422" s="285">
        <v>2674.4528863481755</v>
      </c>
      <c r="L422" s="285">
        <v>48.330006002665144</v>
      </c>
      <c r="M422" s="286">
        <f t="shared" ref="M422:M431" si="359">ABS(I422-K422)/I422*100</f>
        <v>0.38196598766736789</v>
      </c>
      <c r="N422" s="286">
        <f t="shared" ref="N422:N431" si="360">ABS(J422-L422)/J422*100</f>
        <v>1.2419822764505615E-5</v>
      </c>
      <c r="O422" s="287">
        <f t="shared" si="357"/>
        <v>105.1582513239694</v>
      </c>
      <c r="P422" s="288">
        <f t="shared" si="358"/>
        <v>3.6030010356983031E-11</v>
      </c>
      <c r="Q422" s="223"/>
      <c r="R422" s="23"/>
      <c r="S422" s="372"/>
      <c r="T422" s="367"/>
      <c r="U422" s="367"/>
      <c r="V422" s="3">
        <v>91</v>
      </c>
      <c r="W422" s="252">
        <v>2809.2795314974201</v>
      </c>
      <c r="X422" s="252">
        <v>48.330000001370102</v>
      </c>
      <c r="Y422" s="253">
        <v>2796.8392516087929</v>
      </c>
      <c r="Z422" s="253">
        <v>48.330179578677885</v>
      </c>
      <c r="AA422" s="2">
        <f t="shared" si="349"/>
        <v>0.44282812547301686</v>
      </c>
      <c r="AB422" s="2">
        <f t="shared" si="350"/>
        <v>3.7156488263598655E-4</v>
      </c>
      <c r="AC422" s="215">
        <f t="shared" si="351"/>
        <v>154.76056370738172</v>
      </c>
      <c r="AD422" s="217">
        <f t="shared" si="352"/>
        <v>3.2248009470612986E-8</v>
      </c>
      <c r="AE422" s="223"/>
      <c r="AF422" s="23"/>
      <c r="AG422" s="372"/>
      <c r="AH422" s="367"/>
      <c r="AI422" s="367"/>
      <c r="AJ422" s="3">
        <v>91</v>
      </c>
      <c r="AK422" s="252">
        <v>2681.0435101563899</v>
      </c>
      <c r="AL422" s="252">
        <v>48.330000001174803</v>
      </c>
      <c r="AM422" s="253">
        <v>2668.3334665490379</v>
      </c>
      <c r="AN422" s="253">
        <v>48.330145119521809</v>
      </c>
      <c r="AO422" s="2">
        <f t="shared" si="353"/>
        <v>0.47407076980300722</v>
      </c>
      <c r="AP422" s="2">
        <f t="shared" si="354"/>
        <v>3.0026556383855421E-4</v>
      </c>
      <c r="AQ422" s="215">
        <f t="shared" si="355"/>
        <v>161.5452085007885</v>
      </c>
      <c r="AR422" s="280">
        <f t="shared" si="356"/>
        <v>2.1059334637957225E-8</v>
      </c>
      <c r="AS422" s="475"/>
    </row>
    <row r="423" spans="4:45" s="20" customFormat="1" x14ac:dyDescent="0.25">
      <c r="D423" s="27"/>
      <c r="E423" s="422"/>
      <c r="F423" s="370"/>
      <c r="G423" s="370"/>
      <c r="H423" s="283">
        <v>92</v>
      </c>
      <c r="I423" s="284">
        <v>2684.6967857326899</v>
      </c>
      <c r="J423" s="284">
        <v>48.330000000132003</v>
      </c>
      <c r="K423" s="285">
        <v>2674.3293291285204</v>
      </c>
      <c r="L423" s="285">
        <v>48.330005573282477</v>
      </c>
      <c r="M423" s="286">
        <f t="shared" si="359"/>
        <v>0.38616862281302761</v>
      </c>
      <c r="N423" s="286">
        <f t="shared" si="360"/>
        <v>1.1531451426509318E-5</v>
      </c>
      <c r="O423" s="287">
        <f t="shared" si="357"/>
        <v>107.48415643933876</v>
      </c>
      <c r="P423" s="288">
        <f t="shared" si="358"/>
        <v>3.1060006210830771E-11</v>
      </c>
      <c r="Q423" s="223"/>
      <c r="R423" s="23"/>
      <c r="S423" s="372"/>
      <c r="T423" s="367"/>
      <c r="U423" s="367"/>
      <c r="V423" s="3">
        <v>92</v>
      </c>
      <c r="W423" s="252">
        <v>2809.26841101325</v>
      </c>
      <c r="X423" s="252">
        <v>48.330000001099101</v>
      </c>
      <c r="Y423" s="253">
        <v>2796.6912983409975</v>
      </c>
      <c r="Z423" s="253">
        <v>48.330168991770513</v>
      </c>
      <c r="AA423" s="2">
        <f t="shared" si="349"/>
        <v>0.44770064059902948</v>
      </c>
      <c r="AB423" s="2">
        <f t="shared" si="350"/>
        <v>3.4965998636068372E-4</v>
      </c>
      <c r="AC423" s="215">
        <f t="shared" si="351"/>
        <v>158.18376317053435</v>
      </c>
      <c r="AD423" s="217">
        <f t="shared" si="352"/>
        <v>2.8557847024265563E-8</v>
      </c>
      <c r="AE423" s="223"/>
      <c r="AF423" s="23"/>
      <c r="AG423" s="372"/>
      <c r="AH423" s="367"/>
      <c r="AI423" s="367"/>
      <c r="AJ423" s="3">
        <v>92</v>
      </c>
      <c r="AK423" s="252">
        <v>2681.03275010692</v>
      </c>
      <c r="AL423" s="252">
        <v>48.330000000941602</v>
      </c>
      <c r="AM423" s="253">
        <v>2668.1828922181858</v>
      </c>
      <c r="AN423" s="253">
        <v>48.330136559163741</v>
      </c>
      <c r="AO423" s="2">
        <f t="shared" si="353"/>
        <v>0.4792876136340305</v>
      </c>
      <c r="AP423" s="2">
        <f t="shared" si="354"/>
        <v>2.8255373915900067E-4</v>
      </c>
      <c r="AQ423" s="215">
        <f t="shared" si="355"/>
        <v>165.11884776066654</v>
      </c>
      <c r="AR423" s="280">
        <f t="shared" si="356"/>
        <v>1.8648148033547498E-8</v>
      </c>
      <c r="AS423" s="475"/>
    </row>
    <row r="424" spans="4:45" s="20" customFormat="1" x14ac:dyDescent="0.25">
      <c r="D424" s="27"/>
      <c r="E424" s="422"/>
      <c r="F424" s="370"/>
      <c r="G424" s="370"/>
      <c r="H424" s="283">
        <v>93</v>
      </c>
      <c r="I424" s="284">
        <v>2684.6860153656098</v>
      </c>
      <c r="J424" s="284">
        <v>48.330000000106601</v>
      </c>
      <c r="K424" s="285">
        <v>2674.2057697423297</v>
      </c>
      <c r="L424" s="285">
        <v>48.330005174614158</v>
      </c>
      <c r="M424" s="286">
        <f t="shared" si="359"/>
        <v>0.39037137167240993</v>
      </c>
      <c r="N424" s="286">
        <f t="shared" si="360"/>
        <v>1.0706616090727566E-5</v>
      </c>
      <c r="O424" s="287">
        <f t="shared" si="357"/>
        <v>109.83554832428165</v>
      </c>
      <c r="P424" s="288">
        <f t="shared" si="358"/>
        <v>2.6775528453931921E-11</v>
      </c>
      <c r="Q424" s="223"/>
      <c r="R424" s="23"/>
      <c r="S424" s="372"/>
      <c r="T424" s="367"/>
      <c r="U424" s="367"/>
      <c r="V424" s="3">
        <v>93</v>
      </c>
      <c r="W424" s="252">
        <v>2809.2572905102602</v>
      </c>
      <c r="X424" s="252">
        <v>48.330000000888298</v>
      </c>
      <c r="Y424" s="253">
        <v>2796.5433422100677</v>
      </c>
      <c r="Z424" s="253">
        <v>48.330159028998615</v>
      </c>
      <c r="AA424" s="2">
        <f t="shared" si="349"/>
        <v>0.4525732955518339</v>
      </c>
      <c r="AB424" s="2">
        <f t="shared" si="350"/>
        <v>3.2904636936628695E-4</v>
      </c>
      <c r="AC424" s="215">
        <f t="shared" si="351"/>
        <v>161.64448137996629</v>
      </c>
      <c r="AD424" s="217">
        <f t="shared" si="352"/>
        <v>2.528993987120247E-8</v>
      </c>
      <c r="AE424" s="223"/>
      <c r="AF424" s="23"/>
      <c r="AG424" s="372"/>
      <c r="AH424" s="367"/>
      <c r="AI424" s="367"/>
      <c r="AJ424" s="3">
        <v>93</v>
      </c>
      <c r="AK424" s="252">
        <v>2681.02199003843</v>
      </c>
      <c r="AL424" s="252">
        <v>48.330000000760499</v>
      </c>
      <c r="AM424" s="253">
        <v>2668.0323146611854</v>
      </c>
      <c r="AN424" s="253">
        <v>48.330128503761379</v>
      </c>
      <c r="AO424" s="2">
        <f t="shared" si="353"/>
        <v>0.48450461896652969</v>
      </c>
      <c r="AP424" s="2">
        <f t="shared" si="354"/>
        <v>2.6588661468687107E-4</v>
      </c>
      <c r="AQ424" s="215">
        <f t="shared" si="355"/>
        <v>168.73166640619377</v>
      </c>
      <c r="AR424" s="280">
        <f t="shared" si="356"/>
        <v>1.6513021235213301E-8</v>
      </c>
      <c r="AS424" s="475"/>
    </row>
    <row r="425" spans="4:45" s="20" customFormat="1" x14ac:dyDescent="0.25">
      <c r="D425" s="27"/>
      <c r="E425" s="422"/>
      <c r="F425" s="370"/>
      <c r="G425" s="370"/>
      <c r="H425" s="283">
        <v>94</v>
      </c>
      <c r="I425" s="284">
        <v>2684.6752449781402</v>
      </c>
      <c r="J425" s="284">
        <v>48.330000000085398</v>
      </c>
      <c r="K425" s="285">
        <v>2674.0822081893352</v>
      </c>
      <c r="L425" s="285">
        <v>48.330004804463151</v>
      </c>
      <c r="M425" s="286">
        <f t="shared" si="359"/>
        <v>0.39457423420653692</v>
      </c>
      <c r="N425" s="286">
        <f t="shared" si="360"/>
        <v>9.9407774726098919E-6</v>
      </c>
      <c r="O425" s="287">
        <f t="shared" si="357"/>
        <v>112.21242840897543</v>
      </c>
      <c r="P425" s="288">
        <f t="shared" si="358"/>
        <v>2.3082045588917293E-11</v>
      </c>
      <c r="Q425" s="223"/>
      <c r="R425" s="23"/>
      <c r="S425" s="372"/>
      <c r="T425" s="367"/>
      <c r="U425" s="367"/>
      <c r="V425" s="3">
        <v>94</v>
      </c>
      <c r="W425" s="252">
        <v>2809.24616998701</v>
      </c>
      <c r="X425" s="252">
        <v>48.330000000711998</v>
      </c>
      <c r="Y425" s="253">
        <v>2796.3953832152906</v>
      </c>
      <c r="Z425" s="253">
        <v>48.330149653567588</v>
      </c>
      <c r="AA425" s="2">
        <f t="shared" si="349"/>
        <v>0.45744609030752315</v>
      </c>
      <c r="AB425" s="2">
        <f t="shared" si="350"/>
        <v>3.0964795279997366E-4</v>
      </c>
      <c r="AC425" s="215">
        <f t="shared" si="351"/>
        <v>165.14272065219865</v>
      </c>
      <c r="AD425" s="217">
        <f t="shared" si="352"/>
        <v>2.2395977186370681E-8</v>
      </c>
      <c r="AE425" s="223"/>
      <c r="AF425" s="23"/>
      <c r="AG425" s="372"/>
      <c r="AH425" s="367"/>
      <c r="AI425" s="367"/>
      <c r="AJ425" s="3">
        <v>94</v>
      </c>
      <c r="AK425" s="252">
        <v>2681.0112299495299</v>
      </c>
      <c r="AL425" s="252">
        <v>48.330000000609203</v>
      </c>
      <c r="AM425" s="253">
        <v>2667.8817338772838</v>
      </c>
      <c r="AN425" s="253">
        <v>48.330120923528881</v>
      </c>
      <c r="AO425" s="2">
        <f t="shared" si="353"/>
        <v>0.48972178577906766</v>
      </c>
      <c r="AP425" s="2">
        <f t="shared" si="354"/>
        <v>2.5020260640584388E-4</v>
      </c>
      <c r="AQ425" s="215">
        <f t="shared" si="355"/>
        <v>172.38366711112798</v>
      </c>
      <c r="AR425" s="280">
        <f t="shared" si="356"/>
        <v>1.4622352503323522E-8</v>
      </c>
      <c r="AS425" s="475"/>
    </row>
    <row r="426" spans="4:45" s="20" customFormat="1" x14ac:dyDescent="0.25">
      <c r="D426" s="27"/>
      <c r="E426" s="422"/>
      <c r="F426" s="370"/>
      <c r="G426" s="370"/>
      <c r="H426" s="283">
        <v>95</v>
      </c>
      <c r="I426" s="284">
        <v>2684.66447456993</v>
      </c>
      <c r="J426" s="284">
        <v>48.330000000065098</v>
      </c>
      <c r="K426" s="285">
        <v>2673.9586444692695</v>
      </c>
      <c r="L426" s="285">
        <v>48.330004460789603</v>
      </c>
      <c r="M426" s="286">
        <f t="shared" si="359"/>
        <v>0.39877721041380781</v>
      </c>
      <c r="N426" s="286">
        <f t="shared" si="360"/>
        <v>9.2297217141203012E-6</v>
      </c>
      <c r="O426" s="287">
        <f t="shared" si="357"/>
        <v>114.61479814420794</v>
      </c>
      <c r="P426" s="288">
        <f t="shared" si="358"/>
        <v>1.9898063104514603E-11</v>
      </c>
      <c r="Q426" s="223"/>
      <c r="R426" s="23"/>
      <c r="S426" s="372"/>
      <c r="T426" s="367"/>
      <c r="U426" s="367"/>
      <c r="V426" s="3">
        <v>95</v>
      </c>
      <c r="W426" s="252">
        <v>2809.2350494431498</v>
      </c>
      <c r="X426" s="252">
        <v>48.330000000543798</v>
      </c>
      <c r="Y426" s="253">
        <v>2796.2474213559722</v>
      </c>
      <c r="Z426" s="253">
        <v>48.330140830851967</v>
      </c>
      <c r="AA426" s="2">
        <f t="shared" si="349"/>
        <v>0.46231902488017435</v>
      </c>
      <c r="AB426" s="2">
        <f t="shared" si="350"/>
        <v>2.9139314745981983E-4</v>
      </c>
      <c r="AC426" s="215">
        <f t="shared" si="351"/>
        <v>168.67848333084589</v>
      </c>
      <c r="AD426" s="217">
        <f t="shared" si="352"/>
        <v>1.9833175698951708E-8</v>
      </c>
      <c r="AE426" s="223"/>
      <c r="AF426" s="23"/>
      <c r="AG426" s="372"/>
      <c r="AH426" s="367"/>
      <c r="AI426" s="367"/>
      <c r="AJ426" s="3">
        <v>95</v>
      </c>
      <c r="AK426" s="252">
        <v>2681.0004698398898</v>
      </c>
      <c r="AL426" s="252">
        <v>48.330000000464899</v>
      </c>
      <c r="AM426" s="253">
        <v>2667.7311498657446</v>
      </c>
      <c r="AN426" s="253">
        <v>48.330113790437359</v>
      </c>
      <c r="AO426" s="2">
        <f t="shared" si="353"/>
        <v>0.49493911408891572</v>
      </c>
      <c r="AP426" s="2">
        <f t="shared" si="354"/>
        <v>2.3544376672585257E-4</v>
      </c>
      <c r="AQ426" s="215">
        <f t="shared" si="355"/>
        <v>176.07485257624927</v>
      </c>
      <c r="AR426" s="280">
        <f t="shared" si="356"/>
        <v>1.2948157832379087E-8</v>
      </c>
      <c r="AS426" s="475"/>
    </row>
    <row r="427" spans="4:45" s="20" customFormat="1" x14ac:dyDescent="0.25">
      <c r="D427" s="27"/>
      <c r="E427" s="422"/>
      <c r="F427" s="370"/>
      <c r="G427" s="370"/>
      <c r="H427" s="283">
        <v>96</v>
      </c>
      <c r="I427" s="284">
        <v>2684.6537041391598</v>
      </c>
      <c r="J427" s="284">
        <v>48.330000000049999</v>
      </c>
      <c r="K427" s="285">
        <v>2673.8350785818657</v>
      </c>
      <c r="L427" s="285">
        <v>48.330004141699547</v>
      </c>
      <c r="M427" s="286">
        <f t="shared" si="359"/>
        <v>0.40298030023813225</v>
      </c>
      <c r="N427" s="286">
        <f t="shared" si="360"/>
        <v>8.5695211002641986E-6</v>
      </c>
      <c r="O427" s="287">
        <f t="shared" si="357"/>
        <v>117.04265894893764</v>
      </c>
      <c r="P427" s="288">
        <f t="shared" si="358"/>
        <v>1.7153260976476947E-11</v>
      </c>
      <c r="Q427" s="223"/>
      <c r="R427" s="23"/>
      <c r="S427" s="372"/>
      <c r="T427" s="367"/>
      <c r="U427" s="367"/>
      <c r="V427" s="3">
        <v>96</v>
      </c>
      <c r="W427" s="252">
        <v>2809.2239288768101</v>
      </c>
      <c r="X427" s="252">
        <v>48.330000000417897</v>
      </c>
      <c r="Y427" s="253">
        <v>2796.0994566314371</v>
      </c>
      <c r="Z427" s="253">
        <v>48.330132528267534</v>
      </c>
      <c r="AA427" s="2">
        <f t="shared" si="349"/>
        <v>0.46719209922935739</v>
      </c>
      <c r="AB427" s="2">
        <f t="shared" si="350"/>
        <v>2.742144623123149E-4</v>
      </c>
      <c r="AC427" s="215">
        <f t="shared" si="351"/>
        <v>172.25177171956616</v>
      </c>
      <c r="AD427" s="217">
        <f t="shared" si="352"/>
        <v>1.7563630929324513E-8</v>
      </c>
      <c r="AE427" s="223"/>
      <c r="AF427" s="23"/>
      <c r="AG427" s="372"/>
      <c r="AH427" s="367"/>
      <c r="AI427" s="367"/>
      <c r="AJ427" s="3">
        <v>96</v>
      </c>
      <c r="AK427" s="252">
        <v>2680.9897097076901</v>
      </c>
      <c r="AL427" s="252">
        <v>48.330000000357003</v>
      </c>
      <c r="AM427" s="253">
        <v>2667.5805626258484</v>
      </c>
      <c r="AN427" s="253">
        <v>48.330107078111254</v>
      </c>
      <c r="AO427" s="2">
        <f t="shared" si="353"/>
        <v>0.50015660385744809</v>
      </c>
      <c r="AP427" s="2">
        <f t="shared" si="354"/>
        <v>2.2155546089406989E-4</v>
      </c>
      <c r="AQ427" s="215">
        <f t="shared" si="355"/>
        <v>179.80522546246212</v>
      </c>
      <c r="AR427" s="280">
        <f t="shared" si="356"/>
        <v>1.146564545541505E-8</v>
      </c>
      <c r="AS427" s="475"/>
    </row>
    <row r="428" spans="4:45" s="20" customFormat="1" x14ac:dyDescent="0.25">
      <c r="D428" s="27"/>
      <c r="E428" s="422"/>
      <c r="F428" s="370"/>
      <c r="G428" s="370"/>
      <c r="H428" s="283">
        <v>97</v>
      </c>
      <c r="I428" s="284">
        <v>2684.6429336848</v>
      </c>
      <c r="J428" s="284">
        <v>48.330000000035497</v>
      </c>
      <c r="K428" s="285">
        <v>2673.7115105268576</v>
      </c>
      <c r="L428" s="285">
        <v>48.330003845434511</v>
      </c>
      <c r="M428" s="286">
        <f t="shared" si="359"/>
        <v>0.40718350365269962</v>
      </c>
      <c r="N428" s="286">
        <f t="shared" si="360"/>
        <v>7.9565466880220931E-6</v>
      </c>
      <c r="O428" s="287">
        <f t="shared" si="357"/>
        <v>119.49601225799918</v>
      </c>
      <c r="P428" s="288">
        <f t="shared" si="358"/>
        <v>1.478709357936324E-11</v>
      </c>
      <c r="Q428" s="223"/>
      <c r="R428" s="23"/>
      <c r="S428" s="372"/>
      <c r="T428" s="367"/>
      <c r="U428" s="367"/>
      <c r="V428" s="3">
        <v>97</v>
      </c>
      <c r="W428" s="252">
        <v>2809.2128082869099</v>
      </c>
      <c r="X428" s="252">
        <v>48.330000000297296</v>
      </c>
      <c r="Y428" s="253">
        <v>2795.9514890410269</v>
      </c>
      <c r="Z428" s="253">
        <v>48.330124715150987</v>
      </c>
      <c r="AA428" s="2">
        <f t="shared" si="349"/>
        <v>0.47206531334199242</v>
      </c>
      <c r="AB428" s="2">
        <f t="shared" si="350"/>
        <v>2.5804852822203651E-4</v>
      </c>
      <c r="AC428" s="215">
        <f t="shared" si="351"/>
        <v>175.86258814122652</v>
      </c>
      <c r="AD428" s="217">
        <f t="shared" si="352"/>
        <v>1.5553794731037187E-8</v>
      </c>
      <c r="AE428" s="223"/>
      <c r="AF428" s="23"/>
      <c r="AG428" s="372"/>
      <c r="AH428" s="367"/>
      <c r="AI428" s="367"/>
      <c r="AJ428" s="3">
        <v>97</v>
      </c>
      <c r="AK428" s="252">
        <v>2680.9789495518999</v>
      </c>
      <c r="AL428" s="252">
        <v>48.330000000253897</v>
      </c>
      <c r="AM428" s="253">
        <v>2667.42997215689</v>
      </c>
      <c r="AN428" s="253">
        <v>48.330100761730812</v>
      </c>
      <c r="AO428" s="2">
        <f t="shared" si="353"/>
        <v>0.50537425507478995</v>
      </c>
      <c r="AP428" s="2">
        <f t="shared" si="354"/>
        <v>2.0848639957487777E-4</v>
      </c>
      <c r="AQ428" s="215">
        <f t="shared" si="355"/>
        <v>183.57478845048769</v>
      </c>
      <c r="AR428" s="280">
        <f t="shared" si="356"/>
        <v>1.0152875230105733E-8</v>
      </c>
      <c r="AS428" s="475"/>
    </row>
    <row r="429" spans="4:45" s="20" customFormat="1" x14ac:dyDescent="0.25">
      <c r="D429" s="27"/>
      <c r="E429" s="422"/>
      <c r="F429" s="370"/>
      <c r="G429" s="370"/>
      <c r="H429" s="283">
        <v>98</v>
      </c>
      <c r="I429" s="284">
        <v>2684.6321632059098</v>
      </c>
      <c r="J429" s="284">
        <v>48.330000000023098</v>
      </c>
      <c r="K429" s="285">
        <v>2673.5879403039808</v>
      </c>
      <c r="L429" s="285">
        <v>48.330003570361797</v>
      </c>
      <c r="M429" s="286">
        <f t="shared" si="359"/>
        <v>0.41138682063394372</v>
      </c>
      <c r="N429" s="286">
        <f t="shared" si="360"/>
        <v>7.3874171290394196E-6</v>
      </c>
      <c r="O429" s="287">
        <f t="shared" si="357"/>
        <v>121.97485950749436</v>
      </c>
      <c r="P429" s="288">
        <f t="shared" si="358"/>
        <v>1.2747318421767159E-11</v>
      </c>
      <c r="Q429" s="223"/>
      <c r="R429" s="23"/>
      <c r="S429" s="372"/>
      <c r="T429" s="367"/>
      <c r="U429" s="367"/>
      <c r="V429" s="3">
        <v>98</v>
      </c>
      <c r="W429" s="252">
        <v>2809.2016876725002</v>
      </c>
      <c r="X429" s="252">
        <v>48.330000000193401</v>
      </c>
      <c r="Y429" s="253">
        <v>2795.8035185840999</v>
      </c>
      <c r="Z429" s="253">
        <v>48.330117362646696</v>
      </c>
      <c r="AA429" s="2">
        <f t="shared" si="349"/>
        <v>0.47693866720908018</v>
      </c>
      <c r="AB429" s="2">
        <f t="shared" si="350"/>
        <v>2.4283561616972953E-4</v>
      </c>
      <c r="AC429" s="215">
        <f t="shared" si="351"/>
        <v>179.51093492136289</v>
      </c>
      <c r="AD429" s="217">
        <f t="shared" si="352"/>
        <v>1.3773945443491457E-8</v>
      </c>
      <c r="AE429" s="223"/>
      <c r="AF429" s="23"/>
      <c r="AG429" s="372"/>
      <c r="AH429" s="367"/>
      <c r="AI429" s="367"/>
      <c r="AJ429" s="3">
        <v>98</v>
      </c>
      <c r="AK429" s="252">
        <v>2680.9681893715801</v>
      </c>
      <c r="AL429" s="252">
        <v>48.330000000165199</v>
      </c>
      <c r="AM429" s="253">
        <v>2667.2793784581791</v>
      </c>
      <c r="AN429" s="253">
        <v>48.330094817940299</v>
      </c>
      <c r="AO429" s="2">
        <f t="shared" si="353"/>
        <v>0.51059206773392363</v>
      </c>
      <c r="AP429" s="2">
        <f t="shared" si="354"/>
        <v>1.9618823732583048E-4</v>
      </c>
      <c r="AQ429" s="215">
        <f t="shared" si="355"/>
        <v>187.38354422284863</v>
      </c>
      <c r="AR429" s="280">
        <f t="shared" si="356"/>
        <v>8.9904104748948318E-9</v>
      </c>
      <c r="AS429" s="475"/>
    </row>
    <row r="430" spans="4:45" s="20" customFormat="1" x14ac:dyDescent="0.25">
      <c r="D430" s="27"/>
      <c r="E430" s="422"/>
      <c r="F430" s="370"/>
      <c r="G430" s="370"/>
      <c r="H430" s="283">
        <v>99</v>
      </c>
      <c r="I430" s="284">
        <v>2684.6213927010199</v>
      </c>
      <c r="J430" s="284">
        <v>48.330000000011502</v>
      </c>
      <c r="K430" s="285">
        <v>2673.4643679129708</v>
      </c>
      <c r="L430" s="285">
        <v>48.330003314965495</v>
      </c>
      <c r="M430" s="286">
        <f t="shared" si="359"/>
        <v>0.41559025113868597</v>
      </c>
      <c r="N430" s="286">
        <f t="shared" si="360"/>
        <v>6.8589985373110847E-6</v>
      </c>
      <c r="O430" s="287">
        <f t="shared" si="357"/>
        <v>124.4792021211411</v>
      </c>
      <c r="P430" s="288">
        <f t="shared" si="358"/>
        <v>1.0988919976258492E-11</v>
      </c>
      <c r="Q430" s="223"/>
      <c r="R430" s="23"/>
      <c r="S430" s="372"/>
      <c r="T430" s="367"/>
      <c r="U430" s="367"/>
      <c r="V430" s="3">
        <v>99</v>
      </c>
      <c r="W430" s="252">
        <v>2809.1905670320298</v>
      </c>
      <c r="X430" s="252">
        <v>48.330000000097101</v>
      </c>
      <c r="Y430" s="253">
        <v>2795.6555452600292</v>
      </c>
      <c r="Z430" s="253">
        <v>48.330110443600148</v>
      </c>
      <c r="AA430" s="2">
        <f t="shared" si="349"/>
        <v>0.48181216079978012</v>
      </c>
      <c r="AB430" s="2">
        <f t="shared" si="350"/>
        <v>2.2851955937675699E-4</v>
      </c>
      <c r="AC430" s="215">
        <f t="shared" si="351"/>
        <v>183.19681436853077</v>
      </c>
      <c r="AD430" s="217">
        <f t="shared" si="352"/>
        <v>1.219776736529459E-8</v>
      </c>
      <c r="AE430" s="223"/>
      <c r="AF430" s="23"/>
      <c r="AG430" s="372"/>
      <c r="AH430" s="367"/>
      <c r="AI430" s="367"/>
      <c r="AJ430" s="3">
        <v>99</v>
      </c>
      <c r="AK430" s="252">
        <v>2680.9574291652598</v>
      </c>
      <c r="AL430" s="252">
        <v>48.330000000082897</v>
      </c>
      <c r="AM430" s="253">
        <v>2667.128781529038</v>
      </c>
      <c r="AN430" s="253">
        <v>48.330089224761672</v>
      </c>
      <c r="AO430" s="2">
        <f t="shared" si="353"/>
        <v>0.51581004180762036</v>
      </c>
      <c r="AP430" s="2">
        <f t="shared" si="354"/>
        <v>1.8461551577509796E-4</v>
      </c>
      <c r="AQ430" s="215">
        <f t="shared" si="355"/>
        <v>191.23149544678364</v>
      </c>
      <c r="AR430" s="280">
        <f t="shared" si="356"/>
        <v>7.961043302369505E-9</v>
      </c>
      <c r="AS430" s="475"/>
    </row>
    <row r="431" spans="4:45" s="20" customFormat="1" ht="15.75" thickBot="1" x14ac:dyDescent="0.3">
      <c r="D431" s="27"/>
      <c r="E431" s="422"/>
      <c r="F431" s="377"/>
      <c r="G431" s="377"/>
      <c r="H431" s="289">
        <v>100</v>
      </c>
      <c r="I431" s="289">
        <v>2684.6106221699301</v>
      </c>
      <c r="J431" s="289">
        <v>48.329999999999899</v>
      </c>
      <c r="K431" s="93">
        <v>2673.3407933535636</v>
      </c>
      <c r="L431" s="93">
        <v>48.330003077838128</v>
      </c>
      <c r="M431" s="290">
        <f t="shared" si="359"/>
        <v>0.41979379517083437</v>
      </c>
      <c r="N431" s="290">
        <f t="shared" si="360"/>
        <v>6.3683803633660926E-6</v>
      </c>
      <c r="O431" s="290">
        <f t="shared" si="357"/>
        <v>127.00904155020471</v>
      </c>
      <c r="P431" s="291">
        <f t="shared" si="358"/>
        <v>9.4730881676785296E-12</v>
      </c>
      <c r="Q431" s="223"/>
      <c r="R431" s="23"/>
      <c r="S431" s="373"/>
      <c r="T431" s="368"/>
      <c r="U431" s="368"/>
      <c r="V431" s="15">
        <v>100</v>
      </c>
      <c r="W431" s="15">
        <v>2809.17944636533</v>
      </c>
      <c r="X431" s="15">
        <v>48.329999999999899</v>
      </c>
      <c r="Y431" s="17">
        <v>2795.507569068202</v>
      </c>
      <c r="Z431" s="17">
        <v>48.330103932457646</v>
      </c>
      <c r="AA431" s="18">
        <f t="shared" si="349"/>
        <v>0.48668579413171603</v>
      </c>
      <c r="AB431" s="18">
        <f t="shared" si="350"/>
        <v>2.1504750206423874E-4</v>
      </c>
      <c r="AC431" s="18">
        <f t="shared" si="351"/>
        <v>186.92022882772537</v>
      </c>
      <c r="AD431" s="38">
        <f t="shared" si="352"/>
        <v>1.0801955773466298E-8</v>
      </c>
      <c r="AE431" s="223"/>
      <c r="AF431" s="23"/>
      <c r="AG431" s="373"/>
      <c r="AH431" s="368"/>
      <c r="AI431" s="368"/>
      <c r="AJ431" s="15">
        <v>100</v>
      </c>
      <c r="AK431" s="15">
        <v>2680.9466689327301</v>
      </c>
      <c r="AL431" s="15">
        <v>48.329999999999899</v>
      </c>
      <c r="AM431" s="17">
        <v>2666.9781813688014</v>
      </c>
      <c r="AN431" s="17">
        <v>48.330083961513282</v>
      </c>
      <c r="AO431" s="18">
        <f t="shared" si="353"/>
        <v>0.52102817731504614</v>
      </c>
      <c r="AP431" s="18">
        <f t="shared" si="354"/>
        <v>1.7372545703030554E-4</v>
      </c>
      <c r="AQ431" s="18">
        <f t="shared" si="355"/>
        <v>195.11864482362927</v>
      </c>
      <c r="AR431" s="281">
        <f t="shared" si="356"/>
        <v>7.0495357295211177E-9</v>
      </c>
      <c r="AS431" s="475"/>
    </row>
    <row r="432" spans="4:45" s="20" customFormat="1" x14ac:dyDescent="0.25">
      <c r="D432" s="27"/>
      <c r="E432" s="457">
        <v>31</v>
      </c>
      <c r="F432" s="425">
        <v>1071</v>
      </c>
      <c r="G432" s="369">
        <v>0.26</v>
      </c>
      <c r="H432" s="283">
        <v>0</v>
      </c>
      <c r="I432" s="284">
        <v>2685.4025877313702</v>
      </c>
      <c r="J432" s="284">
        <v>48.341589691625003</v>
      </c>
      <c r="K432" s="285">
        <v>2685.4025877313652</v>
      </c>
      <c r="L432" s="285">
        <v>48.341589691625032</v>
      </c>
      <c r="M432" s="286">
        <f t="shared" ref="M432:M442" si="361">ABS(I432-K432)/I432*100</f>
        <v>1.8627452295623892E-13</v>
      </c>
      <c r="N432" s="286">
        <f t="shared" ref="N432:N442" si="362">ABS(J432-L432)/J432*100</f>
        <v>5.8793493577080192E-14</v>
      </c>
      <c r="O432" s="287">
        <f t="shared" ref="O432:O442" si="363">(K432-I432)^2</f>
        <v>2.5022213529729087E-23</v>
      </c>
      <c r="P432" s="288">
        <f t="shared" ref="P432:P442" si="364">(L432-J432)^2</f>
        <v>8.0779356694631609E-28</v>
      </c>
      <c r="Q432" s="223"/>
      <c r="R432" s="23"/>
      <c r="S432" s="371">
        <v>31</v>
      </c>
      <c r="T432" s="366">
        <v>1139.4000000000001</v>
      </c>
      <c r="U432" s="366">
        <v>0.3044</v>
      </c>
      <c r="V432" s="3">
        <v>0</v>
      </c>
      <c r="W432" s="252">
        <v>2821.9674183944999</v>
      </c>
      <c r="X432" s="252">
        <v>48.375985190020899</v>
      </c>
      <c r="Y432" s="253">
        <v>2821.9674183945008</v>
      </c>
      <c r="Z432" s="253">
        <v>48.375985190020891</v>
      </c>
      <c r="AA432" s="2">
        <f t="shared" ref="AA432:AA442" si="365">ABS(W432-Y432)/W432*100</f>
        <v>3.2229100018821852E-14</v>
      </c>
      <c r="AB432" s="2">
        <f t="shared" ref="AB432:AB442" si="366">ABS(X432-Z432)/X432*100</f>
        <v>1.4687922798245618E-14</v>
      </c>
      <c r="AC432" s="215">
        <f t="shared" ref="AC432:AC442" si="367">(Y432-W432)^2</f>
        <v>8.2718061255302767E-25</v>
      </c>
      <c r="AD432" s="217">
        <f t="shared" ref="AD432:AD442" si="368">(Z432-X432)^2</f>
        <v>5.0487097934144756E-29</v>
      </c>
      <c r="AE432" s="223"/>
      <c r="AF432" s="23"/>
      <c r="AG432" s="371">
        <v>33</v>
      </c>
      <c r="AH432" s="366">
        <v>1071</v>
      </c>
      <c r="AI432" s="366">
        <v>0.3044</v>
      </c>
      <c r="AJ432" s="3">
        <v>0</v>
      </c>
      <c r="AK432" s="252">
        <v>2679.5866251673401</v>
      </c>
      <c r="AL432" s="252">
        <v>48.366515211214697</v>
      </c>
      <c r="AM432" s="253">
        <v>2679.5866251673447</v>
      </c>
      <c r="AN432" s="253">
        <v>48.366515211214832</v>
      </c>
      <c r="AO432" s="2">
        <f t="shared" ref="AO432:AO442" si="369">ABS(AK432-AM432)/AK432*100</f>
        <v>1.6970802384791915E-13</v>
      </c>
      <c r="AP432" s="2">
        <f t="shared" ref="AP432:AP442" si="370">ABS(AL432-AN432)/AL432*100</f>
        <v>2.7912517411036466E-13</v>
      </c>
      <c r="AQ432" s="215">
        <f t="shared" ref="AQ432:AQ442" si="371">(AM432-AK432)^2</f>
        <v>2.0679515313825692E-23</v>
      </c>
      <c r="AR432" s="280">
        <f t="shared" ref="AR432:AR442" si="372">(AN432-AL432)^2</f>
        <v>1.8225842354226257E-26</v>
      </c>
      <c r="AS432" s="475"/>
    </row>
    <row r="433" spans="4:45" s="20" customFormat="1" x14ac:dyDescent="0.25">
      <c r="D433" s="27"/>
      <c r="E433" s="458"/>
      <c r="F433" s="426"/>
      <c r="G433" s="370"/>
      <c r="H433" s="283">
        <v>1</v>
      </c>
      <c r="I433" s="284">
        <v>2685.3918193231202</v>
      </c>
      <c r="J433" s="284">
        <v>48.340399383972297</v>
      </c>
      <c r="K433" s="285">
        <v>2685.2742813965615</v>
      </c>
      <c r="L433" s="285">
        <v>48.340791904624389</v>
      </c>
      <c r="M433" s="286">
        <f t="shared" si="361"/>
        <v>4.3769376860748723E-3</v>
      </c>
      <c r="N433" s="286">
        <f t="shared" si="362"/>
        <v>8.1199298535786625E-4</v>
      </c>
      <c r="O433" s="287">
        <f t="shared" si="363"/>
        <v>1.3815164179724303E-2</v>
      </c>
      <c r="P433" s="288">
        <f t="shared" si="364"/>
        <v>1.5407246231859724E-7</v>
      </c>
      <c r="Q433" s="223"/>
      <c r="R433" s="23"/>
      <c r="S433" s="372"/>
      <c r="T433" s="367"/>
      <c r="U433" s="367"/>
      <c r="V433" s="3">
        <v>1</v>
      </c>
      <c r="W433" s="252">
        <v>2821.9562651811302</v>
      </c>
      <c r="X433" s="252">
        <v>48.3712646889878</v>
      </c>
      <c r="Y433" s="253">
        <v>2821.8199236534629</v>
      </c>
      <c r="Z433" s="253">
        <v>48.373274475711177</v>
      </c>
      <c r="AA433" s="2">
        <f t="shared" si="365"/>
        <v>4.8314543123723335E-3</v>
      </c>
      <c r="AB433" s="2">
        <f t="shared" si="366"/>
        <v>4.1549187028694914E-3</v>
      </c>
      <c r="AC433" s="215">
        <f t="shared" si="367"/>
        <v>1.8589012166668119E-2</v>
      </c>
      <c r="AD433" s="217">
        <f t="shared" si="368"/>
        <v>4.0392426734635044E-6</v>
      </c>
      <c r="AE433" s="223"/>
      <c r="AF433" s="23"/>
      <c r="AG433" s="372"/>
      <c r="AH433" s="367"/>
      <c r="AI433" s="367"/>
      <c r="AJ433" s="3">
        <v>1</v>
      </c>
      <c r="AK433" s="252">
        <v>2679.57587232489</v>
      </c>
      <c r="AL433" s="252">
        <v>48.362765022450503</v>
      </c>
      <c r="AM433" s="253">
        <v>2679.4362704052251</v>
      </c>
      <c r="AN433" s="253">
        <v>48.364361349046497</v>
      </c>
      <c r="AO433" s="2">
        <f t="shared" si="369"/>
        <v>5.2098513465065584E-3</v>
      </c>
      <c r="AP433" s="2">
        <f t="shared" si="370"/>
        <v>3.3007347600016793E-3</v>
      </c>
      <c r="AQ433" s="215">
        <f t="shared" si="371"/>
        <v>1.9488695974148408E-2</v>
      </c>
      <c r="AR433" s="280">
        <f t="shared" si="372"/>
        <v>2.5482586010776563E-6</v>
      </c>
      <c r="AS433" s="475"/>
    </row>
    <row r="434" spans="4:45" s="20" customFormat="1" x14ac:dyDescent="0.25">
      <c r="D434" s="27"/>
      <c r="E434" s="458"/>
      <c r="F434" s="426"/>
      <c r="G434" s="370"/>
      <c r="H434" s="283">
        <v>2</v>
      </c>
      <c r="I434" s="284">
        <v>2685.3810509489499</v>
      </c>
      <c r="J434" s="284">
        <v>48.339211014168797</v>
      </c>
      <c r="K434" s="285">
        <v>2685.1459731300324</v>
      </c>
      <c r="L434" s="285">
        <v>48.340049033538563</v>
      </c>
      <c r="M434" s="286">
        <f t="shared" si="361"/>
        <v>8.7539836789426208E-3</v>
      </c>
      <c r="N434" s="286">
        <f t="shared" si="362"/>
        <v>1.7336223578835333E-3</v>
      </c>
      <c r="O434" s="287">
        <f t="shared" si="363"/>
        <v>5.5261580947003709E-2</v>
      </c>
      <c r="P434" s="288">
        <f t="shared" si="364"/>
        <v>7.0227646410322134E-7</v>
      </c>
      <c r="Q434" s="223"/>
      <c r="R434" s="23"/>
      <c r="S434" s="372"/>
      <c r="T434" s="367"/>
      <c r="U434" s="367"/>
      <c r="V434" s="3">
        <v>2</v>
      </c>
      <c r="W434" s="252">
        <v>2821.9451121460802</v>
      </c>
      <c r="X434" s="252">
        <v>48.366551869274502</v>
      </c>
      <c r="Y434" s="253">
        <v>2821.6724275262609</v>
      </c>
      <c r="Z434" s="253">
        <v>48.370723549767092</v>
      </c>
      <c r="AA434" s="2">
        <f t="shared" si="365"/>
        <v>9.6630022549207481E-3</v>
      </c>
      <c r="AB434" s="2">
        <f t="shared" si="366"/>
        <v>8.6251352047278639E-3</v>
      </c>
      <c r="AC434" s="215">
        <f t="shared" si="367"/>
        <v>7.4356901885997043E-2</v>
      </c>
      <c r="AD434" s="217">
        <f t="shared" si="368"/>
        <v>1.7402918132253924E-5</v>
      </c>
      <c r="AE434" s="223"/>
      <c r="AF434" s="23"/>
      <c r="AG434" s="372"/>
      <c r="AH434" s="367"/>
      <c r="AI434" s="367"/>
      <c r="AJ434" s="3">
        <v>2</v>
      </c>
      <c r="AK434" s="252">
        <v>2679.5651196252702</v>
      </c>
      <c r="AL434" s="252">
        <v>48.359020938485401</v>
      </c>
      <c r="AM434" s="253">
        <v>2679.2859136759043</v>
      </c>
      <c r="AN434" s="253">
        <v>48.362334531841483</v>
      </c>
      <c r="AO434" s="2">
        <f t="shared" si="369"/>
        <v>1.0419823251203764E-2</v>
      </c>
      <c r="AP434" s="2">
        <f t="shared" si="370"/>
        <v>6.8520687387320272E-3</v>
      </c>
      <c r="AQ434" s="215">
        <f t="shared" si="371"/>
        <v>7.7955962161291095E-2</v>
      </c>
      <c r="AR434" s="280">
        <f t="shared" si="372"/>
        <v>1.0979900929476295E-5</v>
      </c>
      <c r="AS434" s="475"/>
    </row>
    <row r="435" spans="4:45" s="20" customFormat="1" x14ac:dyDescent="0.25">
      <c r="D435" s="27"/>
      <c r="E435" s="458"/>
      <c r="F435" s="426"/>
      <c r="G435" s="370"/>
      <c r="H435" s="283">
        <v>3</v>
      </c>
      <c r="I435" s="284">
        <v>2685.3702826090498</v>
      </c>
      <c r="J435" s="284">
        <v>48.338004202282903</v>
      </c>
      <c r="K435" s="285">
        <v>2685.0176629048387</v>
      </c>
      <c r="L435" s="285">
        <v>48.339357298246199</v>
      </c>
      <c r="M435" s="286">
        <f t="shared" si="361"/>
        <v>1.3131138990205377E-2</v>
      </c>
      <c r="N435" s="286">
        <f t="shared" si="362"/>
        <v>2.7992383749100053E-3</v>
      </c>
      <c r="O435" s="287">
        <f t="shared" si="363"/>
        <v>0.12434065579789916</v>
      </c>
      <c r="P435" s="288">
        <f t="shared" si="364"/>
        <v>1.830868685887697E-6</v>
      </c>
      <c r="Q435" s="223"/>
      <c r="R435" s="23"/>
      <c r="S435" s="372"/>
      <c r="T435" s="367"/>
      <c r="U435" s="367"/>
      <c r="V435" s="3">
        <v>3</v>
      </c>
      <c r="W435" s="252">
        <v>2821.9339592900601</v>
      </c>
      <c r="X435" s="252">
        <v>48.361765849794097</v>
      </c>
      <c r="Y435" s="253">
        <v>2821.5249299289699</v>
      </c>
      <c r="Z435" s="253">
        <v>48.36832299324054</v>
      </c>
      <c r="AA435" s="2">
        <f t="shared" si="365"/>
        <v>1.4494646826998633E-2</v>
      </c>
      <c r="AB435" s="2">
        <f t="shared" si="366"/>
        <v>1.3558527756841635E-2</v>
      </c>
      <c r="AC435" s="215">
        <f t="shared" si="367"/>
        <v>0.16730501823388469</v>
      </c>
      <c r="AD435" s="217">
        <f t="shared" si="368"/>
        <v>4.299613017723159E-5</v>
      </c>
      <c r="AE435" s="223"/>
      <c r="AF435" s="23"/>
      <c r="AG435" s="372"/>
      <c r="AH435" s="367"/>
      <c r="AI435" s="367"/>
      <c r="AJ435" s="3">
        <v>3</v>
      </c>
      <c r="AK435" s="252">
        <v>2679.5543670690499</v>
      </c>
      <c r="AL435" s="252">
        <v>48.355218752405499</v>
      </c>
      <c r="AM435" s="253">
        <v>2679.1355549064833</v>
      </c>
      <c r="AN435" s="253">
        <v>48.360427265963324</v>
      </c>
      <c r="AO435" s="2">
        <f t="shared" si="369"/>
        <v>1.5629918456355675E-2</v>
      </c>
      <c r="AP435" s="2">
        <f t="shared" si="370"/>
        <v>1.0771357657370025E-2</v>
      </c>
      <c r="AQ435" s="215">
        <f t="shared" si="371"/>
        <v>0.17540362751372049</v>
      </c>
      <c r="AR435" s="280">
        <f t="shared" si="372"/>
        <v>2.7128613482049508E-5</v>
      </c>
      <c r="AS435" s="475"/>
    </row>
    <row r="436" spans="4:45" s="20" customFormat="1" x14ac:dyDescent="0.25">
      <c r="D436" s="27"/>
      <c r="E436" s="458"/>
      <c r="F436" s="426"/>
      <c r="G436" s="370"/>
      <c r="H436" s="283">
        <v>4</v>
      </c>
      <c r="I436" s="284">
        <v>2685.35951429948</v>
      </c>
      <c r="J436" s="284">
        <v>48.336934102738297</v>
      </c>
      <c r="K436" s="285">
        <v>2684.8893506958739</v>
      </c>
      <c r="L436" s="285">
        <v>48.338713178827334</v>
      </c>
      <c r="M436" s="286">
        <f t="shared" si="361"/>
        <v>1.7508404409261172E-2</v>
      </c>
      <c r="N436" s="286">
        <f t="shared" si="362"/>
        <v>3.6805728829532756E-3</v>
      </c>
      <c r="O436" s="287">
        <f t="shared" si="363"/>
        <v>0.22105381415589698</v>
      </c>
      <c r="P436" s="288">
        <f t="shared" si="364"/>
        <v>3.1651117305809811E-6</v>
      </c>
      <c r="Q436" s="223"/>
      <c r="R436" s="23"/>
      <c r="S436" s="372"/>
      <c r="T436" s="367"/>
      <c r="U436" s="367"/>
      <c r="V436" s="3">
        <v>4</v>
      </c>
      <c r="W436" s="252">
        <v>2821.9228065982602</v>
      </c>
      <c r="X436" s="252">
        <v>48.357521903221098</v>
      </c>
      <c r="Y436" s="253">
        <v>2821.3774307825888</v>
      </c>
      <c r="Z436" s="253">
        <v>48.366063942391648</v>
      </c>
      <c r="AA436" s="2">
        <f t="shared" si="365"/>
        <v>1.9326390303667128E-2</v>
      </c>
      <c r="AB436" s="2">
        <f t="shared" si="366"/>
        <v>1.7664344313683196E-2</v>
      </c>
      <c r="AC436" s="215">
        <f t="shared" si="367"/>
        <v>0.29743478031922033</v>
      </c>
      <c r="AD436" s="217">
        <f t="shared" si="368"/>
        <v>7.2966433191206124E-5</v>
      </c>
      <c r="AE436" s="223"/>
      <c r="AF436" s="23"/>
      <c r="AG436" s="372"/>
      <c r="AH436" s="367"/>
      <c r="AI436" s="367"/>
      <c r="AJ436" s="3">
        <v>4</v>
      </c>
      <c r="AK436" s="252">
        <v>2679.5436146440202</v>
      </c>
      <c r="AL436" s="252">
        <v>48.351847254340903</v>
      </c>
      <c r="AM436" s="253">
        <v>2678.9851940283329</v>
      </c>
      <c r="AN436" s="253">
        <v>48.358632499777045</v>
      </c>
      <c r="AO436" s="2">
        <f t="shared" si="369"/>
        <v>2.0840139068289402E-2</v>
      </c>
      <c r="AP436" s="2">
        <f t="shared" si="370"/>
        <v>1.4033063515546016E-2</v>
      </c>
      <c r="AQ436" s="215">
        <f t="shared" si="371"/>
        <v>0.31183358402456357</v>
      </c>
      <c r="AR436" s="280">
        <f t="shared" si="372"/>
        <v>4.60395556286784E-5</v>
      </c>
      <c r="AS436" s="475"/>
    </row>
    <row r="437" spans="4:45" s="20" customFormat="1" x14ac:dyDescent="0.25">
      <c r="D437" s="27"/>
      <c r="E437" s="458"/>
      <c r="F437" s="426"/>
      <c r="G437" s="370"/>
      <c r="H437" s="283">
        <v>5</v>
      </c>
      <c r="I437" s="284">
        <v>2685.34874601299</v>
      </c>
      <c r="J437" s="284">
        <v>48.335938753137803</v>
      </c>
      <c r="K437" s="285">
        <v>2684.7610364797397</v>
      </c>
      <c r="L437" s="285">
        <v>48.338113397652812</v>
      </c>
      <c r="M437" s="286">
        <f t="shared" si="361"/>
        <v>2.188578053866853E-2</v>
      </c>
      <c r="N437" s="286">
        <f t="shared" si="362"/>
        <v>4.4990219929625852E-3</v>
      </c>
      <c r="O437" s="287">
        <f t="shared" si="363"/>
        <v>0.34540249547327423</v>
      </c>
      <c r="P437" s="288">
        <f t="shared" si="364"/>
        <v>4.729078766656966E-6</v>
      </c>
      <c r="Q437" s="223"/>
      <c r="R437" s="23"/>
      <c r="S437" s="372"/>
      <c r="T437" s="367"/>
      <c r="U437" s="367"/>
      <c r="V437" s="3">
        <v>5</v>
      </c>
      <c r="W437" s="252">
        <v>2821.9116540428799</v>
      </c>
      <c r="X437" s="252">
        <v>48.353574162307197</v>
      </c>
      <c r="Y437" s="253">
        <v>2821.2299300127488</v>
      </c>
      <c r="Z437" s="253">
        <v>48.363938055961732</v>
      </c>
      <c r="AA437" s="2">
        <f t="shared" si="365"/>
        <v>2.4158234335736467E-2</v>
      </c>
      <c r="AB437" s="2">
        <f t="shared" si="366"/>
        <v>2.1433562738810055E-2</v>
      </c>
      <c r="AC437" s="215">
        <f t="shared" si="367"/>
        <v>0.46474765325823775</v>
      </c>
      <c r="AD437" s="217">
        <f t="shared" si="368"/>
        <v>1.0741029168251418E-4</v>
      </c>
      <c r="AE437" s="223"/>
      <c r="AF437" s="23"/>
      <c r="AG437" s="372"/>
      <c r="AH437" s="367"/>
      <c r="AI437" s="367"/>
      <c r="AJ437" s="3">
        <v>5</v>
      </c>
      <c r="AK437" s="252">
        <v>2679.5328623274199</v>
      </c>
      <c r="AL437" s="252">
        <v>48.348711244034497</v>
      </c>
      <c r="AM437" s="253">
        <v>2678.8348309768421</v>
      </c>
      <c r="AN437" s="253">
        <v>48.35694359757855</v>
      </c>
      <c r="AO437" s="2">
        <f t="shared" si="369"/>
        <v>2.6050486649807945E-2</v>
      </c>
      <c r="AP437" s="2">
        <f t="shared" si="370"/>
        <v>1.702703822341908E-2</v>
      </c>
      <c r="AQ437" s="215">
        <f t="shared" si="371"/>
        <v>0.48724776638949724</v>
      </c>
      <c r="AR437" s="280">
        <f t="shared" si="372"/>
        <v>6.7771644874270017E-5</v>
      </c>
      <c r="AS437" s="475"/>
    </row>
    <row r="438" spans="4:45" s="20" customFormat="1" x14ac:dyDescent="0.25">
      <c r="D438" s="27"/>
      <c r="E438" s="458"/>
      <c r="F438" s="426"/>
      <c r="G438" s="370"/>
      <c r="H438" s="283">
        <v>6</v>
      </c>
      <c r="I438" s="284">
        <v>2685.33797774713</v>
      </c>
      <c r="J438" s="284">
        <v>48.334990553565603</v>
      </c>
      <c r="K438" s="285">
        <v>2684.632720234627</v>
      </c>
      <c r="L438" s="285">
        <v>48.337554902706529</v>
      </c>
      <c r="M438" s="286">
        <f t="shared" si="361"/>
        <v>2.6263268100604018E-2</v>
      </c>
      <c r="N438" s="286">
        <f t="shared" si="362"/>
        <v>5.3053680399164707E-3</v>
      </c>
      <c r="O438" s="287">
        <f t="shared" si="363"/>
        <v>0.49738815894201388</v>
      </c>
      <c r="P438" s="288">
        <f t="shared" si="364"/>
        <v>6.5758865165654256E-6</v>
      </c>
      <c r="Q438" s="223"/>
      <c r="R438" s="23"/>
      <c r="S438" s="372"/>
      <c r="T438" s="367"/>
      <c r="U438" s="367"/>
      <c r="V438" s="3">
        <v>6</v>
      </c>
      <c r="W438" s="252">
        <v>2821.9005016146298</v>
      </c>
      <c r="X438" s="252">
        <v>48.349813268962102</v>
      </c>
      <c r="Y438" s="253">
        <v>2821.082427549441</v>
      </c>
      <c r="Z438" s="253">
        <v>48.361937484375403</v>
      </c>
      <c r="AA438" s="2">
        <f t="shared" si="365"/>
        <v>2.8990181075507621E-2</v>
      </c>
      <c r="AB438" s="2">
        <f t="shared" si="366"/>
        <v>2.5076033584362396E-2</v>
      </c>
      <c r="AC438" s="215">
        <f t="shared" si="367"/>
        <v>0.66924517613442924</v>
      </c>
      <c r="AD438" s="217">
        <f t="shared" si="368"/>
        <v>1.4699659938813625E-4</v>
      </c>
      <c r="AE438" s="223"/>
      <c r="AF438" s="23"/>
      <c r="AG438" s="372"/>
      <c r="AH438" s="367"/>
      <c r="AI438" s="367"/>
      <c r="AJ438" s="3">
        <v>6</v>
      </c>
      <c r="AK438" s="252">
        <v>2679.5221101116599</v>
      </c>
      <c r="AL438" s="252">
        <v>48.345723784500898</v>
      </c>
      <c r="AM438" s="253">
        <v>2678.6844656911808</v>
      </c>
      <c r="AN438" s="253">
        <v>48.35535431506171</v>
      </c>
      <c r="AO438" s="2">
        <f t="shared" si="369"/>
        <v>3.1260963188851278E-2</v>
      </c>
      <c r="AP438" s="2">
        <f t="shared" si="370"/>
        <v>1.9920129035073182E-2</v>
      </c>
      <c r="AQ438" s="215">
        <f t="shared" si="371"/>
        <v>0.70164817515982913</v>
      </c>
      <c r="AR438" s="280">
        <f t="shared" si="372"/>
        <v>9.274711888274631E-5</v>
      </c>
      <c r="AS438" s="475"/>
    </row>
    <row r="439" spans="4:45" s="20" customFormat="1" x14ac:dyDescent="0.25">
      <c r="D439" s="27"/>
      <c r="E439" s="458"/>
      <c r="F439" s="426"/>
      <c r="G439" s="370"/>
      <c r="H439" s="283">
        <v>7</v>
      </c>
      <c r="I439" s="284">
        <v>2685.3272094948502</v>
      </c>
      <c r="J439" s="284">
        <v>48.3342783253999</v>
      </c>
      <c r="K439" s="285">
        <v>2684.5044019402071</v>
      </c>
      <c r="L439" s="285">
        <v>48.337034852055638</v>
      </c>
      <c r="M439" s="286">
        <f t="shared" si="361"/>
        <v>3.0640867590875809E-2</v>
      </c>
      <c r="N439" s="286">
        <f t="shared" si="362"/>
        <v>5.7030470946100326E-3</v>
      </c>
      <c r="O439" s="287">
        <f t="shared" si="363"/>
        <v>0.67701227197772063</v>
      </c>
      <c r="P439" s="288">
        <f t="shared" si="364"/>
        <v>7.5984392037910669E-6</v>
      </c>
      <c r="Q439" s="223"/>
      <c r="R439" s="23"/>
      <c r="S439" s="372"/>
      <c r="T439" s="367"/>
      <c r="U439" s="367"/>
      <c r="V439" s="3">
        <v>7</v>
      </c>
      <c r="W439" s="252">
        <v>2821.88934928663</v>
      </c>
      <c r="X439" s="252">
        <v>48.346987619319201</v>
      </c>
      <c r="Y439" s="253">
        <v>2820.9349233267585</v>
      </c>
      <c r="Z439" s="253">
        <v>48.360054840758046</v>
      </c>
      <c r="AA439" s="2">
        <f t="shared" si="365"/>
        <v>3.3822231906888621E-2</v>
      </c>
      <c r="AB439" s="2">
        <f t="shared" si="366"/>
        <v>2.7027995087792876E-2</v>
      </c>
      <c r="AC439" s="215">
        <f t="shared" si="367"/>
        <v>0.91092891287666156</v>
      </c>
      <c r="AD439" s="217">
        <f t="shared" si="368"/>
        <v>1.7075227613182144E-4</v>
      </c>
      <c r="AE439" s="223"/>
      <c r="AF439" s="23"/>
      <c r="AG439" s="372"/>
      <c r="AH439" s="367"/>
      <c r="AI439" s="367"/>
      <c r="AJ439" s="3">
        <v>7</v>
      </c>
      <c r="AK439" s="252">
        <v>2679.5113579747499</v>
      </c>
      <c r="AL439" s="252">
        <v>48.343479772163001</v>
      </c>
      <c r="AM439" s="253">
        <v>2678.5340981140771</v>
      </c>
      <c r="AN439" s="253">
        <v>48.353858776232478</v>
      </c>
      <c r="AO439" s="2">
        <f t="shared" si="369"/>
        <v>3.6471570003399539E-2</v>
      </c>
      <c r="AP439" s="2">
        <f t="shared" si="370"/>
        <v>2.1469294553045325E-2</v>
      </c>
      <c r="AQ439" s="215">
        <f t="shared" si="371"/>
        <v>0.95503683528222527</v>
      </c>
      <c r="AR439" s="280">
        <f t="shared" si="372"/>
        <v>1.0772372547423175E-4</v>
      </c>
      <c r="AS439" s="475"/>
    </row>
    <row r="440" spans="4:45" s="20" customFormat="1" x14ac:dyDescent="0.25">
      <c r="D440" s="27"/>
      <c r="E440" s="458"/>
      <c r="F440" s="426"/>
      <c r="G440" s="370"/>
      <c r="H440" s="283">
        <v>8</v>
      </c>
      <c r="I440" s="284">
        <v>2685.3164412485598</v>
      </c>
      <c r="J440" s="284">
        <v>48.3336180170812</v>
      </c>
      <c r="K440" s="285">
        <v>2684.3760815775304</v>
      </c>
      <c r="L440" s="285">
        <v>48.336550599389774</v>
      </c>
      <c r="M440" s="286">
        <f t="shared" si="361"/>
        <v>3.5018579433872127E-2</v>
      </c>
      <c r="N440" s="286">
        <f t="shared" si="362"/>
        <v>6.0673759360158029E-3</v>
      </c>
      <c r="O440" s="287">
        <f t="shared" si="363"/>
        <v>0.88427631089862491</v>
      </c>
      <c r="P440" s="288">
        <f t="shared" si="364"/>
        <v>8.6000389965622853E-6</v>
      </c>
      <c r="Q440" s="223"/>
      <c r="R440" s="23"/>
      <c r="S440" s="372"/>
      <c r="T440" s="367"/>
      <c r="U440" s="367"/>
      <c r="V440" s="3">
        <v>8</v>
      </c>
      <c r="W440" s="252">
        <v>2821.8781970298401</v>
      </c>
      <c r="X440" s="252">
        <v>48.344367492379398</v>
      </c>
      <c r="Y440" s="253">
        <v>2820.7874172826555</v>
      </c>
      <c r="Z440" s="253">
        <v>48.358283173661682</v>
      </c>
      <c r="AA440" s="2">
        <f t="shared" si="365"/>
        <v>3.8654388000611328E-2</v>
      </c>
      <c r="AB440" s="2">
        <f t="shared" si="366"/>
        <v>2.8784493425171524E-2</v>
      </c>
      <c r="AC440" s="215">
        <f t="shared" si="367"/>
        <v>1.1898004568680338</v>
      </c>
      <c r="AD440" s="217">
        <f t="shared" si="368"/>
        <v>1.9364618555012898E-4</v>
      </c>
      <c r="AE440" s="223"/>
      <c r="AF440" s="23"/>
      <c r="AG440" s="372"/>
      <c r="AH440" s="367"/>
      <c r="AI440" s="367"/>
      <c r="AJ440" s="3">
        <v>8</v>
      </c>
      <c r="AK440" s="252">
        <v>2679.5006058928602</v>
      </c>
      <c r="AL440" s="252">
        <v>48.341399334493403</v>
      </c>
      <c r="AM440" s="253">
        <v>2678.3837281916076</v>
      </c>
      <c r="AN440" s="253">
        <v>48.352451451684679</v>
      </c>
      <c r="AO440" s="2">
        <f t="shared" si="369"/>
        <v>4.1682308218044556E-2</v>
      </c>
      <c r="AP440" s="2">
        <f t="shared" si="370"/>
        <v>2.2862633981284904E-2</v>
      </c>
      <c r="AQ440" s="215">
        <f t="shared" si="371"/>
        <v>1.2474157995553667</v>
      </c>
      <c r="AR440" s="280">
        <f t="shared" si="372"/>
        <v>1.2214929440971004E-4</v>
      </c>
      <c r="AS440" s="475"/>
    </row>
    <row r="441" spans="4:45" s="20" customFormat="1" x14ac:dyDescent="0.25">
      <c r="D441" s="27"/>
      <c r="E441" s="458"/>
      <c r="F441" s="426"/>
      <c r="G441" s="370"/>
      <c r="H441" s="283">
        <v>9</v>
      </c>
      <c r="I441" s="284">
        <v>2685.3056730052099</v>
      </c>
      <c r="J441" s="284">
        <v>48.333024990575801</v>
      </c>
      <c r="K441" s="285">
        <v>2684.2477591289307</v>
      </c>
      <c r="L441" s="285">
        <v>48.336099680555598</v>
      </c>
      <c r="M441" s="286">
        <f t="shared" si="361"/>
        <v>3.9396404175290771E-2</v>
      </c>
      <c r="N441" s="286">
        <f t="shared" si="362"/>
        <v>6.3614681274285186E-3</v>
      </c>
      <c r="O441" s="287">
        <f t="shared" si="363"/>
        <v>1.119181769623965</v>
      </c>
      <c r="P441" s="288">
        <f t="shared" si="364"/>
        <v>9.4537184718673977E-6</v>
      </c>
      <c r="Q441" s="223"/>
      <c r="R441" s="23"/>
      <c r="S441" s="372"/>
      <c r="T441" s="367"/>
      <c r="U441" s="367"/>
      <c r="V441" s="3">
        <v>9</v>
      </c>
      <c r="W441" s="252">
        <v>2821.8670448326998</v>
      </c>
      <c r="X441" s="252">
        <v>48.342013664834099</v>
      </c>
      <c r="Y441" s="253">
        <v>2820.6399093587188</v>
      </c>
      <c r="Z441" s="253">
        <v>48.356615941398516</v>
      </c>
      <c r="AA441" s="2">
        <f t="shared" si="365"/>
        <v>4.3486651018093334E-2</v>
      </c>
      <c r="AB441" s="2">
        <f t="shared" si="366"/>
        <v>3.0206181864202875E-2</v>
      </c>
      <c r="AC441" s="215">
        <f t="shared" si="367"/>
        <v>1.5058614715025231</v>
      </c>
      <c r="AD441" s="217">
        <f t="shared" si="368"/>
        <v>2.1322648086373927E-4</v>
      </c>
      <c r="AE441" s="223"/>
      <c r="AF441" s="23"/>
      <c r="AG441" s="372"/>
      <c r="AH441" s="367"/>
      <c r="AI441" s="367"/>
      <c r="AJ441" s="3">
        <v>9</v>
      </c>
      <c r="AK441" s="252">
        <v>2679.4898538565499</v>
      </c>
      <c r="AL441" s="252">
        <v>48.3395308725486</v>
      </c>
      <c r="AM441" s="253">
        <v>2678.2333558729988</v>
      </c>
      <c r="AN441" s="253">
        <v>48.351127138157139</v>
      </c>
      <c r="AO441" s="2">
        <f t="shared" si="369"/>
        <v>4.6893179376761303E-2</v>
      </c>
      <c r="AP441" s="2">
        <f t="shared" si="370"/>
        <v>2.3989197659185453E-2</v>
      </c>
      <c r="AQ441" s="215">
        <f t="shared" si="371"/>
        <v>1.5787871826679081</v>
      </c>
      <c r="AR441" s="280">
        <f t="shared" si="372"/>
        <v>1.3447337606377647E-4</v>
      </c>
      <c r="AS441" s="475"/>
    </row>
    <row r="442" spans="4:45" s="20" customFormat="1" x14ac:dyDescent="0.25">
      <c r="D442" s="27"/>
      <c r="E442" s="458"/>
      <c r="F442" s="426"/>
      <c r="G442" s="370"/>
      <c r="H442" s="283">
        <v>10</v>
      </c>
      <c r="I442" s="284">
        <v>2685.2949047619099</v>
      </c>
      <c r="J442" s="284">
        <v>48.332501280517498</v>
      </c>
      <c r="K442" s="285">
        <v>2684.1194345779377</v>
      </c>
      <c r="L442" s="285">
        <v>48.335679801018244</v>
      </c>
      <c r="M442" s="286">
        <f t="shared" si="361"/>
        <v>4.3774342322244419E-2</v>
      </c>
      <c r="N442" s="286">
        <f t="shared" si="362"/>
        <v>6.5763625232196877E-3</v>
      </c>
      <c r="O442" s="287">
        <f t="shared" si="363"/>
        <v>1.3817301534077921</v>
      </c>
      <c r="P442" s="288">
        <f t="shared" si="364"/>
        <v>1.01029925736666E-5</v>
      </c>
      <c r="Q442" s="223"/>
      <c r="R442" s="23"/>
      <c r="S442" s="372"/>
      <c r="T442" s="367"/>
      <c r="U442" s="367"/>
      <c r="V442" s="3">
        <v>10</v>
      </c>
      <c r="W442" s="252">
        <v>2821.8558926841001</v>
      </c>
      <c r="X442" s="252">
        <v>48.339934731118298</v>
      </c>
      <c r="Y442" s="253">
        <v>2820.4923994999549</v>
      </c>
      <c r="Z442" s="253">
        <v>48.355046987887405</v>
      </c>
      <c r="AA442" s="2">
        <f t="shared" si="365"/>
        <v>4.8319022515650012E-2</v>
      </c>
      <c r="AB442" s="2">
        <f t="shared" si="366"/>
        <v>3.1262468294933794E-2</v>
      </c>
      <c r="AC442" s="215">
        <f t="shared" si="367"/>
        <v>1.8591136632104903</v>
      </c>
      <c r="AD442" s="217">
        <f t="shared" si="368"/>
        <v>2.2838030465543684E-4</v>
      </c>
      <c r="AE442" s="223"/>
      <c r="AF442" s="23"/>
      <c r="AG442" s="372"/>
      <c r="AH442" s="367"/>
      <c r="AI442" s="367"/>
      <c r="AJ442" s="3">
        <v>10</v>
      </c>
      <c r="AK442" s="252">
        <v>2679.4791018566798</v>
      </c>
      <c r="AL442" s="252">
        <v>48.337880804934102</v>
      </c>
      <c r="AM442" s="253">
        <v>2678.0829811104427</v>
      </c>
      <c r="AN442" s="253">
        <v>48.349880939296597</v>
      </c>
      <c r="AO442" s="2">
        <f t="shared" si="369"/>
        <v>5.2104184924215098E-2</v>
      </c>
      <c r="AP442" s="2">
        <f t="shared" si="370"/>
        <v>2.4825528473043861E-2</v>
      </c>
      <c r="AQ442" s="215">
        <f t="shared" si="371"/>
        <v>1.9491531380736429</v>
      </c>
      <c r="AR442" s="280">
        <f t="shared" si="372"/>
        <v>1.4400322471793133E-4</v>
      </c>
      <c r="AS442" s="475"/>
    </row>
    <row r="443" spans="4:45" s="20" customFormat="1" x14ac:dyDescent="0.25">
      <c r="D443" s="27"/>
      <c r="E443" s="458"/>
      <c r="F443" s="426"/>
      <c r="G443" s="370"/>
      <c r="H443" s="283">
        <v>11</v>
      </c>
      <c r="I443" s="284">
        <v>2685.28413651247</v>
      </c>
      <c r="J443" s="284">
        <v>48.332152565891001</v>
      </c>
      <c r="K443" s="285">
        <v>2683.9911079091939</v>
      </c>
      <c r="L443" s="285">
        <v>48.335288824185852</v>
      </c>
      <c r="M443" s="286">
        <f t="shared" ref="M443:M506" si="373">ABS(I443-K443)/I443*100</f>
        <v>4.8152394217596643E-2</v>
      </c>
      <c r="N443" s="286">
        <f t="shared" ref="N443:N506" si="374">ABS(J443-L443)/J443*100</f>
        <v>6.4889687885845973E-3</v>
      </c>
      <c r="O443" s="287">
        <f t="shared" ref="O443:O506" si="375">(K443-I443)^2</f>
        <v>1.6719229688900656</v>
      </c>
      <c r="P443" s="288">
        <f t="shared" ref="P443:P506" si="376">(L443-J443)^2</f>
        <v>9.8361160920264495E-6</v>
      </c>
      <c r="Q443" s="223"/>
      <c r="R443" s="23"/>
      <c r="S443" s="372"/>
      <c r="T443" s="367"/>
      <c r="U443" s="367"/>
      <c r="V443" s="3">
        <v>11</v>
      </c>
      <c r="W443" s="252">
        <v>2821.8447405603802</v>
      </c>
      <c r="X443" s="252">
        <v>48.338550052130302</v>
      </c>
      <c r="Y443" s="253">
        <v>2820.3448876545867</v>
      </c>
      <c r="Z443" s="253">
        <v>48.353570519924027</v>
      </c>
      <c r="AA443" s="2">
        <f t="shared" ref="AA443:AA506" si="377">ABS(W443-Y443)/W443*100</f>
        <v>5.315150349113755E-2</v>
      </c>
      <c r="AB443" s="2">
        <f t="shared" ref="AB443:AB506" si="378">ABS(X443-Z443)/X443*100</f>
        <v>3.1073476092118295E-2</v>
      </c>
      <c r="AC443" s="215">
        <f t="shared" ref="AC443:AC506" si="379">(Y443-W443)^2</f>
        <v>2.2495587390170018</v>
      </c>
      <c r="AD443" s="217">
        <f t="shared" ref="AD443:AD506" si="380">(Z443-X443)^2</f>
        <v>2.2561445274234032E-4</v>
      </c>
      <c r="AE443" s="223"/>
      <c r="AF443" s="23"/>
      <c r="AG443" s="372"/>
      <c r="AH443" s="367"/>
      <c r="AI443" s="367"/>
      <c r="AJ443" s="3">
        <v>11</v>
      </c>
      <c r="AK443" s="252">
        <v>2679.4683498738</v>
      </c>
      <c r="AL443" s="252">
        <v>48.336782097701402</v>
      </c>
      <c r="AM443" s="253">
        <v>2677.9326038589211</v>
      </c>
      <c r="AN443" s="253">
        <v>48.348708247555301</v>
      </c>
      <c r="AO443" s="2">
        <f t="shared" ref="AO443:AO506" si="381">ABS(AK443-AM443)/AK443*100</f>
        <v>5.7315325816452649E-2</v>
      </c>
      <c r="AP443" s="2">
        <f t="shared" ref="AP443:AP506" si="382">ABS(AL443-AN443)/AL443*100</f>
        <v>2.4673032287902512E-2</v>
      </c>
      <c r="AQ443" s="215">
        <f t="shared" ref="AQ443:AQ506" si="383">(AM443-AK443)^2</f>
        <v>2.3585158222164102</v>
      </c>
      <c r="AR443" s="280">
        <f t="shared" ref="AR443:AR506" si="384">(AN443-AL443)^2</f>
        <v>1.422330503376539E-4</v>
      </c>
      <c r="AS443" s="475"/>
    </row>
    <row r="444" spans="4:45" s="20" customFormat="1" x14ac:dyDescent="0.25">
      <c r="D444" s="27"/>
      <c r="E444" s="458"/>
      <c r="F444" s="426"/>
      <c r="G444" s="370"/>
      <c r="H444" s="283">
        <v>12</v>
      </c>
      <c r="I444" s="284">
        <v>2685.2733682540002</v>
      </c>
      <c r="J444" s="284">
        <v>48.331817780966098</v>
      </c>
      <c r="K444" s="285">
        <v>2683.8627791083791</v>
      </c>
      <c r="L444" s="285">
        <v>48.33492476053771</v>
      </c>
      <c r="M444" s="286">
        <f t="shared" si="373"/>
        <v>5.2530560288477142E-2</v>
      </c>
      <c r="N444" s="286">
        <f t="shared" si="374"/>
        <v>6.4284351680968278E-3</v>
      </c>
      <c r="O444" s="287">
        <f t="shared" si="375"/>
        <v>1.9897617377440322</v>
      </c>
      <c r="P444" s="288">
        <f t="shared" si="376"/>
        <v>9.653322058414912E-6</v>
      </c>
      <c r="Q444" s="223"/>
      <c r="R444" s="23"/>
      <c r="S444" s="372"/>
      <c r="T444" s="367"/>
      <c r="U444" s="367"/>
      <c r="V444" s="3">
        <v>12</v>
      </c>
      <c r="W444" s="252">
        <v>2821.8335884503299</v>
      </c>
      <c r="X444" s="252">
        <v>48.337220717007</v>
      </c>
      <c r="Y444" s="253">
        <v>2820.1973737738658</v>
      </c>
      <c r="Z444" s="253">
        <v>48.35218108579091</v>
      </c>
      <c r="AA444" s="2">
        <f t="shared" si="377"/>
        <v>5.7984095276243437E-2</v>
      </c>
      <c r="AB444" s="2">
        <f t="shared" si="378"/>
        <v>3.0949997873267708E-2</v>
      </c>
      <c r="AC444" s="215">
        <f t="shared" si="379"/>
        <v>2.6771984674764489</v>
      </c>
      <c r="AD444" s="217">
        <f t="shared" si="380"/>
        <v>2.2381263415060021E-4</v>
      </c>
      <c r="AE444" s="223"/>
      <c r="AF444" s="23"/>
      <c r="AG444" s="372"/>
      <c r="AH444" s="367"/>
      <c r="AI444" s="367"/>
      <c r="AJ444" s="3">
        <v>12</v>
      </c>
      <c r="AK444" s="252">
        <v>2679.45759789867</v>
      </c>
      <c r="AL444" s="252">
        <v>48.335727281908802</v>
      </c>
      <c r="AM444" s="253">
        <v>2677.7822240760424</v>
      </c>
      <c r="AN444" s="253">
        <v>48.347604727156302</v>
      </c>
      <c r="AO444" s="2">
        <f t="shared" si="381"/>
        <v>6.2526603292450855E-2</v>
      </c>
      <c r="AP444" s="2">
        <f t="shared" si="382"/>
        <v>2.4572807559564678E-2</v>
      </c>
      <c r="AQ444" s="215">
        <f t="shared" si="383"/>
        <v>2.8068774455455974</v>
      </c>
      <c r="AR444" s="280">
        <f t="shared" si="384"/>
        <v>1.4107370560734731E-4</v>
      </c>
      <c r="AS444" s="475"/>
    </row>
    <row r="445" spans="4:45" s="20" customFormat="1" ht="15.75" thickBot="1" x14ac:dyDescent="0.3">
      <c r="D445" s="27"/>
      <c r="E445" s="458"/>
      <c r="F445" s="426"/>
      <c r="G445" s="370"/>
      <c r="H445" s="283">
        <v>13</v>
      </c>
      <c r="I445" s="284">
        <v>2685.2625999863199</v>
      </c>
      <c r="J445" s="284">
        <v>48.331481552247197</v>
      </c>
      <c r="K445" s="285">
        <v>2683.7344481621381</v>
      </c>
      <c r="L445" s="285">
        <v>48.334585757500804</v>
      </c>
      <c r="M445" s="286">
        <f t="shared" si="373"/>
        <v>5.6908841026929363E-2</v>
      </c>
      <c r="N445" s="286">
        <f t="shared" si="374"/>
        <v>6.4227397007287053E-3</v>
      </c>
      <c r="O445" s="287">
        <f t="shared" si="375"/>
        <v>2.3352479977501779</v>
      </c>
      <c r="P445" s="288">
        <f t="shared" si="376"/>
        <v>9.6360902565185122E-6</v>
      </c>
      <c r="Q445" s="223"/>
      <c r="R445" s="23"/>
      <c r="S445" s="372"/>
      <c r="T445" s="367"/>
      <c r="U445" s="367"/>
      <c r="V445" s="3">
        <v>13</v>
      </c>
      <c r="W445" s="252">
        <v>2821.8224363531899</v>
      </c>
      <c r="X445" s="252">
        <v>48.335885647590104</v>
      </c>
      <c r="Y445" s="253">
        <v>2820.0498578118923</v>
      </c>
      <c r="Z445" s="253">
        <v>48.350873555128288</v>
      </c>
      <c r="AA445" s="2">
        <f t="shared" si="377"/>
        <v>6.2816799471921106E-2</v>
      </c>
      <c r="AB445" s="2">
        <f t="shared" si="378"/>
        <v>3.1007826457260627E-2</v>
      </c>
      <c r="AC445" s="215">
        <f t="shared" si="379"/>
        <v>3.1420346850689471</v>
      </c>
      <c r="AD445" s="217">
        <f t="shared" si="380"/>
        <v>2.2463737237317334E-4</v>
      </c>
      <c r="AE445" s="223"/>
      <c r="AF445" s="23"/>
      <c r="AG445" s="372"/>
      <c r="AH445" s="367"/>
      <c r="AI445" s="367"/>
      <c r="AJ445" s="3">
        <v>13</v>
      </c>
      <c r="AK445" s="252">
        <v>2679.44684593067</v>
      </c>
      <c r="AL445" s="252">
        <v>48.334667917065403</v>
      </c>
      <c r="AM445" s="253">
        <v>2677.6318417218849</v>
      </c>
      <c r="AN445" s="253">
        <v>48.346566298063507</v>
      </c>
      <c r="AO445" s="2">
        <f t="shared" si="381"/>
        <v>6.7738018820619486E-2</v>
      </c>
      <c r="AP445" s="2">
        <f t="shared" si="382"/>
        <v>2.4616660278954049E-2</v>
      </c>
      <c r="AQ445" s="215">
        <f t="shared" si="383"/>
        <v>3.294240277907309</v>
      </c>
      <c r="AR445" s="280">
        <f t="shared" si="384"/>
        <v>1.4157147037605625E-4</v>
      </c>
      <c r="AS445" s="475"/>
    </row>
    <row r="446" spans="4:45" s="20" customFormat="1" x14ac:dyDescent="0.25">
      <c r="D446" s="275"/>
      <c r="E446" s="459"/>
      <c r="F446" s="426"/>
      <c r="G446" s="370"/>
      <c r="H446" s="283">
        <v>14</v>
      </c>
      <c r="I446" s="284">
        <v>2685.25183170844</v>
      </c>
      <c r="J446" s="284">
        <v>48.331213557038197</v>
      </c>
      <c r="K446" s="285">
        <v>2683.6061150580144</v>
      </c>
      <c r="L446" s="285">
        <v>48.334270090023146</v>
      </c>
      <c r="M446" s="286">
        <f t="shared" si="373"/>
        <v>6.1287236861450274E-2</v>
      </c>
      <c r="N446" s="286">
        <f t="shared" si="374"/>
        <v>6.3241387087089821E-3</v>
      </c>
      <c r="O446" s="287">
        <f t="shared" si="375"/>
        <v>2.7083832934880032</v>
      </c>
      <c r="P446" s="288">
        <f t="shared" si="376"/>
        <v>9.3423938880840311E-6</v>
      </c>
      <c r="Q446" s="223"/>
      <c r="R446" s="23"/>
      <c r="S446" s="372"/>
      <c r="T446" s="367"/>
      <c r="U446" s="367"/>
      <c r="V446" s="3">
        <v>14</v>
      </c>
      <c r="W446" s="252">
        <v>2821.8112842652199</v>
      </c>
      <c r="X446" s="252">
        <v>48.334821765471098</v>
      </c>
      <c r="Y446" s="253">
        <v>2819.9023397254487</v>
      </c>
      <c r="Z446" s="253">
        <v>48.349643099991439</v>
      </c>
      <c r="AA446" s="2">
        <f t="shared" si="377"/>
        <v>6.7649617478524299E-2</v>
      </c>
      <c r="AB446" s="2">
        <f t="shared" si="378"/>
        <v>3.0663885743196274E-2</v>
      </c>
      <c r="AC446" s="215">
        <f t="shared" si="379"/>
        <v>3.6440692559224894</v>
      </c>
      <c r="AD446" s="217">
        <f t="shared" si="380"/>
        <v>2.1967195696387024E-4</v>
      </c>
      <c r="AE446" s="223"/>
      <c r="AF446" s="23"/>
      <c r="AG446" s="372"/>
      <c r="AH446" s="367"/>
      <c r="AI446" s="367"/>
      <c r="AJ446" s="3">
        <v>14</v>
      </c>
      <c r="AK446" s="252">
        <v>2679.4360939666999</v>
      </c>
      <c r="AL446" s="252">
        <v>48.333823526900503</v>
      </c>
      <c r="AM446" s="253">
        <v>2677.4814567588523</v>
      </c>
      <c r="AN446" s="253">
        <v>48.345589120897245</v>
      </c>
      <c r="AO446" s="2">
        <f t="shared" si="381"/>
        <v>7.2949573690106698E-2</v>
      </c>
      <c r="AP446" s="2">
        <f t="shared" si="382"/>
        <v>2.434236139045326E-2</v>
      </c>
      <c r="AQ446" s="215">
        <f t="shared" si="383"/>
        <v>3.8206066143020831</v>
      </c>
      <c r="AR446" s="280">
        <f t="shared" si="384"/>
        <v>1.3842920209617234E-4</v>
      </c>
      <c r="AS446" s="475"/>
    </row>
    <row r="447" spans="4:45" s="20" customFormat="1" x14ac:dyDescent="0.25">
      <c r="D447" s="276"/>
      <c r="E447" s="459"/>
      <c r="F447" s="426"/>
      <c r="G447" s="370"/>
      <c r="H447" s="283">
        <v>15</v>
      </c>
      <c r="I447" s="284">
        <v>2685.2410634168</v>
      </c>
      <c r="J447" s="284">
        <v>48.331019359977198</v>
      </c>
      <c r="K447" s="285">
        <v>2683.4777797843894</v>
      </c>
      <c r="L447" s="285">
        <v>48.333976151796008</v>
      </c>
      <c r="M447" s="286">
        <f t="shared" si="373"/>
        <v>6.5665748093650889E-2</v>
      </c>
      <c r="N447" s="286">
        <f t="shared" si="374"/>
        <v>6.117793206032009E-3</v>
      </c>
      <c r="O447" s="287">
        <f t="shared" si="375"/>
        <v>3.1091691683269378</v>
      </c>
      <c r="P447" s="288">
        <f t="shared" si="376"/>
        <v>8.7426178597858886E-6</v>
      </c>
      <c r="Q447" s="223"/>
      <c r="R447" s="23"/>
      <c r="S447" s="372"/>
      <c r="T447" s="367"/>
      <c r="U447" s="367"/>
      <c r="V447" s="3">
        <v>15</v>
      </c>
      <c r="W447" s="252">
        <v>2821.80013217229</v>
      </c>
      <c r="X447" s="252">
        <v>48.334051189902901</v>
      </c>
      <c r="Y447" s="253">
        <v>2819.7548194738397</v>
      </c>
      <c r="Z447" s="253">
        <v>48.348485177024656</v>
      </c>
      <c r="AA447" s="2">
        <f t="shared" si="377"/>
        <v>7.2482550239153815E-2</v>
      </c>
      <c r="AB447" s="2">
        <f t="shared" si="378"/>
        <v>2.9862978100148697E-2</v>
      </c>
      <c r="AC447" s="215">
        <f t="shared" si="379"/>
        <v>4.1833040344420018</v>
      </c>
      <c r="AD447" s="217">
        <f t="shared" si="380"/>
        <v>2.0833998423099972E-4</v>
      </c>
      <c r="AE447" s="223"/>
      <c r="AF447" s="23"/>
      <c r="AG447" s="372"/>
      <c r="AH447" s="367"/>
      <c r="AI447" s="367"/>
      <c r="AJ447" s="3">
        <v>15</v>
      </c>
      <c r="AK447" s="252">
        <v>2679.4253419951701</v>
      </c>
      <c r="AL447" s="252">
        <v>48.333211642821297</v>
      </c>
      <c r="AM447" s="253">
        <v>2677.3310691515371</v>
      </c>
      <c r="AN447" s="253">
        <v>48.344669582739549</v>
      </c>
      <c r="AO447" s="2">
        <f t="shared" si="381"/>
        <v>7.816126879182074E-2</v>
      </c>
      <c r="AP447" s="2">
        <f t="shared" si="382"/>
        <v>2.3706142275264092E-2</v>
      </c>
      <c r="AQ447" s="215">
        <f t="shared" si="383"/>
        <v>4.3859787435786819</v>
      </c>
      <c r="AR447" s="280">
        <f t="shared" si="384"/>
        <v>1.3128438717026635E-4</v>
      </c>
      <c r="AS447" s="475"/>
    </row>
    <row r="448" spans="4:45" s="20" customFormat="1" x14ac:dyDescent="0.25">
      <c r="D448" s="276"/>
      <c r="E448" s="459"/>
      <c r="F448" s="426"/>
      <c r="G448" s="370"/>
      <c r="H448" s="283">
        <v>16</v>
      </c>
      <c r="I448" s="284">
        <v>2685.2302951111901</v>
      </c>
      <c r="J448" s="284">
        <v>48.330825162916298</v>
      </c>
      <c r="K448" s="285">
        <v>2683.3494423304232</v>
      </c>
      <c r="L448" s="285">
        <v>48.333702447080341</v>
      </c>
      <c r="M448" s="286">
        <f t="shared" si="373"/>
        <v>7.0044375120867988E-2</v>
      </c>
      <c r="N448" s="286">
        <f t="shared" si="374"/>
        <v>5.9533106549376925E-3</v>
      </c>
      <c r="O448" s="287">
        <f t="shared" si="375"/>
        <v>3.5376071829184768</v>
      </c>
      <c r="P448" s="288">
        <f t="shared" si="376"/>
        <v>8.2787641606537958E-6</v>
      </c>
      <c r="Q448" s="223"/>
      <c r="R448" s="23"/>
      <c r="S448" s="372"/>
      <c r="T448" s="367"/>
      <c r="U448" s="367"/>
      <c r="V448" s="3">
        <v>16</v>
      </c>
      <c r="W448" s="252">
        <v>2821.7889800736202</v>
      </c>
      <c r="X448" s="252">
        <v>48.333280614334598</v>
      </c>
      <c r="Y448" s="253">
        <v>2819.6072970187456</v>
      </c>
      <c r="Z448" s="253">
        <v>48.347395510685935</v>
      </c>
      <c r="AA448" s="2">
        <f t="shared" si="377"/>
        <v>7.7315599085573408E-2</v>
      </c>
      <c r="AB448" s="2">
        <f t="shared" si="378"/>
        <v>2.9203265683461935E-2</v>
      </c>
      <c r="AC448" s="215">
        <f t="shared" si="379"/>
        <v>4.7597409519270153</v>
      </c>
      <c r="AD448" s="217">
        <f t="shared" si="380"/>
        <v>1.9923029900899603E-4</v>
      </c>
      <c r="AE448" s="223"/>
      <c r="AF448" s="23"/>
      <c r="AG448" s="372"/>
      <c r="AH448" s="367"/>
      <c r="AI448" s="367"/>
      <c r="AJ448" s="3">
        <v>16</v>
      </c>
      <c r="AK448" s="252">
        <v>2679.4145900154799</v>
      </c>
      <c r="AL448" s="252">
        <v>48.332599758741999</v>
      </c>
      <c r="AM448" s="253">
        <v>2677.1806788665904</v>
      </c>
      <c r="AN448" s="253">
        <v>48.34380428377667</v>
      </c>
      <c r="AO448" s="2">
        <f t="shared" si="381"/>
        <v>8.3373105349726445E-2</v>
      </c>
      <c r="AP448" s="2">
        <f t="shared" si="382"/>
        <v>2.3182127778352091E-2</v>
      </c>
      <c r="AQ448" s="215">
        <f t="shared" si="383"/>
        <v>4.9903590211330151</v>
      </c>
      <c r="AR448" s="280">
        <f t="shared" si="384"/>
        <v>1.2554138125257062E-4</v>
      </c>
      <c r="AS448" s="475"/>
    </row>
    <row r="449" spans="4:45" s="20" customFormat="1" x14ac:dyDescent="0.25">
      <c r="D449" s="276"/>
      <c r="E449" s="459"/>
      <c r="F449" s="426"/>
      <c r="G449" s="370"/>
      <c r="H449" s="283">
        <v>17</v>
      </c>
      <c r="I449" s="284">
        <v>2685.2195267915799</v>
      </c>
      <c r="J449" s="284">
        <v>48.330677344897197</v>
      </c>
      <c r="K449" s="285">
        <v>2683.2211026860027</v>
      </c>
      <c r="L449" s="285">
        <v>48.333447583095825</v>
      </c>
      <c r="M449" s="286">
        <f t="shared" si="373"/>
        <v>7.4423118320051121E-2</v>
      </c>
      <c r="N449" s="286">
        <f t="shared" si="374"/>
        <v>5.7318422807522374E-3</v>
      </c>
      <c r="O449" s="287">
        <f t="shared" si="375"/>
        <v>3.99369890575209</v>
      </c>
      <c r="P449" s="288">
        <f t="shared" si="376"/>
        <v>7.6742196771419198E-6</v>
      </c>
      <c r="Q449" s="223"/>
      <c r="R449" s="23"/>
      <c r="S449" s="372"/>
      <c r="T449" s="367"/>
      <c r="U449" s="367"/>
      <c r="V449" s="3">
        <v>17</v>
      </c>
      <c r="W449" s="252">
        <v>2821.77782796888</v>
      </c>
      <c r="X449" s="252">
        <v>48.3326942224151</v>
      </c>
      <c r="Y449" s="253">
        <v>2819.4597723240818</v>
      </c>
      <c r="Z449" s="253">
        <v>48.346370077460499</v>
      </c>
      <c r="AA449" s="2">
        <f t="shared" si="377"/>
        <v>8.2148765286274086E-2</v>
      </c>
      <c r="AB449" s="2">
        <f t="shared" si="378"/>
        <v>2.8295246655330512E-2</v>
      </c>
      <c r="AC449" s="215">
        <f t="shared" si="379"/>
        <v>5.3733819723811607</v>
      </c>
      <c r="AD449" s="217">
        <f t="shared" si="380"/>
        <v>1.8702901122276617E-4</v>
      </c>
      <c r="AE449" s="223"/>
      <c r="AF449" s="23"/>
      <c r="AG449" s="372"/>
      <c r="AH449" s="367"/>
      <c r="AI449" s="367"/>
      <c r="AJ449" s="3">
        <v>17</v>
      </c>
      <c r="AK449" s="252">
        <v>2679.4038380273801</v>
      </c>
      <c r="AL449" s="252">
        <v>48.332134018146597</v>
      </c>
      <c r="AM449" s="253">
        <v>2677.0302858726009</v>
      </c>
      <c r="AN449" s="253">
        <v>48.342990024729467</v>
      </c>
      <c r="AO449" s="2">
        <f t="shared" si="381"/>
        <v>8.85850845286031E-2</v>
      </c>
      <c r="AP449" s="2">
        <f t="shared" si="382"/>
        <v>2.2461260615543745E-2</v>
      </c>
      <c r="AQ449" s="215">
        <f t="shared" si="383"/>
        <v>5.6337498314569379</v>
      </c>
      <c r="AR449" s="280">
        <f t="shared" si="384"/>
        <v>1.1785287892731203E-4</v>
      </c>
      <c r="AS449" s="475"/>
    </row>
    <row r="450" spans="4:45" s="20" customFormat="1" x14ac:dyDescent="0.25">
      <c r="D450" s="276"/>
      <c r="E450" s="459"/>
      <c r="F450" s="426"/>
      <c r="G450" s="370"/>
      <c r="H450" s="283">
        <v>18</v>
      </c>
      <c r="I450" s="284">
        <v>2685.2087584567698</v>
      </c>
      <c r="J450" s="284">
        <v>48.3305602374746</v>
      </c>
      <c r="K450" s="285">
        <v>2683.0927608416905</v>
      </c>
      <c r="L450" s="285">
        <v>48.333210262933783</v>
      </c>
      <c r="M450" s="286">
        <f t="shared" si="373"/>
        <v>7.880197799948406E-2</v>
      </c>
      <c r="N450" s="286">
        <f t="shared" si="374"/>
        <v>5.4831258859018555E-3</v>
      </c>
      <c r="O450" s="287">
        <f t="shared" si="375"/>
        <v>4.4774459070213819</v>
      </c>
      <c r="P450" s="288">
        <f t="shared" si="376"/>
        <v>7.0226349343146729E-6</v>
      </c>
      <c r="Q450" s="223"/>
      <c r="R450" s="23"/>
      <c r="S450" s="372"/>
      <c r="T450" s="367"/>
      <c r="U450" s="367"/>
      <c r="V450" s="3">
        <v>18</v>
      </c>
      <c r="W450" s="252">
        <v>2821.76667585325</v>
      </c>
      <c r="X450" s="252">
        <v>48.332229732332202</v>
      </c>
      <c r="Y450" s="253">
        <v>2819.3122453558658</v>
      </c>
      <c r="Z450" s="253">
        <v>48.345405091004892</v>
      </c>
      <c r="AA450" s="2">
        <f t="shared" si="377"/>
        <v>8.69820498763266E-2</v>
      </c>
      <c r="AB450" s="2">
        <f t="shared" si="378"/>
        <v>2.7259985201709819E-2</v>
      </c>
      <c r="AC450" s="215">
        <f t="shared" si="379"/>
        <v>6.0242290664898341</v>
      </c>
      <c r="AD450" s="217">
        <f t="shared" si="380"/>
        <v>1.7359007615403159E-4</v>
      </c>
      <c r="AE450" s="223"/>
      <c r="AF450" s="23"/>
      <c r="AG450" s="372"/>
      <c r="AH450" s="367"/>
      <c r="AI450" s="367"/>
      <c r="AJ450" s="3">
        <v>18</v>
      </c>
      <c r="AK450" s="252">
        <v>2679.3930860269702</v>
      </c>
      <c r="AL450" s="252">
        <v>48.331765051323799</v>
      </c>
      <c r="AM450" s="253">
        <v>2676.8798901399814</v>
      </c>
      <c r="AN450" s="253">
        <v>48.342223795025191</v>
      </c>
      <c r="AO450" s="2">
        <f t="shared" si="381"/>
        <v>9.3797207289035289E-2</v>
      </c>
      <c r="AP450" s="2">
        <f t="shared" si="382"/>
        <v>2.163948221275527E-2</v>
      </c>
      <c r="AQ450" s="215">
        <f t="shared" si="383"/>
        <v>6.3161535663774044</v>
      </c>
      <c r="AR450" s="280">
        <f t="shared" si="384"/>
        <v>1.0938531981140435E-4</v>
      </c>
      <c r="AS450" s="475"/>
    </row>
    <row r="451" spans="4:45" s="20" customFormat="1" x14ac:dyDescent="0.25">
      <c r="D451" s="276"/>
      <c r="E451" s="459"/>
      <c r="F451" s="426"/>
      <c r="G451" s="370"/>
      <c r="H451" s="283">
        <v>19</v>
      </c>
      <c r="I451" s="284">
        <v>2685.1979901065201</v>
      </c>
      <c r="J451" s="284">
        <v>48.330454795929697</v>
      </c>
      <c r="K451" s="285">
        <v>2682.9644167886781</v>
      </c>
      <c r="L451" s="285">
        <v>48.332989278957953</v>
      </c>
      <c r="M451" s="286">
        <f t="shared" si="373"/>
        <v>8.3180954479762481E-2</v>
      </c>
      <c r="N451" s="286">
        <f t="shared" si="374"/>
        <v>5.2440703050652187E-3</v>
      </c>
      <c r="O451" s="287">
        <f t="shared" si="375"/>
        <v>4.9888497661757265</v>
      </c>
      <c r="P451" s="288">
        <f t="shared" si="376"/>
        <v>6.4236042205193162E-6</v>
      </c>
      <c r="Q451" s="223"/>
      <c r="R451" s="23"/>
      <c r="S451" s="372"/>
      <c r="T451" s="367"/>
      <c r="U451" s="367"/>
      <c r="V451" s="3">
        <v>19</v>
      </c>
      <c r="W451" s="252">
        <v>2821.7555237257802</v>
      </c>
      <c r="X451" s="252">
        <v>48.331811453166303</v>
      </c>
      <c r="Y451" s="253">
        <v>2819.1647160820953</v>
      </c>
      <c r="Z451" s="253">
        <v>48.344496988166711</v>
      </c>
      <c r="AA451" s="2">
        <f t="shared" si="377"/>
        <v>9.1815453957686227E-2</v>
      </c>
      <c r="AB451" s="2">
        <f t="shared" si="378"/>
        <v>2.6246760919979462E-2</v>
      </c>
      <c r="AC451" s="215">
        <f t="shared" si="379"/>
        <v>6.7122842465761634</v>
      </c>
      <c r="AD451" s="217">
        <f t="shared" si="380"/>
        <v>1.609227982465716E-4</v>
      </c>
      <c r="AE451" s="223"/>
      <c r="AF451" s="23"/>
      <c r="AG451" s="372"/>
      <c r="AH451" s="367"/>
      <c r="AI451" s="367"/>
      <c r="AJ451" s="3">
        <v>19</v>
      </c>
      <c r="AK451" s="252">
        <v>2679.38233401349</v>
      </c>
      <c r="AL451" s="252">
        <v>48.331432842016397</v>
      </c>
      <c r="AM451" s="253">
        <v>2676.7294916408605</v>
      </c>
      <c r="AN451" s="253">
        <v>48.341502761666909</v>
      </c>
      <c r="AO451" s="2">
        <f t="shared" si="381"/>
        <v>9.9009474644693868E-2</v>
      </c>
      <c r="AP451" s="2">
        <f t="shared" si="382"/>
        <v>2.083513576646475E-2</v>
      </c>
      <c r="AQ451" s="215">
        <f t="shared" si="383"/>
        <v>7.0375726540184784</v>
      </c>
      <c r="AR451" s="280">
        <f t="shared" si="384"/>
        <v>1.0140328176776468E-4</v>
      </c>
      <c r="AS451" s="475"/>
    </row>
    <row r="452" spans="4:45" s="20" customFormat="1" x14ac:dyDescent="0.25">
      <c r="D452" s="276"/>
      <c r="E452" s="459"/>
      <c r="F452" s="426"/>
      <c r="G452" s="370"/>
      <c r="H452" s="283">
        <v>20</v>
      </c>
      <c r="I452" s="284">
        <v>2685.1872217407499</v>
      </c>
      <c r="J452" s="284">
        <v>48.330375613363401</v>
      </c>
      <c r="K452" s="285">
        <v>2682.8360705187442</v>
      </c>
      <c r="L452" s="285">
        <v>48.332783506659474</v>
      </c>
      <c r="M452" s="286">
        <f t="shared" si="373"/>
        <v>8.7560048065530471E-2</v>
      </c>
      <c r="N452" s="286">
        <f t="shared" si="374"/>
        <v>4.9821530776756415E-3</v>
      </c>
      <c r="O452" s="287">
        <f t="shared" si="375"/>
        <v>5.5279120687388161</v>
      </c>
      <c r="P452" s="288">
        <f t="shared" si="376"/>
        <v>5.7979501252751371E-6</v>
      </c>
      <c r="Q452" s="223"/>
      <c r="R452" s="23"/>
      <c r="S452" s="372"/>
      <c r="T452" s="367"/>
      <c r="U452" s="367"/>
      <c r="V452" s="3">
        <v>20</v>
      </c>
      <c r="W452" s="252">
        <v>2821.7443715858999</v>
      </c>
      <c r="X452" s="252">
        <v>48.3314972031162</v>
      </c>
      <c r="Y452" s="253">
        <v>2819.0171844726301</v>
      </c>
      <c r="Z452" s="253">
        <v>48.343642415828434</v>
      </c>
      <c r="AA452" s="2">
        <f t="shared" si="377"/>
        <v>9.6648978579765413E-2</v>
      </c>
      <c r="AB452" s="2">
        <f t="shared" si="378"/>
        <v>2.5128980923543227E-2</v>
      </c>
      <c r="AC452" s="215">
        <f t="shared" si="379"/>
        <v>7.4375495507848237</v>
      </c>
      <c r="AD452" s="217">
        <f t="shared" si="380"/>
        <v>1.475061918254079E-4</v>
      </c>
      <c r="AE452" s="223"/>
      <c r="AF452" s="23"/>
      <c r="AG452" s="372"/>
      <c r="AH452" s="367"/>
      <c r="AI452" s="367"/>
      <c r="AJ452" s="3">
        <v>20</v>
      </c>
      <c r="AK452" s="252">
        <v>2679.3715819865401</v>
      </c>
      <c r="AL452" s="252">
        <v>48.331183370865297</v>
      </c>
      <c r="AM452" s="253">
        <v>2676.5790903489819</v>
      </c>
      <c r="AN452" s="253">
        <v>48.34082425875949</v>
      </c>
      <c r="AO452" s="2">
        <f t="shared" si="381"/>
        <v>0.10422188756244867</v>
      </c>
      <c r="AP452" s="2">
        <f t="shared" si="382"/>
        <v>1.9947551915322208E-2</v>
      </c>
      <c r="AQ452" s="215">
        <f t="shared" si="383"/>
        <v>7.7980095458325573</v>
      </c>
      <c r="AR452" s="280">
        <f t="shared" si="384"/>
        <v>9.2946719388395765E-5</v>
      </c>
      <c r="AS452" s="475"/>
    </row>
    <row r="453" spans="4:45" s="20" customFormat="1" x14ac:dyDescent="0.25">
      <c r="D453" s="276"/>
      <c r="E453" s="459"/>
      <c r="F453" s="426"/>
      <c r="G453" s="370"/>
      <c r="H453" s="283">
        <v>21</v>
      </c>
      <c r="I453" s="284">
        <v>2685.1764533590899</v>
      </c>
      <c r="J453" s="284">
        <v>48.330308216087502</v>
      </c>
      <c r="K453" s="285">
        <v>2682.7077220242131</v>
      </c>
      <c r="L453" s="285">
        <v>48.332591898934901</v>
      </c>
      <c r="M453" s="286">
        <f t="shared" si="373"/>
        <v>9.1939259030387757E-2</v>
      </c>
      <c r="N453" s="286">
        <f t="shared" si="374"/>
        <v>4.7251568046865434E-3</v>
      </c>
      <c r="O453" s="287">
        <f t="shared" si="375"/>
        <v>6.0946344038025524</v>
      </c>
      <c r="P453" s="288">
        <f t="shared" si="376"/>
        <v>5.2152073475018392E-6</v>
      </c>
      <c r="Q453" s="223"/>
      <c r="R453" s="23"/>
      <c r="S453" s="372"/>
      <c r="T453" s="367"/>
      <c r="U453" s="367"/>
      <c r="V453" s="3">
        <v>21</v>
      </c>
      <c r="W453" s="252">
        <v>2821.7332194321898</v>
      </c>
      <c r="X453" s="252">
        <v>48.331229600412001</v>
      </c>
      <c r="Y453" s="253">
        <v>2818.8696504990835</v>
      </c>
      <c r="Z453" s="253">
        <v>48.342838218526751</v>
      </c>
      <c r="AA453" s="2">
        <f t="shared" si="377"/>
        <v>0.10148262469981256</v>
      </c>
      <c r="AB453" s="2">
        <f t="shared" si="378"/>
        <v>2.4018876016037648E-2</v>
      </c>
      <c r="AC453" s="215">
        <f t="shared" si="379"/>
        <v>8.2000270346515975</v>
      </c>
      <c r="AD453" s="217">
        <f t="shared" si="380"/>
        <v>1.3476001453408901E-4</v>
      </c>
      <c r="AE453" s="223"/>
      <c r="AF453" s="23"/>
      <c r="AG453" s="372"/>
      <c r="AH453" s="367"/>
      <c r="AI453" s="367"/>
      <c r="AJ453" s="3">
        <v>21</v>
      </c>
      <c r="AK453" s="252">
        <v>2679.3608299449702</v>
      </c>
      <c r="AL453" s="252">
        <v>48.330971032297498</v>
      </c>
      <c r="AM453" s="253">
        <v>2676.4286862396093</v>
      </c>
      <c r="AN453" s="253">
        <v>48.340185777653332</v>
      </c>
      <c r="AO453" s="2">
        <f t="shared" si="381"/>
        <v>0.10943444692445951</v>
      </c>
      <c r="AP453" s="2">
        <f t="shared" si="382"/>
        <v>1.9065922242026096E-2</v>
      </c>
      <c r="AQ453" s="215">
        <f t="shared" si="383"/>
        <v>8.5974667088874668</v>
      </c>
      <c r="AR453" s="280">
        <f t="shared" si="384"/>
        <v>8.4911531972864225E-5</v>
      </c>
      <c r="AS453" s="475"/>
    </row>
    <row r="454" spans="4:45" s="20" customFormat="1" x14ac:dyDescent="0.25">
      <c r="D454" s="276"/>
      <c r="E454" s="459"/>
      <c r="F454" s="426"/>
      <c r="G454" s="370"/>
      <c r="H454" s="283">
        <v>22</v>
      </c>
      <c r="I454" s="284">
        <v>2685.1656849614701</v>
      </c>
      <c r="J454" s="284">
        <v>48.3302550292305</v>
      </c>
      <c r="K454" s="285">
        <v>2682.5793712979175</v>
      </c>
      <c r="L454" s="285">
        <v>48.332413480758049</v>
      </c>
      <c r="M454" s="286">
        <f t="shared" si="373"/>
        <v>9.6318587640139786E-2</v>
      </c>
      <c r="N454" s="286">
        <f t="shared" si="374"/>
        <v>4.4660462193791134E-3</v>
      </c>
      <c r="O454" s="287">
        <f t="shared" si="375"/>
        <v>6.6890183662787344</v>
      </c>
      <c r="P454" s="288">
        <f t="shared" si="376"/>
        <v>4.6589129967796139E-6</v>
      </c>
      <c r="Q454" s="223"/>
      <c r="R454" s="23"/>
      <c r="S454" s="372"/>
      <c r="T454" s="367"/>
      <c r="U454" s="367"/>
      <c r="V454" s="3">
        <v>22</v>
      </c>
      <c r="W454" s="252">
        <v>2821.7220672642402</v>
      </c>
      <c r="X454" s="252">
        <v>48.331018261903502</v>
      </c>
      <c r="Y454" s="253">
        <v>2818.7221141347177</v>
      </c>
      <c r="Z454" s="253">
        <v>48.342081426801663</v>
      </c>
      <c r="AA454" s="2">
        <f t="shared" si="377"/>
        <v>0.10631639325240387</v>
      </c>
      <c r="AB454" s="2">
        <f t="shared" si="378"/>
        <v>2.2890403091054654E-2</v>
      </c>
      <c r="AC454" s="215">
        <f t="shared" si="379"/>
        <v>8.9997187793319</v>
      </c>
      <c r="AD454" s="217">
        <f t="shared" si="380"/>
        <v>1.2239361756390056E-4</v>
      </c>
      <c r="AE454" s="223"/>
      <c r="AF454" s="23"/>
      <c r="AG454" s="372"/>
      <c r="AH454" s="367"/>
      <c r="AI454" s="367"/>
      <c r="AJ454" s="3">
        <v>22</v>
      </c>
      <c r="AK454" s="252">
        <v>2679.35007788848</v>
      </c>
      <c r="AL454" s="252">
        <v>48.330803465711199</v>
      </c>
      <c r="AM454" s="253">
        <v>2676.2782792894363</v>
      </c>
      <c r="AN454" s="253">
        <v>48.339584957669459</v>
      </c>
      <c r="AO454" s="2">
        <f t="shared" si="381"/>
        <v>0.11464715359123319</v>
      </c>
      <c r="AP454" s="2">
        <f t="shared" si="382"/>
        <v>1.8169555084036535E-2</v>
      </c>
      <c r="AQ454" s="215">
        <f t="shared" si="383"/>
        <v>9.4359466330864201</v>
      </c>
      <c r="AR454" s="280">
        <f t="shared" si="384"/>
        <v>7.7114601012982147E-5</v>
      </c>
      <c r="AS454" s="475"/>
    </row>
    <row r="455" spans="4:45" s="20" customFormat="1" x14ac:dyDescent="0.25">
      <c r="D455" s="276"/>
      <c r="E455" s="459"/>
      <c r="F455" s="426"/>
      <c r="G455" s="370"/>
      <c r="H455" s="283">
        <v>23</v>
      </c>
      <c r="I455" s="284">
        <v>2685.1549165476199</v>
      </c>
      <c r="J455" s="284">
        <v>48.330213040556899</v>
      </c>
      <c r="K455" s="285">
        <v>2682.4510183331631</v>
      </c>
      <c r="L455" s="285">
        <v>48.332247344218601</v>
      </c>
      <c r="M455" s="286">
        <f t="shared" si="373"/>
        <v>0.1006980341355226</v>
      </c>
      <c r="N455" s="286">
        <f t="shared" si="374"/>
        <v>4.2091758627154936E-3</v>
      </c>
      <c r="O455" s="287">
        <f t="shared" si="375"/>
        <v>7.3110655541425924</v>
      </c>
      <c r="P455" s="288">
        <f t="shared" si="376"/>
        <v>4.1383913880145602E-6</v>
      </c>
      <c r="Q455" s="223"/>
      <c r="R455" s="23"/>
      <c r="S455" s="372"/>
      <c r="T455" s="367"/>
      <c r="U455" s="367"/>
      <c r="V455" s="3">
        <v>23</v>
      </c>
      <c r="W455" s="252">
        <v>2821.7109150810302</v>
      </c>
      <c r="X455" s="252">
        <v>48.330851209304797</v>
      </c>
      <c r="Y455" s="253">
        <v>2818.5745753543483</v>
      </c>
      <c r="Z455" s="253">
        <v>48.34136924623234</v>
      </c>
      <c r="AA455" s="2">
        <f t="shared" si="377"/>
        <v>0.11115028509544496</v>
      </c>
      <c r="AB455" s="2">
        <f t="shared" si="378"/>
        <v>2.1762573313664477E-2</v>
      </c>
      <c r="AC455" s="215">
        <f t="shared" si="379"/>
        <v>9.8366268811628057</v>
      </c>
      <c r="AD455" s="217">
        <f t="shared" si="380"/>
        <v>1.1062910080915925E-4</v>
      </c>
      <c r="AE455" s="223"/>
      <c r="AF455" s="23"/>
      <c r="AG455" s="372"/>
      <c r="AH455" s="367"/>
      <c r="AI455" s="367"/>
      <c r="AJ455" s="3">
        <v>23</v>
      </c>
      <c r="AK455" s="252">
        <v>2679.33932581624</v>
      </c>
      <c r="AL455" s="252">
        <v>48.330671180488601</v>
      </c>
      <c r="AM455" s="253">
        <v>2676.1278694765024</v>
      </c>
      <c r="AN455" s="253">
        <v>48.339019577371687</v>
      </c>
      <c r="AO455" s="2">
        <f t="shared" si="381"/>
        <v>0.11986000835333935</v>
      </c>
      <c r="AP455" s="2">
        <f t="shared" si="382"/>
        <v>1.7273496682695556E-2</v>
      </c>
      <c r="AQ455" s="215">
        <f t="shared" si="383"/>
        <v>10.313451822041154</v>
      </c>
      <c r="AR455" s="280">
        <f t="shared" si="384"/>
        <v>6.9695730517523307E-5</v>
      </c>
      <c r="AS455" s="475"/>
    </row>
    <row r="456" spans="4:45" s="20" customFormat="1" x14ac:dyDescent="0.25">
      <c r="D456" s="463"/>
      <c r="E456" s="459"/>
      <c r="F456" s="426"/>
      <c r="G456" s="370"/>
      <c r="H456" s="283">
        <v>24</v>
      </c>
      <c r="I456" s="284">
        <v>2685.1441481175698</v>
      </c>
      <c r="J456" s="284">
        <v>48.330175459147398</v>
      </c>
      <c r="K456" s="285">
        <v>2682.3226631236971</v>
      </c>
      <c r="L456" s="285">
        <v>48.332092643902236</v>
      </c>
      <c r="M456" s="286">
        <f t="shared" si="373"/>
        <v>0.10507759875203293</v>
      </c>
      <c r="N456" s="286">
        <f t="shared" si="374"/>
        <v>3.9668483232765846E-3</v>
      </c>
      <c r="O456" s="287">
        <f t="shared" si="375"/>
        <v>7.960777570648677</v>
      </c>
      <c r="P456" s="288">
        <f t="shared" si="376"/>
        <v>3.6755973841825503E-6</v>
      </c>
      <c r="Q456" s="223"/>
      <c r="R456" s="23"/>
      <c r="S456" s="372"/>
      <c r="T456" s="367"/>
      <c r="U456" s="367"/>
      <c r="V456" s="3">
        <v>24</v>
      </c>
      <c r="W456" s="252">
        <v>2821.6997628825302</v>
      </c>
      <c r="X456" s="252">
        <v>48.330701612758901</v>
      </c>
      <c r="Y456" s="253">
        <v>2818.4270341342512</v>
      </c>
      <c r="Z456" s="253">
        <v>48.340699047119294</v>
      </c>
      <c r="AA456" s="2">
        <f t="shared" si="377"/>
        <v>0.11598430107020558</v>
      </c>
      <c r="AB456" s="2">
        <f t="shared" si="378"/>
        <v>2.0685473263963552E-2</v>
      </c>
      <c r="AC456" s="215">
        <f t="shared" si="379"/>
        <v>10.710753459811507</v>
      </c>
      <c r="AD456" s="217">
        <f t="shared" si="380"/>
        <v>9.9948693790371439E-5</v>
      </c>
      <c r="AE456" s="223"/>
      <c r="AF456" s="23"/>
      <c r="AG456" s="372"/>
      <c r="AH456" s="367"/>
      <c r="AI456" s="367"/>
      <c r="AJ456" s="3">
        <v>24</v>
      </c>
      <c r="AK456" s="252">
        <v>2679.3285737282399</v>
      </c>
      <c r="AL456" s="252">
        <v>48.330552781117902</v>
      </c>
      <c r="AM456" s="253">
        <v>2675.9774567801137</v>
      </c>
      <c r="AN456" s="253">
        <v>48.338487546353583</v>
      </c>
      <c r="AO456" s="2">
        <f t="shared" si="381"/>
        <v>0.12507301198461063</v>
      </c>
      <c r="AP456" s="2">
        <f t="shared" si="382"/>
        <v>1.641770014842785E-2</v>
      </c>
      <c r="AQ456" s="215">
        <f t="shared" si="383"/>
        <v>11.229984800018782</v>
      </c>
      <c r="AR456" s="280">
        <f t="shared" si="384"/>
        <v>6.2960499345381213E-5</v>
      </c>
      <c r="AS456" s="475"/>
    </row>
    <row r="457" spans="4:45" s="20" customFormat="1" x14ac:dyDescent="0.25">
      <c r="D457" s="463"/>
      <c r="E457" s="459"/>
      <c r="F457" s="426"/>
      <c r="G457" s="370"/>
      <c r="H457" s="283">
        <v>25</v>
      </c>
      <c r="I457" s="284">
        <v>2685.1333796713302</v>
      </c>
      <c r="J457" s="284">
        <v>48.330143484079997</v>
      </c>
      <c r="K457" s="285">
        <v>2682.1943056636765</v>
      </c>
      <c r="L457" s="285">
        <v>48.331948592588752</v>
      </c>
      <c r="M457" s="286">
        <f t="shared" si="373"/>
        <v>0.10945728170916773</v>
      </c>
      <c r="N457" s="286">
        <f t="shared" si="374"/>
        <v>3.7349537547918341E-3</v>
      </c>
      <c r="O457" s="287">
        <f t="shared" si="375"/>
        <v>8.6381560224658411</v>
      </c>
      <c r="P457" s="288">
        <f t="shared" si="376"/>
        <v>3.2584167283794357E-6</v>
      </c>
      <c r="Q457" s="223"/>
      <c r="R457" s="23"/>
      <c r="S457" s="372"/>
      <c r="T457" s="367"/>
      <c r="U457" s="367"/>
      <c r="V457" s="3">
        <v>25</v>
      </c>
      <c r="W457" s="252">
        <v>2821.6886106688899</v>
      </c>
      <c r="X457" s="252">
        <v>48.330574233964498</v>
      </c>
      <c r="Y457" s="253">
        <v>2818.2794904520774</v>
      </c>
      <c r="Z457" s="253">
        <v>48.340068354774722</v>
      </c>
      <c r="AA457" s="2">
        <f t="shared" si="377"/>
        <v>0.12081844197557587</v>
      </c>
      <c r="AB457" s="2">
        <f t="shared" si="378"/>
        <v>1.9644129954392575E-2</v>
      </c>
      <c r="AC457" s="215">
        <f t="shared" si="379"/>
        <v>11.622100652679199</v>
      </c>
      <c r="AD457" s="217">
        <f t="shared" si="380"/>
        <v>9.0138329959131466E-5</v>
      </c>
      <c r="AE457" s="223"/>
      <c r="AF457" s="23"/>
      <c r="AG457" s="372"/>
      <c r="AH457" s="367"/>
      <c r="AI457" s="367"/>
      <c r="AJ457" s="3">
        <v>25</v>
      </c>
      <c r="AK457" s="252">
        <v>2679.3178216246301</v>
      </c>
      <c r="AL457" s="252">
        <v>48.330452045039699</v>
      </c>
      <c r="AM457" s="253">
        <v>2675.8270411807689</v>
      </c>
      <c r="AN457" s="253">
        <v>48.33798689750985</v>
      </c>
      <c r="AO457" s="2">
        <f t="shared" si="381"/>
        <v>0.13028616522039077</v>
      </c>
      <c r="AP457" s="2">
        <f t="shared" si="382"/>
        <v>1.5590279319401462E-2</v>
      </c>
      <c r="AQ457" s="215">
        <f t="shared" si="383"/>
        <v>12.185548107244077</v>
      </c>
      <c r="AR457" s="280">
        <f t="shared" si="384"/>
        <v>5.6774001746941617E-5</v>
      </c>
      <c r="AS457" s="475"/>
    </row>
    <row r="458" spans="4:45" s="20" customFormat="1" x14ac:dyDescent="0.25">
      <c r="D458" s="463"/>
      <c r="E458" s="459"/>
      <c r="F458" s="426"/>
      <c r="G458" s="370"/>
      <c r="H458" s="283">
        <v>26</v>
      </c>
      <c r="I458" s="284">
        <v>2685.1226112087602</v>
      </c>
      <c r="J458" s="284">
        <v>48.330121561494103</v>
      </c>
      <c r="K458" s="285">
        <v>2682.065945947641</v>
      </c>
      <c r="L458" s="285">
        <v>48.33181445724631</v>
      </c>
      <c r="M458" s="286">
        <f t="shared" si="373"/>
        <v>0.11383708320653414</v>
      </c>
      <c r="N458" s="286">
        <f t="shared" si="374"/>
        <v>3.5027756966281975E-3</v>
      </c>
      <c r="O458" s="287">
        <f t="shared" si="375"/>
        <v>9.3432025185327756</v>
      </c>
      <c r="P458" s="288">
        <f t="shared" si="376"/>
        <v>2.8658960278400979E-6</v>
      </c>
      <c r="Q458" s="223"/>
      <c r="R458" s="23"/>
      <c r="S458" s="372"/>
      <c r="T458" s="367"/>
      <c r="U458" s="367"/>
      <c r="V458" s="3">
        <v>26</v>
      </c>
      <c r="W458" s="252">
        <v>2821.6774584394402</v>
      </c>
      <c r="X458" s="252">
        <v>48.330486739201</v>
      </c>
      <c r="Y458" s="253">
        <v>2818.1319442867725</v>
      </c>
      <c r="Z458" s="253">
        <v>48.339474840385186</v>
      </c>
      <c r="AA458" s="2">
        <f t="shared" si="377"/>
        <v>0.12565270853560201</v>
      </c>
      <c r="AB458" s="2">
        <f t="shared" si="378"/>
        <v>1.8597166696640213E-2</v>
      </c>
      <c r="AC458" s="215">
        <f t="shared" si="379"/>
        <v>12.570670606766905</v>
      </c>
      <c r="AD458" s="217">
        <f t="shared" si="380"/>
        <v>8.078596289718021E-5</v>
      </c>
      <c r="AE458" s="223"/>
      <c r="AF458" s="23"/>
      <c r="AG458" s="372"/>
      <c r="AH458" s="367"/>
      <c r="AI458" s="367"/>
      <c r="AJ458" s="3">
        <v>26</v>
      </c>
      <c r="AK458" s="252">
        <v>2679.30706950485</v>
      </c>
      <c r="AL458" s="252">
        <v>48.330382979731198</v>
      </c>
      <c r="AM458" s="253">
        <v>2675.676622660088</v>
      </c>
      <c r="AN458" s="253">
        <v>48.337515779763557</v>
      </c>
      <c r="AO458" s="2">
        <f t="shared" si="381"/>
        <v>0.13549946872767057</v>
      </c>
      <c r="AP458" s="2">
        <f t="shared" si="382"/>
        <v>1.4758418188720536E-2</v>
      </c>
      <c r="AQ458" s="215">
        <f t="shared" si="383"/>
        <v>13.180144292642296</v>
      </c>
      <c r="AR458" s="280">
        <f t="shared" si="384"/>
        <v>5.0876836301619744E-5</v>
      </c>
      <c r="AS458" s="475"/>
    </row>
    <row r="459" spans="4:45" s="20" customFormat="1" x14ac:dyDescent="0.25">
      <c r="D459" s="463"/>
      <c r="E459" s="459"/>
      <c r="F459" s="426"/>
      <c r="G459" s="370"/>
      <c r="H459" s="283">
        <v>27</v>
      </c>
      <c r="I459" s="284">
        <v>2685.1118427298902</v>
      </c>
      <c r="J459" s="284">
        <v>48.330099638908202</v>
      </c>
      <c r="K459" s="285">
        <v>2681.9375839704867</v>
      </c>
      <c r="L459" s="285">
        <v>48.331689555301409</v>
      </c>
      <c r="M459" s="286">
        <f t="shared" si="373"/>
        <v>0.11821700343685998</v>
      </c>
      <c r="N459" s="286">
        <f t="shared" si="374"/>
        <v>3.2897022871594458E-3</v>
      </c>
      <c r="O459" s="287">
        <f t="shared" si="375"/>
        <v>10.075918671650028</v>
      </c>
      <c r="P459" s="288">
        <f t="shared" si="376"/>
        <v>2.5278341373902707E-6</v>
      </c>
      <c r="Q459" s="223"/>
      <c r="R459" s="23"/>
      <c r="S459" s="372"/>
      <c r="T459" s="367"/>
      <c r="U459" s="367"/>
      <c r="V459" s="3">
        <v>27</v>
      </c>
      <c r="W459" s="252">
        <v>2821.66630619432</v>
      </c>
      <c r="X459" s="252">
        <v>48.330399244437601</v>
      </c>
      <c r="Y459" s="253">
        <v>2817.9843956184991</v>
      </c>
      <c r="Z459" s="253">
        <v>48.338916312412891</v>
      </c>
      <c r="AA459" s="2">
        <f t="shared" si="377"/>
        <v>0.13048710145980427</v>
      </c>
      <c r="AB459" s="2">
        <f t="shared" si="378"/>
        <v>1.7622589733253348E-2</v>
      </c>
      <c r="AC459" s="215">
        <f t="shared" si="379"/>
        <v>13.556465488341743</v>
      </c>
      <c r="AD459" s="217">
        <f t="shared" si="380"/>
        <v>7.2540446895720984E-5</v>
      </c>
      <c r="AE459" s="223"/>
      <c r="AF459" s="23"/>
      <c r="AG459" s="372"/>
      <c r="AH459" s="367"/>
      <c r="AI459" s="367"/>
      <c r="AJ459" s="3">
        <v>27</v>
      </c>
      <c r="AK459" s="252">
        <v>2679.29631736902</v>
      </c>
      <c r="AL459" s="252">
        <v>48.330313914422597</v>
      </c>
      <c r="AM459" s="253">
        <v>2675.5262012007465</v>
      </c>
      <c r="AN459" s="253">
        <v>48.337072451222362</v>
      </c>
      <c r="AO459" s="2">
        <f t="shared" si="381"/>
        <v>0.14071292315945172</v>
      </c>
      <c r="AP459" s="2">
        <f t="shared" si="382"/>
        <v>1.3984053179816531E-2</v>
      </c>
      <c r="AQ459" s="215">
        <f t="shared" si="383"/>
        <v>14.213775922277176</v>
      </c>
      <c r="AR459" s="280">
        <f t="shared" si="384"/>
        <v>4.5677819673779416E-5</v>
      </c>
      <c r="AS459" s="475"/>
    </row>
    <row r="460" spans="4:45" s="20" customFormat="1" x14ac:dyDescent="0.25">
      <c r="D460" s="463"/>
      <c r="E460" s="459"/>
      <c r="F460" s="426"/>
      <c r="G460" s="370"/>
      <c r="H460" s="283">
        <v>28</v>
      </c>
      <c r="I460" s="284">
        <v>2685.1010742346998</v>
      </c>
      <c r="J460" s="284">
        <v>48.330081162445701</v>
      </c>
      <c r="K460" s="285">
        <v>2681.8092197274404</v>
      </c>
      <c r="L460" s="285">
        <v>48.331573251165601</v>
      </c>
      <c r="M460" s="286">
        <f t="shared" si="373"/>
        <v>0.12259704257865207</v>
      </c>
      <c r="N460" s="286">
        <f t="shared" si="374"/>
        <v>3.0872878422954263E-3</v>
      </c>
      <c r="O460" s="287">
        <f t="shared" si="375"/>
        <v>10.836306096963757</v>
      </c>
      <c r="P460" s="288">
        <f t="shared" si="376"/>
        <v>2.2263287480519192E-6</v>
      </c>
      <c r="Q460" s="223"/>
      <c r="R460" s="23"/>
      <c r="S460" s="372"/>
      <c r="T460" s="367"/>
      <c r="U460" s="367"/>
      <c r="V460" s="3">
        <v>28</v>
      </c>
      <c r="W460" s="252">
        <v>2821.65515393343</v>
      </c>
      <c r="X460" s="252">
        <v>48.330325413912803</v>
      </c>
      <c r="Y460" s="253">
        <v>2817.8368444285666</v>
      </c>
      <c r="Z460" s="253">
        <v>48.338390708503852</v>
      </c>
      <c r="AA460" s="2">
        <f t="shared" si="377"/>
        <v>0.13532162140865026</v>
      </c>
      <c r="AB460" s="2">
        <f t="shared" si="378"/>
        <v>1.6687854927471494E-2</v>
      </c>
      <c r="AC460" s="215">
        <f t="shared" si="379"/>
        <v>14.579487474930673</v>
      </c>
      <c r="AD460" s="217">
        <f t="shared" si="380"/>
        <v>6.5048976840398695E-5</v>
      </c>
      <c r="AE460" s="223"/>
      <c r="AF460" s="23"/>
      <c r="AG460" s="372"/>
      <c r="AH460" s="367"/>
      <c r="AI460" s="367"/>
      <c r="AJ460" s="3">
        <v>28</v>
      </c>
      <c r="AK460" s="252">
        <v>2679.2855652170801</v>
      </c>
      <c r="AL460" s="252">
        <v>48.330255705808803</v>
      </c>
      <c r="AM460" s="253">
        <v>2675.3757767864136</v>
      </c>
      <c r="AN460" s="253">
        <v>48.336655272738405</v>
      </c>
      <c r="AO460" s="2">
        <f t="shared" si="381"/>
        <v>0.14592652912493173</v>
      </c>
      <c r="AP460" s="2">
        <f t="shared" si="382"/>
        <v>1.3241326444777763E-2</v>
      </c>
      <c r="AQ460" s="215">
        <f t="shared" si="383"/>
        <v>15.286445572574353</v>
      </c>
      <c r="AR460" s="280">
        <f t="shared" si="384"/>
        <v>4.0954456886455238E-5</v>
      </c>
      <c r="AS460" s="475"/>
    </row>
    <row r="461" spans="4:45" s="20" customFormat="1" x14ac:dyDescent="0.25">
      <c r="D461" s="463"/>
      <c r="E461" s="459"/>
      <c r="F461" s="426"/>
      <c r="G461" s="370"/>
      <c r="H461" s="283">
        <v>29</v>
      </c>
      <c r="I461" s="284">
        <v>2685.0903057231299</v>
      </c>
      <c r="J461" s="284">
        <v>48.330065841228297</v>
      </c>
      <c r="K461" s="285">
        <v>2681.6808532140385</v>
      </c>
      <c r="L461" s="285">
        <v>48.331464953001301</v>
      </c>
      <c r="M461" s="286">
        <f t="shared" si="373"/>
        <v>0.12697720079746599</v>
      </c>
      <c r="N461" s="286">
        <f t="shared" si="374"/>
        <v>2.8949097185189715E-3</v>
      </c>
      <c r="O461" s="287">
        <f t="shared" si="375"/>
        <v>11.624366411749316</v>
      </c>
      <c r="P461" s="288">
        <f t="shared" si="376"/>
        <v>1.9575137533593356E-6</v>
      </c>
      <c r="Q461" s="223"/>
      <c r="R461" s="23"/>
      <c r="S461" s="372"/>
      <c r="T461" s="367"/>
      <c r="U461" s="367"/>
      <c r="V461" s="3">
        <v>29</v>
      </c>
      <c r="W461" s="252">
        <v>2821.6440016565198</v>
      </c>
      <c r="X461" s="252">
        <v>48.330264099801397</v>
      </c>
      <c r="Y461" s="253">
        <v>2817.6892906993621</v>
      </c>
      <c r="Z461" s="253">
        <v>48.337896087872998</v>
      </c>
      <c r="AA461" s="2">
        <f t="shared" si="377"/>
        <v>0.14015626899906375</v>
      </c>
      <c r="AB461" s="2">
        <f t="shared" si="378"/>
        <v>1.5791322918992143E-2</v>
      </c>
      <c r="AC461" s="215">
        <f t="shared" si="379"/>
        <v>15.639738754662842</v>
      </c>
      <c r="AD461" s="217">
        <f t="shared" si="380"/>
        <v>5.8247241925065599E-5</v>
      </c>
      <c r="AE461" s="223"/>
      <c r="AF461" s="23"/>
      <c r="AG461" s="372"/>
      <c r="AH461" s="367"/>
      <c r="AI461" s="367"/>
      <c r="AJ461" s="3">
        <v>29</v>
      </c>
      <c r="AK461" s="252">
        <v>2679.2748130487998</v>
      </c>
      <c r="AL461" s="252">
        <v>48.330207437524599</v>
      </c>
      <c r="AM461" s="253">
        <v>2675.2253494016932</v>
      </c>
      <c r="AN461" s="253">
        <v>48.336262701848035</v>
      </c>
      <c r="AO461" s="2">
        <f t="shared" si="381"/>
        <v>0.15114028719206718</v>
      </c>
      <c r="AP461" s="2">
        <f t="shared" si="382"/>
        <v>1.2528943376176188E-2</v>
      </c>
      <c r="AQ461" s="215">
        <f t="shared" si="383"/>
        <v>16.398155829238508</v>
      </c>
      <c r="AR461" s="280">
        <f t="shared" si="384"/>
        <v>3.6666226026676228E-5</v>
      </c>
      <c r="AS461" s="475"/>
    </row>
    <row r="462" spans="4:45" s="20" customFormat="1" x14ac:dyDescent="0.25">
      <c r="D462" s="463"/>
      <c r="E462" s="459"/>
      <c r="F462" s="426"/>
      <c r="G462" s="370"/>
      <c r="H462" s="283">
        <v>30</v>
      </c>
      <c r="I462" s="284">
        <v>2685.0795371951699</v>
      </c>
      <c r="J462" s="284">
        <v>48.330054029910499</v>
      </c>
      <c r="K462" s="285">
        <v>2681.552484426104</v>
      </c>
      <c r="L462" s="285">
        <v>48.331364109710215</v>
      </c>
      <c r="M462" s="286">
        <f t="shared" si="373"/>
        <v>0.13135747824998351</v>
      </c>
      <c r="N462" s="286">
        <f t="shared" si="374"/>
        <v>2.7106938446719766E-3</v>
      </c>
      <c r="O462" s="287">
        <f t="shared" si="375"/>
        <v>12.44010123577546</v>
      </c>
      <c r="P462" s="288">
        <f t="shared" si="376"/>
        <v>1.7163090816224068E-6</v>
      </c>
      <c r="Q462" s="223"/>
      <c r="R462" s="23"/>
      <c r="S462" s="372"/>
      <c r="T462" s="367"/>
      <c r="U462" s="367"/>
      <c r="V462" s="3">
        <v>30</v>
      </c>
      <c r="W462" s="252">
        <v>2821.6328493636302</v>
      </c>
      <c r="X462" s="252">
        <v>48.330216794143404</v>
      </c>
      <c r="Y462" s="253">
        <v>2817.5417344142888</v>
      </c>
      <c r="Z462" s="253">
        <v>48.337430624138165</v>
      </c>
      <c r="AA462" s="2">
        <f t="shared" si="377"/>
        <v>0.14499104482229136</v>
      </c>
      <c r="AB462" s="2">
        <f t="shared" si="378"/>
        <v>1.4926127944940687E-2</v>
      </c>
      <c r="AC462" s="215">
        <f t="shared" si="379"/>
        <v>16.737221528724014</v>
      </c>
      <c r="AD462" s="217">
        <f t="shared" si="380"/>
        <v>5.2039343193314304E-5</v>
      </c>
      <c r="AE462" s="223"/>
      <c r="AF462" s="23"/>
      <c r="AG462" s="372"/>
      <c r="AH462" s="367"/>
      <c r="AI462" s="367"/>
      <c r="AJ462" s="3">
        <v>30</v>
      </c>
      <c r="AK462" s="252">
        <v>2679.26406086422</v>
      </c>
      <c r="AL462" s="252">
        <v>48.330170226896499</v>
      </c>
      <c r="AM462" s="253">
        <v>2675.0749190320694</v>
      </c>
      <c r="AN462" s="253">
        <v>48.335893287068998</v>
      </c>
      <c r="AO462" s="2">
        <f t="shared" si="381"/>
        <v>0.15635419790609997</v>
      </c>
      <c r="AP462" s="2">
        <f t="shared" si="382"/>
        <v>1.1841589106000291E-2</v>
      </c>
      <c r="AQ462" s="215">
        <f t="shared" si="383"/>
        <v>17.548909289874533</v>
      </c>
      <c r="AR462" s="280">
        <f t="shared" si="384"/>
        <v>3.2753417738050832E-5</v>
      </c>
      <c r="AS462" s="475"/>
    </row>
    <row r="463" spans="4:45" s="20" customFormat="1" x14ac:dyDescent="0.25">
      <c r="D463" s="463"/>
      <c r="E463" s="459"/>
      <c r="F463" s="426"/>
      <c r="G463" s="370"/>
      <c r="H463" s="283">
        <v>31</v>
      </c>
      <c r="I463" s="284">
        <v>2685.06876865083</v>
      </c>
      <c r="J463" s="284">
        <v>48.3300443528762</v>
      </c>
      <c r="K463" s="285">
        <v>2681.4241133597279</v>
      </c>
      <c r="L463" s="285">
        <v>48.331270208129062</v>
      </c>
      <c r="M463" s="286">
        <f t="shared" si="373"/>
        <v>0.13573787508367471</v>
      </c>
      <c r="N463" s="286">
        <f t="shared" si="374"/>
        <v>2.5364248456129657E-3</v>
      </c>
      <c r="O463" s="287">
        <f t="shared" si="375"/>
        <v>13.283512190957996</v>
      </c>
      <c r="P463" s="288">
        <f t="shared" si="376"/>
        <v>1.5027211009696474E-6</v>
      </c>
      <c r="Q463" s="223"/>
      <c r="R463" s="23"/>
      <c r="S463" s="372"/>
      <c r="T463" s="367"/>
      <c r="U463" s="367"/>
      <c r="V463" s="3">
        <v>31</v>
      </c>
      <c r="W463" s="252">
        <v>2821.6216970547098</v>
      </c>
      <c r="X463" s="252">
        <v>48.330178001622599</v>
      </c>
      <c r="Y463" s="253">
        <v>2817.3941755577048</v>
      </c>
      <c r="Z463" s="253">
        <v>48.336992598576479</v>
      </c>
      <c r="AA463" s="2">
        <f t="shared" si="377"/>
        <v>0.1498259494324774</v>
      </c>
      <c r="AB463" s="2">
        <f t="shared" si="378"/>
        <v>1.410008660355366E-2</v>
      </c>
      <c r="AC463" s="215">
        <f t="shared" si="379"/>
        <v>17.871938007639397</v>
      </c>
      <c r="AD463" s="217">
        <f t="shared" si="380"/>
        <v>4.6438731643836368E-5</v>
      </c>
      <c r="AE463" s="223"/>
      <c r="AF463" s="23"/>
      <c r="AG463" s="372"/>
      <c r="AH463" s="367"/>
      <c r="AI463" s="367"/>
      <c r="AJ463" s="3">
        <v>31</v>
      </c>
      <c r="AK463" s="252">
        <v>2679.2533086633098</v>
      </c>
      <c r="AL463" s="252">
        <v>48.330139740094197</v>
      </c>
      <c r="AM463" s="253">
        <v>2674.9244856638543</v>
      </c>
      <c r="AN463" s="253">
        <v>48.335545662534024</v>
      </c>
      <c r="AO463" s="2">
        <f t="shared" si="381"/>
        <v>0.16156826177869549</v>
      </c>
      <c r="AP463" s="2">
        <f t="shared" si="382"/>
        <v>1.1185406185247576E-2</v>
      </c>
      <c r="AQ463" s="215">
        <f t="shared" si="383"/>
        <v>18.738708560614885</v>
      </c>
      <c r="AR463" s="280">
        <f t="shared" si="384"/>
        <v>2.9223997425428273E-5</v>
      </c>
      <c r="AS463" s="475"/>
    </row>
    <row r="464" spans="4:45" s="20" customFormat="1" x14ac:dyDescent="0.25">
      <c r="D464" s="463"/>
      <c r="E464" s="459"/>
      <c r="F464" s="426"/>
      <c r="G464" s="370"/>
      <c r="H464" s="283">
        <v>32</v>
      </c>
      <c r="I464" s="284">
        <v>2685.05800009009</v>
      </c>
      <c r="J464" s="284">
        <v>48.3300367355655</v>
      </c>
      <c r="K464" s="285">
        <v>2681.2957400112509</v>
      </c>
      <c r="L464" s="285">
        <v>48.331182770418337</v>
      </c>
      <c r="M464" s="286">
        <f t="shared" si="373"/>
        <v>0.14011839143559768</v>
      </c>
      <c r="N464" s="286">
        <f t="shared" si="374"/>
        <v>2.3712683255504765E-3</v>
      </c>
      <c r="O464" s="287">
        <f t="shared" si="375"/>
        <v>14.154600900826111</v>
      </c>
      <c r="P464" s="288">
        <f t="shared" si="376"/>
        <v>1.3133958839179821E-6</v>
      </c>
      <c r="Q464" s="223"/>
      <c r="R464" s="23"/>
      <c r="S464" s="372"/>
      <c r="T464" s="367"/>
      <c r="U464" s="367"/>
      <c r="V464" s="3">
        <v>32</v>
      </c>
      <c r="W464" s="252">
        <v>2821.61054472969</v>
      </c>
      <c r="X464" s="252">
        <v>48.330147443592303</v>
      </c>
      <c r="Y464" s="253">
        <v>2817.2466141148666</v>
      </c>
      <c r="Z464" s="253">
        <v>48.33658039377827</v>
      </c>
      <c r="AA464" s="2">
        <f t="shared" si="377"/>
        <v>0.15466098335131742</v>
      </c>
      <c r="AB464" s="2">
        <f t="shared" si="378"/>
        <v>1.3310429465326096E-2</v>
      </c>
      <c r="AC464" s="215">
        <f t="shared" si="379"/>
        <v>19.043890410992962</v>
      </c>
      <c r="AD464" s="217">
        <f t="shared" si="380"/>
        <v>4.1382848095138731E-5</v>
      </c>
      <c r="AE464" s="223"/>
      <c r="AF464" s="23"/>
      <c r="AG464" s="372"/>
      <c r="AH464" s="367"/>
      <c r="AI464" s="367"/>
      <c r="AJ464" s="3">
        <v>32</v>
      </c>
      <c r="AK464" s="252">
        <v>2679.242556446</v>
      </c>
      <c r="AL464" s="252">
        <v>48.330115742190202</v>
      </c>
      <c r="AM464" s="253">
        <v>2674.7740492841385</v>
      </c>
      <c r="AN464" s="253">
        <v>48.335218542940908</v>
      </c>
      <c r="AO464" s="2">
        <f t="shared" si="381"/>
        <v>0.16678247929104642</v>
      </c>
      <c r="AP464" s="2">
        <f t="shared" si="382"/>
        <v>1.0558221664367231E-2</v>
      </c>
      <c r="AQ464" s="215">
        <f t="shared" si="383"/>
        <v>19.967556255607096</v>
      </c>
      <c r="AR464" s="280">
        <f t="shared" si="384"/>
        <v>2.6038575501402478E-5</v>
      </c>
      <c r="AS464" s="475"/>
    </row>
    <row r="465" spans="4:45" s="20" customFormat="1" x14ac:dyDescent="0.25">
      <c r="D465" s="463"/>
      <c r="E465" s="459"/>
      <c r="F465" s="426"/>
      <c r="G465" s="370"/>
      <c r="H465" s="283">
        <v>33</v>
      </c>
      <c r="I465" s="284">
        <v>2685.04723151294</v>
      </c>
      <c r="J465" s="284">
        <v>48.330030658130802</v>
      </c>
      <c r="K465" s="285">
        <v>2681.1673643772456</v>
      </c>
      <c r="L465" s="285">
        <v>48.331101351630799</v>
      </c>
      <c r="M465" s="286">
        <f t="shared" si="373"/>
        <v>0.14449902743454746</v>
      </c>
      <c r="N465" s="286">
        <f t="shared" si="374"/>
        <v>2.2153793105802733E-3</v>
      </c>
      <c r="O465" s="287">
        <f t="shared" si="375"/>
        <v>15.053368990641776</v>
      </c>
      <c r="P465" s="288">
        <f t="shared" si="376"/>
        <v>1.1463845709365384E-6</v>
      </c>
      <c r="Q465" s="223"/>
      <c r="R465" s="23"/>
      <c r="S465" s="372"/>
      <c r="T465" s="367"/>
      <c r="U465" s="367"/>
      <c r="V465" s="3">
        <v>33</v>
      </c>
      <c r="W465" s="252">
        <v>2821.5993923886099</v>
      </c>
      <c r="X465" s="252">
        <v>48.330123044199702</v>
      </c>
      <c r="Y465" s="253">
        <v>2817.0990500718781</v>
      </c>
      <c r="Z465" s="253">
        <v>48.336192487675028</v>
      </c>
      <c r="AA465" s="2">
        <f t="shared" si="377"/>
        <v>0.15949614707430393</v>
      </c>
      <c r="AB465" s="2">
        <f t="shared" si="378"/>
        <v>1.2558303378982016E-2</v>
      </c>
      <c r="AC465" s="215">
        <f t="shared" si="379"/>
        <v>20.253080967766973</v>
      </c>
      <c r="AD465" s="217">
        <f t="shared" si="380"/>
        <v>3.6838144100176109E-5</v>
      </c>
      <c r="AE465" s="223"/>
      <c r="AF465" s="23"/>
      <c r="AG465" s="372"/>
      <c r="AH465" s="367"/>
      <c r="AI465" s="367"/>
      <c r="AJ465" s="3">
        <v>33</v>
      </c>
      <c r="AK465" s="252">
        <v>2679.2318042123302</v>
      </c>
      <c r="AL465" s="252">
        <v>48.330096595504102</v>
      </c>
      <c r="AM465" s="253">
        <v>2674.6236098807467</v>
      </c>
      <c r="AN465" s="253">
        <v>48.334910718800458</v>
      </c>
      <c r="AO465" s="2">
        <f t="shared" si="381"/>
        <v>0.17199685090100883</v>
      </c>
      <c r="AP465" s="2">
        <f t="shared" si="382"/>
        <v>9.9609221488783876E-3</v>
      </c>
      <c r="AQ465" s="215">
        <f t="shared" si="383"/>
        <v>21.235454997638215</v>
      </c>
      <c r="AR465" s="280">
        <f t="shared" si="384"/>
        <v>2.3175783112516478E-5</v>
      </c>
      <c r="AS465" s="475"/>
    </row>
    <row r="466" spans="4:45" s="20" customFormat="1" x14ac:dyDescent="0.25">
      <c r="D466" s="463"/>
      <c r="E466" s="459"/>
      <c r="F466" s="426"/>
      <c r="G466" s="370"/>
      <c r="H466" s="283">
        <v>34</v>
      </c>
      <c r="I466" s="284">
        <v>2685.0364629194</v>
      </c>
      <c r="J466" s="284">
        <v>48.330025266958501</v>
      </c>
      <c r="K466" s="285">
        <v>2681.0389864545004</v>
      </c>
      <c r="L466" s="285">
        <v>48.331025537447331</v>
      </c>
      <c r="M466" s="286">
        <f t="shared" si="373"/>
        <v>0.14887978320239253</v>
      </c>
      <c r="N466" s="286">
        <f t="shared" si="374"/>
        <v>2.0696668029979862E-3</v>
      </c>
      <c r="O466" s="287">
        <f t="shared" si="375"/>
        <v>15.979818087426136</v>
      </c>
      <c r="P466" s="288">
        <f t="shared" si="376"/>
        <v>1.0005410508257655E-6</v>
      </c>
      <c r="Q466" s="223"/>
      <c r="R466" s="23"/>
      <c r="S466" s="372"/>
      <c r="T466" s="367"/>
      <c r="U466" s="367"/>
      <c r="V466" s="3">
        <v>34</v>
      </c>
      <c r="W466" s="252">
        <v>2821.5882400314899</v>
      </c>
      <c r="X466" s="252">
        <v>48.330101392973297</v>
      </c>
      <c r="Y466" s="253">
        <v>2816.951483415638</v>
      </c>
      <c r="Z466" s="253">
        <v>48.335827447919407</v>
      </c>
      <c r="AA466" s="2">
        <f t="shared" si="377"/>
        <v>0.16433144106810527</v>
      </c>
      <c r="AB466" s="2">
        <f t="shared" si="378"/>
        <v>1.1847802469004597E-2</v>
      </c>
      <c r="AC466" s="215">
        <f t="shared" si="379"/>
        <v>21.499511914646703</v>
      </c>
      <c r="AD466" s="217">
        <f t="shared" si="380"/>
        <v>3.2787705245860669E-5</v>
      </c>
      <c r="AE466" s="223"/>
      <c r="AF466" s="23"/>
      <c r="AG466" s="372"/>
      <c r="AH466" s="367"/>
      <c r="AI466" s="367"/>
      <c r="AJ466" s="3">
        <v>34</v>
      </c>
      <c r="AK466" s="252">
        <v>2679.2210519622899</v>
      </c>
      <c r="AL466" s="252">
        <v>48.330079610659403</v>
      </c>
      <c r="AM466" s="253">
        <v>2674.4731674421932</v>
      </c>
      <c r="AN466" s="253">
        <v>48.334621051964753</v>
      </c>
      <c r="AO466" s="2">
        <f t="shared" si="381"/>
        <v>0.17721137703883386</v>
      </c>
      <c r="AP466" s="2">
        <f t="shared" si="382"/>
        <v>9.3967180313678754E-3</v>
      </c>
      <c r="AQ466" s="215">
        <f t="shared" si="383"/>
        <v>22.542407416173912</v>
      </c>
      <c r="AR466" s="280">
        <f t="shared" si="384"/>
        <v>2.062468912993258E-5</v>
      </c>
      <c r="AS466" s="475"/>
    </row>
    <row r="467" spans="4:45" s="20" customFormat="1" x14ac:dyDescent="0.25">
      <c r="D467" s="463"/>
      <c r="E467" s="459"/>
      <c r="F467" s="426"/>
      <c r="G467" s="370"/>
      <c r="H467" s="283">
        <v>35</v>
      </c>
      <c r="I467" s="284">
        <v>2685.02569430945</v>
      </c>
      <c r="J467" s="284">
        <v>48.330020734744103</v>
      </c>
      <c r="K467" s="285">
        <v>2680.9106062400056</v>
      </c>
      <c r="L467" s="285">
        <v>48.330954942068686</v>
      </c>
      <c r="M467" s="286">
        <f t="shared" si="373"/>
        <v>0.15326065885201234</v>
      </c>
      <c r="N467" s="286">
        <f t="shared" si="374"/>
        <v>1.9329752199168299E-3</v>
      </c>
      <c r="O467" s="287">
        <f t="shared" si="375"/>
        <v>16.933949819284315</v>
      </c>
      <c r="P467" s="288">
        <f t="shared" si="376"/>
        <v>8.7274332530503007E-7</v>
      </c>
      <c r="Q467" s="223"/>
      <c r="R467" s="23"/>
      <c r="S467" s="372"/>
      <c r="T467" s="367"/>
      <c r="U467" s="367"/>
      <c r="V467" s="3">
        <v>35</v>
      </c>
      <c r="W467" s="252">
        <v>2821.5770876582401</v>
      </c>
      <c r="X467" s="252">
        <v>48.330083181561903</v>
      </c>
      <c r="Y467" s="253">
        <v>2816.8039141337954</v>
      </c>
      <c r="Z467" s="253">
        <v>48.335483926596481</v>
      </c>
      <c r="AA467" s="2">
        <f t="shared" si="377"/>
        <v>0.16916686576889461</v>
      </c>
      <c r="AB467" s="2">
        <f t="shared" si="378"/>
        <v>1.1174706681734585E-2</v>
      </c>
      <c r="AC467" s="215">
        <f t="shared" si="379"/>
        <v>22.783185494459847</v>
      </c>
      <c r="AD467" s="217">
        <f t="shared" si="380"/>
        <v>2.9168046928517634E-5</v>
      </c>
      <c r="AE467" s="223"/>
      <c r="AF467" s="23"/>
      <c r="AG467" s="372"/>
      <c r="AH467" s="367"/>
      <c r="AI467" s="367"/>
      <c r="AJ467" s="3">
        <v>35</v>
      </c>
      <c r="AK467" s="252">
        <v>2679.2102996958401</v>
      </c>
      <c r="AL467" s="252">
        <v>48.3300653316767</v>
      </c>
      <c r="AM467" s="253">
        <v>2674.322721957642</v>
      </c>
      <c r="AN467" s="253">
        <v>48.334348471419148</v>
      </c>
      <c r="AO467" s="2">
        <f t="shared" si="381"/>
        <v>0.18242605810947454</v>
      </c>
      <c r="AP467" s="2">
        <f t="shared" si="382"/>
        <v>8.8622676444854668E-3</v>
      </c>
      <c r="AQ467" s="215">
        <f t="shared" si="383"/>
        <v>23.888416146930247</v>
      </c>
      <c r="AR467" s="280">
        <f t="shared" si="384"/>
        <v>1.8345286053336425E-5</v>
      </c>
      <c r="AS467" s="475"/>
    </row>
    <row r="468" spans="4:45" s="20" customFormat="1" x14ac:dyDescent="0.25">
      <c r="D468" s="463"/>
      <c r="E468" s="459"/>
      <c r="F468" s="426"/>
      <c r="G468" s="370"/>
      <c r="H468" s="283">
        <v>36</v>
      </c>
      <c r="I468" s="284">
        <v>2685.01492568308</v>
      </c>
      <c r="J468" s="284">
        <v>48.330016422318202</v>
      </c>
      <c r="K468" s="285">
        <v>2680.7822237309383</v>
      </c>
      <c r="L468" s="285">
        <v>48.330889206252301</v>
      </c>
      <c r="M468" s="286">
        <f t="shared" si="373"/>
        <v>0.15764165448968243</v>
      </c>
      <c r="N468" s="286">
        <f t="shared" si="374"/>
        <v>1.8058837937744506E-3</v>
      </c>
      <c r="O468" s="287">
        <f t="shared" si="375"/>
        <v>17.915765815664361</v>
      </c>
      <c r="P468" s="288">
        <f t="shared" si="376"/>
        <v>7.6175179562163303E-7</v>
      </c>
      <c r="Q468" s="223"/>
      <c r="R468" s="23"/>
      <c r="S468" s="372"/>
      <c r="T468" s="367"/>
      <c r="U468" s="367"/>
      <c r="V468" s="3">
        <v>36</v>
      </c>
      <c r="W468" s="252">
        <v>2821.5659352688899</v>
      </c>
      <c r="X468" s="252">
        <v>48.330065852217302</v>
      </c>
      <c r="Y468" s="253">
        <v>2816.6563422147042</v>
      </c>
      <c r="Z468" s="253">
        <v>48.335160655246789</v>
      </c>
      <c r="AA468" s="2">
        <f t="shared" si="377"/>
        <v>0.17400242159210286</v>
      </c>
      <c r="AB468" s="2">
        <f t="shared" si="378"/>
        <v>1.0541684435243597E-2</v>
      </c>
      <c r="AC468" s="215">
        <f t="shared" si="379"/>
        <v>24.104103957708805</v>
      </c>
      <c r="AD468" s="217">
        <f t="shared" si="380"/>
        <v>2.5957017909261479E-5</v>
      </c>
      <c r="AE468" s="223"/>
      <c r="AF468" s="23"/>
      <c r="AG468" s="372"/>
      <c r="AH468" s="367"/>
      <c r="AI468" s="367"/>
      <c r="AJ468" s="3">
        <v>36</v>
      </c>
      <c r="AK468" s="252">
        <v>2679.1995474129699</v>
      </c>
      <c r="AL468" s="252">
        <v>48.330051745135897</v>
      </c>
      <c r="AM468" s="253">
        <v>2674.1722734168679</v>
      </c>
      <c r="AN468" s="253">
        <v>48.334091969322472</v>
      </c>
      <c r="AO468" s="2">
        <f t="shared" si="381"/>
        <v>0.18764089449612914</v>
      </c>
      <c r="AP468" s="2">
        <f t="shared" si="382"/>
        <v>8.3596521019275033E-3</v>
      </c>
      <c r="AQ468" s="215">
        <f t="shared" si="383"/>
        <v>25.273483831882764</v>
      </c>
      <c r="AR468" s="280">
        <f t="shared" si="384"/>
        <v>1.6323411477784838E-5</v>
      </c>
      <c r="AS468" s="475"/>
    </row>
    <row r="469" spans="4:45" s="20" customFormat="1" x14ac:dyDescent="0.25">
      <c r="D469" s="463"/>
      <c r="E469" s="459"/>
      <c r="F469" s="426"/>
      <c r="G469" s="370"/>
      <c r="H469" s="283">
        <v>37</v>
      </c>
      <c r="I469" s="284">
        <v>2685.00415704032</v>
      </c>
      <c r="J469" s="284">
        <v>48.330013443928898</v>
      </c>
      <c r="K469" s="285">
        <v>2680.6538389246512</v>
      </c>
      <c r="L469" s="285">
        <v>48.330827995484277</v>
      </c>
      <c r="M469" s="286">
        <f t="shared" si="373"/>
        <v>0.16202277021664746</v>
      </c>
      <c r="N469" s="286">
        <f t="shared" si="374"/>
        <v>1.6853948454292459E-3</v>
      </c>
      <c r="O469" s="287">
        <f t="shared" si="375"/>
        <v>18.925267707516745</v>
      </c>
      <c r="P469" s="288">
        <f t="shared" si="376"/>
        <v>6.6349423637073788E-7</v>
      </c>
      <c r="Q469" s="223"/>
      <c r="R469" s="23"/>
      <c r="S469" s="372"/>
      <c r="T469" s="367"/>
      <c r="U469" s="367"/>
      <c r="V469" s="3">
        <v>37</v>
      </c>
      <c r="W469" s="252">
        <v>2821.5547828634699</v>
      </c>
      <c r="X469" s="252">
        <v>48.330053877118601</v>
      </c>
      <c r="Y469" s="253">
        <v>2816.5087676473818</v>
      </c>
      <c r="Z469" s="253">
        <v>48.334856440182712</v>
      </c>
      <c r="AA469" s="2">
        <f t="shared" si="377"/>
        <v>0.17883810892968496</v>
      </c>
      <c r="AB469" s="2">
        <f t="shared" si="378"/>
        <v>9.937011608390469E-3</v>
      </c>
      <c r="AC469" s="215">
        <f t="shared" si="379"/>
        <v>25.462269560992716</v>
      </c>
      <c r="AD469" s="217">
        <f t="shared" si="380"/>
        <v>2.3064611984759809E-5</v>
      </c>
      <c r="AE469" s="223"/>
      <c r="AF469" s="23"/>
      <c r="AG469" s="372"/>
      <c r="AH469" s="367"/>
      <c r="AI469" s="367"/>
      <c r="AJ469" s="3">
        <v>37</v>
      </c>
      <c r="AK469" s="252">
        <v>2679.1887951137201</v>
      </c>
      <c r="AL469" s="252">
        <v>48.330042361442302</v>
      </c>
      <c r="AM469" s="253">
        <v>2674.0218218102214</v>
      </c>
      <c r="AN469" s="253">
        <v>48.333850597280815</v>
      </c>
      <c r="AO469" s="2">
        <f t="shared" si="381"/>
        <v>0.19285588656246197</v>
      </c>
      <c r="AP469" s="2">
        <f t="shared" si="382"/>
        <v>7.8796451491437974E-3</v>
      </c>
      <c r="AQ469" s="215">
        <f t="shared" si="383"/>
        <v>26.697613119068347</v>
      </c>
      <c r="AR469" s="280">
        <f t="shared" si="384"/>
        <v>1.4502660201731235E-5</v>
      </c>
      <c r="AS469" s="475"/>
    </row>
    <row r="470" spans="4:45" s="20" customFormat="1" x14ac:dyDescent="0.25">
      <c r="D470" s="463"/>
      <c r="E470" s="459"/>
      <c r="F470" s="426"/>
      <c r="G470" s="370"/>
      <c r="H470" s="283">
        <v>38</v>
      </c>
      <c r="I470" s="284">
        <v>2684.99338838113</v>
      </c>
      <c r="J470" s="284">
        <v>48.3300112549611</v>
      </c>
      <c r="K470" s="285">
        <v>2680.5254518186584</v>
      </c>
      <c r="L470" s="285">
        <v>48.330770998277181</v>
      </c>
      <c r="M470" s="286">
        <f t="shared" si="373"/>
        <v>0.16640400612552028</v>
      </c>
      <c r="N470" s="286">
        <f t="shared" si="374"/>
        <v>1.5719907700271788E-3</v>
      </c>
      <c r="O470" s="287">
        <f t="shared" si="375"/>
        <v>19.962457126270092</v>
      </c>
      <c r="P470" s="288">
        <f t="shared" si="376"/>
        <v>5.7720990632988365E-7</v>
      </c>
      <c r="Q470" s="223"/>
      <c r="R470" s="23"/>
      <c r="S470" s="372"/>
      <c r="T470" s="367"/>
      <c r="U470" s="367"/>
      <c r="V470" s="3">
        <v>38</v>
      </c>
      <c r="W470" s="252">
        <v>2821.54363044192</v>
      </c>
      <c r="X470" s="252">
        <v>48.330045075247</v>
      </c>
      <c r="Y470" s="253">
        <v>2816.3611904214708</v>
      </c>
      <c r="Z470" s="253">
        <v>48.334570158080936</v>
      </c>
      <c r="AA470" s="2">
        <f t="shared" si="377"/>
        <v>0.18367392814823955</v>
      </c>
      <c r="AB470" s="2">
        <f t="shared" si="378"/>
        <v>9.3628773300148647E-3</v>
      </c>
      <c r="AC470" s="215">
        <f t="shared" si="379"/>
        <v>26.857684565552688</v>
      </c>
      <c r="AD470" s="217">
        <f t="shared" si="380"/>
        <v>2.0476374653984677E-5</v>
      </c>
      <c r="AE470" s="223"/>
      <c r="AF470" s="23"/>
      <c r="AG470" s="372"/>
      <c r="AH470" s="367"/>
      <c r="AI470" s="367"/>
      <c r="AJ470" s="3">
        <v>38</v>
      </c>
      <c r="AK470" s="252">
        <v>2679.1780427980498</v>
      </c>
      <c r="AL470" s="252">
        <v>48.330035464724503</v>
      </c>
      <c r="AM470" s="253">
        <v>2673.8713671285936</v>
      </c>
      <c r="AN470" s="253">
        <v>48.333623462841068</v>
      </c>
      <c r="AO470" s="2">
        <f t="shared" si="381"/>
        <v>0.19807103464889553</v>
      </c>
      <c r="AP470" s="2">
        <f t="shared" si="382"/>
        <v>7.4239509283699923E-3</v>
      </c>
      <c r="AQ470" s="215">
        <f t="shared" si="383"/>
        <v>28.160806660797626</v>
      </c>
      <c r="AR470" s="280">
        <f t="shared" si="384"/>
        <v>1.2873730484473708E-5</v>
      </c>
      <c r="AS470" s="475"/>
    </row>
    <row r="471" spans="4:45" s="20" customFormat="1" x14ac:dyDescent="0.25">
      <c r="D471" s="463"/>
      <c r="E471" s="459"/>
      <c r="F471" s="426"/>
      <c r="G471" s="370"/>
      <c r="H471" s="283">
        <v>39</v>
      </c>
      <c r="I471" s="284">
        <v>2684.9826197055099</v>
      </c>
      <c r="J471" s="284">
        <v>48.330009415068702</v>
      </c>
      <c r="K471" s="285">
        <v>2680.3970624106264</v>
      </c>
      <c r="L471" s="285">
        <v>48.330717924585031</v>
      </c>
      <c r="M471" s="286">
        <f t="shared" si="373"/>
        <v>0.17078536230474647</v>
      </c>
      <c r="N471" s="286">
        <f t="shared" si="374"/>
        <v>1.4659825746033363E-3</v>
      </c>
      <c r="O471" s="287">
        <f t="shared" si="375"/>
        <v>21.027335704659546</v>
      </c>
      <c r="P471" s="288">
        <f t="shared" si="376"/>
        <v>5.0198573472883696E-7</v>
      </c>
      <c r="Q471" s="223"/>
      <c r="R471" s="23"/>
      <c r="S471" s="372"/>
      <c r="T471" s="367"/>
      <c r="U471" s="367"/>
      <c r="V471" s="3">
        <v>39</v>
      </c>
      <c r="W471" s="252">
        <v>2821.5324780042401</v>
      </c>
      <c r="X471" s="252">
        <v>48.3300376763315</v>
      </c>
      <c r="Y471" s="253">
        <v>2816.2136105272011</v>
      </c>
      <c r="Z471" s="253">
        <v>48.334300751834753</v>
      </c>
      <c r="AA471" s="2">
        <f t="shared" si="377"/>
        <v>0.18850987959568785</v>
      </c>
      <c r="AB471" s="2">
        <f t="shared" si="378"/>
        <v>8.8207576658709576E-3</v>
      </c>
      <c r="AC471" s="215">
        <f t="shared" si="379"/>
        <v>28.290351238303437</v>
      </c>
      <c r="AD471" s="217">
        <f t="shared" si="380"/>
        <v>1.8173812746438659E-5</v>
      </c>
      <c r="AE471" s="223"/>
      <c r="AF471" s="23"/>
      <c r="AG471" s="372"/>
      <c r="AH471" s="367"/>
      <c r="AI471" s="367"/>
      <c r="AJ471" s="3">
        <v>39</v>
      </c>
      <c r="AK471" s="252">
        <v>2679.1672904659399</v>
      </c>
      <c r="AL471" s="252">
        <v>48.330029667778902</v>
      </c>
      <c r="AM471" s="253">
        <v>2673.720909363386</v>
      </c>
      <c r="AN471" s="253">
        <v>48.333409726191306</v>
      </c>
      <c r="AO471" s="2">
        <f t="shared" si="381"/>
        <v>0.20328633907764387</v>
      </c>
      <c r="AP471" s="2">
        <f t="shared" si="382"/>
        <v>6.9937023329766116E-3</v>
      </c>
      <c r="AQ471" s="215">
        <f t="shared" si="383"/>
        <v>29.663067114256393</v>
      </c>
      <c r="AR471" s="280">
        <f t="shared" si="384"/>
        <v>1.1424794871261301E-5</v>
      </c>
      <c r="AS471" s="475"/>
    </row>
    <row r="472" spans="4:45" s="20" customFormat="1" x14ac:dyDescent="0.25">
      <c r="D472" s="463"/>
      <c r="E472" s="459"/>
      <c r="F472" s="426"/>
      <c r="G472" s="370"/>
      <c r="H472" s="283">
        <v>40</v>
      </c>
      <c r="I472" s="284">
        <v>2684.9718510134899</v>
      </c>
      <c r="J472" s="284">
        <v>48.330007738154698</v>
      </c>
      <c r="K472" s="285">
        <v>2680.2686706983618</v>
      </c>
      <c r="L472" s="285">
        <v>48.330668504327356</v>
      </c>
      <c r="M472" s="286">
        <f t="shared" si="373"/>
        <v>0.17516683883865553</v>
      </c>
      <c r="N472" s="286">
        <f t="shared" si="374"/>
        <v>1.3671964967139775E-3</v>
      </c>
      <c r="O472" s="287">
        <f t="shared" si="375"/>
        <v>22.119905076608131</v>
      </c>
      <c r="P472" s="288">
        <f t="shared" si="376"/>
        <v>4.3661193492863305E-7</v>
      </c>
      <c r="Q472" s="223"/>
      <c r="R472" s="23"/>
      <c r="S472" s="372"/>
      <c r="T472" s="367"/>
      <c r="U472" s="367"/>
      <c r="V472" s="3">
        <v>40</v>
      </c>
      <c r="W472" s="252">
        <v>2821.52132555045</v>
      </c>
      <c r="X472" s="252">
        <v>48.330030935263402</v>
      </c>
      <c r="Y472" s="253">
        <v>2816.0660279553563</v>
      </c>
      <c r="Z472" s="253">
        <v>48.334047226650803</v>
      </c>
      <c r="AA472" s="2">
        <f t="shared" si="377"/>
        <v>0.19334596360101769</v>
      </c>
      <c r="AB472" s="2">
        <f t="shared" si="378"/>
        <v>8.3101361817480273E-3</v>
      </c>
      <c r="AC472" s="215">
        <f t="shared" si="379"/>
        <v>29.760271851035384</v>
      </c>
      <c r="AD472" s="217">
        <f t="shared" si="380"/>
        <v>1.6130596508514167E-5</v>
      </c>
      <c r="AE472" s="223"/>
      <c r="AF472" s="23"/>
      <c r="AG472" s="372"/>
      <c r="AH472" s="367"/>
      <c r="AI472" s="367"/>
      <c r="AJ472" s="3">
        <v>40</v>
      </c>
      <c r="AK472" s="252">
        <v>2679.15653811741</v>
      </c>
      <c r="AL472" s="252">
        <v>48.330024384250201</v>
      </c>
      <c r="AM472" s="253">
        <v>2673.5704485064784</v>
      </c>
      <c r="AN472" s="253">
        <v>48.333208597055801</v>
      </c>
      <c r="AO472" s="2">
        <f t="shared" si="381"/>
        <v>0.20850180015449296</v>
      </c>
      <c r="AP472" s="2">
        <f t="shared" si="382"/>
        <v>6.5884775482082233E-3</v>
      </c>
      <c r="AQ472" s="215">
        <f t="shared" si="383"/>
        <v>31.204397141357894</v>
      </c>
      <c r="AR472" s="280">
        <f t="shared" si="384"/>
        <v>1.0139211191346286E-5</v>
      </c>
      <c r="AS472" s="475"/>
    </row>
    <row r="473" spans="4:45" s="20" customFormat="1" x14ac:dyDescent="0.25">
      <c r="D473" s="463"/>
      <c r="E473" s="459"/>
      <c r="F473" s="426"/>
      <c r="G473" s="370"/>
      <c r="H473" s="283">
        <v>41</v>
      </c>
      <c r="I473" s="284">
        <v>2684.9610823050698</v>
      </c>
      <c r="J473" s="284">
        <v>48.330006370899497</v>
      </c>
      <c r="K473" s="285">
        <v>2680.1402766798033</v>
      </c>
      <c r="L473" s="285">
        <v>48.330622486014875</v>
      </c>
      <c r="M473" s="286">
        <f t="shared" si="373"/>
        <v>0.17954843580555044</v>
      </c>
      <c r="N473" s="286">
        <f t="shared" si="374"/>
        <v>1.2748086781726564E-3</v>
      </c>
      <c r="O473" s="287">
        <f t="shared" si="375"/>
        <v>23.240166876601421</v>
      </c>
      <c r="P473" s="288">
        <f t="shared" si="376"/>
        <v>3.795978353967836E-7</v>
      </c>
      <c r="Q473" s="223"/>
      <c r="R473" s="23"/>
      <c r="S473" s="372"/>
      <c r="T473" s="367"/>
      <c r="U473" s="367"/>
      <c r="V473" s="3">
        <v>41</v>
      </c>
      <c r="W473" s="252">
        <v>2821.51017308055</v>
      </c>
      <c r="X473" s="252">
        <v>48.330025444105303</v>
      </c>
      <c r="Y473" s="253">
        <v>2815.9184426972406</v>
      </c>
      <c r="Z473" s="253">
        <v>48.333808646375928</v>
      </c>
      <c r="AA473" s="2">
        <f t="shared" si="377"/>
        <v>0.19818218047409228</v>
      </c>
      <c r="AB473" s="2">
        <f t="shared" si="378"/>
        <v>7.8278507736371985E-3</v>
      </c>
      <c r="AC473" s="215">
        <f t="shared" si="379"/>
        <v>31.267448679625137</v>
      </c>
      <c r="AD473" s="217">
        <f t="shared" si="380"/>
        <v>1.4312619420465576E-5</v>
      </c>
      <c r="AE473" s="223"/>
      <c r="AF473" s="23"/>
      <c r="AG473" s="372"/>
      <c r="AH473" s="367"/>
      <c r="AI473" s="367"/>
      <c r="AJ473" s="3">
        <v>41</v>
      </c>
      <c r="AK473" s="252">
        <v>2679.1457857524701</v>
      </c>
      <c r="AL473" s="252">
        <v>48.330020076213799</v>
      </c>
      <c r="AM473" s="253">
        <v>2673.4199845502021</v>
      </c>
      <c r="AN473" s="253">
        <v>48.333019331773137</v>
      </c>
      <c r="AO473" s="2">
        <f t="shared" si="381"/>
        <v>0.2137174181680401</v>
      </c>
      <c r="AP473" s="2">
        <f t="shared" si="382"/>
        <v>6.2057817369172361E-3</v>
      </c>
      <c r="AQ473" s="215">
        <f t="shared" si="383"/>
        <v>32.78479940789402</v>
      </c>
      <c r="AR473" s="280">
        <f t="shared" si="384"/>
        <v>8.9955339102205573E-6</v>
      </c>
      <c r="AS473" s="475"/>
    </row>
    <row r="474" spans="4:45" s="20" customFormat="1" x14ac:dyDescent="0.25">
      <c r="D474" s="463"/>
      <c r="E474" s="459"/>
      <c r="F474" s="426"/>
      <c r="G474" s="370"/>
      <c r="H474" s="283">
        <v>42</v>
      </c>
      <c r="I474" s="284">
        <v>2684.9503135802402</v>
      </c>
      <c r="J474" s="284">
        <v>48.330005026371303</v>
      </c>
      <c r="K474" s="285">
        <v>2680.0118803530108</v>
      </c>
      <c r="L474" s="285">
        <v>48.330579635469768</v>
      </c>
      <c r="M474" s="286">
        <f t="shared" si="373"/>
        <v>0.18393015327885842</v>
      </c>
      <c r="N474" s="286">
        <f t="shared" si="374"/>
        <v>1.1889282820286718E-3</v>
      </c>
      <c r="O474" s="287">
        <f t="shared" si="375"/>
        <v>24.388122739802647</v>
      </c>
      <c r="P474" s="288">
        <f t="shared" si="376"/>
        <v>3.3017561603807857E-7</v>
      </c>
      <c r="Q474" s="223"/>
      <c r="R474" s="23"/>
      <c r="S474" s="372"/>
      <c r="T474" s="367"/>
      <c r="U474" s="367"/>
      <c r="V474" s="3">
        <v>42</v>
      </c>
      <c r="W474" s="252">
        <v>2821.4990205945501</v>
      </c>
      <c r="X474" s="252">
        <v>48.330020044330297</v>
      </c>
      <c r="Y474" s="253">
        <v>2815.7708547446477</v>
      </c>
      <c r="Z474" s="253">
        <v>48.333584130040535</v>
      </c>
      <c r="AA474" s="2">
        <f t="shared" si="377"/>
        <v>0.20301853050777521</v>
      </c>
      <c r="AB474" s="2">
        <f t="shared" si="378"/>
        <v>7.3744759612530504E-3</v>
      </c>
      <c r="AC474" s="215">
        <f t="shared" si="379"/>
        <v>32.811884003987224</v>
      </c>
      <c r="AD474" s="217">
        <f t="shared" si="380"/>
        <v>1.2702706949922128E-5</v>
      </c>
      <c r="AE474" s="223"/>
      <c r="AF474" s="23"/>
      <c r="AG474" s="372"/>
      <c r="AH474" s="367"/>
      <c r="AI474" s="367"/>
      <c r="AJ474" s="3">
        <v>42</v>
      </c>
      <c r="AK474" s="252">
        <v>2679.1350333711198</v>
      </c>
      <c r="AL474" s="252">
        <v>48.330015839783101</v>
      </c>
      <c r="AM474" s="253">
        <v>2673.2695174873129</v>
      </c>
      <c r="AN474" s="253">
        <v>48.332841230546741</v>
      </c>
      <c r="AO474" s="2">
        <f t="shared" si="381"/>
        <v>0.21893319339064418</v>
      </c>
      <c r="AP474" s="2">
        <f t="shared" si="382"/>
        <v>5.8460373218293272E-3</v>
      </c>
      <c r="AQ474" s="215">
        <f t="shared" si="383"/>
        <v>34.404276583190956</v>
      </c>
      <c r="AR474" s="280">
        <f t="shared" si="384"/>
        <v>7.9828329672607852E-6</v>
      </c>
      <c r="AS474" s="475"/>
    </row>
    <row r="475" spans="4:45" s="20" customFormat="1" x14ac:dyDescent="0.25">
      <c r="D475" s="463"/>
      <c r="E475" s="459"/>
      <c r="F475" s="426"/>
      <c r="G475" s="370"/>
      <c r="H475" s="283">
        <v>43</v>
      </c>
      <c r="I475" s="284">
        <v>2684.9395448390201</v>
      </c>
      <c r="J475" s="284">
        <v>48.330004227361897</v>
      </c>
      <c r="K475" s="285">
        <v>2679.8834817161592</v>
      </c>
      <c r="L475" s="285">
        <v>48.330539734634044</v>
      </c>
      <c r="M475" s="286">
        <f t="shared" si="373"/>
        <v>0.18831199132880475</v>
      </c>
      <c r="N475" s="286">
        <f t="shared" si="374"/>
        <v>1.1080223987316616E-3</v>
      </c>
      <c r="O475" s="287">
        <f t="shared" si="375"/>
        <v>25.56377430235397</v>
      </c>
      <c r="P475" s="288">
        <f t="shared" si="376"/>
        <v>2.8676803852245908E-7</v>
      </c>
      <c r="Q475" s="223"/>
      <c r="R475" s="23"/>
      <c r="S475" s="372"/>
      <c r="T475" s="367"/>
      <c r="U475" s="367"/>
      <c r="V475" s="3">
        <v>43</v>
      </c>
      <c r="W475" s="252">
        <v>2821.4878680924699</v>
      </c>
      <c r="X475" s="252">
        <v>48.330016838291897</v>
      </c>
      <c r="Y475" s="253">
        <v>2815.6232640898329</v>
      </c>
      <c r="Z475" s="253">
        <v>48.333372848605734</v>
      </c>
      <c r="AA475" s="2">
        <f t="shared" si="377"/>
        <v>0.20785501397891348</v>
      </c>
      <c r="AB475" s="2">
        <f t="shared" si="378"/>
        <v>6.9439460885477363E-3</v>
      </c>
      <c r="AC475" s="215">
        <f t="shared" si="379"/>
        <v>34.393580107745358</v>
      </c>
      <c r="AD475" s="217">
        <f t="shared" si="380"/>
        <v>1.1262805226580536E-5</v>
      </c>
      <c r="AE475" s="223"/>
      <c r="AF475" s="23"/>
      <c r="AG475" s="372"/>
      <c r="AH475" s="367"/>
      <c r="AI475" s="367"/>
      <c r="AJ475" s="3">
        <v>43</v>
      </c>
      <c r="AK475" s="252">
        <v>2679.1242809733699</v>
      </c>
      <c r="AL475" s="252">
        <v>48.3300133221164</v>
      </c>
      <c r="AM475" s="253">
        <v>2673.1190473109664</v>
      </c>
      <c r="AN475" s="253">
        <v>48.332673634857514</v>
      </c>
      <c r="AO475" s="2">
        <f t="shared" si="381"/>
        <v>0.22414912608017193</v>
      </c>
      <c r="AP475" s="2">
        <f t="shared" si="382"/>
        <v>5.5044734281009724E-3</v>
      </c>
      <c r="AQ475" s="215">
        <f t="shared" si="383"/>
        <v>36.062831340064129</v>
      </c>
      <c r="AR475" s="280">
        <f t="shared" si="384"/>
        <v>7.0772638805311297E-6</v>
      </c>
      <c r="AS475" s="475"/>
    </row>
    <row r="476" spans="4:45" s="20" customFormat="1" x14ac:dyDescent="0.25">
      <c r="D476" s="463"/>
      <c r="E476" s="459"/>
      <c r="F476" s="426"/>
      <c r="G476" s="370"/>
      <c r="H476" s="283">
        <v>44</v>
      </c>
      <c r="I476" s="284">
        <v>2684.92877608141</v>
      </c>
      <c r="J476" s="284">
        <v>48.330003498749399</v>
      </c>
      <c r="K476" s="285">
        <v>2679.7550807675284</v>
      </c>
      <c r="L476" s="285">
        <v>48.330502580459928</v>
      </c>
      <c r="M476" s="286">
        <f t="shared" si="373"/>
        <v>0.19269395002099335</v>
      </c>
      <c r="N476" s="286">
        <f t="shared" si="374"/>
        <v>1.0326539921363658E-3</v>
      </c>
      <c r="O476" s="287">
        <f t="shared" si="375"/>
        <v>26.767123200880228</v>
      </c>
      <c r="P476" s="288">
        <f t="shared" si="376"/>
        <v>2.4908255378503257E-7</v>
      </c>
      <c r="Q476" s="223"/>
      <c r="R476" s="23"/>
      <c r="S476" s="372"/>
      <c r="T476" s="367"/>
      <c r="U476" s="367"/>
      <c r="V476" s="3">
        <v>44</v>
      </c>
      <c r="W476" s="252">
        <v>2821.4767155742902</v>
      </c>
      <c r="X476" s="252">
        <v>48.3300139155605</v>
      </c>
      <c r="Y476" s="253">
        <v>2815.4756707254851</v>
      </c>
      <c r="Z476" s="253">
        <v>48.333174021902167</v>
      </c>
      <c r="AA476" s="2">
        <f t="shared" si="377"/>
        <v>0.21269163114761538</v>
      </c>
      <c r="AB476" s="2">
        <f t="shared" si="378"/>
        <v>6.5386001071476253E-3</v>
      </c>
      <c r="AC476" s="215">
        <f t="shared" si="379"/>
        <v>36.012539277370493</v>
      </c>
      <c r="AD476" s="217">
        <f t="shared" si="380"/>
        <v>9.9862720906458946E-6</v>
      </c>
      <c r="AE476" s="223"/>
      <c r="AF476" s="23"/>
      <c r="AG476" s="372"/>
      <c r="AH476" s="367"/>
      <c r="AI476" s="367"/>
      <c r="AJ476" s="3">
        <v>44</v>
      </c>
      <c r="AK476" s="252">
        <v>2679.11352855923</v>
      </c>
      <c r="AL476" s="252">
        <v>48.330011026247497</v>
      </c>
      <c r="AM476" s="253">
        <v>2672.9685740146938</v>
      </c>
      <c r="AN476" s="253">
        <v>48.332515925029114</v>
      </c>
      <c r="AO476" s="2">
        <f t="shared" si="381"/>
        <v>0.22936521648042299</v>
      </c>
      <c r="AP476" s="2">
        <f t="shared" si="382"/>
        <v>5.1829054627277492E-3</v>
      </c>
      <c r="AQ476" s="215">
        <f t="shared" si="383"/>
        <v>37.760466354415804</v>
      </c>
      <c r="AR476" s="280">
        <f t="shared" si="384"/>
        <v>6.2745179061428489E-6</v>
      </c>
      <c r="AS476" s="475"/>
    </row>
    <row r="477" spans="4:45" s="20" customFormat="1" x14ac:dyDescent="0.25">
      <c r="D477" s="463"/>
      <c r="E477" s="459"/>
      <c r="F477" s="426"/>
      <c r="G477" s="370"/>
      <c r="H477" s="283">
        <v>45</v>
      </c>
      <c r="I477" s="284">
        <v>2684.9180073074299</v>
      </c>
      <c r="J477" s="284">
        <v>48.330002876070999</v>
      </c>
      <c r="K477" s="285">
        <v>2679.6266775054978</v>
      </c>
      <c r="L477" s="285">
        <v>48.330467983876623</v>
      </c>
      <c r="M477" s="286">
        <f t="shared" si="373"/>
        <v>0.19707602941806368</v>
      </c>
      <c r="N477" s="286">
        <f t="shared" si="374"/>
        <v>9.6235832391068578E-4</v>
      </c>
      <c r="O477" s="287">
        <f t="shared" si="375"/>
        <v>27.998171072814575</v>
      </c>
      <c r="P477" s="288">
        <f t="shared" si="376"/>
        <v>2.1632527085250568E-7</v>
      </c>
      <c r="Q477" s="223"/>
      <c r="R477" s="23"/>
      <c r="S477" s="372"/>
      <c r="T477" s="367"/>
      <c r="U477" s="367"/>
      <c r="V477" s="3">
        <v>45</v>
      </c>
      <c r="W477" s="252">
        <v>2821.4655630400498</v>
      </c>
      <c r="X477" s="252">
        <v>48.330011420782597</v>
      </c>
      <c r="Y477" s="253">
        <v>2815.3280746447022</v>
      </c>
      <c r="Z477" s="253">
        <v>48.332986915749331</v>
      </c>
      <c r="AA477" s="2">
        <f t="shared" si="377"/>
        <v>0.21752838226154619</v>
      </c>
      <c r="AB477" s="2">
        <f t="shared" si="378"/>
        <v>6.1566196225934346E-3</v>
      </c>
      <c r="AC477" s="215">
        <f t="shared" si="379"/>
        <v>37.668763803027019</v>
      </c>
      <c r="AD477" s="217">
        <f t="shared" si="380"/>
        <v>8.8535702970566864E-6</v>
      </c>
      <c r="AE477" s="223"/>
      <c r="AF477" s="23"/>
      <c r="AG477" s="372"/>
      <c r="AH477" s="367"/>
      <c r="AI477" s="367"/>
      <c r="AJ477" s="3">
        <v>45</v>
      </c>
      <c r="AK477" s="252">
        <v>2679.1027761287</v>
      </c>
      <c r="AL477" s="252">
        <v>48.330009064125299</v>
      </c>
      <c r="AM477" s="253">
        <v>2672.8180975923806</v>
      </c>
      <c r="AN477" s="253">
        <v>48.332367517936838</v>
      </c>
      <c r="AO477" s="2">
        <f t="shared" si="381"/>
        <v>0.23458146482162262</v>
      </c>
      <c r="AP477" s="2">
        <f t="shared" si="382"/>
        <v>4.8798952394347884E-3</v>
      </c>
      <c r="AQ477" s="215">
        <f t="shared" si="383"/>
        <v>39.497184304874523</v>
      </c>
      <c r="AR477" s="280">
        <f t="shared" si="384"/>
        <v>5.5623043811611961E-6</v>
      </c>
      <c r="AS477" s="475"/>
    </row>
    <row r="478" spans="4:45" s="20" customFormat="1" x14ac:dyDescent="0.25">
      <c r="D478" s="463"/>
      <c r="E478" s="459"/>
      <c r="F478" s="426"/>
      <c r="G478" s="370"/>
      <c r="H478" s="283">
        <v>46</v>
      </c>
      <c r="I478" s="284">
        <v>2684.9072385170898</v>
      </c>
      <c r="J478" s="284">
        <v>48.3300023811424</v>
      </c>
      <c r="K478" s="285">
        <v>2679.4982719285381</v>
      </c>
      <c r="L478" s="285">
        <v>48.330435768828202</v>
      </c>
      <c r="M478" s="286">
        <f t="shared" si="373"/>
        <v>0.20145822957887979</v>
      </c>
      <c r="N478" s="286">
        <f t="shared" si="374"/>
        <v>8.9672597651640237E-4</v>
      </c>
      <c r="O478" s="287">
        <f t="shared" si="375"/>
        <v>29.256919556068837</v>
      </c>
      <c r="P478" s="288">
        <f t="shared" si="376"/>
        <v>1.8782488620541956E-7</v>
      </c>
      <c r="Q478" s="223"/>
      <c r="R478" s="23"/>
      <c r="S478" s="372"/>
      <c r="T478" s="367"/>
      <c r="U478" s="367"/>
      <c r="V478" s="3">
        <v>46</v>
      </c>
      <c r="W478" s="252">
        <v>2821.45441048974</v>
      </c>
      <c r="X478" s="252">
        <v>48.330009441367103</v>
      </c>
      <c r="Y478" s="253">
        <v>2815.1804758409662</v>
      </c>
      <c r="Z478" s="253">
        <v>48.332810839244701</v>
      </c>
      <c r="AA478" s="2">
        <f t="shared" si="377"/>
        <v>0.22236526755308314</v>
      </c>
      <c r="AB478" s="2">
        <f t="shared" si="378"/>
        <v>5.7963942278884935E-3</v>
      </c>
      <c r="AC478" s="215">
        <f t="shared" si="379"/>
        <v>39.362255977084111</v>
      </c>
      <c r="AD478" s="217">
        <f t="shared" si="380"/>
        <v>7.8478300686070311E-6</v>
      </c>
      <c r="AE478" s="223"/>
      <c r="AF478" s="23"/>
      <c r="AG478" s="372"/>
      <c r="AH478" s="367"/>
      <c r="AI478" s="367"/>
      <c r="AJ478" s="3">
        <v>46</v>
      </c>
      <c r="AK478" s="252">
        <v>2679.0920236818001</v>
      </c>
      <c r="AL478" s="252">
        <v>48.330007504494098</v>
      </c>
      <c r="AM478" s="253">
        <v>2672.6676180382447</v>
      </c>
      <c r="AN478" s="253">
        <v>48.33222786485166</v>
      </c>
      <c r="AO478" s="2">
        <f t="shared" si="381"/>
        <v>0.23979787132233688</v>
      </c>
      <c r="AP478" s="2">
        <f t="shared" si="382"/>
        <v>4.5941651413057092E-3</v>
      </c>
      <c r="AQ478" s="215">
        <f t="shared" si="383"/>
        <v>41.272987872947425</v>
      </c>
      <c r="AR478" s="280">
        <f t="shared" si="384"/>
        <v>4.9300001174324143E-6</v>
      </c>
      <c r="AS478" s="475"/>
    </row>
    <row r="479" spans="4:45" s="20" customFormat="1" x14ac:dyDescent="0.25">
      <c r="D479" s="463"/>
      <c r="E479" s="459"/>
      <c r="F479" s="426"/>
      <c r="G479" s="370"/>
      <c r="H479" s="283">
        <v>47</v>
      </c>
      <c r="I479" s="284">
        <v>2684.8964697103802</v>
      </c>
      <c r="J479" s="284">
        <v>48.330001920993801</v>
      </c>
      <c r="K479" s="285">
        <v>2679.3698640352063</v>
      </c>
      <c r="L479" s="285">
        <v>48.330405771377734</v>
      </c>
      <c r="M479" s="286">
        <f t="shared" si="373"/>
        <v>0.2058405505583619</v>
      </c>
      <c r="N479" s="286">
        <f t="shared" si="374"/>
        <v>8.3561011355372911E-4</v>
      </c>
      <c r="O479" s="287">
        <f t="shared" si="375"/>
        <v>30.543370288864015</v>
      </c>
      <c r="P479" s="288">
        <f t="shared" si="376"/>
        <v>1.6309513260245657E-7</v>
      </c>
      <c r="Q479" s="223"/>
      <c r="R479" s="23"/>
      <c r="S479" s="372"/>
      <c r="T479" s="367"/>
      <c r="U479" s="367"/>
      <c r="V479" s="3">
        <v>47</v>
      </c>
      <c r="W479" s="252">
        <v>2821.4432579233699</v>
      </c>
      <c r="X479" s="252">
        <v>48.330007601802798</v>
      </c>
      <c r="Y479" s="253">
        <v>2815.0328743081204</v>
      </c>
      <c r="Z479" s="253">
        <v>48.332645142212606</v>
      </c>
      <c r="AA479" s="2">
        <f t="shared" si="377"/>
        <v>0.22720228724243707</v>
      </c>
      <c r="AB479" s="2">
        <f t="shared" si="378"/>
        <v>5.457355669253372E-3</v>
      </c>
      <c r="AC479" s="215">
        <f t="shared" si="379"/>
        <v>41.093018094658348</v>
      </c>
      <c r="AD479" s="217">
        <f t="shared" si="380"/>
        <v>6.9566194133678872E-6</v>
      </c>
      <c r="AE479" s="223"/>
      <c r="AF479" s="23"/>
      <c r="AG479" s="372"/>
      <c r="AH479" s="367"/>
      <c r="AI479" s="367"/>
      <c r="AJ479" s="3">
        <v>47</v>
      </c>
      <c r="AK479" s="252">
        <v>2679.0812712185202</v>
      </c>
      <c r="AL479" s="252">
        <v>48.330006054450799</v>
      </c>
      <c r="AM479" s="253">
        <v>2672.5171353468181</v>
      </c>
      <c r="AN479" s="253">
        <v>48.332096449411395</v>
      </c>
      <c r="AO479" s="2">
        <f t="shared" si="381"/>
        <v>0.24501443618828861</v>
      </c>
      <c r="AP479" s="2">
        <f t="shared" si="382"/>
        <v>4.325252842388356E-3</v>
      </c>
      <c r="AQ479" s="215">
        <f t="shared" si="383"/>
        <v>43.087879742166187</v>
      </c>
      <c r="AR479" s="280">
        <f t="shared" si="384"/>
        <v>4.3697510912876513E-6</v>
      </c>
      <c r="AS479" s="475"/>
    </row>
    <row r="480" spans="4:45" s="20" customFormat="1" x14ac:dyDescent="0.25">
      <c r="D480" s="463"/>
      <c r="E480" s="459"/>
      <c r="F480" s="426"/>
      <c r="G480" s="370"/>
      <c r="H480" s="283">
        <v>48</v>
      </c>
      <c r="I480" s="284">
        <v>2684.8857008873301</v>
      </c>
      <c r="J480" s="284">
        <v>48.330001622698397</v>
      </c>
      <c r="K480" s="285">
        <v>2679.2414538241383</v>
      </c>
      <c r="L480" s="285">
        <v>48.330377838873055</v>
      </c>
      <c r="M480" s="286">
        <f t="shared" si="373"/>
        <v>0.21022299240993753</v>
      </c>
      <c r="N480" s="286">
        <f t="shared" si="374"/>
        <v>7.784319512234249E-4</v>
      </c>
      <c r="O480" s="287">
        <f t="shared" si="375"/>
        <v>31.857524910350044</v>
      </c>
      <c r="P480" s="288">
        <f t="shared" si="376"/>
        <v>1.4153861007421152E-7</v>
      </c>
      <c r="Q480" s="223"/>
      <c r="R480" s="23"/>
      <c r="S480" s="372"/>
      <c r="T480" s="367"/>
      <c r="U480" s="367"/>
      <c r="V480" s="3">
        <v>48</v>
      </c>
      <c r="W480" s="252">
        <v>2821.4321053409399</v>
      </c>
      <c r="X480" s="252">
        <v>48.330006410869998</v>
      </c>
      <c r="Y480" s="253">
        <v>2814.8852700403495</v>
      </c>
      <c r="Z480" s="253">
        <v>48.332489212803544</v>
      </c>
      <c r="AA480" s="2">
        <f t="shared" si="377"/>
        <v>0.23203944153741241</v>
      </c>
      <c r="AB480" s="2">
        <f t="shared" si="378"/>
        <v>5.1371851938912102E-3</v>
      </c>
      <c r="AC480" s="215">
        <f t="shared" si="379"/>
        <v>42.861052453056246</v>
      </c>
      <c r="AD480" s="217">
        <f t="shared" si="380"/>
        <v>6.1643054412191911E-6</v>
      </c>
      <c r="AE480" s="223"/>
      <c r="AF480" s="23"/>
      <c r="AG480" s="372"/>
      <c r="AH480" s="367"/>
      <c r="AI480" s="367"/>
      <c r="AJ480" s="3">
        <v>48</v>
      </c>
      <c r="AK480" s="252">
        <v>2679.0705187388799</v>
      </c>
      <c r="AL480" s="252">
        <v>48.330005114417403</v>
      </c>
      <c r="AM480" s="253">
        <v>2672.3666495129269</v>
      </c>
      <c r="AN480" s="253">
        <v>48.331972785711578</v>
      </c>
      <c r="AO480" s="2">
        <f t="shared" si="381"/>
        <v>0.25023115961533932</v>
      </c>
      <c r="AP480" s="2">
        <f t="shared" si="382"/>
        <v>4.0713244070970369E-3</v>
      </c>
      <c r="AQ480" s="215">
        <f t="shared" si="383"/>
        <v>44.941862598679478</v>
      </c>
      <c r="AR480" s="280">
        <f t="shared" si="384"/>
        <v>3.8717303219184394E-6</v>
      </c>
      <c r="AS480" s="475"/>
    </row>
    <row r="481" spans="4:45" s="20" customFormat="1" x14ac:dyDescent="0.25">
      <c r="D481" s="463"/>
      <c r="E481" s="459"/>
      <c r="F481" s="426"/>
      <c r="G481" s="370"/>
      <c r="H481" s="283">
        <v>49</v>
      </c>
      <c r="I481" s="284">
        <v>2684.8749320479301</v>
      </c>
      <c r="J481" s="284">
        <v>48.330001323074697</v>
      </c>
      <c r="K481" s="285">
        <v>2679.1130412940443</v>
      </c>
      <c r="L481" s="285">
        <v>48.330351829169977</v>
      </c>
      <c r="M481" s="286">
        <f t="shared" si="373"/>
        <v>0.21460555518282054</v>
      </c>
      <c r="N481" s="286">
        <f t="shared" si="374"/>
        <v>7.2523502107391233E-4</v>
      </c>
      <c r="O481" s="287">
        <f t="shared" si="375"/>
        <v>33.199385059715091</v>
      </c>
      <c r="P481" s="288">
        <f t="shared" si="376"/>
        <v>1.2285452282872887E-7</v>
      </c>
      <c r="Q481" s="223"/>
      <c r="R481" s="23"/>
      <c r="S481" s="372"/>
      <c r="T481" s="367"/>
      <c r="U481" s="367"/>
      <c r="V481" s="3">
        <v>49</v>
      </c>
      <c r="W481" s="252">
        <v>2821.42095274248</v>
      </c>
      <c r="X481" s="252">
        <v>48.3300052146556</v>
      </c>
      <c r="Y481" s="253">
        <v>2814.7376630321573</v>
      </c>
      <c r="Z481" s="253">
        <v>48.332342475234952</v>
      </c>
      <c r="AA481" s="2">
        <f t="shared" si="377"/>
        <v>0.23687673063554732</v>
      </c>
      <c r="AB481" s="2">
        <f t="shared" si="378"/>
        <v>4.8360445420432569E-3</v>
      </c>
      <c r="AC481" s="215">
        <f t="shared" si="379"/>
        <v>44.666361352105241</v>
      </c>
      <c r="AD481" s="217">
        <f t="shared" si="380"/>
        <v>5.4627870157955279E-6</v>
      </c>
      <c r="AE481" s="223"/>
      <c r="AF481" s="23"/>
      <c r="AG481" s="372"/>
      <c r="AH481" s="367"/>
      <c r="AI481" s="367"/>
      <c r="AJ481" s="3">
        <v>49</v>
      </c>
      <c r="AK481" s="252">
        <v>2679.05976624288</v>
      </c>
      <c r="AL481" s="252">
        <v>48.330004170198002</v>
      </c>
      <c r="AM481" s="253">
        <v>2672.2161605316751</v>
      </c>
      <c r="AN481" s="253">
        <v>48.33185641650892</v>
      </c>
      <c r="AO481" s="2">
        <f t="shared" si="381"/>
        <v>0.25544804178827119</v>
      </c>
      <c r="AP481" s="2">
        <f t="shared" si="382"/>
        <v>3.8324977262468554E-3</v>
      </c>
      <c r="AQ481" s="215">
        <f t="shared" si="383"/>
        <v>46.834939130435956</v>
      </c>
      <c r="AR481" s="280">
        <f t="shared" si="384"/>
        <v>3.4308163963087804E-6</v>
      </c>
      <c r="AS481" s="475"/>
    </row>
    <row r="482" spans="4:45" s="20" customFormat="1" x14ac:dyDescent="0.25">
      <c r="D482" s="463"/>
      <c r="E482" s="459"/>
      <c r="F482" s="426"/>
      <c r="G482" s="370"/>
      <c r="H482" s="283">
        <v>50</v>
      </c>
      <c r="I482" s="284">
        <v>2684.8641631921801</v>
      </c>
      <c r="J482" s="284">
        <v>48.330001102709097</v>
      </c>
      <c r="K482" s="285">
        <v>2678.9846264437042</v>
      </c>
      <c r="L482" s="285">
        <v>48.330327609908977</v>
      </c>
      <c r="M482" s="286">
        <f t="shared" si="373"/>
        <v>0.2189882389239893</v>
      </c>
      <c r="N482" s="286">
        <f t="shared" si="374"/>
        <v>6.7557871390447311E-4</v>
      </c>
      <c r="O482" s="287">
        <f t="shared" si="375"/>
        <v>34.568952376678055</v>
      </c>
      <c r="P482" s="288">
        <f t="shared" si="376"/>
        <v>1.0660695157328223E-7</v>
      </c>
      <c r="Q482" s="223"/>
      <c r="R482" s="23"/>
      <c r="S482" s="372"/>
      <c r="T482" s="367"/>
      <c r="U482" s="367"/>
      <c r="V482" s="3">
        <v>50</v>
      </c>
      <c r="W482" s="252">
        <v>2821.4098001279699</v>
      </c>
      <c r="X482" s="252">
        <v>48.330004339138803</v>
      </c>
      <c r="Y482" s="253">
        <v>2814.5900532783508</v>
      </c>
      <c r="Z482" s="253">
        <v>48.332204387665193</v>
      </c>
      <c r="AA482" s="2">
        <f t="shared" si="377"/>
        <v>0.24171415472186383</v>
      </c>
      <c r="AB482" s="2">
        <f t="shared" si="378"/>
        <v>4.5521380692460792E-3</v>
      </c>
      <c r="AC482" s="215">
        <f t="shared" si="379"/>
        <v>46.508947092890331</v>
      </c>
      <c r="AD482" s="217">
        <f t="shared" si="380"/>
        <v>4.8402135184717753E-6</v>
      </c>
      <c r="AE482" s="223"/>
      <c r="AF482" s="23"/>
      <c r="AG482" s="372"/>
      <c r="AH482" s="367"/>
      <c r="AI482" s="367"/>
      <c r="AJ482" s="3">
        <v>50</v>
      </c>
      <c r="AK482" s="252">
        <v>2679.0490137305401</v>
      </c>
      <c r="AL482" s="252">
        <v>48.330003475693999</v>
      </c>
      <c r="AM482" s="253">
        <v>2672.065668398428</v>
      </c>
      <c r="AN482" s="253">
        <v>48.331746911530743</v>
      </c>
      <c r="AO482" s="2">
        <f t="shared" si="381"/>
        <v>0.26066508288282036</v>
      </c>
      <c r="AP482" s="2">
        <f t="shared" si="382"/>
        <v>3.6073571515894062E-3</v>
      </c>
      <c r="AQ482" s="215">
        <f t="shared" si="383"/>
        <v>48.767112027531773</v>
      </c>
      <c r="AR482" s="280">
        <f t="shared" si="384"/>
        <v>3.0395685168427502E-6</v>
      </c>
      <c r="AS482" s="475"/>
    </row>
    <row r="483" spans="4:45" s="20" customFormat="1" x14ac:dyDescent="0.25">
      <c r="D483" s="463"/>
      <c r="E483" s="459"/>
      <c r="F483" s="426"/>
      <c r="G483" s="370"/>
      <c r="H483" s="283">
        <v>51</v>
      </c>
      <c r="I483" s="284">
        <v>2684.8533943201101</v>
      </c>
      <c r="J483" s="284">
        <v>48.330000885371497</v>
      </c>
      <c r="K483" s="285">
        <v>2678.8562092719621</v>
      </c>
      <c r="L483" s="285">
        <v>48.330305057841656</v>
      </c>
      <c r="M483" s="286">
        <f t="shared" si="373"/>
        <v>0.22337104367914992</v>
      </c>
      <c r="N483" s="286">
        <f t="shared" si="374"/>
        <v>6.2936574505830401E-4</v>
      </c>
      <c r="O483" s="287">
        <f t="shared" si="375"/>
        <v>35.966228501728878</v>
      </c>
      <c r="P483" s="288">
        <f t="shared" si="376"/>
        <v>9.2520891602568889E-8</v>
      </c>
      <c r="Q483" s="223"/>
      <c r="R483" s="23"/>
      <c r="S483" s="372"/>
      <c r="T483" s="367"/>
      <c r="U483" s="367"/>
      <c r="V483" s="3">
        <v>51</v>
      </c>
      <c r="W483" s="252">
        <v>2821.3986474974299</v>
      </c>
      <c r="X483" s="252">
        <v>48.330003475885803</v>
      </c>
      <c r="Y483" s="253">
        <v>2814.4424407740189</v>
      </c>
      <c r="Z483" s="253">
        <v>48.332074440192834</v>
      </c>
      <c r="AA483" s="2">
        <f t="shared" si="377"/>
        <v>0.24655171397282494</v>
      </c>
      <c r="AB483" s="2">
        <f t="shared" si="378"/>
        <v>4.2850489511422653E-3</v>
      </c>
      <c r="AC483" s="215">
        <f t="shared" si="379"/>
        <v>48.388811978828606</v>
      </c>
      <c r="AD483" s="217">
        <f t="shared" si="380"/>
        <v>4.2888931609941747E-6</v>
      </c>
      <c r="AE483" s="223"/>
      <c r="AF483" s="23"/>
      <c r="AG483" s="372"/>
      <c r="AH483" s="367"/>
      <c r="AI483" s="367"/>
      <c r="AJ483" s="3">
        <v>51</v>
      </c>
      <c r="AK483" s="252">
        <v>2679.0382612018402</v>
      </c>
      <c r="AL483" s="252">
        <v>48.330002790730497</v>
      </c>
      <c r="AM483" s="253">
        <v>2671.9151731087964</v>
      </c>
      <c r="AN483" s="253">
        <v>48.331643865884125</v>
      </c>
      <c r="AO483" s="2">
        <f t="shared" si="381"/>
        <v>0.26588228306408662</v>
      </c>
      <c r="AP483" s="2">
        <f t="shared" si="382"/>
        <v>3.395561884683331E-3</v>
      </c>
      <c r="AQ483" s="215">
        <f t="shared" si="383"/>
        <v>50.738383981263233</v>
      </c>
      <c r="AR483" s="280">
        <f t="shared" si="384"/>
        <v>2.6931276598565919E-6</v>
      </c>
      <c r="AS483" s="475"/>
    </row>
    <row r="484" spans="4:45" s="20" customFormat="1" x14ac:dyDescent="0.25">
      <c r="D484" s="463"/>
      <c r="E484" s="459"/>
      <c r="F484" s="426"/>
      <c r="G484" s="370"/>
      <c r="H484" s="283">
        <v>52</v>
      </c>
      <c r="I484" s="284">
        <v>2684.8426254317101</v>
      </c>
      <c r="J484" s="284">
        <v>48.3300007320098</v>
      </c>
      <c r="K484" s="285">
        <v>2678.7277897777217</v>
      </c>
      <c r="L484" s="285">
        <v>48.330284058203574</v>
      </c>
      <c r="M484" s="286">
        <f t="shared" si="373"/>
        <v>0.22775396949030324</v>
      </c>
      <c r="N484" s="286">
        <f t="shared" si="374"/>
        <v>5.8623254600149652E-4</v>
      </c>
      <c r="O484" s="287">
        <f t="shared" si="375"/>
        <v>37.391215075287661</v>
      </c>
      <c r="P484" s="288">
        <f t="shared" si="376"/>
        <v>8.027373207835055E-8</v>
      </c>
      <c r="Q484" s="223"/>
      <c r="R484" s="23"/>
      <c r="S484" s="372"/>
      <c r="T484" s="367"/>
      <c r="U484" s="367"/>
      <c r="V484" s="3">
        <v>52</v>
      </c>
      <c r="W484" s="252">
        <v>2821.3874948508601</v>
      </c>
      <c r="X484" s="252">
        <v>48.330002867646698</v>
      </c>
      <c r="Y484" s="253">
        <v>2814.2948255145193</v>
      </c>
      <c r="Z484" s="253">
        <v>48.331952152973884</v>
      </c>
      <c r="AA484" s="2">
        <f t="shared" si="377"/>
        <v>0.25138940855466319</v>
      </c>
      <c r="AB484" s="2">
        <f t="shared" si="378"/>
        <v>4.0332820432968245E-3</v>
      </c>
      <c r="AC484" s="215">
        <f t="shared" si="379"/>
        <v>50.305958314669112</v>
      </c>
      <c r="AD484" s="217">
        <f t="shared" si="380"/>
        <v>3.799713286781207E-6</v>
      </c>
      <c r="AE484" s="223"/>
      <c r="AF484" s="23"/>
      <c r="AG484" s="372"/>
      <c r="AH484" s="367"/>
      <c r="AI484" s="367"/>
      <c r="AJ484" s="3">
        <v>52</v>
      </c>
      <c r="AK484" s="252">
        <v>2679.0275086568099</v>
      </c>
      <c r="AL484" s="252">
        <v>48.330002307382401</v>
      </c>
      <c r="AM484" s="253">
        <v>2671.7646746586229</v>
      </c>
      <c r="AN484" s="253">
        <v>48.331546898558891</v>
      </c>
      <c r="AO484" s="2">
        <f t="shared" si="381"/>
        <v>0.27109964249036089</v>
      </c>
      <c r="AP484" s="2">
        <f t="shared" si="382"/>
        <v>3.1959261385221109E-3</v>
      </c>
      <c r="AQ484" s="215">
        <f t="shared" si="383"/>
        <v>52.748757685221456</v>
      </c>
      <c r="AR484" s="280">
        <f t="shared" si="384"/>
        <v>2.38576190249068E-6</v>
      </c>
      <c r="AS484" s="475"/>
    </row>
    <row r="485" spans="4:45" s="20" customFormat="1" x14ac:dyDescent="0.25">
      <c r="D485" s="463"/>
      <c r="E485" s="459"/>
      <c r="F485" s="426"/>
      <c r="G485" s="370"/>
      <c r="H485" s="283">
        <v>53</v>
      </c>
      <c r="I485" s="284">
        <v>2684.8318565269801</v>
      </c>
      <c r="J485" s="284">
        <v>48.3300006106887</v>
      </c>
      <c r="K485" s="285">
        <v>2678.5993679599424</v>
      </c>
      <c r="L485" s="285">
        <v>48.330264504130248</v>
      </c>
      <c r="M485" s="286">
        <f t="shared" si="373"/>
        <v>0.23213701639773926</v>
      </c>
      <c r="N485" s="286">
        <f t="shared" si="374"/>
        <v>5.4602408072447473E-4</v>
      </c>
      <c r="O485" s="287">
        <f t="shared" si="375"/>
        <v>38.843913738256425</v>
      </c>
      <c r="P485" s="288">
        <f t="shared" si="376"/>
        <v>6.9639748492388649E-8</v>
      </c>
      <c r="Q485" s="223"/>
      <c r="R485" s="23"/>
      <c r="S485" s="372"/>
      <c r="T485" s="367"/>
      <c r="U485" s="367"/>
      <c r="V485" s="3">
        <v>53</v>
      </c>
      <c r="W485" s="252">
        <v>2821.37634218827</v>
      </c>
      <c r="X485" s="252">
        <v>48.3300023874827</v>
      </c>
      <c r="Y485" s="253">
        <v>2814.1472074954595</v>
      </c>
      <c r="Z485" s="253">
        <v>48.331837074449979</v>
      </c>
      <c r="AA485" s="2">
        <f t="shared" si="377"/>
        <v>0.25622723862508651</v>
      </c>
      <c r="AB485" s="2">
        <f t="shared" si="378"/>
        <v>3.7961656872449578E-3</v>
      </c>
      <c r="AC485" s="215">
        <f t="shared" si="379"/>
        <v>52.260388406796011</v>
      </c>
      <c r="AD485" s="217">
        <f t="shared" si="380"/>
        <v>3.366076267900799E-6</v>
      </c>
      <c r="AE485" s="223"/>
      <c r="AF485" s="23"/>
      <c r="AG485" s="372"/>
      <c r="AH485" s="367"/>
      <c r="AI485" s="367"/>
      <c r="AJ485" s="3">
        <v>53</v>
      </c>
      <c r="AK485" s="252">
        <v>2679.0167560954401</v>
      </c>
      <c r="AL485" s="252">
        <v>48.330001925004296</v>
      </c>
      <c r="AM485" s="253">
        <v>2671.6141730439672</v>
      </c>
      <c r="AN485" s="253">
        <v>48.331455651018885</v>
      </c>
      <c r="AO485" s="2">
        <f t="shared" si="381"/>
        <v>0.27631716131040074</v>
      </c>
      <c r="AP485" s="2">
        <f t="shared" si="382"/>
        <v>3.0079163184069486E-3</v>
      </c>
      <c r="AQ485" s="215">
        <f t="shared" si="383"/>
        <v>54.798235833953868</v>
      </c>
      <c r="AR485" s="280">
        <f t="shared" si="384"/>
        <v>2.1133193254916445E-6</v>
      </c>
      <c r="AS485" s="475"/>
    </row>
    <row r="486" spans="4:45" s="20" customFormat="1" x14ac:dyDescent="0.25">
      <c r="D486" s="463"/>
      <c r="E486" s="459"/>
      <c r="F486" s="426"/>
      <c r="G486" s="370"/>
      <c r="H486" s="283">
        <v>54</v>
      </c>
      <c r="I486" s="284">
        <v>2684.8210876059502</v>
      </c>
      <c r="J486" s="284">
        <v>48.330000500848698</v>
      </c>
      <c r="K486" s="285">
        <v>2678.470943817636</v>
      </c>
      <c r="L486" s="285">
        <v>48.330246296113344</v>
      </c>
      <c r="M486" s="286">
        <f t="shared" si="373"/>
        <v>0.23652018444091594</v>
      </c>
      <c r="N486" s="286">
        <f t="shared" si="374"/>
        <v>5.0857699586060367E-4</v>
      </c>
      <c r="O486" s="287">
        <f t="shared" si="375"/>
        <v>40.324326132265405</v>
      </c>
      <c r="P486" s="288">
        <f t="shared" si="376"/>
        <v>6.0415312122707395E-8</v>
      </c>
      <c r="Q486" s="223"/>
      <c r="R486" s="23"/>
      <c r="S486" s="372"/>
      <c r="T486" s="367"/>
      <c r="U486" s="367"/>
      <c r="V486" s="3">
        <v>54</v>
      </c>
      <c r="W486" s="252">
        <v>2821.36518950967</v>
      </c>
      <c r="X486" s="252">
        <v>48.330001953330601</v>
      </c>
      <c r="Y486" s="253">
        <v>2813.9995867126845</v>
      </c>
      <c r="Z486" s="253">
        <v>48.33172877968105</v>
      </c>
      <c r="AA486" s="2">
        <f t="shared" si="377"/>
        <v>0.26106520433342389</v>
      </c>
      <c r="AB486" s="2">
        <f t="shared" si="378"/>
        <v>3.5729904420789523E-3</v>
      </c>
      <c r="AC486" s="215">
        <f t="shared" si="379"/>
        <v>54.252104562960817</v>
      </c>
      <c r="AD486" s="217">
        <f t="shared" si="380"/>
        <v>2.9819292446052656E-6</v>
      </c>
      <c r="AE486" s="223"/>
      <c r="AF486" s="23"/>
      <c r="AG486" s="372"/>
      <c r="AH486" s="367"/>
      <c r="AI486" s="367"/>
      <c r="AJ486" s="3">
        <v>54</v>
      </c>
      <c r="AK486" s="252">
        <v>2679.0060035177498</v>
      </c>
      <c r="AL486" s="252">
        <v>48.330001578806304</v>
      </c>
      <c r="AM486" s="253">
        <v>2671.463668261094</v>
      </c>
      <c r="AN486" s="253">
        <v>48.331369785876362</v>
      </c>
      <c r="AO486" s="2">
        <f t="shared" si="381"/>
        <v>0.28153483966636017</v>
      </c>
      <c r="AP486" s="2">
        <f t="shared" si="382"/>
        <v>2.8309683951225732E-3</v>
      </c>
      <c r="AQ486" s="215">
        <f t="shared" si="383"/>
        <v>56.886821123794029</v>
      </c>
      <c r="AR486" s="280">
        <f t="shared" si="384"/>
        <v>1.8719905865573733E-6</v>
      </c>
      <c r="AS486" s="475"/>
    </row>
    <row r="487" spans="4:45" s="20" customFormat="1" x14ac:dyDescent="0.25">
      <c r="D487" s="463"/>
      <c r="E487" s="459"/>
      <c r="F487" s="426"/>
      <c r="G487" s="370"/>
      <c r="H487" s="283">
        <v>55</v>
      </c>
      <c r="I487" s="284">
        <v>2684.8103186685998</v>
      </c>
      <c r="J487" s="284">
        <v>48.330000415944298</v>
      </c>
      <c r="K487" s="285">
        <v>2678.3425173498626</v>
      </c>
      <c r="L487" s="285">
        <v>48.330229341494338</v>
      </c>
      <c r="M487" s="286">
        <f t="shared" si="373"/>
        <v>0.24090347365562087</v>
      </c>
      <c r="N487" s="286">
        <f t="shared" si="374"/>
        <v>4.7367173198810148E-4</v>
      </c>
      <c r="O487" s="287">
        <f t="shared" si="375"/>
        <v>41.832453898658684</v>
      </c>
      <c r="P487" s="288">
        <f t="shared" si="376"/>
        <v>5.2406907461144007E-8</v>
      </c>
      <c r="Q487" s="223"/>
      <c r="R487" s="23"/>
      <c r="S487" s="372"/>
      <c r="T487" s="367"/>
      <c r="U487" s="367"/>
      <c r="V487" s="3">
        <v>55</v>
      </c>
      <c r="W487" s="252">
        <v>2821.3540368150502</v>
      </c>
      <c r="X487" s="252">
        <v>48.330001619291103</v>
      </c>
      <c r="Y487" s="253">
        <v>2813.8519631622621</v>
      </c>
      <c r="Z487" s="253">
        <v>48.331626868776247</v>
      </c>
      <c r="AA487" s="2">
        <f t="shared" si="377"/>
        <v>0.26590330582038546</v>
      </c>
      <c r="AB487" s="2">
        <f t="shared" si="378"/>
        <v>3.3628169474250224E-3</v>
      </c>
      <c r="AC487" s="215">
        <f t="shared" si="379"/>
        <v>56.281109091857573</v>
      </c>
      <c r="AD487" s="217">
        <f t="shared" si="380"/>
        <v>2.641435888961841E-6</v>
      </c>
      <c r="AE487" s="223"/>
      <c r="AF487" s="23"/>
      <c r="AG487" s="372"/>
      <c r="AH487" s="367"/>
      <c r="AI487" s="367"/>
      <c r="AJ487" s="3">
        <v>55</v>
      </c>
      <c r="AK487" s="252">
        <v>2678.9952509237301</v>
      </c>
      <c r="AL487" s="252">
        <v>48.3300013111864</v>
      </c>
      <c r="AM487" s="253">
        <v>2671.3131603064608</v>
      </c>
      <c r="AN487" s="253">
        <v>48.331288985644534</v>
      </c>
      <c r="AO487" s="2">
        <f t="shared" si="381"/>
        <v>0.28675267769214874</v>
      </c>
      <c r="AP487" s="2">
        <f t="shared" si="382"/>
        <v>2.6643377264617156E-3</v>
      </c>
      <c r="AQ487" s="215">
        <f t="shared" si="383"/>
        <v>59.014516251936946</v>
      </c>
      <c r="AR487" s="280">
        <f t="shared" si="384"/>
        <v>1.6581055101290964E-6</v>
      </c>
      <c r="AS487" s="475"/>
    </row>
    <row r="488" spans="4:45" s="20" customFormat="1" x14ac:dyDescent="0.25">
      <c r="D488" s="463"/>
      <c r="E488" s="459"/>
      <c r="F488" s="426"/>
      <c r="G488" s="370"/>
      <c r="H488" s="283">
        <v>56</v>
      </c>
      <c r="I488" s="284">
        <v>2684.79954971495</v>
      </c>
      <c r="J488" s="284">
        <v>48.330000331039997</v>
      </c>
      <c r="K488" s="285">
        <v>2678.2140885557274</v>
      </c>
      <c r="L488" s="285">
        <v>48.330213553992976</v>
      </c>
      <c r="M488" s="286">
        <f t="shared" si="373"/>
        <v>0.24528688407750299</v>
      </c>
      <c r="N488" s="286">
        <f t="shared" si="374"/>
        <v>4.4118136047738814E-4</v>
      </c>
      <c r="O488" s="287">
        <f t="shared" si="375"/>
        <v>43.368298679629895</v>
      </c>
      <c r="P488" s="288">
        <f t="shared" si="376"/>
        <v>4.5464027677173739E-8</v>
      </c>
      <c r="Q488" s="223"/>
      <c r="R488" s="23"/>
      <c r="S488" s="372"/>
      <c r="T488" s="367"/>
      <c r="U488" s="367"/>
      <c r="V488" s="3">
        <v>56</v>
      </c>
      <c r="W488" s="252">
        <v>2821.3428841044301</v>
      </c>
      <c r="X488" s="252">
        <v>48.330001285251598</v>
      </c>
      <c r="Y488" s="253">
        <v>2813.7043368404688</v>
      </c>
      <c r="Z488" s="253">
        <v>48.331530965417357</v>
      </c>
      <c r="AA488" s="2">
        <f t="shared" si="377"/>
        <v>0.27074154322032995</v>
      </c>
      <c r="AB488" s="2">
        <f t="shared" si="378"/>
        <v>3.1650737121470466E-3</v>
      </c>
      <c r="AC488" s="215">
        <f t="shared" si="379"/>
        <v>58.347404303770659</v>
      </c>
      <c r="AD488" s="217">
        <f t="shared" si="380"/>
        <v>2.3399214095190151E-6</v>
      </c>
      <c r="AE488" s="223"/>
      <c r="AF488" s="23"/>
      <c r="AG488" s="372"/>
      <c r="AH488" s="367"/>
      <c r="AI488" s="367"/>
      <c r="AJ488" s="3">
        <v>56</v>
      </c>
      <c r="AK488" s="252">
        <v>2678.9844983133898</v>
      </c>
      <c r="AL488" s="252">
        <v>48.330001043566497</v>
      </c>
      <c r="AM488" s="253">
        <v>2671.162649176707</v>
      </c>
      <c r="AN488" s="253">
        <v>48.331212951563735</v>
      </c>
      <c r="AO488" s="2">
        <f t="shared" si="381"/>
        <v>0.29197067551556544</v>
      </c>
      <c r="AP488" s="2">
        <f t="shared" si="382"/>
        <v>2.507568737988347E-3</v>
      </c>
      <c r="AQ488" s="215">
        <f t="shared" si="383"/>
        <v>61.181323917026802</v>
      </c>
      <c r="AR488" s="280">
        <f t="shared" si="384"/>
        <v>1.4687209937692152E-6</v>
      </c>
      <c r="AS488" s="475"/>
    </row>
    <row r="489" spans="4:45" s="20" customFormat="1" x14ac:dyDescent="0.25">
      <c r="D489" s="463"/>
      <c r="E489" s="459"/>
      <c r="F489" s="426"/>
      <c r="G489" s="370"/>
      <c r="H489" s="283">
        <v>57</v>
      </c>
      <c r="I489" s="284">
        <v>2684.7887807450002</v>
      </c>
      <c r="J489" s="284">
        <v>48.3300002744</v>
      </c>
      <c r="K489" s="285">
        <v>2678.0856574343775</v>
      </c>
      <c r="L489" s="285">
        <v>48.330198853268236</v>
      </c>
      <c r="M489" s="286">
        <f t="shared" si="373"/>
        <v>0.24967041573984236</v>
      </c>
      <c r="N489" s="286">
        <f t="shared" si="374"/>
        <v>4.108811651328296E-4</v>
      </c>
      <c r="O489" s="287">
        <f t="shared" si="375"/>
        <v>44.931862117413246</v>
      </c>
      <c r="P489" s="288">
        <f t="shared" si="376"/>
        <v>3.9433566909951992E-8</v>
      </c>
      <c r="Q489" s="223"/>
      <c r="R489" s="23"/>
      <c r="S489" s="372"/>
      <c r="T489" s="367"/>
      <c r="U489" s="367"/>
      <c r="V489" s="3">
        <v>57</v>
      </c>
      <c r="W489" s="252">
        <v>2821.3317313778198</v>
      </c>
      <c r="X489" s="252">
        <v>48.330001062965003</v>
      </c>
      <c r="Y489" s="253">
        <v>2813.5567077437786</v>
      </c>
      <c r="Z489" s="253">
        <v>48.331440715469277</v>
      </c>
      <c r="AA489" s="2">
        <f t="shared" si="377"/>
        <v>0.2755799166602857</v>
      </c>
      <c r="AB489" s="2">
        <f t="shared" si="378"/>
        <v>2.978796756901653E-3</v>
      </c>
      <c r="AC489" s="215">
        <f t="shared" si="379"/>
        <v>60.450992509899073</v>
      </c>
      <c r="AD489" s="217">
        <f t="shared" si="380"/>
        <v>2.0725993330627908E-6</v>
      </c>
      <c r="AE489" s="223"/>
      <c r="AF489" s="23"/>
      <c r="AG489" s="372"/>
      <c r="AH489" s="367"/>
      <c r="AI489" s="367"/>
      <c r="AJ489" s="3">
        <v>57</v>
      </c>
      <c r="AK489" s="252">
        <v>2678.9737456867401</v>
      </c>
      <c r="AL489" s="252">
        <v>48.330000865030499</v>
      </c>
      <c r="AM489" s="253">
        <v>2671.0121348686416</v>
      </c>
      <c r="AN489" s="253">
        <v>48.33114140249679</v>
      </c>
      <c r="AO489" s="2">
        <f t="shared" si="381"/>
        <v>0.29718883325814721</v>
      </c>
      <c r="AP489" s="2">
        <f t="shared" si="382"/>
        <v>2.3598953980500238E-3</v>
      </c>
      <c r="AQ489" s="215">
        <f t="shared" si="383"/>
        <v>63.387246818863169</v>
      </c>
      <c r="AR489" s="280">
        <f t="shared" si="384"/>
        <v>1.3008257120143868E-6</v>
      </c>
      <c r="AS489" s="475"/>
    </row>
    <row r="490" spans="4:45" s="20" customFormat="1" x14ac:dyDescent="0.25">
      <c r="D490" s="463"/>
      <c r="E490" s="459"/>
      <c r="F490" s="426"/>
      <c r="G490" s="370"/>
      <c r="H490" s="283">
        <v>58</v>
      </c>
      <c r="I490" s="284">
        <v>2684.7780117587499</v>
      </c>
      <c r="J490" s="284">
        <v>48.330000226890199</v>
      </c>
      <c r="K490" s="285">
        <v>2677.9572239849986</v>
      </c>
      <c r="L490" s="285">
        <v>48.330185164509487</v>
      </c>
      <c r="M490" s="286">
        <f t="shared" si="373"/>
        <v>0.25405406867449676</v>
      </c>
      <c r="N490" s="286">
        <f t="shared" si="374"/>
        <v>3.8265594541639055E-4</v>
      </c>
      <c r="O490" s="287">
        <f t="shared" si="375"/>
        <v>46.52314585455607</v>
      </c>
      <c r="P490" s="288">
        <f t="shared" si="376"/>
        <v>3.4201923027894876E-8</v>
      </c>
      <c r="Q490" s="223"/>
      <c r="R490" s="23"/>
      <c r="S490" s="372"/>
      <c r="T490" s="367"/>
      <c r="U490" s="367"/>
      <c r="V490" s="3">
        <v>58</v>
      </c>
      <c r="W490" s="252">
        <v>2821.32057863521</v>
      </c>
      <c r="X490" s="252">
        <v>48.330000876844203</v>
      </c>
      <c r="Y490" s="253">
        <v>2813.4090758688512</v>
      </c>
      <c r="Z490" s="253">
        <v>48.331355785672365</v>
      </c>
      <c r="AA490" s="2">
        <f t="shared" si="377"/>
        <v>0.28041842626001512</v>
      </c>
      <c r="AB490" s="2">
        <f t="shared" si="378"/>
        <v>2.8034529351959928E-3</v>
      </c>
      <c r="AC490" s="215">
        <f t="shared" si="379"/>
        <v>62.591876022103072</v>
      </c>
      <c r="AD490" s="217">
        <f t="shared" si="380"/>
        <v>1.835777932631698E-6</v>
      </c>
      <c r="AE490" s="223"/>
      <c r="AF490" s="23"/>
      <c r="AG490" s="372"/>
      <c r="AH490" s="367"/>
      <c r="AI490" s="367"/>
      <c r="AJ490" s="3">
        <v>58</v>
      </c>
      <c r="AK490" s="252">
        <v>2678.96299304379</v>
      </c>
      <c r="AL490" s="252">
        <v>48.330000715270998</v>
      </c>
      <c r="AM490" s="253">
        <v>2670.8616173792352</v>
      </c>
      <c r="AN490" s="253">
        <v>48.331074073889567</v>
      </c>
      <c r="AO490" s="2">
        <f t="shared" si="381"/>
        <v>0.30240715103533927</v>
      </c>
      <c r="AP490" s="2">
        <f t="shared" si="382"/>
        <v>2.2208951017669521E-3</v>
      </c>
      <c r="AQ490" s="215">
        <f t="shared" si="383"/>
        <v>65.632287658240401</v>
      </c>
      <c r="AR490" s="280">
        <f t="shared" si="384"/>
        <v>1.1520987240571821E-6</v>
      </c>
      <c r="AS490" s="475"/>
    </row>
    <row r="491" spans="4:45" s="20" customFormat="1" x14ac:dyDescent="0.25">
      <c r="D491" s="463"/>
      <c r="E491" s="459"/>
      <c r="F491" s="426"/>
      <c r="G491" s="370"/>
      <c r="H491" s="283">
        <v>59</v>
      </c>
      <c r="I491" s="284">
        <v>2684.7672427562102</v>
      </c>
      <c r="J491" s="284">
        <v>48.330000187956998</v>
      </c>
      <c r="K491" s="285">
        <v>2677.828788206813</v>
      </c>
      <c r="L491" s="285">
        <v>48.33017241805581</v>
      </c>
      <c r="M491" s="286">
        <f t="shared" si="373"/>
        <v>0.25843784291237487</v>
      </c>
      <c r="N491" s="286">
        <f t="shared" si="374"/>
        <v>3.5636271082610478E-4</v>
      </c>
      <c r="O491" s="287">
        <f t="shared" si="375"/>
        <v>48.142151534050598</v>
      </c>
      <c r="P491" s="288">
        <f t="shared" si="376"/>
        <v>2.96632069368137E-8</v>
      </c>
      <c r="Q491" s="223"/>
      <c r="R491" s="23"/>
      <c r="S491" s="372"/>
      <c r="T491" s="367"/>
      <c r="U491" s="367"/>
      <c r="V491" s="3">
        <v>59</v>
      </c>
      <c r="W491" s="252">
        <v>2821.30942587661</v>
      </c>
      <c r="X491" s="252">
        <v>48.330000724738603</v>
      </c>
      <c r="Y491" s="253">
        <v>2813.2614412125208</v>
      </c>
      <c r="Z491" s="253">
        <v>48.331275862411914</v>
      </c>
      <c r="AA491" s="2">
        <f t="shared" si="377"/>
        <v>0.28525707213375251</v>
      </c>
      <c r="AB491" s="2">
        <f t="shared" si="378"/>
        <v>2.6383977947220761E-3</v>
      </c>
      <c r="AC491" s="215">
        <f t="shared" si="379"/>
        <v>64.770057153414939</v>
      </c>
      <c r="AD491" s="217">
        <f t="shared" si="380"/>
        <v>1.6259760858961407E-6</v>
      </c>
      <c r="AE491" s="223"/>
      <c r="AF491" s="23"/>
      <c r="AG491" s="372"/>
      <c r="AH491" s="367"/>
      <c r="AI491" s="367"/>
      <c r="AJ491" s="3">
        <v>59</v>
      </c>
      <c r="AK491" s="252">
        <v>2678.9522403845299</v>
      </c>
      <c r="AL491" s="252">
        <v>48.330000592542802</v>
      </c>
      <c r="AM491" s="253">
        <v>2670.7110967056096</v>
      </c>
      <c r="AN491" s="253">
        <v>48.331010716792811</v>
      </c>
      <c r="AO491" s="2">
        <f t="shared" si="381"/>
        <v>0.30762562895624224</v>
      </c>
      <c r="AP491" s="2">
        <f t="shared" si="382"/>
        <v>2.0900563575915188E-3</v>
      </c>
      <c r="AQ491" s="215">
        <f t="shared" si="383"/>
        <v>67.916449136607241</v>
      </c>
      <c r="AR491" s="280">
        <f t="shared" si="384"/>
        <v>1.0203510004551529E-6</v>
      </c>
      <c r="AS491" s="475"/>
    </row>
    <row r="492" spans="4:45" s="20" customFormat="1" x14ac:dyDescent="0.25">
      <c r="D492" s="463"/>
      <c r="E492" s="459"/>
      <c r="F492" s="426"/>
      <c r="G492" s="370"/>
      <c r="H492" s="283">
        <v>60</v>
      </c>
      <c r="I492" s="284">
        <v>2684.75647373738</v>
      </c>
      <c r="J492" s="284">
        <v>48.330000154312899</v>
      </c>
      <c r="K492" s="285">
        <v>2677.7003500990777</v>
      </c>
      <c r="L492" s="285">
        <v>48.330160549041501</v>
      </c>
      <c r="M492" s="286">
        <f t="shared" si="373"/>
        <v>0.26282173848265938</v>
      </c>
      <c r="N492" s="286">
        <f t="shared" si="374"/>
        <v>3.3187404943250238E-4</v>
      </c>
      <c r="O492" s="287">
        <f t="shared" si="375"/>
        <v>49.78888079900883</v>
      </c>
      <c r="P492" s="288">
        <f t="shared" si="376"/>
        <v>2.5726468963582826E-8</v>
      </c>
      <c r="Q492" s="223"/>
      <c r="R492" s="23"/>
      <c r="S492" s="372"/>
      <c r="T492" s="367"/>
      <c r="U492" s="367"/>
      <c r="V492" s="3">
        <v>60</v>
      </c>
      <c r="W492" s="252">
        <v>2821.2982731020102</v>
      </c>
      <c r="X492" s="252">
        <v>48.330000593690201</v>
      </c>
      <c r="Y492" s="253">
        <v>2813.1138037717856</v>
      </c>
      <c r="Z492" s="253">
        <v>48.331200650560127</v>
      </c>
      <c r="AA492" s="2">
        <f t="shared" si="377"/>
        <v>0.290095854389256</v>
      </c>
      <c r="AB492" s="2">
        <f t="shared" si="378"/>
        <v>2.4830474967614401E-3</v>
      </c>
      <c r="AC492" s="215">
        <f t="shared" si="379"/>
        <v>66.985538217387131</v>
      </c>
      <c r="AD492" s="217">
        <f t="shared" si="380"/>
        <v>1.4401364910575812E-6</v>
      </c>
      <c r="AE492" s="223"/>
      <c r="AF492" s="23"/>
      <c r="AG492" s="372"/>
      <c r="AH492" s="367"/>
      <c r="AI492" s="367"/>
      <c r="AJ492" s="3">
        <v>60</v>
      </c>
      <c r="AK492" s="252">
        <v>2678.9414877089598</v>
      </c>
      <c r="AL492" s="252">
        <v>48.330000486485098</v>
      </c>
      <c r="AM492" s="253">
        <v>2670.5605728450282</v>
      </c>
      <c r="AN492" s="253">
        <v>48.330951096941703</v>
      </c>
      <c r="AO492" s="2">
        <f t="shared" si="381"/>
        <v>0.31284426712503455</v>
      </c>
      <c r="AP492" s="2">
        <f t="shared" si="382"/>
        <v>1.966915884620243E-3</v>
      </c>
      <c r="AQ492" s="215">
        <f t="shared" si="383"/>
        <v>70.239733956469522</v>
      </c>
      <c r="AR492" s="280">
        <f t="shared" si="384"/>
        <v>9.0366024020812807E-7</v>
      </c>
      <c r="AS492" s="475"/>
    </row>
    <row r="493" spans="4:45" s="20" customFormat="1" x14ac:dyDescent="0.25">
      <c r="D493" s="463"/>
      <c r="E493" s="459"/>
      <c r="F493" s="426"/>
      <c r="G493" s="370"/>
      <c r="H493" s="283">
        <v>61</v>
      </c>
      <c r="I493" s="284">
        <v>2684.7457047022499</v>
      </c>
      <c r="J493" s="284">
        <v>48.330000124678897</v>
      </c>
      <c r="K493" s="285">
        <v>2677.5719096610801</v>
      </c>
      <c r="L493" s="285">
        <v>48.330149497066003</v>
      </c>
      <c r="M493" s="286">
        <f t="shared" si="373"/>
        <v>0.26720575541307745</v>
      </c>
      <c r="N493" s="286">
        <f t="shared" si="374"/>
        <v>3.0906763236312194E-4</v>
      </c>
      <c r="O493" s="287">
        <f t="shared" si="375"/>
        <v>51.463335292712365</v>
      </c>
      <c r="P493" s="288">
        <f t="shared" si="376"/>
        <v>2.2312110029875855E-8</v>
      </c>
      <c r="Q493" s="223"/>
      <c r="R493" s="23"/>
      <c r="S493" s="372"/>
      <c r="T493" s="367"/>
      <c r="U493" s="367"/>
      <c r="V493" s="3">
        <v>61</v>
      </c>
      <c r="W493" s="252">
        <v>2821.28712031142</v>
      </c>
      <c r="X493" s="252">
        <v>48.330000478403399</v>
      </c>
      <c r="Y493" s="253">
        <v>2812.9661635437988</v>
      </c>
      <c r="Z493" s="253">
        <v>48.331129872386356</v>
      </c>
      <c r="AA493" s="2">
        <f t="shared" si="377"/>
        <v>0.29493477312946431</v>
      </c>
      <c r="AB493" s="2">
        <f t="shared" si="378"/>
        <v>2.3368383442531949E-3</v>
      </c>
      <c r="AC493" s="215">
        <f t="shared" si="379"/>
        <v>69.238321528622421</v>
      </c>
      <c r="AD493" s="217">
        <f t="shared" si="380"/>
        <v>1.2755307687396642E-6</v>
      </c>
      <c r="AE493" s="223"/>
      <c r="AF493" s="23"/>
      <c r="AG493" s="372"/>
      <c r="AH493" s="367"/>
      <c r="AI493" s="367"/>
      <c r="AJ493" s="3">
        <v>61</v>
      </c>
      <c r="AK493" s="252">
        <v>2678.9307350170802</v>
      </c>
      <c r="AL493" s="252">
        <v>48.330000393067102</v>
      </c>
      <c r="AM493" s="253">
        <v>2670.4100457948889</v>
      </c>
      <c r="AN493" s="253">
        <v>48.3308949938897</v>
      </c>
      <c r="AO493" s="2">
        <f t="shared" si="381"/>
        <v>0.31806306564088882</v>
      </c>
      <c r="AP493" s="2">
        <f t="shared" si="382"/>
        <v>1.8510258955552459E-3</v>
      </c>
      <c r="AQ493" s="215">
        <f t="shared" si="383"/>
        <v>72.602144821167357</v>
      </c>
      <c r="AR493" s="280">
        <f t="shared" si="384"/>
        <v>8.0031063179234608E-7</v>
      </c>
      <c r="AS493" s="475"/>
    </row>
    <row r="494" spans="4:45" s="20" customFormat="1" x14ac:dyDescent="0.25">
      <c r="D494" s="463"/>
      <c r="E494" s="459"/>
      <c r="F494" s="426"/>
      <c r="G494" s="370"/>
      <c r="H494" s="283">
        <v>62</v>
      </c>
      <c r="I494" s="284">
        <v>2684.7349356508298</v>
      </c>
      <c r="J494" s="284">
        <v>48.330000105135298</v>
      </c>
      <c r="K494" s="285">
        <v>2677.4434668921372</v>
      </c>
      <c r="L494" s="285">
        <v>48.330139205886525</v>
      </c>
      <c r="M494" s="286">
        <f t="shared" si="373"/>
        <v>0.2715898937309823</v>
      </c>
      <c r="N494" s="286">
        <f t="shared" si="374"/>
        <v>2.878145063608762E-4</v>
      </c>
      <c r="O494" s="287">
        <f t="shared" si="375"/>
        <v>53.16551665899086</v>
      </c>
      <c r="P494" s="288">
        <f t="shared" si="376"/>
        <v>1.9349018991861796E-8</v>
      </c>
      <c r="Q494" s="223"/>
      <c r="R494" s="23"/>
      <c r="S494" s="372"/>
      <c r="T494" s="367"/>
      <c r="U494" s="367"/>
      <c r="V494" s="3">
        <v>62</v>
      </c>
      <c r="W494" s="252">
        <v>2821.2759675048301</v>
      </c>
      <c r="X494" s="252">
        <v>48.330000402699604</v>
      </c>
      <c r="Y494" s="253">
        <v>2812.8185205258592</v>
      </c>
      <c r="Z494" s="253">
        <v>48.331063266531601</v>
      </c>
      <c r="AA494" s="2">
        <f t="shared" si="377"/>
        <v>0.29977382845148465</v>
      </c>
      <c r="AB494" s="2">
        <f t="shared" si="378"/>
        <v>2.1991802672068541E-3</v>
      </c>
      <c r="AC494" s="215">
        <f t="shared" si="379"/>
        <v>71.528409402103875</v>
      </c>
      <c r="AD494" s="217">
        <f t="shared" si="380"/>
        <v>1.1296795253676931E-6</v>
      </c>
      <c r="AE494" s="223"/>
      <c r="AF494" s="23"/>
      <c r="AG494" s="372"/>
      <c r="AH494" s="367"/>
      <c r="AI494" s="367"/>
      <c r="AJ494" s="3">
        <v>62</v>
      </c>
      <c r="AK494" s="252">
        <v>2678.9199823088902</v>
      </c>
      <c r="AL494" s="252">
        <v>48.3300003314557</v>
      </c>
      <c r="AM494" s="253">
        <v>2670.2595155527151</v>
      </c>
      <c r="AN494" s="253">
        <v>48.330842200193459</v>
      </c>
      <c r="AO494" s="2">
        <f t="shared" si="381"/>
        <v>0.32328202459824334</v>
      </c>
      <c r="AP494" s="2">
        <f t="shared" si="382"/>
        <v>1.7419175087622677E-3</v>
      </c>
      <c r="AQ494" s="215">
        <f t="shared" si="383"/>
        <v>75.003684434813763</v>
      </c>
      <c r="AR494" s="280">
        <f t="shared" si="384"/>
        <v>7.0874297161507118E-7</v>
      </c>
      <c r="AS494" s="475"/>
    </row>
    <row r="495" spans="4:45" s="20" customFormat="1" x14ac:dyDescent="0.25">
      <c r="D495" s="463"/>
      <c r="E495" s="459"/>
      <c r="F495" s="426"/>
      <c r="G495" s="370"/>
      <c r="H495" s="283">
        <v>63</v>
      </c>
      <c r="I495" s="284">
        <v>2684.7241665831002</v>
      </c>
      <c r="J495" s="284">
        <v>48.330000086082201</v>
      </c>
      <c r="K495" s="285">
        <v>2677.3150217915941</v>
      </c>
      <c r="L495" s="285">
        <v>48.330129623131846</v>
      </c>
      <c r="M495" s="286">
        <f t="shared" si="373"/>
        <v>0.27597415346157933</v>
      </c>
      <c r="N495" s="286">
        <f t="shared" si="374"/>
        <v>2.6802617300703577E-4</v>
      </c>
      <c r="O495" s="287">
        <f t="shared" si="375"/>
        <v>54.895426541502722</v>
      </c>
      <c r="P495" s="288">
        <f t="shared" si="376"/>
        <v>1.6779847230737211E-8</v>
      </c>
      <c r="Q495" s="223"/>
      <c r="R495" s="23"/>
      <c r="S495" s="372"/>
      <c r="T495" s="367"/>
      <c r="U495" s="367"/>
      <c r="V495" s="3">
        <v>63</v>
      </c>
      <c r="W495" s="252">
        <v>2821.2648146822398</v>
      </c>
      <c r="X495" s="252">
        <v>48.330000328904198</v>
      </c>
      <c r="Y495" s="253">
        <v>2812.6708747154025</v>
      </c>
      <c r="Z495" s="253">
        <v>48.331000587043448</v>
      </c>
      <c r="AA495" s="2">
        <f t="shared" si="377"/>
        <v>0.30461302044789568</v>
      </c>
      <c r="AB495" s="2">
        <f t="shared" si="378"/>
        <v>2.0696423183172463E-3</v>
      </c>
      <c r="AC495" s="215">
        <f t="shared" si="379"/>
        <v>73.855804153603444</v>
      </c>
      <c r="AD495" s="217">
        <f t="shared" si="380"/>
        <v>1.0005163451356033E-6</v>
      </c>
      <c r="AE495" s="223"/>
      <c r="AF495" s="23"/>
      <c r="AG495" s="372"/>
      <c r="AH495" s="367"/>
      <c r="AI495" s="367"/>
      <c r="AJ495" s="3">
        <v>63</v>
      </c>
      <c r="AK495" s="252">
        <v>2678.9092295843898</v>
      </c>
      <c r="AL495" s="252">
        <v>48.330000271390297</v>
      </c>
      <c r="AM495" s="253">
        <v>2670.108982116149</v>
      </c>
      <c r="AN495" s="253">
        <v>48.330792520645836</v>
      </c>
      <c r="AO495" s="2">
        <f t="shared" si="381"/>
        <v>0.32850114408714121</v>
      </c>
      <c r="AP495" s="2">
        <f t="shared" si="382"/>
        <v>1.6392494332519794E-3</v>
      </c>
      <c r="AQ495" s="215">
        <f t="shared" si="383"/>
        <v>77.444355502277574</v>
      </c>
      <c r="AR495" s="280">
        <f t="shared" si="384"/>
        <v>6.276588829028058E-7</v>
      </c>
      <c r="AS495" s="475"/>
    </row>
    <row r="496" spans="4:45" s="20" customFormat="1" x14ac:dyDescent="0.25">
      <c r="D496" s="463"/>
      <c r="E496" s="459"/>
      <c r="F496" s="426"/>
      <c r="G496" s="370"/>
      <c r="H496" s="283">
        <v>64</v>
      </c>
      <c r="I496" s="284">
        <v>2684.7133974990702</v>
      </c>
      <c r="J496" s="284">
        <v>48.330000070382901</v>
      </c>
      <c r="K496" s="285">
        <v>2677.1865743588201</v>
      </c>
      <c r="L496" s="285">
        <v>48.330120700035813</v>
      </c>
      <c r="M496" s="286">
        <f t="shared" si="373"/>
        <v>0.28035853463024074</v>
      </c>
      <c r="N496" s="286">
        <f t="shared" si="374"/>
        <v>2.4959580537193708E-4</v>
      </c>
      <c r="O496" s="287">
        <f t="shared" si="375"/>
        <v>56.653066584605043</v>
      </c>
      <c r="P496" s="288">
        <f t="shared" si="376"/>
        <v>1.455151316165269E-8</v>
      </c>
      <c r="Q496" s="223"/>
      <c r="R496" s="23"/>
      <c r="S496" s="372"/>
      <c r="T496" s="367"/>
      <c r="U496" s="367"/>
      <c r="V496" s="3">
        <v>64</v>
      </c>
      <c r="W496" s="252">
        <v>2821.2536618436502</v>
      </c>
      <c r="X496" s="252">
        <v>48.330000268257301</v>
      </c>
      <c r="Y496" s="253">
        <v>2812.5232261099936</v>
      </c>
      <c r="Z496" s="253">
        <v>48.330941602467874</v>
      </c>
      <c r="AA496" s="2">
        <f t="shared" si="377"/>
        <v>0.30945234920674797</v>
      </c>
      <c r="AB496" s="2">
        <f t="shared" si="378"/>
        <v>1.9477223367435703E-3</v>
      </c>
      <c r="AC496" s="215">
        <f t="shared" si="379"/>
        <v>76.220508099507654</v>
      </c>
      <c r="AD496" s="217">
        <f t="shared" si="380"/>
        <v>8.8611009599523403E-7</v>
      </c>
      <c r="AE496" s="223"/>
      <c r="AF496" s="23"/>
      <c r="AG496" s="372"/>
      <c r="AH496" s="367"/>
      <c r="AI496" s="367"/>
      <c r="AJ496" s="3">
        <v>64</v>
      </c>
      <c r="AK496" s="252">
        <v>2678.8984768435698</v>
      </c>
      <c r="AL496" s="252">
        <v>48.330000221896903</v>
      </c>
      <c r="AM496" s="253">
        <v>2669.9584454829446</v>
      </c>
      <c r="AN496" s="253">
        <v>48.330745771554142</v>
      </c>
      <c r="AO496" s="2">
        <f t="shared" si="381"/>
        <v>0.33372042419311276</v>
      </c>
      <c r="AP496" s="2">
        <f t="shared" si="382"/>
        <v>1.5426229129236924E-3</v>
      </c>
      <c r="AQ496" s="215">
        <f t="shared" si="383"/>
        <v>79.924160728962036</v>
      </c>
      <c r="AR496" s="280">
        <f t="shared" si="384"/>
        <v>5.5584429140926936E-7</v>
      </c>
      <c r="AS496" s="475"/>
    </row>
    <row r="497" spans="4:45" s="20" customFormat="1" x14ac:dyDescent="0.25">
      <c r="D497" s="463"/>
      <c r="E497" s="459"/>
      <c r="F497" s="426"/>
      <c r="G497" s="370"/>
      <c r="H497" s="283">
        <v>65</v>
      </c>
      <c r="I497" s="284">
        <v>2684.7026283987402</v>
      </c>
      <c r="J497" s="284">
        <v>48.330000058943398</v>
      </c>
      <c r="K497" s="285">
        <v>2677.0581245932094</v>
      </c>
      <c r="L497" s="285">
        <v>48.330112391189189</v>
      </c>
      <c r="M497" s="286">
        <f t="shared" si="373"/>
        <v>0.28474303726108685</v>
      </c>
      <c r="N497" s="286">
        <f t="shared" si="374"/>
        <v>2.324275722210528E-4</v>
      </c>
      <c r="O497" s="287">
        <f t="shared" si="375"/>
        <v>58.43843843277493</v>
      </c>
      <c r="P497" s="288">
        <f t="shared" si="376"/>
        <v>1.2618533444547485E-8</v>
      </c>
      <c r="Q497" s="223"/>
      <c r="R497" s="23"/>
      <c r="S497" s="372"/>
      <c r="T497" s="367"/>
      <c r="U497" s="367"/>
      <c r="V497" s="3">
        <v>65</v>
      </c>
      <c r="W497" s="252">
        <v>2821.2425089890498</v>
      </c>
      <c r="X497" s="252">
        <v>48.3300002242839</v>
      </c>
      <c r="Y497" s="253">
        <v>2812.3755747073183</v>
      </c>
      <c r="Z497" s="253">
        <v>48.330886094994625</v>
      </c>
      <c r="AA497" s="2">
        <f t="shared" si="377"/>
        <v>0.31429181481137214</v>
      </c>
      <c r="AB497" s="2">
        <f t="shared" si="378"/>
        <v>1.8329623559157071E-3</v>
      </c>
      <c r="AC497" s="215">
        <f t="shared" si="379"/>
        <v>78.622523556546625</v>
      </c>
      <c r="AD497" s="217">
        <f t="shared" si="380"/>
        <v>7.8476691612059509E-7</v>
      </c>
      <c r="AE497" s="223"/>
      <c r="AF497" s="23"/>
      <c r="AG497" s="372"/>
      <c r="AH497" s="367"/>
      <c r="AI497" s="367"/>
      <c r="AJ497" s="3">
        <v>65</v>
      </c>
      <c r="AK497" s="252">
        <v>2678.8877240864299</v>
      </c>
      <c r="AL497" s="252">
        <v>48.330000185831899</v>
      </c>
      <c r="AM497" s="253">
        <v>2669.8079056509609</v>
      </c>
      <c r="AN497" s="253">
        <v>48.330701780060956</v>
      </c>
      <c r="AO497" s="2">
        <f t="shared" si="381"/>
        <v>0.33893986499808998</v>
      </c>
      <c r="AP497" s="2">
        <f t="shared" si="382"/>
        <v>1.4516743769062571E-3</v>
      </c>
      <c r="AQ497" s="215">
        <f t="shared" si="383"/>
        <v>82.443102821081837</v>
      </c>
      <c r="AR497" s="280">
        <f t="shared" si="384"/>
        <v>4.9223446224533981E-7</v>
      </c>
      <c r="AS497" s="475"/>
    </row>
    <row r="498" spans="4:45" s="20" customFormat="1" x14ac:dyDescent="0.25">
      <c r="D498" s="463"/>
      <c r="E498" s="459"/>
      <c r="F498" s="426"/>
      <c r="G498" s="370"/>
      <c r="H498" s="283">
        <v>66</v>
      </c>
      <c r="I498" s="284">
        <v>2684.6918592821098</v>
      </c>
      <c r="J498" s="284">
        <v>48.330000047504001</v>
      </c>
      <c r="K498" s="285">
        <v>2676.9296724941778</v>
      </c>
      <c r="L498" s="285">
        <v>48.330104654308556</v>
      </c>
      <c r="M498" s="286">
        <f t="shared" si="373"/>
        <v>0.28912766137740825</v>
      </c>
      <c r="N498" s="286">
        <f t="shared" si="374"/>
        <v>2.1644279837069083E-4</v>
      </c>
      <c r="O498" s="287">
        <f t="shared" si="375"/>
        <v>60.251543730746462</v>
      </c>
      <c r="P498" s="288">
        <f t="shared" si="376"/>
        <v>1.0942583559286184E-8</v>
      </c>
      <c r="Q498" s="223"/>
      <c r="R498" s="23"/>
      <c r="S498" s="372"/>
      <c r="T498" s="367"/>
      <c r="U498" s="367"/>
      <c r="V498" s="3">
        <v>66</v>
      </c>
      <c r="W498" s="252">
        <v>2821.2313561184601</v>
      </c>
      <c r="X498" s="252">
        <v>48.330000180310499</v>
      </c>
      <c r="Y498" s="253">
        <v>2812.2279205051764</v>
      </c>
      <c r="Z498" s="253">
        <v>48.330833859652934</v>
      </c>
      <c r="AA498" s="2">
        <f t="shared" si="377"/>
        <v>0.31913141734221118</v>
      </c>
      <c r="AB498" s="2">
        <f t="shared" si="378"/>
        <v>1.724972769138273E-3</v>
      </c>
      <c r="AC498" s="215">
        <f t="shared" si="379"/>
        <v>81.061852842545733</v>
      </c>
      <c r="AD498" s="217">
        <f t="shared" si="380"/>
        <v>6.9502124600257774E-7</v>
      </c>
      <c r="AE498" s="223"/>
      <c r="AF498" s="23"/>
      <c r="AG498" s="372"/>
      <c r="AH498" s="367"/>
      <c r="AI498" s="367"/>
      <c r="AJ498" s="3">
        <v>66</v>
      </c>
      <c r="AK498" s="252">
        <v>2678.87697131298</v>
      </c>
      <c r="AL498" s="252">
        <v>48.330000149767002</v>
      </c>
      <c r="AM498" s="253">
        <v>2669.6573626181553</v>
      </c>
      <c r="AN498" s="253">
        <v>48.330660383505005</v>
      </c>
      <c r="AO498" s="2">
        <f t="shared" si="381"/>
        <v>0.34415946658072855</v>
      </c>
      <c r="AP498" s="2">
        <f t="shared" si="382"/>
        <v>1.3660950464661659E-3</v>
      </c>
      <c r="AQ498" s="215">
        <f t="shared" si="383"/>
        <v>85.00118448568773</v>
      </c>
      <c r="AR498" s="280">
        <f t="shared" si="384"/>
        <v>4.3590858879749015E-7</v>
      </c>
      <c r="AS498" s="475"/>
    </row>
    <row r="499" spans="4:45" s="20" customFormat="1" x14ac:dyDescent="0.25">
      <c r="D499" s="463"/>
      <c r="E499" s="459"/>
      <c r="F499" s="426"/>
      <c r="G499" s="370"/>
      <c r="H499" s="283">
        <v>67</v>
      </c>
      <c r="I499" s="284">
        <v>2684.6810901491699</v>
      </c>
      <c r="J499" s="284">
        <v>48.330000039874498</v>
      </c>
      <c r="K499" s="285">
        <v>2676.8012180611618</v>
      </c>
      <c r="L499" s="285">
        <v>48.330097450021157</v>
      </c>
      <c r="M499" s="286">
        <f t="shared" si="373"/>
        <v>0.2935124070013958</v>
      </c>
      <c r="N499" s="286">
        <f t="shared" si="374"/>
        <v>2.0155213444617769E-4</v>
      </c>
      <c r="O499" s="287">
        <f t="shared" si="375"/>
        <v>62.092384123369797</v>
      </c>
      <c r="P499" s="288">
        <f t="shared" si="376"/>
        <v>9.4887366719731193E-9</v>
      </c>
      <c r="Q499" s="223"/>
      <c r="R499" s="23"/>
      <c r="S499" s="372"/>
      <c r="T499" s="367"/>
      <c r="U499" s="367"/>
      <c r="V499" s="3">
        <v>67</v>
      </c>
      <c r="W499" s="252">
        <v>2821.2202032318601</v>
      </c>
      <c r="X499" s="252">
        <v>48.330000151111498</v>
      </c>
      <c r="Y499" s="253">
        <v>2812.0802635014752</v>
      </c>
      <c r="Z499" s="253">
        <v>48.330784703554677</v>
      </c>
      <c r="AA499" s="2">
        <f t="shared" si="377"/>
        <v>0.32397115687441108</v>
      </c>
      <c r="AB499" s="2">
        <f t="shared" si="378"/>
        <v>1.623323899701273E-3</v>
      </c>
      <c r="AC499" s="215">
        <f t="shared" si="379"/>
        <v>83.538498275067795</v>
      </c>
      <c r="AD499" s="217">
        <f t="shared" si="380"/>
        <v>6.1552253609759565E-7</v>
      </c>
      <c r="AE499" s="223"/>
      <c r="AF499" s="23"/>
      <c r="AG499" s="372"/>
      <c r="AH499" s="367"/>
      <c r="AI499" s="367"/>
      <c r="AJ499" s="3">
        <v>67</v>
      </c>
      <c r="AK499" s="252">
        <v>2678.8662185232101</v>
      </c>
      <c r="AL499" s="252">
        <v>48.330000125712999</v>
      </c>
      <c r="AM499" s="253">
        <v>2669.5068163825786</v>
      </c>
      <c r="AN499" s="253">
        <v>48.330621428819747</v>
      </c>
      <c r="AO499" s="2">
        <f t="shared" si="381"/>
        <v>0.34937922901544405</v>
      </c>
      <c r="AP499" s="2">
        <f t="shared" si="382"/>
        <v>1.2855433584344437E-3</v>
      </c>
      <c r="AQ499" s="215">
        <f t="shared" si="383"/>
        <v>87.598408430058882</v>
      </c>
      <c r="AR499" s="280">
        <f t="shared" si="384"/>
        <v>3.8601755045404779E-7</v>
      </c>
      <c r="AS499" s="475"/>
    </row>
    <row r="500" spans="4:45" s="20" customFormat="1" x14ac:dyDescent="0.25">
      <c r="D500" s="463"/>
      <c r="E500" s="459"/>
      <c r="F500" s="426"/>
      <c r="G500" s="370"/>
      <c r="H500" s="283">
        <v>68</v>
      </c>
      <c r="I500" s="284">
        <v>2684.67032099993</v>
      </c>
      <c r="J500" s="284">
        <v>48.330000032880001</v>
      </c>
      <c r="K500" s="285">
        <v>2676.6727612936165</v>
      </c>
      <c r="L500" s="285">
        <v>48.330090741664542</v>
      </c>
      <c r="M500" s="286">
        <f t="shared" si="373"/>
        <v>0.29789727415523898</v>
      </c>
      <c r="N500" s="286">
        <f t="shared" si="374"/>
        <v>1.8768629107971714E-4</v>
      </c>
      <c r="O500" s="287">
        <f t="shared" si="375"/>
        <v>63.960961256049202</v>
      </c>
      <c r="P500" s="288">
        <f t="shared" si="376"/>
        <v>8.2280835928218452E-9</v>
      </c>
      <c r="Q500" s="223"/>
      <c r="R500" s="23"/>
      <c r="S500" s="372"/>
      <c r="T500" s="367"/>
      <c r="U500" s="367"/>
      <c r="V500" s="3">
        <v>68</v>
      </c>
      <c r="W500" s="252">
        <v>2821.2090503292602</v>
      </c>
      <c r="X500" s="252">
        <v>48.330000124385897</v>
      </c>
      <c r="Y500" s="253">
        <v>2811.9326036942239</v>
      </c>
      <c r="Z500" s="253">
        <v>48.330738445182135</v>
      </c>
      <c r="AA500" s="2">
        <f t="shared" si="377"/>
        <v>0.32881103348061685</v>
      </c>
      <c r="AB500" s="2">
        <f t="shared" si="378"/>
        <v>1.527665620396236E-3</v>
      </c>
      <c r="AC500" s="215">
        <f t="shared" si="379"/>
        <v>86.052462172676968</v>
      </c>
      <c r="AD500" s="217">
        <f t="shared" si="380"/>
        <v>5.4511759815707344E-7</v>
      </c>
      <c r="AE500" s="223"/>
      <c r="AF500" s="23"/>
      <c r="AG500" s="372"/>
      <c r="AH500" s="367"/>
      <c r="AI500" s="367"/>
      <c r="AJ500" s="3">
        <v>68</v>
      </c>
      <c r="AK500" s="252">
        <v>2678.8554657171298</v>
      </c>
      <c r="AL500" s="252">
        <v>48.330000103661398</v>
      </c>
      <c r="AM500" s="253">
        <v>2669.3562669423686</v>
      </c>
      <c r="AN500" s="253">
        <v>48.330584771967409</v>
      </c>
      <c r="AO500" s="2">
        <f t="shared" si="381"/>
        <v>0.35459915237413864</v>
      </c>
      <c r="AP500" s="2">
        <f t="shared" si="382"/>
        <v>1.2097419920490426E-3</v>
      </c>
      <c r="AQ500" s="215">
        <f t="shared" si="383"/>
        <v>90.234777362425177</v>
      </c>
      <c r="AR500" s="280">
        <f t="shared" si="384"/>
        <v>3.4183702805416735E-7</v>
      </c>
      <c r="AS500" s="475"/>
    </row>
    <row r="501" spans="4:45" s="20" customFormat="1" x14ac:dyDescent="0.25">
      <c r="D501" s="463"/>
      <c r="E501" s="459"/>
      <c r="F501" s="426"/>
      <c r="G501" s="370"/>
      <c r="H501" s="283">
        <v>69</v>
      </c>
      <c r="I501" s="284">
        <v>2684.6595518344002</v>
      </c>
      <c r="J501" s="284">
        <v>48.330000026623701</v>
      </c>
      <c r="K501" s="285">
        <v>2676.544302191015</v>
      </c>
      <c r="L501" s="285">
        <v>48.330084495099996</v>
      </c>
      <c r="M501" s="286">
        <f t="shared" si="373"/>
        <v>0.30228226286048354</v>
      </c>
      <c r="N501" s="286">
        <f t="shared" si="374"/>
        <v>1.7477441806073617E-4</v>
      </c>
      <c r="O501" s="287">
        <f t="shared" si="375"/>
        <v>65.857276774462662</v>
      </c>
      <c r="P501" s="288">
        <f t="shared" si="376"/>
        <v>7.134923487647158E-9</v>
      </c>
      <c r="Q501" s="223"/>
      <c r="R501" s="23"/>
      <c r="S501" s="372"/>
      <c r="T501" s="367"/>
      <c r="U501" s="367"/>
      <c r="V501" s="3">
        <v>69</v>
      </c>
      <c r="W501" s="252">
        <v>2821.1978974106701</v>
      </c>
      <c r="X501" s="252">
        <v>48.330000100503902</v>
      </c>
      <c r="Y501" s="253">
        <v>2811.7849410815261</v>
      </c>
      <c r="Z501" s="253">
        <v>48.330694913717714</v>
      </c>
      <c r="AA501" s="2">
        <f t="shared" si="377"/>
        <v>0.33365104723009004</v>
      </c>
      <c r="AB501" s="2">
        <f t="shared" si="378"/>
        <v>1.4376437251544629E-3</v>
      </c>
      <c r="AC501" s="215">
        <f t="shared" si="379"/>
        <v>88.603746854371721</v>
      </c>
      <c r="AD501" s="217">
        <f t="shared" si="380"/>
        <v>4.8276540208781553E-7</v>
      </c>
      <c r="AE501" s="223"/>
      <c r="AF501" s="23"/>
      <c r="AG501" s="372"/>
      <c r="AH501" s="367"/>
      <c r="AI501" s="367"/>
      <c r="AJ501" s="3">
        <v>69</v>
      </c>
      <c r="AK501" s="252">
        <v>2678.84471289475</v>
      </c>
      <c r="AL501" s="252">
        <v>48.330000083936397</v>
      </c>
      <c r="AM501" s="253">
        <v>2669.205714295746</v>
      </c>
      <c r="AN501" s="253">
        <v>48.330550277406438</v>
      </c>
      <c r="AO501" s="2">
        <f t="shared" si="381"/>
        <v>0.35981923672567639</v>
      </c>
      <c r="AP501" s="2">
        <f t="shared" si="382"/>
        <v>1.1384098263706663E-3</v>
      </c>
      <c r="AQ501" s="215">
        <f t="shared" si="383"/>
        <v>92.910293991601577</v>
      </c>
      <c r="AR501" s="280">
        <f t="shared" si="384"/>
        <v>3.0271285447518799E-7</v>
      </c>
      <c r="AS501" s="475"/>
    </row>
    <row r="502" spans="4:45" s="20" customFormat="1" x14ac:dyDescent="0.25">
      <c r="D502" s="463"/>
      <c r="E502" s="459"/>
      <c r="F502" s="426"/>
      <c r="G502" s="370"/>
      <c r="H502" s="283">
        <v>70</v>
      </c>
      <c r="I502" s="284">
        <v>2684.6487826525799</v>
      </c>
      <c r="J502" s="284">
        <v>48.330000022330097</v>
      </c>
      <c r="K502" s="285">
        <v>2676.4158407528475</v>
      </c>
      <c r="L502" s="285">
        <v>48.330078678538804</v>
      </c>
      <c r="M502" s="286">
        <f t="shared" si="373"/>
        <v>0.30666737313764364</v>
      </c>
      <c r="N502" s="286">
        <f t="shared" si="374"/>
        <v>1.6274820747120032E-4</v>
      </c>
      <c r="O502" s="287">
        <f t="shared" si="375"/>
        <v>67.781332324369259</v>
      </c>
      <c r="P502" s="288">
        <f t="shared" si="376"/>
        <v>6.1867991681863474E-9</v>
      </c>
      <c r="Q502" s="223"/>
      <c r="R502" s="23"/>
      <c r="S502" s="372"/>
      <c r="T502" s="367"/>
      <c r="U502" s="367"/>
      <c r="V502" s="3">
        <v>70</v>
      </c>
      <c r="W502" s="252">
        <v>2821.1867444760901</v>
      </c>
      <c r="X502" s="252">
        <v>48.330000084185897</v>
      </c>
      <c r="Y502" s="253">
        <v>2811.6372756615747</v>
      </c>
      <c r="Z502" s="253">
        <v>48.330653948413229</v>
      </c>
      <c r="AA502" s="2">
        <f t="shared" si="377"/>
        <v>0.33849119818861234</v>
      </c>
      <c r="AB502" s="2">
        <f t="shared" si="378"/>
        <v>1.3529158414903881E-3</v>
      </c>
      <c r="AC502" s="215">
        <f t="shared" si="379"/>
        <v>91.192354639402566</v>
      </c>
      <c r="AD502" s="217">
        <f t="shared" si="380"/>
        <v>4.2753842778351732E-7</v>
      </c>
      <c r="AE502" s="223"/>
      <c r="AF502" s="23"/>
      <c r="AG502" s="372"/>
      <c r="AH502" s="367"/>
      <c r="AI502" s="367"/>
      <c r="AJ502" s="3">
        <v>70</v>
      </c>
      <c r="AK502" s="252">
        <v>2678.8339600560498</v>
      </c>
      <c r="AL502" s="252">
        <v>48.330000070399301</v>
      </c>
      <c r="AM502" s="253">
        <v>2669.0551584410091</v>
      </c>
      <c r="AN502" s="253">
        <v>48.330517817590334</v>
      </c>
      <c r="AO502" s="2">
        <f t="shared" si="381"/>
        <v>0.36503948213483584</v>
      </c>
      <c r="AP502" s="2">
        <f t="shared" si="382"/>
        <v>1.0712749643673792E-3</v>
      </c>
      <c r="AQ502" s="215">
        <f t="shared" si="383"/>
        <v>95.624961026322993</v>
      </c>
      <c r="AR502" s="280">
        <f t="shared" si="384"/>
        <v>2.6806215382248366E-7</v>
      </c>
      <c r="AS502" s="475"/>
    </row>
    <row r="503" spans="4:45" s="20" customFormat="1" x14ac:dyDescent="0.25">
      <c r="D503" s="463"/>
      <c r="E503" s="459"/>
      <c r="F503" s="426"/>
      <c r="G503" s="370"/>
      <c r="H503" s="283">
        <v>71</v>
      </c>
      <c r="I503" s="284">
        <v>2684.6380134544802</v>
      </c>
      <c r="J503" s="284">
        <v>48.330000018036401</v>
      </c>
      <c r="K503" s="285">
        <v>2676.2873769786192</v>
      </c>
      <c r="L503" s="285">
        <v>48.330073262380495</v>
      </c>
      <c r="M503" s="286">
        <f t="shared" si="373"/>
        <v>0.31105260500709692</v>
      </c>
      <c r="N503" s="286">
        <f t="shared" si="374"/>
        <v>1.5155047396338216E-4</v>
      </c>
      <c r="O503" s="287">
        <f t="shared" si="375"/>
        <v>69.733129551979189</v>
      </c>
      <c r="P503" s="288">
        <f t="shared" si="376"/>
        <v>5.3647339417363722E-9</v>
      </c>
      <c r="Q503" s="223"/>
      <c r="R503" s="23"/>
      <c r="S503" s="372"/>
      <c r="T503" s="367"/>
      <c r="U503" s="367"/>
      <c r="V503" s="3">
        <v>71</v>
      </c>
      <c r="W503" s="252">
        <v>2821.1755915255198</v>
      </c>
      <c r="X503" s="252">
        <v>48.3300000678679</v>
      </c>
      <c r="Y503" s="253">
        <v>2811.4896074326475</v>
      </c>
      <c r="Z503" s="253">
        <v>48.330615397996311</v>
      </c>
      <c r="AA503" s="2">
        <f t="shared" si="377"/>
        <v>0.3433314864189202</v>
      </c>
      <c r="AB503" s="2">
        <f t="shared" si="378"/>
        <v>1.2731846214513657E-3</v>
      </c>
      <c r="AC503" s="215">
        <f t="shared" si="379"/>
        <v>93.818287847375842</v>
      </c>
      <c r="AD503" s="217">
        <f t="shared" si="380"/>
        <v>3.7863116693094839E-7</v>
      </c>
      <c r="AE503" s="223"/>
      <c r="AF503" s="23"/>
      <c r="AG503" s="372"/>
      <c r="AH503" s="367"/>
      <c r="AI503" s="367"/>
      <c r="AJ503" s="3">
        <v>71</v>
      </c>
      <c r="AK503" s="252">
        <v>2678.8232072010601</v>
      </c>
      <c r="AL503" s="252">
        <v>48.330000056862097</v>
      </c>
      <c r="AM503" s="253">
        <v>2668.904599376528</v>
      </c>
      <c r="AN503" s="253">
        <v>48.330487272496072</v>
      </c>
      <c r="AO503" s="2">
        <f t="shared" si="381"/>
        <v>0.37025988866564274</v>
      </c>
      <c r="AP503" s="2">
        <f t="shared" si="382"/>
        <v>1.0081018692346998E-3</v>
      </c>
      <c r="AQ503" s="215">
        <f t="shared" si="383"/>
        <v>98.37878117686833</v>
      </c>
      <c r="AR503" s="280">
        <f t="shared" si="384"/>
        <v>2.3737907398903587E-7</v>
      </c>
      <c r="AS503" s="475"/>
    </row>
    <row r="504" spans="4:45" s="20" customFormat="1" x14ac:dyDescent="0.25">
      <c r="D504" s="463"/>
      <c r="E504" s="459"/>
      <c r="F504" s="426"/>
      <c r="G504" s="370"/>
      <c r="H504" s="283">
        <v>72</v>
      </c>
      <c r="I504" s="284">
        <v>2684.62724424009</v>
      </c>
      <c r="J504" s="284">
        <v>48.330000014992798</v>
      </c>
      <c r="K504" s="285">
        <v>2676.15891086785</v>
      </c>
      <c r="L504" s="285">
        <v>48.33006821906222</v>
      </c>
      <c r="M504" s="286">
        <f t="shared" si="373"/>
        <v>0.31543795848786865</v>
      </c>
      <c r="N504" s="286">
        <f t="shared" si="374"/>
        <v>1.4112160024908369E-4</v>
      </c>
      <c r="O504" s="287">
        <f t="shared" si="375"/>
        <v>71.712670103394828</v>
      </c>
      <c r="P504" s="288">
        <f t="shared" si="376"/>
        <v>4.6517950856582781E-9</v>
      </c>
      <c r="Q504" s="223"/>
      <c r="R504" s="23"/>
      <c r="S504" s="372"/>
      <c r="T504" s="367"/>
      <c r="U504" s="367"/>
      <c r="V504" s="3">
        <v>72</v>
      </c>
      <c r="W504" s="252">
        <v>2821.1644385589698</v>
      </c>
      <c r="X504" s="252">
        <v>48.330000056337497</v>
      </c>
      <c r="Y504" s="253">
        <v>2811.3419363931016</v>
      </c>
      <c r="Z504" s="253">
        <v>48.330579120111842</v>
      </c>
      <c r="AA504" s="2">
        <f t="shared" si="377"/>
        <v>0.34817191198133191</v>
      </c>
      <c r="AB504" s="2">
        <f t="shared" si="378"/>
        <v>1.1981456107405467E-3</v>
      </c>
      <c r="AC504" s="215">
        <f t="shared" si="379"/>
        <v>96.481548798484937</v>
      </c>
      <c r="AD504" s="217">
        <f t="shared" si="380"/>
        <v>3.3531485475973268E-7</v>
      </c>
      <c r="AE504" s="223"/>
      <c r="AF504" s="23"/>
      <c r="AG504" s="372"/>
      <c r="AH504" s="367"/>
      <c r="AI504" s="367"/>
      <c r="AJ504" s="3">
        <v>72</v>
      </c>
      <c r="AK504" s="252">
        <v>2678.8124543297799</v>
      </c>
      <c r="AL504" s="252">
        <v>48.330000047266097</v>
      </c>
      <c r="AM504" s="253">
        <v>2668.7540371007426</v>
      </c>
      <c r="AN504" s="253">
        <v>48.330458529180326</v>
      </c>
      <c r="AO504" s="2">
        <f t="shared" si="381"/>
        <v>0.37548045637834238</v>
      </c>
      <c r="AP504" s="2">
        <f t="shared" si="382"/>
        <v>9.4864869393977095E-4</v>
      </c>
      <c r="AQ504" s="215">
        <f t="shared" si="383"/>
        <v>101.17175715339503</v>
      </c>
      <c r="AR504" s="280">
        <f t="shared" si="384"/>
        <v>2.1020566567552871E-7</v>
      </c>
      <c r="AS504" s="475"/>
    </row>
    <row r="505" spans="4:45" s="20" customFormat="1" x14ac:dyDescent="0.25">
      <c r="D505" s="463"/>
      <c r="E505" s="459"/>
      <c r="F505" s="426"/>
      <c r="G505" s="370"/>
      <c r="H505" s="283">
        <v>73</v>
      </c>
      <c r="I505" s="284">
        <v>2684.6164750094299</v>
      </c>
      <c r="J505" s="284">
        <v>48.330000012466201</v>
      </c>
      <c r="K505" s="285">
        <v>2676.0304424200722</v>
      </c>
      <c r="L505" s="285">
        <v>48.330063522918465</v>
      </c>
      <c r="M505" s="286">
        <f t="shared" si="373"/>
        <v>0.31982343359967536</v>
      </c>
      <c r="N505" s="286">
        <f t="shared" si="374"/>
        <v>1.3140999844402985E-4</v>
      </c>
      <c r="O505" s="287">
        <f t="shared" si="375"/>
        <v>73.719955625512981</v>
      </c>
      <c r="P505" s="288">
        <f t="shared" si="376"/>
        <v>4.033577546826276E-9</v>
      </c>
      <c r="Q505" s="223"/>
      <c r="R505" s="23"/>
      <c r="S505" s="372"/>
      <c r="T505" s="367"/>
      <c r="U505" s="367"/>
      <c r="V505" s="3">
        <v>73</v>
      </c>
      <c r="W505" s="252">
        <v>2821.1532855764499</v>
      </c>
      <c r="X505" s="252">
        <v>48.330000046787703</v>
      </c>
      <c r="Y505" s="253">
        <v>2811.1942625413685</v>
      </c>
      <c r="Z505" s="253">
        <v>48.330544980796311</v>
      </c>
      <c r="AA505" s="2">
        <f t="shared" si="377"/>
        <v>0.35301247493350696</v>
      </c>
      <c r="AB505" s="2">
        <f t="shared" si="378"/>
        <v>1.1275274324047862E-3</v>
      </c>
      <c r="AC505" s="215">
        <f t="shared" si="379"/>
        <v>99.182139813281395</v>
      </c>
      <c r="AD505" s="217">
        <f t="shared" si="380"/>
        <v>2.9695307373843093E-7</v>
      </c>
      <c r="AE505" s="223"/>
      <c r="AF505" s="23"/>
      <c r="AG505" s="372"/>
      <c r="AH505" s="367"/>
      <c r="AI505" s="367"/>
      <c r="AJ505" s="3">
        <v>73</v>
      </c>
      <c r="AK505" s="252">
        <v>2678.8017014421998</v>
      </c>
      <c r="AL505" s="252">
        <v>48.330000039300501</v>
      </c>
      <c r="AM505" s="253">
        <v>2668.6034716121571</v>
      </c>
      <c r="AN505" s="253">
        <v>48.330431481361849</v>
      </c>
      <c r="AO505" s="2">
        <f t="shared" si="381"/>
        <v>0.38070118533044905</v>
      </c>
      <c r="AP505" s="2">
        <f t="shared" si="382"/>
        <v>8.9270031243001899E-4</v>
      </c>
      <c r="AQ505" s="215">
        <f t="shared" si="383"/>
        <v>104.0038916663726</v>
      </c>
      <c r="AR505" s="280">
        <f t="shared" si="384"/>
        <v>1.8614225230043911E-7</v>
      </c>
      <c r="AS505" s="475"/>
    </row>
    <row r="506" spans="4:45" s="20" customFormat="1" x14ac:dyDescent="0.25">
      <c r="D506" s="463"/>
      <c r="E506" s="459"/>
      <c r="F506" s="426"/>
      <c r="G506" s="370"/>
      <c r="H506" s="283">
        <v>74</v>
      </c>
      <c r="I506" s="284">
        <v>2684.6057057624898</v>
      </c>
      <c r="J506" s="284">
        <v>48.330000010059301</v>
      </c>
      <c r="K506" s="285">
        <v>2675.9019716348321</v>
      </c>
      <c r="L506" s="285">
        <v>48.330059150050467</v>
      </c>
      <c r="M506" s="286">
        <f t="shared" si="373"/>
        <v>0.32420903036059417</v>
      </c>
      <c r="N506" s="286">
        <f t="shared" si="374"/>
        <v>1.2236704149238696E-4</v>
      </c>
      <c r="O506" s="287">
        <f t="shared" si="375"/>
        <v>75.754987764954279</v>
      </c>
      <c r="P506" s="288">
        <f t="shared" si="376"/>
        <v>3.4975385550648669E-9</v>
      </c>
      <c r="Q506" s="223"/>
      <c r="R506" s="23"/>
      <c r="S506" s="372"/>
      <c r="T506" s="367"/>
      <c r="U506" s="367"/>
      <c r="V506" s="3">
        <v>74</v>
      </c>
      <c r="W506" s="252">
        <v>2821.1421325779502</v>
      </c>
      <c r="X506" s="252">
        <v>48.330000037693999</v>
      </c>
      <c r="Y506" s="253">
        <v>2811.0465858759499</v>
      </c>
      <c r="Z506" s="253">
        <v>48.330512853983137</v>
      </c>
      <c r="AA506" s="2">
        <f t="shared" si="377"/>
        <v>0.35785317532991662</v>
      </c>
      <c r="AB506" s="2">
        <f t="shared" si="378"/>
        <v>1.061072395485555E-3</v>
      </c>
      <c r="AC506" s="215">
        <f t="shared" si="379"/>
        <v>101.92006321226954</v>
      </c>
      <c r="AD506" s="217">
        <f t="shared" si="380"/>
        <v>2.6298054640540152E-7</v>
      </c>
      <c r="AE506" s="223"/>
      <c r="AF506" s="23"/>
      <c r="AG506" s="372"/>
      <c r="AH506" s="367"/>
      <c r="AI506" s="367"/>
      <c r="AJ506" s="3">
        <v>74</v>
      </c>
      <c r="AK506" s="252">
        <v>2678.7909485383402</v>
      </c>
      <c r="AL506" s="252">
        <v>48.330000031712402</v>
      </c>
      <c r="AM506" s="253">
        <v>2668.452902909336</v>
      </c>
      <c r="AN506" s="253">
        <v>48.330406029028538</v>
      </c>
      <c r="AO506" s="2">
        <f t="shared" si="381"/>
        <v>0.38592207557835356</v>
      </c>
      <c r="AP506" s="2">
        <f t="shared" si="382"/>
        <v>8.4005238127396594E-4</v>
      </c>
      <c r="AQ506" s="215">
        <f t="shared" si="383"/>
        <v>106.87518742737342</v>
      </c>
      <c r="AR506" s="280">
        <f t="shared" si="384"/>
        <v>1.6483382070972328E-7</v>
      </c>
      <c r="AS506" s="475"/>
    </row>
    <row r="507" spans="4:45" s="20" customFormat="1" x14ac:dyDescent="0.25">
      <c r="D507" s="463"/>
      <c r="E507" s="459"/>
      <c r="F507" s="426"/>
      <c r="G507" s="370"/>
      <c r="H507" s="283">
        <v>75</v>
      </c>
      <c r="I507" s="284">
        <v>2684.5949364992798</v>
      </c>
      <c r="J507" s="284">
        <v>48.330000008508598</v>
      </c>
      <c r="K507" s="285">
        <v>2675.7734985116863</v>
      </c>
      <c r="L507" s="285">
        <v>48.330055078204595</v>
      </c>
      <c r="M507" s="286">
        <f t="shared" ref="M507:M532" si="385">ABS(I507-K507)/I507*100</f>
        <v>0.32859474878905603</v>
      </c>
      <c r="N507" s="286">
        <f t="shared" ref="N507:N532" si="386">ABS(J507-L507)/J507*100</f>
        <v>1.1394516032801296E-4</v>
      </c>
      <c r="O507" s="287">
        <f t="shared" ref="O507:O532" si="387">(K507-I507)^2</f>
        <v>77.817768168958125</v>
      </c>
      <c r="P507" s="288">
        <f t="shared" ref="P507:P532" si="388">(L507-J507)^2</f>
        <v>3.0326714171165077E-9</v>
      </c>
      <c r="Q507" s="223"/>
      <c r="R507" s="23"/>
      <c r="S507" s="372"/>
      <c r="T507" s="367"/>
      <c r="U507" s="367"/>
      <c r="V507" s="3">
        <v>75</v>
      </c>
      <c r="W507" s="252">
        <v>2821.1309795634902</v>
      </c>
      <c r="X507" s="252">
        <v>48.330000031858603</v>
      </c>
      <c r="Y507" s="253">
        <v>2810.8989063954132</v>
      </c>
      <c r="Z507" s="253">
        <v>48.330482621037156</v>
      </c>
      <c r="AA507" s="2">
        <f t="shared" ref="AA507:AA532" si="389">ABS(W507-Y507)/W507*100</f>
        <v>0.36269401322373968</v>
      </c>
      <c r="AB507" s="2">
        <f t="shared" ref="AB507:AB532" si="390">ABS(X507-Z507)/X507*100</f>
        <v>9.9852923284670064E-4</v>
      </c>
      <c r="AC507" s="215">
        <f t="shared" ref="AC507:AC532" si="391">(Y507-W507)^2</f>
        <v>104.69532131688175</v>
      </c>
      <c r="AD507" s="217">
        <f t="shared" ref="AD507:AD532" si="392">(Z507-X507)^2</f>
        <v>2.3289231525638975E-7</v>
      </c>
      <c r="AE507" s="223"/>
      <c r="AF507" s="23"/>
      <c r="AG507" s="372"/>
      <c r="AH507" s="367"/>
      <c r="AI507" s="367"/>
      <c r="AJ507" s="3">
        <v>75</v>
      </c>
      <c r="AK507" s="252">
        <v>2678.7801956181902</v>
      </c>
      <c r="AL507" s="252">
        <v>48.3300000268232</v>
      </c>
      <c r="AM507" s="253">
        <v>2668.3023309909013</v>
      </c>
      <c r="AN507" s="253">
        <v>48.330382078067615</v>
      </c>
      <c r="AO507" s="2">
        <f t="shared" ref="AO507:AO532" si="393">ABS(AK507-AM507)/AK507*100</f>
        <v>0.39114312717512456</v>
      </c>
      <c r="AP507" s="2">
        <f t="shared" ref="AP507:AP532" si="394">ABS(AL507-AN507)/AL507*100</f>
        <v>7.9050536768673549E-4</v>
      </c>
      <c r="AQ507" s="215">
        <f t="shared" ref="AQ507:AQ532" si="395">(AM507-AK507)^2</f>
        <v>109.78564714779215</v>
      </c>
      <c r="AR507" s="280">
        <f t="shared" ref="AR507:AR532" si="396">(AN507-AL507)^2</f>
        <v>1.459631533590792E-7</v>
      </c>
      <c r="AS507" s="475"/>
    </row>
    <row r="508" spans="4:45" s="20" customFormat="1" x14ac:dyDescent="0.25">
      <c r="D508" s="463"/>
      <c r="E508" s="459"/>
      <c r="F508" s="426"/>
      <c r="G508" s="370"/>
      <c r="H508" s="283">
        <v>76</v>
      </c>
      <c r="I508" s="284">
        <v>2684.5841672197898</v>
      </c>
      <c r="J508" s="284">
        <v>48.330000006957903</v>
      </c>
      <c r="K508" s="285">
        <v>2675.6450230502028</v>
      </c>
      <c r="L508" s="285">
        <v>48.330051286659085</v>
      </c>
      <c r="M508" s="286">
        <f t="shared" si="385"/>
        <v>0.33298058890232574</v>
      </c>
      <c r="N508" s="286">
        <f t="shared" si="386"/>
        <v>1.0610325093080077E-4</v>
      </c>
      <c r="O508" s="287">
        <f t="shared" si="387"/>
        <v>79.908298484662197</v>
      </c>
      <c r="P508" s="288">
        <f t="shared" si="388"/>
        <v>2.6296077533396798E-9</v>
      </c>
      <c r="Q508" s="223"/>
      <c r="R508" s="23"/>
      <c r="S508" s="372"/>
      <c r="T508" s="367"/>
      <c r="U508" s="367"/>
      <c r="V508" s="3">
        <v>76</v>
      </c>
      <c r="W508" s="252">
        <v>2821.1198265330399</v>
      </c>
      <c r="X508" s="252">
        <v>48.3300000260232</v>
      </c>
      <c r="Y508" s="253">
        <v>2810.7512240983892</v>
      </c>
      <c r="Z508" s="253">
        <v>48.330454170316571</v>
      </c>
      <c r="AA508" s="2">
        <f t="shared" si="389"/>
        <v>0.36753498866416467</v>
      </c>
      <c r="AB508" s="2">
        <f t="shared" si="390"/>
        <v>9.3967368741339696E-4</v>
      </c>
      <c r="AC508" s="215">
        <f t="shared" si="391"/>
        <v>107.50791644784465</v>
      </c>
      <c r="AD508" s="217">
        <f t="shared" si="392"/>
        <v>2.0624703920183359E-7</v>
      </c>
      <c r="AE508" s="223"/>
      <c r="AF508" s="23"/>
      <c r="AG508" s="372"/>
      <c r="AH508" s="367"/>
      <c r="AI508" s="367"/>
      <c r="AJ508" s="3">
        <v>76</v>
      </c>
      <c r="AK508" s="252">
        <v>2678.7694426817502</v>
      </c>
      <c r="AL508" s="252">
        <v>48.330000021933898</v>
      </c>
      <c r="AM508" s="253">
        <v>2668.1517558555292</v>
      </c>
      <c r="AN508" s="253">
        <v>48.330359539917673</v>
      </c>
      <c r="AO508" s="2">
        <f t="shared" si="393"/>
        <v>0.39636434017223438</v>
      </c>
      <c r="AP508" s="2">
        <f t="shared" si="394"/>
        <v>7.4388161310030094E-4</v>
      </c>
      <c r="AQ508" s="215">
        <f t="shared" si="395"/>
        <v>112.73527353970614</v>
      </c>
      <c r="AR508" s="280">
        <f t="shared" si="396"/>
        <v>1.2925318065730875E-7</v>
      </c>
      <c r="AS508" s="475"/>
    </row>
    <row r="509" spans="4:45" s="20" customFormat="1" x14ac:dyDescent="0.25">
      <c r="D509" s="463"/>
      <c r="E509" s="459"/>
      <c r="F509" s="426"/>
      <c r="G509" s="370"/>
      <c r="H509" s="283">
        <v>77</v>
      </c>
      <c r="I509" s="284">
        <v>2684.5733979240299</v>
      </c>
      <c r="J509" s="284">
        <v>48.330000005733801</v>
      </c>
      <c r="K509" s="285">
        <v>2675.5165452499596</v>
      </c>
      <c r="L509" s="285">
        <v>48.33004775611861</v>
      </c>
      <c r="M509" s="286">
        <f t="shared" si="385"/>
        <v>0.3373665507180385</v>
      </c>
      <c r="N509" s="286">
        <f t="shared" si="386"/>
        <v>9.8800713435132358E-5</v>
      </c>
      <c r="O509" s="287">
        <f t="shared" si="387"/>
        <v>82.0265803598151</v>
      </c>
      <c r="P509" s="288">
        <f t="shared" si="388"/>
        <v>2.2800992493946384E-9</v>
      </c>
      <c r="Q509" s="223"/>
      <c r="R509" s="23"/>
      <c r="S509" s="372"/>
      <c r="T509" s="367"/>
      <c r="U509" s="367"/>
      <c r="V509" s="3">
        <v>77</v>
      </c>
      <c r="W509" s="252">
        <v>2821.1086734866199</v>
      </c>
      <c r="X509" s="252">
        <v>48.330000021425001</v>
      </c>
      <c r="Y509" s="253">
        <v>2810.6035389835661</v>
      </c>
      <c r="Z509" s="253">
        <v>48.330427396760697</v>
      </c>
      <c r="AA509" s="2">
        <f t="shared" si="389"/>
        <v>0.37237610170013258</v>
      </c>
      <c r="AB509" s="2">
        <f t="shared" si="390"/>
        <v>8.8428581731318854E-4</v>
      </c>
      <c r="AC509" s="215">
        <f t="shared" si="391"/>
        <v>110.35785092725132</v>
      </c>
      <c r="AD509" s="217">
        <f t="shared" si="392"/>
        <v>1.8264967756205705E-7</v>
      </c>
      <c r="AE509" s="223"/>
      <c r="AF509" s="23"/>
      <c r="AG509" s="372"/>
      <c r="AH509" s="367"/>
      <c r="AI509" s="367"/>
      <c r="AJ509" s="3">
        <v>77</v>
      </c>
      <c r="AK509" s="252">
        <v>2678.7586897290198</v>
      </c>
      <c r="AL509" s="252">
        <v>48.330000018074799</v>
      </c>
      <c r="AM509" s="253">
        <v>2668.0011775019457</v>
      </c>
      <c r="AN509" s="253">
        <v>48.330338331241222</v>
      </c>
      <c r="AO509" s="2">
        <f t="shared" si="393"/>
        <v>0.40158571461927195</v>
      </c>
      <c r="AP509" s="2">
        <f t="shared" si="394"/>
        <v>7.0000655141135286E-4</v>
      </c>
      <c r="AQ509" s="215">
        <f t="shared" si="395"/>
        <v>115.72406931564942</v>
      </c>
      <c r="AR509" s="280">
        <f t="shared" si="396"/>
        <v>1.1445579857558387E-7</v>
      </c>
      <c r="AS509" s="475"/>
    </row>
    <row r="510" spans="4:45" s="20" customFormat="1" x14ac:dyDescent="0.25">
      <c r="D510" s="463"/>
      <c r="E510" s="459"/>
      <c r="F510" s="426"/>
      <c r="G510" s="370"/>
      <c r="H510" s="283">
        <v>78</v>
      </c>
      <c r="I510" s="284">
        <v>2684.56262861197</v>
      </c>
      <c r="J510" s="284">
        <v>48.330000004775201</v>
      </c>
      <c r="K510" s="285">
        <v>2675.3880651105442</v>
      </c>
      <c r="L510" s="285">
        <v>48.330044468616087</v>
      </c>
      <c r="M510" s="286">
        <f t="shared" si="385"/>
        <v>0.3417526342519886</v>
      </c>
      <c r="N510" s="286">
        <f t="shared" si="386"/>
        <v>9.2000498411190683E-5</v>
      </c>
      <c r="O510" s="287">
        <f t="shared" si="387"/>
        <v>84.172615441695115</v>
      </c>
      <c r="P510" s="288">
        <f t="shared" si="388"/>
        <v>1.9770331463819156E-9</v>
      </c>
      <c r="Q510" s="223"/>
      <c r="R510" s="23"/>
      <c r="S510" s="372"/>
      <c r="T510" s="367"/>
      <c r="U510" s="367"/>
      <c r="V510" s="3">
        <v>78</v>
      </c>
      <c r="W510" s="252">
        <v>2821.09752042421</v>
      </c>
      <c r="X510" s="252">
        <v>48.3300000178318</v>
      </c>
      <c r="Y510" s="253">
        <v>2810.4558510496872</v>
      </c>
      <c r="Z510" s="253">
        <v>48.330402201502032</v>
      </c>
      <c r="AA510" s="2">
        <f t="shared" si="389"/>
        <v>0.37721735237718906</v>
      </c>
      <c r="AB510" s="2">
        <f t="shared" si="390"/>
        <v>8.3216153545160058E-4</v>
      </c>
      <c r="AC510" s="215">
        <f t="shared" si="391"/>
        <v>113.24512707665509</v>
      </c>
      <c r="AD510" s="217">
        <f t="shared" si="392"/>
        <v>1.6175170460140114E-7</v>
      </c>
      <c r="AE510" s="223"/>
      <c r="AF510" s="23"/>
      <c r="AG510" s="372"/>
      <c r="AH510" s="367"/>
      <c r="AI510" s="367"/>
      <c r="AJ510" s="3">
        <v>78</v>
      </c>
      <c r="AK510" s="252">
        <v>2678.7479367599799</v>
      </c>
      <c r="AL510" s="252">
        <v>48.330000015052597</v>
      </c>
      <c r="AM510" s="253">
        <v>2667.850595928925</v>
      </c>
      <c r="AN510" s="253">
        <v>48.330318373616535</v>
      </c>
      <c r="AO510" s="2">
        <f t="shared" si="393"/>
        <v>0.40680725056331724</v>
      </c>
      <c r="AP510" s="2">
        <f t="shared" si="394"/>
        <v>6.5871831955004905E-4</v>
      </c>
      <c r="AQ510" s="215">
        <f t="shared" si="395"/>
        <v>118.75203718817548</v>
      </c>
      <c r="AR510" s="280">
        <f t="shared" si="396"/>
        <v>1.013521752324701E-7</v>
      </c>
      <c r="AS510" s="475"/>
    </row>
    <row r="511" spans="4:45" s="20" customFormat="1" x14ac:dyDescent="0.25">
      <c r="D511" s="463"/>
      <c r="E511" s="459"/>
      <c r="F511" s="426"/>
      <c r="G511" s="370"/>
      <c r="H511" s="283">
        <v>79</v>
      </c>
      <c r="I511" s="284">
        <v>2684.5518592836202</v>
      </c>
      <c r="J511" s="284">
        <v>48.3300000038166</v>
      </c>
      <c r="K511" s="285">
        <v>2675.2595826315523</v>
      </c>
      <c r="L511" s="285">
        <v>48.330041407421241</v>
      </c>
      <c r="M511" s="286">
        <f t="shared" si="385"/>
        <v>0.34613883952115126</v>
      </c>
      <c r="N511" s="286">
        <f t="shared" si="386"/>
        <v>8.5668538459564826E-5</v>
      </c>
      <c r="O511" s="287">
        <f t="shared" si="387"/>
        <v>86.346405378564597</v>
      </c>
      <c r="P511" s="288">
        <f t="shared" si="388"/>
        <v>1.7142584772497958E-9</v>
      </c>
      <c r="Q511" s="223"/>
      <c r="R511" s="23"/>
      <c r="S511" s="372"/>
      <c r="T511" s="367"/>
      <c r="U511" s="367"/>
      <c r="V511" s="3">
        <v>79</v>
      </c>
      <c r="W511" s="252">
        <v>2821.0863673458098</v>
      </c>
      <c r="X511" s="252">
        <v>48.330000014238799</v>
      </c>
      <c r="Y511" s="253">
        <v>2810.3081602955485</v>
      </c>
      <c r="Z511" s="253">
        <v>48.330378491501158</v>
      </c>
      <c r="AA511" s="2">
        <f t="shared" si="389"/>
        <v>0.38205874073971757</v>
      </c>
      <c r="AB511" s="2">
        <f t="shared" si="390"/>
        <v>7.8311041226453658E-4</v>
      </c>
      <c r="AC511" s="215">
        <f t="shared" si="391"/>
        <v>116.16974721830118</v>
      </c>
      <c r="AD511" s="217">
        <f t="shared" si="392"/>
        <v>1.4324503812273006E-7</v>
      </c>
      <c r="AE511" s="223"/>
      <c r="AF511" s="23"/>
      <c r="AG511" s="372"/>
      <c r="AH511" s="367"/>
      <c r="AI511" s="367"/>
      <c r="AJ511" s="3">
        <v>79</v>
      </c>
      <c r="AK511" s="252">
        <v>2678.73718377464</v>
      </c>
      <c r="AL511" s="252">
        <v>48.330000012030403</v>
      </c>
      <c r="AM511" s="253">
        <v>2667.7000111352859</v>
      </c>
      <c r="AN511" s="253">
        <v>48.330299593247709</v>
      </c>
      <c r="AO511" s="2">
        <f t="shared" si="393"/>
        <v>0.41202894805086965</v>
      </c>
      <c r="AP511" s="2">
        <f t="shared" si="394"/>
        <v>6.1986595744024876E-4</v>
      </c>
      <c r="AQ511" s="215">
        <f t="shared" si="395"/>
        <v>121.81917987090762</v>
      </c>
      <c r="AR511" s="280">
        <f t="shared" si="396"/>
        <v>8.9748905762212039E-8</v>
      </c>
      <c r="AS511" s="475"/>
    </row>
    <row r="512" spans="4:45" s="20" customFormat="1" x14ac:dyDescent="0.25">
      <c r="D512" s="463"/>
      <c r="E512" s="459"/>
      <c r="F512" s="426"/>
      <c r="G512" s="370"/>
      <c r="H512" s="283">
        <v>80</v>
      </c>
      <c r="I512" s="284">
        <v>2684.5410899389699</v>
      </c>
      <c r="J512" s="284">
        <v>48.330000003159903</v>
      </c>
      <c r="K512" s="285">
        <v>2675.1310978125885</v>
      </c>
      <c r="L512" s="285">
        <v>48.330038556955472</v>
      </c>
      <c r="M512" s="286">
        <f t="shared" si="385"/>
        <v>0.35052516654142052</v>
      </c>
      <c r="N512" s="286">
        <f t="shared" si="386"/>
        <v>7.9771975102139786E-5</v>
      </c>
      <c r="O512" s="287">
        <f t="shared" si="387"/>
        <v>88.547951818560691</v>
      </c>
      <c r="P512" s="288">
        <f t="shared" si="388"/>
        <v>1.4863951528059208E-9</v>
      </c>
      <c r="Q512" s="223"/>
      <c r="R512" s="23"/>
      <c r="S512" s="372"/>
      <c r="T512" s="367"/>
      <c r="U512" s="367"/>
      <c r="V512" s="3">
        <v>80</v>
      </c>
      <c r="W512" s="252">
        <v>2821.0752142513902</v>
      </c>
      <c r="X512" s="252">
        <v>48.330000011784897</v>
      </c>
      <c r="Y512" s="253">
        <v>2810.1604667199945</v>
      </c>
      <c r="Z512" s="253">
        <v>48.330356179203214</v>
      </c>
      <c r="AA512" s="2">
        <f t="shared" si="389"/>
        <v>0.38690026682936585</v>
      </c>
      <c r="AB512" s="2">
        <f t="shared" si="390"/>
        <v>7.3694893074820178E-4</v>
      </c>
      <c r="AC512" s="215">
        <f t="shared" si="391"/>
        <v>119.13171367410925</v>
      </c>
      <c r="AD512" s="217">
        <f t="shared" si="392"/>
        <v>1.2685522987092067E-7</v>
      </c>
      <c r="AE512" s="223"/>
      <c r="AF512" s="23"/>
      <c r="AG512" s="372"/>
      <c r="AH512" s="367"/>
      <c r="AI512" s="367"/>
      <c r="AJ512" s="3">
        <v>80</v>
      </c>
      <c r="AK512" s="252">
        <v>2678.7264307729802</v>
      </c>
      <c r="AL512" s="252">
        <v>48.330000009960003</v>
      </c>
      <c r="AM512" s="253">
        <v>2667.5494231198891</v>
      </c>
      <c r="AN512" s="253">
        <v>48.330281920691796</v>
      </c>
      <c r="AO512" s="2">
        <f t="shared" si="393"/>
        <v>0.41725080712575158</v>
      </c>
      <c r="AP512" s="2">
        <f t="shared" si="394"/>
        <v>5.8330381074941419E-4</v>
      </c>
      <c r="AQ512" s="215">
        <f t="shared" si="395"/>
        <v>124.92550007725691</v>
      </c>
      <c r="AR512" s="280">
        <f t="shared" si="396"/>
        <v>7.9473660700227697E-8</v>
      </c>
      <c r="AS512" s="475"/>
    </row>
    <row r="513" spans="4:45" s="20" customFormat="1" x14ac:dyDescent="0.25">
      <c r="D513" s="463"/>
      <c r="E513" s="459"/>
      <c r="F513" s="426"/>
      <c r="G513" s="370"/>
      <c r="H513" s="283">
        <v>81</v>
      </c>
      <c r="I513" s="284">
        <v>2684.5303205780001</v>
      </c>
      <c r="J513" s="284">
        <v>48.330000002539897</v>
      </c>
      <c r="K513" s="285">
        <v>2675.0026106532637</v>
      </c>
      <c r="L513" s="285">
        <v>48.330035902712559</v>
      </c>
      <c r="M513" s="286">
        <f t="shared" si="385"/>
        <v>0.35491161532811588</v>
      </c>
      <c r="N513" s="286">
        <f t="shared" si="386"/>
        <v>7.4281342148373275E-5</v>
      </c>
      <c r="O513" s="287">
        <f t="shared" si="387"/>
        <v>90.777256409921023</v>
      </c>
      <c r="P513" s="288">
        <f t="shared" si="388"/>
        <v>1.2888223971754473E-9</v>
      </c>
      <c r="Q513" s="223"/>
      <c r="R513" s="23"/>
      <c r="S513" s="372"/>
      <c r="T513" s="367"/>
      <c r="U513" s="367"/>
      <c r="V513" s="3">
        <v>81</v>
      </c>
      <c r="W513" s="252">
        <v>2821.0640611409699</v>
      </c>
      <c r="X513" s="252">
        <v>48.330000009469202</v>
      </c>
      <c r="Y513" s="253">
        <v>2810.0127703219146</v>
      </c>
      <c r="Z513" s="253">
        <v>48.330335182214576</v>
      </c>
      <c r="AA513" s="2">
        <f t="shared" si="389"/>
        <v>0.3917419306878725</v>
      </c>
      <c r="AB513" s="2">
        <f t="shared" si="390"/>
        <v>6.9350868054550712E-4</v>
      </c>
      <c r="AC513" s="215">
        <f t="shared" si="391"/>
        <v>122.13102876733683</v>
      </c>
      <c r="AD513" s="217">
        <f t="shared" si="392"/>
        <v>1.1234076924108393E-7</v>
      </c>
      <c r="AE513" s="223"/>
      <c r="AF513" s="23"/>
      <c r="AG513" s="372"/>
      <c r="AH513" s="367"/>
      <c r="AI513" s="367"/>
      <c r="AJ513" s="3">
        <v>81</v>
      </c>
      <c r="AK513" s="252">
        <v>2678.7156777549899</v>
      </c>
      <c r="AL513" s="252">
        <v>48.330000008005499</v>
      </c>
      <c r="AM513" s="253">
        <v>2667.3988318816359</v>
      </c>
      <c r="AN513" s="253">
        <v>48.33026529060205</v>
      </c>
      <c r="AO513" s="2">
        <f t="shared" si="393"/>
        <v>0.42247282783063028</v>
      </c>
      <c r="AP513" s="2">
        <f t="shared" si="394"/>
        <v>5.4889839955987708E-4</v>
      </c>
      <c r="AQ513" s="215">
        <f t="shared" si="395"/>
        <v>128.07100052124812</v>
      </c>
      <c r="AR513" s="280">
        <f t="shared" si="396"/>
        <v>7.0374856032963015E-8</v>
      </c>
      <c r="AS513" s="475"/>
    </row>
    <row r="514" spans="4:45" s="20" customFormat="1" x14ac:dyDescent="0.25">
      <c r="D514" s="463"/>
      <c r="E514" s="459"/>
      <c r="F514" s="426"/>
      <c r="G514" s="370"/>
      <c r="H514" s="283">
        <v>82</v>
      </c>
      <c r="I514" s="284">
        <v>2684.5195512007099</v>
      </c>
      <c r="J514" s="284">
        <v>48.330000002134398</v>
      </c>
      <c r="K514" s="285">
        <v>2674.8741211531969</v>
      </c>
      <c r="L514" s="285">
        <v>48.330033431184859</v>
      </c>
      <c r="M514" s="286">
        <f t="shared" si="385"/>
        <v>0.35929818589694446</v>
      </c>
      <c r="N514" s="286">
        <f t="shared" si="386"/>
        <v>6.9168322904267899E-5</v>
      </c>
      <c r="O514" s="287">
        <f t="shared" si="387"/>
        <v>93.034320801465583</v>
      </c>
      <c r="P514" s="288">
        <f t="shared" si="388"/>
        <v>1.1175014147313718E-9</v>
      </c>
      <c r="Q514" s="223"/>
      <c r="R514" s="23"/>
      <c r="S514" s="372"/>
      <c r="T514" s="367"/>
      <c r="U514" s="367"/>
      <c r="V514" s="3">
        <v>82</v>
      </c>
      <c r="W514" s="252">
        <v>2821.0529080145202</v>
      </c>
      <c r="X514" s="252">
        <v>48.330000007956201</v>
      </c>
      <c r="Y514" s="253">
        <v>2809.8650711002429</v>
      </c>
      <c r="Z514" s="253">
        <v>48.330315422998609</v>
      </c>
      <c r="AA514" s="2">
        <f t="shared" si="389"/>
        <v>0.39658373235372713</v>
      </c>
      <c r="AB514" s="2">
        <f t="shared" si="390"/>
        <v>6.5262785507167029E-4</v>
      </c>
      <c r="AC514" s="215">
        <f t="shared" si="391"/>
        <v>125.16769482046674</v>
      </c>
      <c r="AD514" s="217">
        <f t="shared" si="392"/>
        <v>9.9486648977279936E-8</v>
      </c>
      <c r="AE514" s="223"/>
      <c r="AF514" s="23"/>
      <c r="AG514" s="372"/>
      <c r="AH514" s="367"/>
      <c r="AI514" s="367"/>
      <c r="AJ514" s="3">
        <v>82</v>
      </c>
      <c r="AK514" s="252">
        <v>2678.7049247206601</v>
      </c>
      <c r="AL514" s="252">
        <v>48.330000006726998</v>
      </c>
      <c r="AM514" s="253">
        <v>2667.2482374194642</v>
      </c>
      <c r="AN514" s="253">
        <v>48.330249641486297</v>
      </c>
      <c r="AO514" s="2">
        <f t="shared" si="393"/>
        <v>0.42769501020686673</v>
      </c>
      <c r="AP514" s="2">
        <f t="shared" si="394"/>
        <v>5.1652133098440789E-4</v>
      </c>
      <c r="AQ514" s="215">
        <f t="shared" si="395"/>
        <v>131.25568391738273</v>
      </c>
      <c r="AR514" s="280">
        <f t="shared" si="396"/>
        <v>6.2317513050524664E-8</v>
      </c>
      <c r="AS514" s="475"/>
    </row>
    <row r="515" spans="4:45" s="20" customFormat="1" x14ac:dyDescent="0.25">
      <c r="D515" s="463"/>
      <c r="E515" s="459"/>
      <c r="F515" s="426"/>
      <c r="G515" s="370"/>
      <c r="H515" s="283">
        <v>83</v>
      </c>
      <c r="I515" s="284">
        <v>2684.5087818070401</v>
      </c>
      <c r="J515" s="284">
        <v>48.330000001797799</v>
      </c>
      <c r="K515" s="285">
        <v>2674.7456293120135</v>
      </c>
      <c r="L515" s="285">
        <v>48.33003112979457</v>
      </c>
      <c r="M515" s="286">
        <f t="shared" si="385"/>
        <v>0.36368487826121609</v>
      </c>
      <c r="N515" s="286">
        <f t="shared" si="386"/>
        <v>6.4407193811815035E-5</v>
      </c>
      <c r="O515" s="287">
        <f t="shared" si="387"/>
        <v>95.319146641143902</v>
      </c>
      <c r="P515" s="288">
        <f t="shared" si="388"/>
        <v>9.6895218293853828E-10</v>
      </c>
      <c r="Q515" s="223"/>
      <c r="R515" s="23"/>
      <c r="S515" s="372"/>
      <c r="T515" s="367"/>
      <c r="U515" s="367"/>
      <c r="V515" s="3">
        <v>83</v>
      </c>
      <c r="W515" s="252">
        <v>2821.0417548719902</v>
      </c>
      <c r="X515" s="252">
        <v>48.330000006702001</v>
      </c>
      <c r="Y515" s="253">
        <v>2809.717369053953</v>
      </c>
      <c r="Z515" s="253">
        <v>48.330296828589375</v>
      </c>
      <c r="AA515" s="2">
        <f t="shared" si="389"/>
        <v>0.40142567186323108</v>
      </c>
      <c r="AB515" s="2">
        <f t="shared" si="390"/>
        <v>6.1415660528350011E-4</v>
      </c>
      <c r="AC515" s="215">
        <f t="shared" si="391"/>
        <v>128.24171415576143</v>
      </c>
      <c r="AD515" s="217">
        <f t="shared" si="392"/>
        <v>8.8103232824665083E-8</v>
      </c>
      <c r="AE515" s="223"/>
      <c r="AF515" s="23"/>
      <c r="AG515" s="372"/>
      <c r="AH515" s="367"/>
      <c r="AI515" s="367"/>
      <c r="AJ515" s="3">
        <v>83</v>
      </c>
      <c r="AK515" s="252">
        <v>2678.6941716699398</v>
      </c>
      <c r="AL515" s="252">
        <v>48.330000005666399</v>
      </c>
      <c r="AM515" s="253">
        <v>2667.097639732347</v>
      </c>
      <c r="AN515" s="253">
        <v>48.330234915479579</v>
      </c>
      <c r="AO515" s="2">
        <f t="shared" si="393"/>
        <v>0.4329173542929432</v>
      </c>
      <c r="AP515" s="2">
        <f t="shared" si="394"/>
        <v>4.8605382402783665E-4</v>
      </c>
      <c r="AQ515" s="215">
        <f t="shared" si="395"/>
        <v>134.47955297960917</v>
      </c>
      <c r="AR515" s="280">
        <f t="shared" si="396"/>
        <v>5.5182620328354218E-8</v>
      </c>
      <c r="AS515" s="475"/>
    </row>
    <row r="516" spans="4:45" s="20" customFormat="1" x14ac:dyDescent="0.25">
      <c r="D516" s="463"/>
      <c r="E516" s="459"/>
      <c r="F516" s="426"/>
      <c r="G516" s="370"/>
      <c r="H516" s="283">
        <v>84</v>
      </c>
      <c r="I516" s="284">
        <v>2684.4980123969599</v>
      </c>
      <c r="J516" s="284">
        <v>48.330000001441697</v>
      </c>
      <c r="K516" s="285">
        <v>2674.6171351293447</v>
      </c>
      <c r="L516" s="285">
        <v>48.330028986829717</v>
      </c>
      <c r="M516" s="286">
        <f t="shared" si="385"/>
        <v>0.36807169243506732</v>
      </c>
      <c r="N516" s="286">
        <f t="shared" si="386"/>
        <v>5.9973904447684359E-5</v>
      </c>
      <c r="O516" s="287">
        <f t="shared" si="387"/>
        <v>97.631735577675471</v>
      </c>
      <c r="P516" s="288">
        <f t="shared" si="388"/>
        <v>8.4015271869491543E-10</v>
      </c>
      <c r="Q516" s="223"/>
      <c r="R516" s="23"/>
      <c r="S516" s="372"/>
      <c r="T516" s="367"/>
      <c r="U516" s="367"/>
      <c r="V516" s="3">
        <v>84</v>
      </c>
      <c r="W516" s="252">
        <v>2821.0306017133498</v>
      </c>
      <c r="X516" s="252">
        <v>48.330000005374302</v>
      </c>
      <c r="Y516" s="253">
        <v>2809.5696641820573</v>
      </c>
      <c r="Z516" s="253">
        <v>48.330279330322192</v>
      </c>
      <c r="AA516" s="2">
        <f t="shared" si="389"/>
        <v>0.40626774925205494</v>
      </c>
      <c r="AB516" s="2">
        <f t="shared" si="390"/>
        <v>5.779535440901851E-4</v>
      </c>
      <c r="AC516" s="215">
        <f t="shared" si="391"/>
        <v>131.35308909618971</v>
      </c>
      <c r="AD516" s="217">
        <f t="shared" si="392"/>
        <v>7.8022426513665971E-8</v>
      </c>
      <c r="AE516" s="223"/>
      <c r="AF516" s="23"/>
      <c r="AG516" s="372"/>
      <c r="AH516" s="367"/>
      <c r="AI516" s="367"/>
      <c r="AJ516" s="3">
        <v>84</v>
      </c>
      <c r="AK516" s="252">
        <v>2678.6834186028</v>
      </c>
      <c r="AL516" s="252">
        <v>48.330000004543599</v>
      </c>
      <c r="AM516" s="253">
        <v>2666.9470388192908</v>
      </c>
      <c r="AN516" s="253">
        <v>48.330221058130192</v>
      </c>
      <c r="AO516" s="2">
        <f t="shared" si="393"/>
        <v>0.43813986012691475</v>
      </c>
      <c r="AP516" s="2">
        <f t="shared" si="394"/>
        <v>4.5738379178970364E-4</v>
      </c>
      <c r="AQ516" s="215">
        <f t="shared" si="395"/>
        <v>137.74261042276262</v>
      </c>
      <c r="AR516" s="280">
        <f t="shared" si="396"/>
        <v>4.8864688145516403E-8</v>
      </c>
      <c r="AS516" s="475"/>
    </row>
    <row r="517" spans="4:45" s="20" customFormat="1" x14ac:dyDescent="0.25">
      <c r="D517" s="463"/>
      <c r="E517" s="459"/>
      <c r="F517" s="426"/>
      <c r="G517" s="370"/>
      <c r="H517" s="283">
        <v>85</v>
      </c>
      <c r="I517" s="284">
        <v>2684.4872429704301</v>
      </c>
      <c r="J517" s="284">
        <v>48.330000001194499</v>
      </c>
      <c r="K517" s="285">
        <v>2674.488638604827</v>
      </c>
      <c r="L517" s="285">
        <v>48.330026991384543</v>
      </c>
      <c r="M517" s="286">
        <f t="shared" si="385"/>
        <v>0.37245862843212812</v>
      </c>
      <c r="N517" s="286">
        <f t="shared" si="386"/>
        <v>5.5845623925411653E-5</v>
      </c>
      <c r="O517" s="287">
        <f t="shared" si="387"/>
        <v>99.972089259857654</v>
      </c>
      <c r="P517" s="288">
        <f t="shared" si="388"/>
        <v>7.2847035860144088E-10</v>
      </c>
      <c r="Q517" s="223"/>
      <c r="R517" s="23"/>
      <c r="S517" s="372"/>
      <c r="T517" s="367"/>
      <c r="U517" s="367"/>
      <c r="V517" s="3">
        <v>85</v>
      </c>
      <c r="W517" s="252">
        <v>2821.01944853856</v>
      </c>
      <c r="X517" s="252">
        <v>48.330000004454</v>
      </c>
      <c r="Y517" s="253">
        <v>2809.4219564836039</v>
      </c>
      <c r="Z517" s="253">
        <v>48.33026286358006</v>
      </c>
      <c r="AA517" s="2">
        <f t="shared" si="389"/>
        <v>0.41110996455427545</v>
      </c>
      <c r="AB517" s="2">
        <f t="shared" si="390"/>
        <v>5.4388397690058538E-4</v>
      </c>
      <c r="AC517" s="215">
        <f t="shared" si="391"/>
        <v>134.50182196476968</v>
      </c>
      <c r="AD517" s="217">
        <f t="shared" si="392"/>
        <v>6.9094920153172858E-8</v>
      </c>
      <c r="AE517" s="223"/>
      <c r="AF517" s="23"/>
      <c r="AG517" s="372"/>
      <c r="AH517" s="367"/>
      <c r="AI517" s="367"/>
      <c r="AJ517" s="3">
        <v>85</v>
      </c>
      <c r="AK517" s="252">
        <v>2678.6726655192001</v>
      </c>
      <c r="AL517" s="252">
        <v>48.330000003764702</v>
      </c>
      <c r="AM517" s="253">
        <v>2666.7964346793328</v>
      </c>
      <c r="AN517" s="253">
        <v>48.330208018198356</v>
      </c>
      <c r="AO517" s="2">
        <f t="shared" si="393"/>
        <v>0.44336252774526064</v>
      </c>
      <c r="AP517" s="2">
        <f t="shared" si="394"/>
        <v>4.3040437334356316E-4</v>
      </c>
      <c r="AQ517" s="215">
        <f t="shared" si="395"/>
        <v>141.04485896181458</v>
      </c>
      <c r="AR517" s="280">
        <f t="shared" si="396"/>
        <v>4.327000460803972E-8</v>
      </c>
      <c r="AS517" s="475"/>
    </row>
    <row r="518" spans="4:45" s="20" customFormat="1" x14ac:dyDescent="0.25">
      <c r="D518" s="463"/>
      <c r="E518" s="459"/>
      <c r="F518" s="426"/>
      <c r="G518" s="370"/>
      <c r="H518" s="283">
        <v>86</v>
      </c>
      <c r="I518" s="284">
        <v>2684.4764735273802</v>
      </c>
      <c r="J518" s="284">
        <v>48.330000000984803</v>
      </c>
      <c r="K518" s="285">
        <v>2674.360139738103</v>
      </c>
      <c r="L518" s="285">
        <v>48.330025133304019</v>
      </c>
      <c r="M518" s="286">
        <f t="shared" si="385"/>
        <v>0.37684568626464426</v>
      </c>
      <c r="N518" s="286">
        <f t="shared" si="386"/>
        <v>5.200148813461234E-5</v>
      </c>
      <c r="O518" s="287">
        <f t="shared" si="387"/>
        <v>102.34020933607114</v>
      </c>
      <c r="P518" s="288">
        <f t="shared" si="388"/>
        <v>6.3163346917342775E-10</v>
      </c>
      <c r="Q518" s="223"/>
      <c r="R518" s="23"/>
      <c r="S518" s="372"/>
      <c r="T518" s="367"/>
      <c r="U518" s="367"/>
      <c r="V518" s="3">
        <v>86</v>
      </c>
      <c r="W518" s="252">
        <v>2821.0082953475298</v>
      </c>
      <c r="X518" s="252">
        <v>48.330000003673597</v>
      </c>
      <c r="Y518" s="253">
        <v>2809.2742459576752</v>
      </c>
      <c r="Z518" s="253">
        <v>48.330247367555089</v>
      </c>
      <c r="AA518" s="2">
        <f t="shared" si="389"/>
        <v>0.41595231780093123</v>
      </c>
      <c r="AB518" s="2">
        <f t="shared" si="390"/>
        <v>5.1182263909193703E-4</v>
      </c>
      <c r="AC518" s="215">
        <f t="shared" si="391"/>
        <v>137.68791508354687</v>
      </c>
      <c r="AD518" s="217">
        <f t="shared" si="392"/>
        <v>6.1188889866756282E-8</v>
      </c>
      <c r="AE518" s="223"/>
      <c r="AF518" s="23"/>
      <c r="AG518" s="372"/>
      <c r="AH518" s="367"/>
      <c r="AI518" s="367"/>
      <c r="AJ518" s="3">
        <v>86</v>
      </c>
      <c r="AK518" s="252">
        <v>2678.6619124190702</v>
      </c>
      <c r="AL518" s="252">
        <v>48.330000003103699</v>
      </c>
      <c r="AM518" s="253">
        <v>2666.6458273115395</v>
      </c>
      <c r="AN518" s="253">
        <v>48.330195747466753</v>
      </c>
      <c r="AO518" s="2">
        <f t="shared" si="393"/>
        <v>0.44858535718227599</v>
      </c>
      <c r="AP518" s="2">
        <f t="shared" si="394"/>
        <v>4.0501626948459047E-4</v>
      </c>
      <c r="AQ518" s="215">
        <f t="shared" si="395"/>
        <v>144.38630131142037</v>
      </c>
      <c r="AR518" s="280">
        <f t="shared" si="396"/>
        <v>3.8315855667601359E-8</v>
      </c>
      <c r="AS518" s="475"/>
    </row>
    <row r="519" spans="4:45" s="20" customFormat="1" x14ac:dyDescent="0.25">
      <c r="D519" s="463"/>
      <c r="E519" s="459"/>
      <c r="F519" s="426"/>
      <c r="G519" s="370"/>
      <c r="H519" s="283">
        <v>87</v>
      </c>
      <c r="I519" s="284">
        <v>2684.4657040676898</v>
      </c>
      <c r="J519" s="284">
        <v>48.330000000797099</v>
      </c>
      <c r="K519" s="285">
        <v>2674.23163852882</v>
      </c>
      <c r="L519" s="285">
        <v>48.330023403132181</v>
      </c>
      <c r="M519" s="286">
        <f t="shared" si="385"/>
        <v>0.38123286594283656</v>
      </c>
      <c r="N519" s="286">
        <f t="shared" si="386"/>
        <v>4.8421963751233769E-5</v>
      </c>
      <c r="O519" s="287">
        <f t="shared" si="387"/>
        <v>104.73609745388241</v>
      </c>
      <c r="P519" s="288">
        <f t="shared" si="388"/>
        <v>5.4766928726012425E-10</v>
      </c>
      <c r="Q519" s="223"/>
      <c r="R519" s="23"/>
      <c r="S519" s="372"/>
      <c r="T519" s="367"/>
      <c r="U519" s="367"/>
      <c r="V519" s="3">
        <v>87</v>
      </c>
      <c r="W519" s="252">
        <v>2820.9971421401501</v>
      </c>
      <c r="X519" s="252">
        <v>48.330000002974401</v>
      </c>
      <c r="Y519" s="253">
        <v>2809.1265326033854</v>
      </c>
      <c r="Z519" s="253">
        <v>48.330232785023952</v>
      </c>
      <c r="AA519" s="2">
        <f t="shared" si="389"/>
        <v>0.4207948090212914</v>
      </c>
      <c r="AB519" s="2">
        <f t="shared" si="390"/>
        <v>4.8165125085160282E-4</v>
      </c>
      <c r="AC519" s="215">
        <f t="shared" si="391"/>
        <v>140.91137077432981</v>
      </c>
      <c r="AD519" s="217">
        <f t="shared" si="392"/>
        <v>5.4187482593120397E-8</v>
      </c>
      <c r="AE519" s="223"/>
      <c r="AF519" s="23"/>
      <c r="AG519" s="372"/>
      <c r="AH519" s="367"/>
      <c r="AI519" s="367"/>
      <c r="AJ519" s="3">
        <v>87</v>
      </c>
      <c r="AK519" s="252">
        <v>2678.6511593022701</v>
      </c>
      <c r="AL519" s="252">
        <v>48.330000002511603</v>
      </c>
      <c r="AM519" s="253">
        <v>2666.4952167150054</v>
      </c>
      <c r="AN519" s="253">
        <v>48.330184200562258</v>
      </c>
      <c r="AO519" s="2">
        <f t="shared" si="393"/>
        <v>0.45380834846860185</v>
      </c>
      <c r="AP519" s="2">
        <f t="shared" si="394"/>
        <v>3.8112569965753867E-4</v>
      </c>
      <c r="AQ519" s="215">
        <f t="shared" si="395"/>
        <v>147.76694018487535</v>
      </c>
      <c r="AR519" s="280">
        <f t="shared" si="396"/>
        <v>3.3928921864755951E-8</v>
      </c>
      <c r="AS519" s="475"/>
    </row>
    <row r="520" spans="4:45" s="20" customFormat="1" x14ac:dyDescent="0.25">
      <c r="D520" s="463"/>
      <c r="E520" s="459"/>
      <c r="F520" s="426"/>
      <c r="G520" s="370"/>
      <c r="H520" s="283">
        <v>88</v>
      </c>
      <c r="I520" s="284">
        <v>2684.4549345911601</v>
      </c>
      <c r="J520" s="284">
        <v>48.330000000663098</v>
      </c>
      <c r="K520" s="285">
        <v>2674.103134976629</v>
      </c>
      <c r="L520" s="285">
        <v>48.330021792063974</v>
      </c>
      <c r="M520" s="286">
        <f t="shared" si="385"/>
        <v>0.38562016747387179</v>
      </c>
      <c r="N520" s="286">
        <f t="shared" si="386"/>
        <v>4.5088766553840815E-5</v>
      </c>
      <c r="O520" s="287">
        <f t="shared" si="387"/>
        <v>107.15975525940512</v>
      </c>
      <c r="P520" s="288">
        <f t="shared" si="388"/>
        <v>4.7486515212852043E-10</v>
      </c>
      <c r="Q520" s="223"/>
      <c r="R520" s="23"/>
      <c r="S520" s="372"/>
      <c r="T520" s="367"/>
      <c r="U520" s="367"/>
      <c r="V520" s="3">
        <v>88</v>
      </c>
      <c r="W520" s="252">
        <v>2820.9859889162199</v>
      </c>
      <c r="X520" s="252">
        <v>48.3300000024756</v>
      </c>
      <c r="Y520" s="253">
        <v>2808.9788164198781</v>
      </c>
      <c r="Z520" s="253">
        <v>48.330219062136564</v>
      </c>
      <c r="AA520" s="2">
        <f t="shared" si="389"/>
        <v>0.42563743824033612</v>
      </c>
      <c r="AB520" s="2">
        <f t="shared" si="390"/>
        <v>4.5325814391159374E-4</v>
      </c>
      <c r="AC520" s="215">
        <f t="shared" si="391"/>
        <v>144.17219135690721</v>
      </c>
      <c r="AD520" s="217">
        <f t="shared" si="392"/>
        <v>4.798713506152861E-8</v>
      </c>
      <c r="AE520" s="223"/>
      <c r="AF520" s="23"/>
      <c r="AG520" s="372"/>
      <c r="AH520" s="367"/>
      <c r="AI520" s="367"/>
      <c r="AJ520" s="3">
        <v>88</v>
      </c>
      <c r="AK520" s="252">
        <v>2678.6404061686299</v>
      </c>
      <c r="AL520" s="252">
        <v>48.330000002089299</v>
      </c>
      <c r="AM520" s="253">
        <v>2666.3446028888507</v>
      </c>
      <c r="AN520" s="253">
        <v>48.330173334788149</v>
      </c>
      <c r="AO520" s="2">
        <f t="shared" si="393"/>
        <v>0.45903150163281492</v>
      </c>
      <c r="AP520" s="2">
        <f t="shared" si="394"/>
        <v>3.5864411099215967E-4</v>
      </c>
      <c r="AQ520" s="215">
        <f t="shared" si="395"/>
        <v>151.18677829502874</v>
      </c>
      <c r="AR520" s="280">
        <f t="shared" si="396"/>
        <v>3.0044224490626146E-8</v>
      </c>
      <c r="AS520" s="475"/>
    </row>
    <row r="521" spans="4:45" s="20" customFormat="1" x14ac:dyDescent="0.25">
      <c r="D521" s="463"/>
      <c r="E521" s="459"/>
      <c r="F521" s="426"/>
      <c r="G521" s="370"/>
      <c r="H521" s="283">
        <v>89</v>
      </c>
      <c r="I521" s="284">
        <v>2684.4441650976501</v>
      </c>
      <c r="J521" s="284">
        <v>48.3300000005325</v>
      </c>
      <c r="K521" s="285">
        <v>2673.9746290811863</v>
      </c>
      <c r="L521" s="285">
        <v>48.330020291900475</v>
      </c>
      <c r="M521" s="286">
        <f t="shared" si="385"/>
        <v>0.39000759086687475</v>
      </c>
      <c r="N521" s="286">
        <f t="shared" si="386"/>
        <v>4.1985036155803271E-5</v>
      </c>
      <c r="O521" s="287">
        <f t="shared" si="387"/>
        <v>109.61118440003133</v>
      </c>
      <c r="P521" s="288">
        <f t="shared" si="388"/>
        <v>4.1173961426939299E-10</v>
      </c>
      <c r="Q521" s="223"/>
      <c r="R521" s="23"/>
      <c r="S521" s="372"/>
      <c r="T521" s="367"/>
      <c r="U521" s="367"/>
      <c r="V521" s="3">
        <v>89</v>
      </c>
      <c r="W521" s="252">
        <v>2820.9748356755799</v>
      </c>
      <c r="X521" s="252">
        <v>48.330000001989902</v>
      </c>
      <c r="Y521" s="253">
        <v>2808.8310974063256</v>
      </c>
      <c r="Z521" s="253">
        <v>48.33020614821725</v>
      </c>
      <c r="AA521" s="2">
        <f t="shared" si="389"/>
        <v>0.4304802054835084</v>
      </c>
      <c r="AB521" s="2">
        <f t="shared" si="390"/>
        <v>4.2653885234913492E-4</v>
      </c>
      <c r="AC521" s="215">
        <f t="shared" si="391"/>
        <v>147.47037915215142</v>
      </c>
      <c r="AD521" s="217">
        <f t="shared" si="392"/>
        <v>4.2496267050153279E-8</v>
      </c>
      <c r="AE521" s="223"/>
      <c r="AF521" s="23"/>
      <c r="AG521" s="372"/>
      <c r="AH521" s="367"/>
      <c r="AI521" s="367"/>
      <c r="AJ521" s="3">
        <v>89</v>
      </c>
      <c r="AK521" s="252">
        <v>2678.6296530180002</v>
      </c>
      <c r="AL521" s="252">
        <v>48.330000001678002</v>
      </c>
      <c r="AM521" s="253">
        <v>2666.1939858322194</v>
      </c>
      <c r="AN521" s="253">
        <v>48.33016310996625</v>
      </c>
      <c r="AO521" s="2">
        <f t="shared" si="393"/>
        <v>0.46425481670337099</v>
      </c>
      <c r="AP521" s="2">
        <f t="shared" si="394"/>
        <v>3.37488699032937E-4</v>
      </c>
      <c r="AQ521" s="215">
        <f t="shared" si="395"/>
        <v>154.6458183555068</v>
      </c>
      <c r="AR521" s="280">
        <f t="shared" si="396"/>
        <v>2.6604313695284485E-8</v>
      </c>
      <c r="AS521" s="475"/>
    </row>
    <row r="522" spans="4:45" s="20" customFormat="1" x14ac:dyDescent="0.25">
      <c r="D522" s="463"/>
      <c r="E522" s="459"/>
      <c r="F522" s="426"/>
      <c r="G522" s="370"/>
      <c r="H522" s="283">
        <v>90</v>
      </c>
      <c r="I522" s="284">
        <v>2684.4333955867201</v>
      </c>
      <c r="J522" s="284">
        <v>48.330000000442702</v>
      </c>
      <c r="K522" s="285">
        <v>2673.8461208421518</v>
      </c>
      <c r="L522" s="285">
        <v>48.330018895007157</v>
      </c>
      <c r="M522" s="286">
        <f t="shared" si="385"/>
        <v>0.39439513611975019</v>
      </c>
      <c r="N522" s="286">
        <f t="shared" si="386"/>
        <v>3.9094898520750596E-5</v>
      </c>
      <c r="O522" s="287">
        <f t="shared" si="387"/>
        <v>112.09038651697325</v>
      </c>
      <c r="P522" s="288">
        <f t="shared" si="388"/>
        <v>3.5700456595366622E-10</v>
      </c>
      <c r="Q522" s="223"/>
      <c r="R522" s="23"/>
      <c r="S522" s="372"/>
      <c r="T522" s="367"/>
      <c r="U522" s="367"/>
      <c r="V522" s="3">
        <v>90</v>
      </c>
      <c r="W522" s="252">
        <v>2820.9636824177701</v>
      </c>
      <c r="X522" s="252">
        <v>48.330000001655598</v>
      </c>
      <c r="Y522" s="253">
        <v>2808.6833755619268</v>
      </c>
      <c r="Z522" s="253">
        <v>48.330193995577616</v>
      </c>
      <c r="AA522" s="2">
        <f t="shared" si="389"/>
        <v>0.43532311076469271</v>
      </c>
      <c r="AB522" s="2">
        <f t="shared" si="390"/>
        <v>4.0139441756934495E-4</v>
      </c>
      <c r="AC522" s="215">
        <f t="shared" si="391"/>
        <v>150.80593647367107</v>
      </c>
      <c r="AD522" s="217">
        <f t="shared" si="392"/>
        <v>3.7633641779890901E-8</v>
      </c>
      <c r="AE522" s="223"/>
      <c r="AF522" s="23"/>
      <c r="AG522" s="372"/>
      <c r="AH522" s="367"/>
      <c r="AI522" s="367"/>
      <c r="AJ522" s="3">
        <v>90</v>
      </c>
      <c r="AK522" s="252">
        <v>2678.6188998499301</v>
      </c>
      <c r="AL522" s="252">
        <v>48.330000001395</v>
      </c>
      <c r="AM522" s="253">
        <v>2666.0433655442794</v>
      </c>
      <c r="AN522" s="253">
        <v>48.330153488288374</v>
      </c>
      <c r="AO522" s="2">
        <f t="shared" si="393"/>
        <v>0.46947829369662508</v>
      </c>
      <c r="AP522" s="2">
        <f t="shared" si="394"/>
        <v>3.1758099186870835E-4</v>
      </c>
      <c r="AQ522" s="215">
        <f t="shared" si="395"/>
        <v>158.14406307259921</v>
      </c>
      <c r="AR522" s="280">
        <f t="shared" si="396"/>
        <v>2.3558226437778766E-8</v>
      </c>
      <c r="AS522" s="475"/>
    </row>
    <row r="523" spans="4:45" s="20" customFormat="1" x14ac:dyDescent="0.25">
      <c r="D523" s="463"/>
      <c r="E523" s="459"/>
      <c r="F523" s="426"/>
      <c r="G523" s="370"/>
      <c r="H523" s="283">
        <v>91</v>
      </c>
      <c r="I523" s="284">
        <v>2684.4226260581099</v>
      </c>
      <c r="J523" s="284">
        <v>48.330000000371101</v>
      </c>
      <c r="K523" s="285">
        <v>2673.7176102591893</v>
      </c>
      <c r="L523" s="285">
        <v>48.330017594275041</v>
      </c>
      <c r="M523" s="286">
        <f t="shared" si="385"/>
        <v>0.39878280323691773</v>
      </c>
      <c r="N523" s="286">
        <f t="shared" si="386"/>
        <v>3.6403691166385135E-5</v>
      </c>
      <c r="O523" s="287">
        <f t="shared" si="387"/>
        <v>114.59736325513992</v>
      </c>
      <c r="P523" s="288">
        <f t="shared" si="388"/>
        <v>3.0954545587982311E-10</v>
      </c>
      <c r="Q523" s="223"/>
      <c r="R523" s="23"/>
      <c r="S523" s="372"/>
      <c r="T523" s="367"/>
      <c r="U523" s="367"/>
      <c r="V523" s="3">
        <v>91</v>
      </c>
      <c r="W523" s="252">
        <v>2820.9525291425398</v>
      </c>
      <c r="X523" s="252">
        <v>48.330000001388598</v>
      </c>
      <c r="Y523" s="253">
        <v>2808.5356508859054</v>
      </c>
      <c r="Z523" s="253">
        <v>48.330182559340457</v>
      </c>
      <c r="AA523" s="2">
        <f t="shared" si="389"/>
        <v>0.44016615410428905</v>
      </c>
      <c r="AB523" s="2">
        <f t="shared" si="390"/>
        <v>3.7773215777832104E-4</v>
      </c>
      <c r="AC523" s="215">
        <f t="shared" si="391"/>
        <v>154.17886564007992</v>
      </c>
      <c r="AD523" s="217">
        <f t="shared" si="392"/>
        <v>3.3327405787138346E-8</v>
      </c>
      <c r="AE523" s="223"/>
      <c r="AF523" s="23"/>
      <c r="AG523" s="372"/>
      <c r="AH523" s="367"/>
      <c r="AI523" s="367"/>
      <c r="AJ523" s="3">
        <v>91</v>
      </c>
      <c r="AK523" s="252">
        <v>2678.6081466641699</v>
      </c>
      <c r="AL523" s="252">
        <v>48.330000001169303</v>
      </c>
      <c r="AM523" s="253">
        <v>2665.8927420242194</v>
      </c>
      <c r="AN523" s="253">
        <v>48.330144434176518</v>
      </c>
      <c r="AO523" s="2">
        <f t="shared" si="393"/>
        <v>0.47470193263564026</v>
      </c>
      <c r="AP523" s="2">
        <f t="shared" si="394"/>
        <v>2.9884752164530983E-4</v>
      </c>
      <c r="AQ523" s="215">
        <f t="shared" si="395"/>
        <v>161.68151515767522</v>
      </c>
      <c r="AR523" s="280">
        <f t="shared" si="396"/>
        <v>2.0860893573073689E-8</v>
      </c>
      <c r="AS523" s="475"/>
    </row>
    <row r="524" spans="4:45" s="20" customFormat="1" x14ac:dyDescent="0.25">
      <c r="D524" s="463"/>
      <c r="E524" s="459"/>
      <c r="F524" s="426"/>
      <c r="G524" s="370"/>
      <c r="H524" s="283">
        <v>92</v>
      </c>
      <c r="I524" s="284">
        <v>2684.4118565109102</v>
      </c>
      <c r="J524" s="284">
        <v>48.330000000297403</v>
      </c>
      <c r="K524" s="285">
        <v>2673.5890973319651</v>
      </c>
      <c r="L524" s="285">
        <v>48.330016383084512</v>
      </c>
      <c r="M524" s="286">
        <f t="shared" si="385"/>
        <v>0.40317059219862106</v>
      </c>
      <c r="N524" s="286">
        <f t="shared" si="386"/>
        <v>3.389775938141172E-5</v>
      </c>
      <c r="O524" s="287">
        <f t="shared" si="387"/>
        <v>117.13211624543899</v>
      </c>
      <c r="P524" s="288">
        <f t="shared" si="388"/>
        <v>2.6839571346330869E-10</v>
      </c>
      <c r="Q524" s="223"/>
      <c r="R524" s="23"/>
      <c r="S524" s="372"/>
      <c r="T524" s="367"/>
      <c r="U524" s="367"/>
      <c r="V524" s="3">
        <v>92</v>
      </c>
      <c r="W524" s="252">
        <v>2820.94137584895</v>
      </c>
      <c r="X524" s="252">
        <v>48.330000001114001</v>
      </c>
      <c r="Y524" s="253">
        <v>2808.3879233775087</v>
      </c>
      <c r="Z524" s="253">
        <v>48.330171797274033</v>
      </c>
      <c r="AA524" s="2">
        <f t="shared" si="389"/>
        <v>0.44500933549756333</v>
      </c>
      <c r="AB524" s="2">
        <f t="shared" si="390"/>
        <v>3.5546484590954916E-4</v>
      </c>
      <c r="AC524" s="215">
        <f t="shared" si="391"/>
        <v>157.58916895273398</v>
      </c>
      <c r="AD524" s="217">
        <f t="shared" si="392"/>
        <v>2.9513920601756018E-8</v>
      </c>
      <c r="AE524" s="223"/>
      <c r="AF524" s="23"/>
      <c r="AG524" s="372"/>
      <c r="AH524" s="367"/>
      <c r="AI524" s="367"/>
      <c r="AJ524" s="3">
        <v>92</v>
      </c>
      <c r="AK524" s="252">
        <v>2678.5973934598101</v>
      </c>
      <c r="AL524" s="252">
        <v>48.330000000937197</v>
      </c>
      <c r="AM524" s="253">
        <v>2665.7421152712491</v>
      </c>
      <c r="AN524" s="253">
        <v>48.33013591415132</v>
      </c>
      <c r="AO524" s="2">
        <f t="shared" si="393"/>
        <v>0.4799257335181854</v>
      </c>
      <c r="AP524" s="2">
        <f t="shared" si="394"/>
        <v>2.8121914777689031E-4</v>
      </c>
      <c r="AQ524" s="215">
        <f t="shared" si="395"/>
        <v>165.25817730529187</v>
      </c>
      <c r="AR524" s="280">
        <f t="shared" si="396"/>
        <v>1.8472401773300625E-8</v>
      </c>
      <c r="AS524" s="475"/>
    </row>
    <row r="525" spans="4:45" s="20" customFormat="1" x14ac:dyDescent="0.25">
      <c r="D525" s="463"/>
      <c r="E525" s="459"/>
      <c r="F525" s="426"/>
      <c r="G525" s="370"/>
      <c r="H525" s="283">
        <v>93</v>
      </c>
      <c r="I525" s="284">
        <v>2684.4010869446902</v>
      </c>
      <c r="J525" s="284">
        <v>48.330000000240197</v>
      </c>
      <c r="K525" s="285">
        <v>2673.46058206015</v>
      </c>
      <c r="L525" s="285">
        <v>48.330015255271633</v>
      </c>
      <c r="M525" s="286">
        <f t="shared" si="385"/>
        <v>0.40755850300270541</v>
      </c>
      <c r="N525" s="286">
        <f t="shared" si="386"/>
        <v>3.1564310853146736E-5</v>
      </c>
      <c r="O525" s="287">
        <f t="shared" si="387"/>
        <v>119.69464712864649</v>
      </c>
      <c r="P525" s="288">
        <f t="shared" si="388"/>
        <v>2.3271598409509202E-10</v>
      </c>
      <c r="Q525" s="223"/>
      <c r="R525" s="23"/>
      <c r="S525" s="372"/>
      <c r="T525" s="367"/>
      <c r="U525" s="367"/>
      <c r="V525" s="3">
        <v>93</v>
      </c>
      <c r="W525" s="252">
        <v>2820.93022253653</v>
      </c>
      <c r="X525" s="252">
        <v>48.330000000900498</v>
      </c>
      <c r="Y525" s="253">
        <v>2808.2401930360061</v>
      </c>
      <c r="Z525" s="253">
        <v>48.330161669636134</v>
      </c>
      <c r="AA525" s="2">
        <f t="shared" si="389"/>
        <v>0.44985265495554366</v>
      </c>
      <c r="AB525" s="2">
        <f t="shared" si="390"/>
        <v>3.3451010890346268E-4</v>
      </c>
      <c r="AC525" s="215">
        <f t="shared" si="391"/>
        <v>161.03684872416702</v>
      </c>
      <c r="AD525" s="217">
        <f t="shared" si="392"/>
        <v>2.6136780082160889E-8</v>
      </c>
      <c r="AE525" s="223"/>
      <c r="AF525" s="23"/>
      <c r="AG525" s="372"/>
      <c r="AH525" s="367"/>
      <c r="AI525" s="367"/>
      <c r="AJ525" s="3">
        <v>93</v>
      </c>
      <c r="AK525" s="252">
        <v>2678.58664023642</v>
      </c>
      <c r="AL525" s="252">
        <v>48.330000000756897</v>
      </c>
      <c r="AM525" s="253">
        <v>2665.5914852845963</v>
      </c>
      <c r="AN525" s="253">
        <v>48.330127896708255</v>
      </c>
      <c r="AO525" s="2">
        <f t="shared" si="393"/>
        <v>0.48514969635914734</v>
      </c>
      <c r="AP525" s="2">
        <f t="shared" si="394"/>
        <v>2.6463056353491097E-4</v>
      </c>
      <c r="AQ525" s="215">
        <f t="shared" si="395"/>
        <v>168.87405222190748</v>
      </c>
      <c r="AR525" s="280">
        <f t="shared" si="396"/>
        <v>1.6357374373876732E-8</v>
      </c>
      <c r="AS525" s="475"/>
    </row>
    <row r="526" spans="4:45" s="20" customFormat="1" x14ac:dyDescent="0.25">
      <c r="D526" s="463"/>
      <c r="E526" s="459"/>
      <c r="F526" s="426"/>
      <c r="G526" s="370"/>
      <c r="H526" s="283">
        <v>94</v>
      </c>
      <c r="I526" s="284">
        <v>2684.3903173580702</v>
      </c>
      <c r="J526" s="284">
        <v>48.330000000192399</v>
      </c>
      <c r="K526" s="285">
        <v>2673.3320644434166</v>
      </c>
      <c r="L526" s="285">
        <v>48.330014205096795</v>
      </c>
      <c r="M526" s="286">
        <f t="shared" si="385"/>
        <v>0.41194653561174222</v>
      </c>
      <c r="N526" s="286">
        <f t="shared" si="386"/>
        <v>2.9391484369536722E-5</v>
      </c>
      <c r="O526" s="287">
        <f t="shared" si="387"/>
        <v>122.28495752444532</v>
      </c>
      <c r="P526" s="288">
        <f t="shared" si="388"/>
        <v>2.0177930889534222E-10</v>
      </c>
      <c r="Q526" s="223"/>
      <c r="R526" s="23"/>
      <c r="S526" s="372"/>
      <c r="T526" s="367"/>
      <c r="U526" s="367"/>
      <c r="V526" s="3">
        <v>94</v>
      </c>
      <c r="W526" s="252">
        <v>2820.9190692038701</v>
      </c>
      <c r="X526" s="252">
        <v>48.330000000721903</v>
      </c>
      <c r="Y526" s="253">
        <v>2808.0924598606875</v>
      </c>
      <c r="Z526" s="253">
        <v>48.330152139027305</v>
      </c>
      <c r="AA526" s="2">
        <f t="shared" si="389"/>
        <v>0.45469611245538233</v>
      </c>
      <c r="AB526" s="2">
        <f t="shared" si="390"/>
        <v>3.1479061742260188E-4</v>
      </c>
      <c r="AC526" s="215">
        <f t="shared" si="391"/>
        <v>164.521907242618</v>
      </c>
      <c r="AD526" s="217">
        <f t="shared" si="392"/>
        <v>2.3146063970779648E-8</v>
      </c>
      <c r="AE526" s="223"/>
      <c r="AF526" s="23"/>
      <c r="AG526" s="372"/>
      <c r="AH526" s="367"/>
      <c r="AI526" s="367"/>
      <c r="AJ526" s="3">
        <v>94</v>
      </c>
      <c r="AK526" s="252">
        <v>2678.5758869926299</v>
      </c>
      <c r="AL526" s="252">
        <v>48.330000000606198</v>
      </c>
      <c r="AM526" s="253">
        <v>2665.4408520635079</v>
      </c>
      <c r="AN526" s="253">
        <v>48.330120352201163</v>
      </c>
      <c r="AO526" s="2">
        <f t="shared" si="393"/>
        <v>0.49037382113781786</v>
      </c>
      <c r="AP526" s="2">
        <f t="shared" si="394"/>
        <v>2.4902047375124095E-4</v>
      </c>
      <c r="AQ526" s="215">
        <f t="shared" si="395"/>
        <v>172.52914258925387</v>
      </c>
      <c r="AR526" s="280">
        <f t="shared" si="396"/>
        <v>1.4484506410735989E-8</v>
      </c>
      <c r="AS526" s="475"/>
    </row>
    <row r="527" spans="4:45" s="20" customFormat="1" x14ac:dyDescent="0.25">
      <c r="D527" s="463"/>
      <c r="E527" s="459"/>
      <c r="F527" s="426"/>
      <c r="G527" s="370"/>
      <c r="H527" s="283">
        <v>95</v>
      </c>
      <c r="I527" s="284">
        <v>2684.3795477507201</v>
      </c>
      <c r="J527" s="284">
        <v>48.330000000146804</v>
      </c>
      <c r="K527" s="285">
        <v>2673.2035444814405</v>
      </c>
      <c r="L527" s="285">
        <v>48.330013227215481</v>
      </c>
      <c r="M527" s="286">
        <f t="shared" si="385"/>
        <v>0.41633469002712836</v>
      </c>
      <c r="N527" s="286">
        <f t="shared" si="386"/>
        <v>2.7368236452801613E-5</v>
      </c>
      <c r="O527" s="287">
        <f t="shared" si="387"/>
        <v>124.90304907494809</v>
      </c>
      <c r="P527" s="288">
        <f t="shared" si="388"/>
        <v>1.7495534580404215E-10</v>
      </c>
      <c r="Q527" s="223"/>
      <c r="R527" s="23"/>
      <c r="S527" s="372"/>
      <c r="T527" s="367"/>
      <c r="U527" s="367"/>
      <c r="V527" s="3">
        <v>95</v>
      </c>
      <c r="W527" s="252">
        <v>2820.9079158506102</v>
      </c>
      <c r="X527" s="252">
        <v>48.330000000551401</v>
      </c>
      <c r="Y527" s="253">
        <v>2807.9447238508633</v>
      </c>
      <c r="Z527" s="253">
        <v>48.330143170252782</v>
      </c>
      <c r="AA527" s="2">
        <f t="shared" si="389"/>
        <v>0.45953970801056715</v>
      </c>
      <c r="AB527" s="2">
        <f t="shared" si="390"/>
        <v>2.9623360517227912E-4</v>
      </c>
      <c r="AC527" s="215">
        <f t="shared" si="391"/>
        <v>168.04434682230121</v>
      </c>
      <c r="AD527" s="217">
        <f t="shared" si="392"/>
        <v>2.049756339363809E-8</v>
      </c>
      <c r="AE527" s="223"/>
      <c r="AF527" s="23"/>
      <c r="AG527" s="372"/>
      <c r="AH527" s="367"/>
      <c r="AI527" s="367"/>
      <c r="AJ527" s="3">
        <v>95</v>
      </c>
      <c r="AK527" s="252">
        <v>2678.5651337280901</v>
      </c>
      <c r="AL527" s="252">
        <v>48.330000000462597</v>
      </c>
      <c r="AM527" s="253">
        <v>2665.2902156072469</v>
      </c>
      <c r="AN527" s="253">
        <v>48.330113252732623</v>
      </c>
      <c r="AO527" s="2">
        <f t="shared" si="393"/>
        <v>0.49559810787079583</v>
      </c>
      <c r="AP527" s="2">
        <f t="shared" si="394"/>
        <v>2.3433120220344648E-4</v>
      </c>
      <c r="AQ527" s="215">
        <f t="shared" si="395"/>
        <v>176.22345111509296</v>
      </c>
      <c r="AR527" s="280">
        <f t="shared" si="396"/>
        <v>1.2826076666044211E-8</v>
      </c>
      <c r="AS527" s="475"/>
    </row>
    <row r="528" spans="4:45" s="20" customFormat="1" x14ac:dyDescent="0.25">
      <c r="D528" s="463"/>
      <c r="E528" s="459"/>
      <c r="F528" s="426"/>
      <c r="G528" s="370"/>
      <c r="H528" s="283">
        <v>96</v>
      </c>
      <c r="I528" s="284">
        <v>2684.3687781208</v>
      </c>
      <c r="J528" s="284">
        <v>48.330000000112797</v>
      </c>
      <c r="K528" s="285">
        <v>2673.0750221739008</v>
      </c>
      <c r="L528" s="285">
        <v>48.330012316651079</v>
      </c>
      <c r="M528" s="286">
        <f t="shared" si="385"/>
        <v>0.42072296619413851</v>
      </c>
      <c r="N528" s="286">
        <f t="shared" si="386"/>
        <v>2.5484250531099635E-5</v>
      </c>
      <c r="O528" s="287">
        <f t="shared" si="387"/>
        <v>127.54892338812064</v>
      </c>
      <c r="P528" s="288">
        <f t="shared" si="388"/>
        <v>1.5169711524480821E-10</v>
      </c>
      <c r="Q528" s="223"/>
      <c r="R528" s="23"/>
      <c r="S528" s="372"/>
      <c r="T528" s="367"/>
      <c r="U528" s="367"/>
      <c r="V528" s="3">
        <v>96</v>
      </c>
      <c r="W528" s="252">
        <v>2820.8967624748798</v>
      </c>
      <c r="X528" s="252">
        <v>48.330000000423802</v>
      </c>
      <c r="Y528" s="253">
        <v>2807.7969850058612</v>
      </c>
      <c r="Z528" s="253">
        <v>48.330134730192484</v>
      </c>
      <c r="AA528" s="2">
        <f t="shared" si="389"/>
        <v>0.46438344158067169</v>
      </c>
      <c r="AB528" s="2">
        <f t="shared" si="390"/>
        <v>2.787704710962665E-4</v>
      </c>
      <c r="AC528" s="215">
        <f t="shared" si="391"/>
        <v>171.60416973780713</v>
      </c>
      <c r="AD528" s="217">
        <f t="shared" si="392"/>
        <v>1.8152110569107122E-8</v>
      </c>
      <c r="AE528" s="223"/>
      <c r="AF528" s="23"/>
      <c r="AG528" s="372"/>
      <c r="AH528" s="367"/>
      <c r="AI528" s="367"/>
      <c r="AJ528" s="3">
        <v>96</v>
      </c>
      <c r="AK528" s="252">
        <v>2678.5543804409899</v>
      </c>
      <c r="AL528" s="252">
        <v>48.330000000355298</v>
      </c>
      <c r="AM528" s="253">
        <v>2665.1395759150923</v>
      </c>
      <c r="AN528" s="253">
        <v>48.330106572050795</v>
      </c>
      <c r="AO528" s="2">
        <f t="shared" si="393"/>
        <v>0.50082255651979712</v>
      </c>
      <c r="AP528" s="2">
        <f t="shared" si="394"/>
        <v>2.2050837056920877E-4</v>
      </c>
      <c r="AQ528" s="215">
        <f t="shared" si="395"/>
        <v>179.95698046804219</v>
      </c>
      <c r="AR528" s="280">
        <f t="shared" si="396"/>
        <v>1.1357526281080152E-8</v>
      </c>
      <c r="AS528" s="475"/>
    </row>
    <row r="529" spans="4:45" s="20" customFormat="1" x14ac:dyDescent="0.25">
      <c r="D529" s="463"/>
      <c r="E529" s="459"/>
      <c r="F529" s="426"/>
      <c r="G529" s="370"/>
      <c r="H529" s="283">
        <v>97</v>
      </c>
      <c r="I529" s="284">
        <v>2684.3580084672999</v>
      </c>
      <c r="J529" s="284">
        <v>48.330000000080197</v>
      </c>
      <c r="K529" s="285">
        <v>2672.9464975204778</v>
      </c>
      <c r="L529" s="285">
        <v>48.33001146876957</v>
      </c>
      <c r="M529" s="286">
        <f t="shared" si="385"/>
        <v>0.4251113640887928</v>
      </c>
      <c r="N529" s="286">
        <f t="shared" si="386"/>
        <v>2.3729959388346659E-5</v>
      </c>
      <c r="O529" s="287">
        <f t="shared" si="387"/>
        <v>130.22258208944041</v>
      </c>
      <c r="P529" s="288">
        <f t="shared" si="388"/>
        <v>1.315308359207606E-10</v>
      </c>
      <c r="Q529" s="223"/>
      <c r="R529" s="23"/>
      <c r="S529" s="372"/>
      <c r="T529" s="367"/>
      <c r="U529" s="367"/>
      <c r="V529" s="3">
        <v>97</v>
      </c>
      <c r="W529" s="252">
        <v>2820.8856090755899</v>
      </c>
      <c r="X529" s="252">
        <v>48.330000000301602</v>
      </c>
      <c r="Y529" s="253">
        <v>2807.6492433250273</v>
      </c>
      <c r="Z529" s="253">
        <v>48.330126787678743</v>
      </c>
      <c r="AA529" s="2">
        <f t="shared" si="389"/>
        <v>0.46922731315220229</v>
      </c>
      <c r="AB529" s="2">
        <f t="shared" si="390"/>
        <v>2.6233680351815024E-4</v>
      </c>
      <c r="AC529" s="215">
        <f t="shared" si="391"/>
        <v>175.20137828266468</v>
      </c>
      <c r="AD529" s="217">
        <f t="shared" si="392"/>
        <v>1.6075039002322878E-8</v>
      </c>
      <c r="AE529" s="223"/>
      <c r="AF529" s="23"/>
      <c r="AG529" s="372"/>
      <c r="AH529" s="367"/>
      <c r="AI529" s="367"/>
      <c r="AJ529" s="3">
        <v>97</v>
      </c>
      <c r="AK529" s="252">
        <v>2678.5436271302901</v>
      </c>
      <c r="AL529" s="252">
        <v>48.330000000252703</v>
      </c>
      <c r="AM529" s="253">
        <v>2664.9889329863386</v>
      </c>
      <c r="AN529" s="253">
        <v>48.330100285452367</v>
      </c>
      <c r="AO529" s="2">
        <f t="shared" si="393"/>
        <v>0.5060471670746558</v>
      </c>
      <c r="AP529" s="2">
        <f t="shared" si="394"/>
        <v>2.0750093040350934E-4</v>
      </c>
      <c r="AQ529" s="215">
        <f t="shared" si="395"/>
        <v>183.72973333607484</v>
      </c>
      <c r="AR529" s="280">
        <f t="shared" si="396"/>
        <v>1.0057121271756736E-8</v>
      </c>
      <c r="AS529" s="475"/>
    </row>
    <row r="530" spans="4:45" s="20" customFormat="1" x14ac:dyDescent="0.25">
      <c r="D530" s="463"/>
      <c r="E530" s="459"/>
      <c r="F530" s="426"/>
      <c r="G530" s="370"/>
      <c r="H530" s="283">
        <v>98</v>
      </c>
      <c r="I530" s="284">
        <v>2684.3472387892698</v>
      </c>
      <c r="J530" s="284">
        <v>48.330000000052202</v>
      </c>
      <c r="K530" s="285">
        <v>2672.8179705208545</v>
      </c>
      <c r="L530" s="285">
        <v>48.330010679255928</v>
      </c>
      <c r="M530" s="286">
        <f t="shared" si="385"/>
        <v>0.42949988368924258</v>
      </c>
      <c r="N530" s="286">
        <f t="shared" si="386"/>
        <v>2.2096428151790561E-5</v>
      </c>
      <c r="O530" s="287">
        <f t="shared" si="387"/>
        <v>132.92402680508812</v>
      </c>
      <c r="P530" s="288">
        <f t="shared" si="388"/>
        <v>1.1404539221654071E-10</v>
      </c>
      <c r="Q530" s="223"/>
      <c r="R530" s="23"/>
      <c r="S530" s="372"/>
      <c r="T530" s="367"/>
      <c r="U530" s="367"/>
      <c r="V530" s="3">
        <v>98</v>
      </c>
      <c r="W530" s="252">
        <v>2820.87445565178</v>
      </c>
      <c r="X530" s="252">
        <v>48.3300000001962</v>
      </c>
      <c r="Y530" s="253">
        <v>2807.5014988077232</v>
      </c>
      <c r="Z530" s="253">
        <v>48.330119313381203</v>
      </c>
      <c r="AA530" s="2">
        <f t="shared" si="389"/>
        <v>0.47407132271566527</v>
      </c>
      <c r="AB530" s="2">
        <f t="shared" si="390"/>
        <v>2.4687189117015998E-4</v>
      </c>
      <c r="AC530" s="215">
        <f t="shared" si="391"/>
        <v>178.83597475300337</v>
      </c>
      <c r="AD530" s="217">
        <f t="shared" si="392"/>
        <v>1.4235636115565517E-8</v>
      </c>
      <c r="AE530" s="223"/>
      <c r="AF530" s="23"/>
      <c r="AG530" s="372"/>
      <c r="AH530" s="367"/>
      <c r="AI530" s="367"/>
      <c r="AJ530" s="3">
        <v>98</v>
      </c>
      <c r="AK530" s="252">
        <v>2678.5328737950699</v>
      </c>
      <c r="AL530" s="252">
        <v>48.330000000164397</v>
      </c>
      <c r="AM530" s="253">
        <v>2664.8382868202934</v>
      </c>
      <c r="AN530" s="253">
        <v>48.33009436969121</v>
      </c>
      <c r="AO530" s="2">
        <f t="shared" si="393"/>
        <v>0.51127193952909589</v>
      </c>
      <c r="AP530" s="2">
        <f t="shared" si="394"/>
        <v>1.9526076311419046E-4</v>
      </c>
      <c r="AQ530" s="215">
        <f t="shared" si="395"/>
        <v>187.54171240971775</v>
      </c>
      <c r="AR530" s="280">
        <f t="shared" si="396"/>
        <v>8.9056075909867698E-9</v>
      </c>
      <c r="AS530" s="475"/>
    </row>
    <row r="531" spans="4:45" s="20" customFormat="1" x14ac:dyDescent="0.25">
      <c r="D531" s="463"/>
      <c r="E531" s="459"/>
      <c r="F531" s="426"/>
      <c r="G531" s="370"/>
      <c r="H531" s="283">
        <v>99</v>
      </c>
      <c r="I531" s="284">
        <v>2684.33646908523</v>
      </c>
      <c r="J531" s="284">
        <v>48.330000000026097</v>
      </c>
      <c r="K531" s="285">
        <v>2672.6894411747157</v>
      </c>
      <c r="L531" s="285">
        <v>48.330009944092161</v>
      </c>
      <c r="M531" s="286">
        <f t="shared" si="385"/>
        <v>0.43388852495392677</v>
      </c>
      <c r="N531" s="286">
        <f t="shared" si="386"/>
        <v>2.0575348778810011E-5</v>
      </c>
      <c r="O531" s="287">
        <f t="shared" si="387"/>
        <v>135.65325914829737</v>
      </c>
      <c r="P531" s="288">
        <f t="shared" si="388"/>
        <v>9.8884449901191423E-11</v>
      </c>
      <c r="Q531" s="223"/>
      <c r="R531" s="23"/>
      <c r="S531" s="372"/>
      <c r="T531" s="367"/>
      <c r="U531" s="367"/>
      <c r="V531" s="3">
        <v>99</v>
      </c>
      <c r="W531" s="252">
        <v>2820.8633022019199</v>
      </c>
      <c r="X531" s="252">
        <v>48.330000000098401</v>
      </c>
      <c r="Y531" s="253">
        <v>2807.3537514533259</v>
      </c>
      <c r="Z531" s="253">
        <v>48.330112279698518</v>
      </c>
      <c r="AA531" s="2">
        <f t="shared" si="389"/>
        <v>0.47891547024092251</v>
      </c>
      <c r="AB531" s="2">
        <f t="shared" si="390"/>
        <v>2.3231864290651857E-4</v>
      </c>
      <c r="AC531" s="215">
        <f t="shared" si="391"/>
        <v>182.50796142883502</v>
      </c>
      <c r="AD531" s="217">
        <f t="shared" si="392"/>
        <v>1.2606708602421983E-8</v>
      </c>
      <c r="AE531" s="223"/>
      <c r="AF531" s="23"/>
      <c r="AG531" s="372"/>
      <c r="AH531" s="367"/>
      <c r="AI531" s="367"/>
      <c r="AJ531" s="3">
        <v>99</v>
      </c>
      <c r="AK531" s="252">
        <v>2678.52212043385</v>
      </c>
      <c r="AL531" s="252">
        <v>48.330000000082499</v>
      </c>
      <c r="AM531" s="253">
        <v>2664.6876374162789</v>
      </c>
      <c r="AN531" s="253">
        <v>48.330088802892412</v>
      </c>
      <c r="AO531" s="2">
        <f t="shared" si="393"/>
        <v>0.51649687385558174</v>
      </c>
      <c r="AP531" s="2">
        <f t="shared" si="394"/>
        <v>1.8374262344813635E-4</v>
      </c>
      <c r="AQ531" s="215">
        <f t="shared" si="395"/>
        <v>191.39292036346245</v>
      </c>
      <c r="AR531" s="280">
        <f t="shared" si="396"/>
        <v>7.8859390483797433E-9</v>
      </c>
      <c r="AS531" s="475"/>
    </row>
    <row r="532" spans="4:45" s="20" customFormat="1" ht="15.75" thickBot="1" x14ac:dyDescent="0.3">
      <c r="D532" s="463"/>
      <c r="E532" s="460"/>
      <c r="F532" s="427"/>
      <c r="G532" s="377"/>
      <c r="H532" s="289">
        <v>100</v>
      </c>
      <c r="I532" s="289">
        <v>2684.3256993549999</v>
      </c>
      <c r="J532" s="289">
        <v>48.329999999999899</v>
      </c>
      <c r="K532" s="93">
        <v>2672.5609094817487</v>
      </c>
      <c r="L532" s="93">
        <v>48.33000925953688</v>
      </c>
      <c r="M532" s="290">
        <f t="shared" si="385"/>
        <v>0.43827728788939674</v>
      </c>
      <c r="N532" s="290">
        <f t="shared" si="386"/>
        <v>1.9158984027977177E-5</v>
      </c>
      <c r="O532" s="290">
        <f t="shared" si="387"/>
        <v>138.4102807617534</v>
      </c>
      <c r="P532" s="291">
        <f t="shared" si="388"/>
        <v>8.5739025097346252E-11</v>
      </c>
      <c r="Q532" s="223"/>
      <c r="R532" s="23"/>
      <c r="S532" s="373"/>
      <c r="T532" s="368"/>
      <c r="U532" s="368"/>
      <c r="V532" s="15">
        <v>100</v>
      </c>
      <c r="W532" s="15">
        <v>2820.8521487258099</v>
      </c>
      <c r="X532" s="15">
        <v>48.329999999999899</v>
      </c>
      <c r="Y532" s="17">
        <v>2807.2060012612274</v>
      </c>
      <c r="Z532" s="17">
        <v>48.330105660656422</v>
      </c>
      <c r="AA532" s="18">
        <f t="shared" si="389"/>
        <v>0.48375975574425528</v>
      </c>
      <c r="AB532" s="18">
        <f t="shared" si="390"/>
        <v>2.1862333234604536E-4</v>
      </c>
      <c r="AC532" s="18">
        <f t="shared" si="391"/>
        <v>186.21734062513289</v>
      </c>
      <c r="AD532" s="38">
        <f t="shared" si="392"/>
        <v>1.1164174336838312E-8</v>
      </c>
      <c r="AE532" s="223"/>
      <c r="AF532" s="23"/>
      <c r="AG532" s="373"/>
      <c r="AH532" s="368"/>
      <c r="AI532" s="368"/>
      <c r="AJ532" s="15">
        <v>100</v>
      </c>
      <c r="AK532" s="15">
        <v>2678.5113670464202</v>
      </c>
      <c r="AL532" s="15">
        <v>48.329999999999899</v>
      </c>
      <c r="AM532" s="17">
        <v>2664.5369847736283</v>
      </c>
      <c r="AN532" s="17">
        <v>48.330083564471401</v>
      </c>
      <c r="AO532" s="18">
        <f t="shared" si="393"/>
        <v>0.52172197007330134</v>
      </c>
      <c r="AP532" s="18">
        <f t="shared" si="394"/>
        <v>1.7290393441440991E-4</v>
      </c>
      <c r="AQ532" s="18">
        <f t="shared" si="395"/>
        <v>195.28335990612049</v>
      </c>
      <c r="AR532" s="281">
        <f t="shared" si="396"/>
        <v>6.9830208974894841E-9</v>
      </c>
      <c r="AS532" s="475"/>
    </row>
    <row r="533" spans="4:45" s="20" customFormat="1" x14ac:dyDescent="0.25">
      <c r="D533" s="463"/>
      <c r="E533" s="426">
        <v>31</v>
      </c>
      <c r="F533" s="369">
        <v>1071</v>
      </c>
      <c r="G533" s="369">
        <v>0.27</v>
      </c>
      <c r="H533" s="283">
        <v>0</v>
      </c>
      <c r="I533" s="284">
        <v>2685.1308099999901</v>
      </c>
      <c r="J533" s="284">
        <v>48.347728509999897</v>
      </c>
      <c r="K533" s="285">
        <v>2685.1308099022049</v>
      </c>
      <c r="L533" s="285">
        <v>48.347728507751349</v>
      </c>
      <c r="M533" s="286">
        <f t="shared" ref="M533:M542" si="397">ABS(I533-K533)/I533*100</f>
        <v>3.6417306744105517E-9</v>
      </c>
      <c r="N533" s="286">
        <f t="shared" ref="N533:N542" si="398">ABS(J533-L533)/J533*100</f>
        <v>4.6507831572367494E-9</v>
      </c>
      <c r="O533" s="287">
        <f t="shared" ref="O533:O542" si="399">(K533-I533)^2</f>
        <v>9.5619516668813453E-15</v>
      </c>
      <c r="P533" s="288">
        <f t="shared" ref="P533:P542" si="400">(L533-J533)^2</f>
        <v>5.0559681732853512E-18</v>
      </c>
      <c r="Q533" s="223"/>
      <c r="R533" s="23"/>
      <c r="S533" s="371">
        <v>31</v>
      </c>
      <c r="T533" s="366">
        <v>1145.2</v>
      </c>
      <c r="U533" s="366">
        <v>0.3044</v>
      </c>
      <c r="V533" s="3">
        <v>0</v>
      </c>
      <c r="W533" s="252">
        <v>2833.6435780000002</v>
      </c>
      <c r="X533" s="252">
        <v>48.376715649999902</v>
      </c>
      <c r="Y533" s="253">
        <v>2833.6435783749575</v>
      </c>
      <c r="Z533" s="253">
        <v>48.376715654967477</v>
      </c>
      <c r="AA533" s="2">
        <f t="shared" ref="AA533:AA543" si="401">ABS(W533-Y533)/W533*100</f>
        <v>1.3232340990625643E-8</v>
      </c>
      <c r="AB533" s="2">
        <f t="shared" ref="AB533:AB543" si="402">ABS(X533-Z533)/X533*100</f>
        <v>1.0268524287376779E-8</v>
      </c>
      <c r="AC533" s="215">
        <f t="shared" ref="AC533:AC543" si="403">(Y533-W533)^2</f>
        <v>1.4059303734134858E-13</v>
      </c>
      <c r="AD533" s="217">
        <f t="shared" ref="AD533:AD543" si="404">(Z533-X533)^2</f>
        <v>2.4676799353411759E-17</v>
      </c>
      <c r="AE533" s="223"/>
      <c r="AF533" s="23"/>
      <c r="AG533" s="371">
        <v>34</v>
      </c>
      <c r="AH533" s="366">
        <v>1071</v>
      </c>
      <c r="AI533" s="366">
        <v>0.3044</v>
      </c>
      <c r="AJ533" s="3">
        <v>0</v>
      </c>
      <c r="AK533" s="252">
        <v>2676.9856650000002</v>
      </c>
      <c r="AL533" s="252">
        <v>48.366332329999899</v>
      </c>
      <c r="AM533" s="253">
        <v>2676.9856653125553</v>
      </c>
      <c r="AN533" s="253">
        <v>48.366332334828385</v>
      </c>
      <c r="AO533" s="2">
        <f t="shared" ref="AO533:AO543" si="405">ABS(AK533-AM533)/AK533*100</f>
        <v>1.1675637053584331E-8</v>
      </c>
      <c r="AP533" s="2">
        <f t="shared" ref="AP533:AP543" si="406">ABS(AL533-AN533)/AL533*100</f>
        <v>9.9831552710798921E-9</v>
      </c>
      <c r="AQ533" s="215">
        <f t="shared" ref="AQ533:AQ543" si="407">(AM533-AK533)^2</f>
        <v>9.7690709428016972E-14</v>
      </c>
      <c r="AR533" s="280">
        <f t="shared" ref="AR533:AR543" si="408">(AN533-AL533)^2</f>
        <v>2.3314277587485855E-17</v>
      </c>
      <c r="AS533" s="475"/>
    </row>
    <row r="534" spans="4:45" s="20" customFormat="1" x14ac:dyDescent="0.25">
      <c r="D534" s="463"/>
      <c r="E534" s="426"/>
      <c r="F534" s="370"/>
      <c r="G534" s="370"/>
      <c r="H534" s="283">
        <v>1</v>
      </c>
      <c r="I534" s="284">
        <v>2685.1200421642002</v>
      </c>
      <c r="J534" s="284">
        <v>48.345907736418702</v>
      </c>
      <c r="K534" s="285">
        <v>2684.9975605025029</v>
      </c>
      <c r="L534" s="285">
        <v>48.34655240355162</v>
      </c>
      <c r="M534" s="286">
        <f t="shared" si="397"/>
        <v>4.561496684467526E-3</v>
      </c>
      <c r="N534" s="286">
        <f t="shared" si="398"/>
        <v>1.3334471584067419E-3</v>
      </c>
      <c r="O534" s="287">
        <f t="shared" si="399"/>
        <v>1.5001757452130136E-2</v>
      </c>
      <c r="P534" s="288">
        <f t="shared" si="400"/>
        <v>4.1559571226370915E-7</v>
      </c>
      <c r="Q534" s="223"/>
      <c r="R534" s="23"/>
      <c r="S534" s="372"/>
      <c r="T534" s="367"/>
      <c r="U534" s="367"/>
      <c r="V534" s="3">
        <v>1</v>
      </c>
      <c r="W534" s="252">
        <v>2833.6323919558799</v>
      </c>
      <c r="X534" s="252">
        <v>48.371920344279701</v>
      </c>
      <c r="Y534" s="253">
        <v>2833.4963045064319</v>
      </c>
      <c r="Z534" s="253">
        <v>48.373962025017789</v>
      </c>
      <c r="AA534" s="2">
        <f t="shared" si="401"/>
        <v>4.8025795383468423E-3</v>
      </c>
      <c r="AB534" s="2">
        <f t="shared" si="402"/>
        <v>4.220797362513116E-3</v>
      </c>
      <c r="AC534" s="215">
        <f t="shared" si="403"/>
        <v>1.8519793897273196E-2</v>
      </c>
      <c r="AD534" s="217">
        <f t="shared" si="404"/>
        <v>4.1684602362807975E-6</v>
      </c>
      <c r="AE534" s="223"/>
      <c r="AF534" s="23"/>
      <c r="AG534" s="372"/>
      <c r="AH534" s="367"/>
      <c r="AI534" s="367"/>
      <c r="AJ534" s="3">
        <v>1</v>
      </c>
      <c r="AK534" s="252">
        <v>2676.9749194717901</v>
      </c>
      <c r="AL534" s="252">
        <v>48.362600887325002</v>
      </c>
      <c r="AM534" s="253">
        <v>2676.8352552587999</v>
      </c>
      <c r="AN534" s="253">
        <v>48.364189234390018</v>
      </c>
      <c r="AO534" s="2">
        <f t="shared" si="405"/>
        <v>5.2172402503435087E-3</v>
      </c>
      <c r="AP534" s="2">
        <f t="shared" si="406"/>
        <v>3.2842465787089768E-3</v>
      </c>
      <c r="AQ534" s="215">
        <f t="shared" si="407"/>
        <v>1.9506092390195129E-2</v>
      </c>
      <c r="AR534" s="280">
        <f t="shared" si="408"/>
        <v>2.5228463989470021E-6</v>
      </c>
      <c r="AS534" s="475"/>
    </row>
    <row r="535" spans="4:45" s="20" customFormat="1" x14ac:dyDescent="0.25">
      <c r="D535" s="463"/>
      <c r="E535" s="426"/>
      <c r="F535" s="370"/>
      <c r="G535" s="370"/>
      <c r="H535" s="283">
        <v>2</v>
      </c>
      <c r="I535" s="284">
        <v>2685.10927438922</v>
      </c>
      <c r="J535" s="284">
        <v>48.344089926997697</v>
      </c>
      <c r="K535" s="285">
        <v>2684.8643091944714</v>
      </c>
      <c r="L535" s="285">
        <v>48.345454321060096</v>
      </c>
      <c r="M535" s="286">
        <f t="shared" si="397"/>
        <v>9.1230996475673738E-3</v>
      </c>
      <c r="N535" s="286">
        <f t="shared" si="398"/>
        <v>2.822256173318416E-3</v>
      </c>
      <c r="O535" s="287">
        <f t="shared" si="399"/>
        <v>6.00079466382204E-2</v>
      </c>
      <c r="P535" s="288">
        <f t="shared" si="400"/>
        <v>1.8615711575104621E-6</v>
      </c>
      <c r="Q535" s="223"/>
      <c r="R535" s="23"/>
      <c r="S535" s="372"/>
      <c r="T535" s="367"/>
      <c r="U535" s="367"/>
      <c r="V535" s="3">
        <v>2</v>
      </c>
      <c r="W535" s="252">
        <v>2833.6212060927101</v>
      </c>
      <c r="X535" s="252">
        <v>48.367132841132403</v>
      </c>
      <c r="Y535" s="253">
        <v>2833.3490292932802</v>
      </c>
      <c r="Z535" s="253">
        <v>48.371370704728363</v>
      </c>
      <c r="AA535" s="2">
        <f t="shared" si="401"/>
        <v>9.6052640643940236E-3</v>
      </c>
      <c r="AB535" s="2">
        <f t="shared" si="402"/>
        <v>8.7618664721776165E-3</v>
      </c>
      <c r="AC535" s="215">
        <f t="shared" si="403"/>
        <v>7.4080210147888556E-2</v>
      </c>
      <c r="AD535" s="217">
        <f t="shared" si="404"/>
        <v>1.7959487857969709E-5</v>
      </c>
      <c r="AE535" s="223"/>
      <c r="AF535" s="23"/>
      <c r="AG535" s="372"/>
      <c r="AH535" s="367"/>
      <c r="AI535" s="367"/>
      <c r="AJ535" s="3">
        <v>2</v>
      </c>
      <c r="AK535" s="252">
        <v>2676.96417408569</v>
      </c>
      <c r="AL535" s="252">
        <v>48.358875519060902</v>
      </c>
      <c r="AM535" s="253">
        <v>2676.684843225818</v>
      </c>
      <c r="AN535" s="253">
        <v>48.362172545628319</v>
      </c>
      <c r="AO535" s="2">
        <f t="shared" si="405"/>
        <v>1.0434613304732259E-2</v>
      </c>
      <c r="AP535" s="2">
        <f t="shared" si="406"/>
        <v>6.8178313329826162E-3</v>
      </c>
      <c r="AQ535" s="215">
        <f t="shared" si="407"/>
        <v>7.8025729276865213E-2</v>
      </c>
      <c r="AR535" s="280">
        <f t="shared" si="408"/>
        <v>1.0870384186250851E-5</v>
      </c>
      <c r="AS535" s="475"/>
    </row>
    <row r="536" spans="4:45" s="20" customFormat="1" x14ac:dyDescent="0.25">
      <c r="D536" s="463"/>
      <c r="E536" s="426"/>
      <c r="F536" s="370"/>
      <c r="G536" s="370"/>
      <c r="H536" s="283">
        <v>3</v>
      </c>
      <c r="I536" s="284">
        <v>2685.0985066753301</v>
      </c>
      <c r="J536" s="284">
        <v>48.3422439075838</v>
      </c>
      <c r="K536" s="285">
        <v>2684.7310559384596</v>
      </c>
      <c r="L536" s="285">
        <v>48.344429084432129</v>
      </c>
      <c r="M536" s="286">
        <f t="shared" si="397"/>
        <v>1.3684814019188385E-2</v>
      </c>
      <c r="N536" s="286">
        <f t="shared" si="398"/>
        <v>4.5202222149765513E-3</v>
      </c>
      <c r="O536" s="287">
        <f t="shared" si="399"/>
        <v>0.13502004402669074</v>
      </c>
      <c r="P536" s="288">
        <f t="shared" si="400"/>
        <v>4.7749978584719757E-6</v>
      </c>
      <c r="Q536" s="223"/>
      <c r="R536" s="23"/>
      <c r="S536" s="372"/>
      <c r="T536" s="367"/>
      <c r="U536" s="367"/>
      <c r="V536" s="3">
        <v>3</v>
      </c>
      <c r="W536" s="252">
        <v>2833.6100204111899</v>
      </c>
      <c r="X536" s="252">
        <v>48.362270977346</v>
      </c>
      <c r="Y536" s="253">
        <v>2833.2017526508462</v>
      </c>
      <c r="Z536" s="253">
        <v>48.368932127027705</v>
      </c>
      <c r="AA536" s="2">
        <f t="shared" si="401"/>
        <v>1.4408043358220792E-2</v>
      </c>
      <c r="AB536" s="2">
        <f t="shared" si="402"/>
        <v>1.3773442700457245E-2</v>
      </c>
      <c r="AC536" s="215">
        <f t="shared" si="403"/>
        <v>0.16668256413608801</v>
      </c>
      <c r="AD536" s="217">
        <f t="shared" si="404"/>
        <v>4.4370915082073488E-5</v>
      </c>
      <c r="AE536" s="223"/>
      <c r="AF536" s="23"/>
      <c r="AG536" s="372"/>
      <c r="AH536" s="367"/>
      <c r="AI536" s="367"/>
      <c r="AJ536" s="3">
        <v>3</v>
      </c>
      <c r="AK536" s="252">
        <v>2676.9534288423001</v>
      </c>
      <c r="AL536" s="252">
        <v>48.3550923386832</v>
      </c>
      <c r="AM536" s="253">
        <v>2676.5344291409524</v>
      </c>
      <c r="AN536" s="253">
        <v>48.360274812172804</v>
      </c>
      <c r="AO536" s="2">
        <f t="shared" si="405"/>
        <v>1.5652110224754042E-2</v>
      </c>
      <c r="AP536" s="2">
        <f t="shared" si="406"/>
        <v>1.0717534056818558E-2</v>
      </c>
      <c r="AQ536" s="215">
        <f t="shared" si="407"/>
        <v>0.17556074972948657</v>
      </c>
      <c r="AR536" s="280">
        <f t="shared" si="408"/>
        <v>2.6858031470452752E-5</v>
      </c>
      <c r="AS536" s="475"/>
    </row>
    <row r="537" spans="4:45" s="20" customFormat="1" x14ac:dyDescent="0.25">
      <c r="D537" s="463"/>
      <c r="E537" s="426"/>
      <c r="F537" s="370"/>
      <c r="G537" s="370"/>
      <c r="H537" s="283">
        <v>4</v>
      </c>
      <c r="I537" s="284">
        <v>2685.0877390165601</v>
      </c>
      <c r="J537" s="284">
        <v>48.3406070039524</v>
      </c>
      <c r="K537" s="285">
        <v>2684.5978006974237</v>
      </c>
      <c r="L537" s="285">
        <v>48.343471861178003</v>
      </c>
      <c r="M537" s="286">
        <f t="shared" si="397"/>
        <v>1.8246640957656164E-2</v>
      </c>
      <c r="N537" s="286">
        <f t="shared" si="398"/>
        <v>5.9263989493737856E-3</v>
      </c>
      <c r="O537" s="287">
        <f t="shared" si="399"/>
        <v>0.24003955655820045</v>
      </c>
      <c r="P537" s="288">
        <f t="shared" si="400"/>
        <v>8.2074069230905531E-6</v>
      </c>
      <c r="Q537" s="223"/>
      <c r="R537" s="23"/>
      <c r="S537" s="372"/>
      <c r="T537" s="367"/>
      <c r="U537" s="367"/>
      <c r="V537" s="3">
        <v>4</v>
      </c>
      <c r="W537" s="252">
        <v>2833.5988348963301</v>
      </c>
      <c r="X537" s="252">
        <v>48.357959729999401</v>
      </c>
      <c r="Y537" s="253">
        <v>2833.0544744994399</v>
      </c>
      <c r="Z537" s="253">
        <v>48.366637288754475</v>
      </c>
      <c r="AA537" s="2">
        <f t="shared" si="401"/>
        <v>1.9210919703462039E-2</v>
      </c>
      <c r="AB537" s="2">
        <f t="shared" si="402"/>
        <v>1.7944426943412747E-2</v>
      </c>
      <c r="AC537" s="215">
        <f t="shared" si="403"/>
        <v>0.29632824170242317</v>
      </c>
      <c r="AD537" s="217">
        <f t="shared" si="404"/>
        <v>7.5300025947773566E-5</v>
      </c>
      <c r="AE537" s="223"/>
      <c r="AF537" s="23"/>
      <c r="AG537" s="372"/>
      <c r="AH537" s="367"/>
      <c r="AI537" s="367"/>
      <c r="AJ537" s="3">
        <v>4</v>
      </c>
      <c r="AK537" s="252">
        <v>2676.94268372943</v>
      </c>
      <c r="AL537" s="252">
        <v>48.351737710347997</v>
      </c>
      <c r="AM537" s="253">
        <v>2676.3840129358009</v>
      </c>
      <c r="AN537" s="253">
        <v>48.358489017461586</v>
      </c>
      <c r="AO537" s="2">
        <f t="shared" si="405"/>
        <v>2.086973311101081E-2</v>
      </c>
      <c r="AP537" s="2">
        <f t="shared" si="406"/>
        <v>1.3962904816437026E-2</v>
      </c>
      <c r="AQ537" s="215">
        <f t="shared" si="407"/>
        <v>0.31211305565412628</v>
      </c>
      <c r="AR537" s="280">
        <f t="shared" si="408"/>
        <v>4.5580147741999835E-5</v>
      </c>
      <c r="AS537" s="475"/>
    </row>
    <row r="538" spans="4:45" s="20" customFormat="1" x14ac:dyDescent="0.25">
      <c r="D538" s="463"/>
      <c r="E538" s="426"/>
      <c r="F538" s="370"/>
      <c r="G538" s="370"/>
      <c r="H538" s="283">
        <v>5</v>
      </c>
      <c r="I538" s="284">
        <v>2685.0769714018602</v>
      </c>
      <c r="J538" s="284">
        <v>48.339084438185402</v>
      </c>
      <c r="K538" s="285">
        <v>2684.4645434367549</v>
      </c>
      <c r="L538" s="285">
        <v>48.342578139385672</v>
      </c>
      <c r="M538" s="286">
        <f t="shared" si="397"/>
        <v>2.280858134154647E-2</v>
      </c>
      <c r="N538" s="286">
        <f t="shared" si="398"/>
        <v>7.227487323922489E-3</v>
      </c>
      <c r="O538" s="287">
        <f t="shared" si="399"/>
        <v>0.37506801244305005</v>
      </c>
      <c r="P538" s="288">
        <f t="shared" si="400"/>
        <v>1.2205948076768308E-5</v>
      </c>
      <c r="Q538" s="223"/>
      <c r="R538" s="23"/>
      <c r="S538" s="372"/>
      <c r="T538" s="367"/>
      <c r="U538" s="367"/>
      <c r="V538" s="3">
        <v>5</v>
      </c>
      <c r="W538" s="252">
        <v>2833.58764951997</v>
      </c>
      <c r="X538" s="252">
        <v>48.3539493473994</v>
      </c>
      <c r="Y538" s="253">
        <v>2832.9071947640446</v>
      </c>
      <c r="Z538" s="253">
        <v>48.36447771741927</v>
      </c>
      <c r="AA538" s="2">
        <f t="shared" si="401"/>
        <v>2.4013894754260121E-2</v>
      </c>
      <c r="AB538" s="2">
        <f t="shared" si="402"/>
        <v>2.17735472737264E-2</v>
      </c>
      <c r="AC538" s="215">
        <f t="shared" si="403"/>
        <v>0.46301867486154852</v>
      </c>
      <c r="AD538" s="217">
        <f t="shared" si="404"/>
        <v>1.1084657527529165E-4</v>
      </c>
      <c r="AE538" s="223"/>
      <c r="AF538" s="23"/>
      <c r="AG538" s="372"/>
      <c r="AH538" s="367"/>
      <c r="AI538" s="367"/>
      <c r="AJ538" s="3">
        <v>5</v>
      </c>
      <c r="AK538" s="252">
        <v>2676.93193872445</v>
      </c>
      <c r="AL538" s="252">
        <v>48.348617402453897</v>
      </c>
      <c r="AM538" s="253">
        <v>2676.2335945459663</v>
      </c>
      <c r="AN538" s="253">
        <v>48.356808558799791</v>
      </c>
      <c r="AO538" s="2">
        <f t="shared" si="405"/>
        <v>2.6087483524756819E-2</v>
      </c>
      <c r="AP538" s="2">
        <f t="shared" si="406"/>
        <v>1.6941862634274163E-2</v>
      </c>
      <c r="AQ538" s="215">
        <f t="shared" si="407"/>
        <v>0.48768459162206562</v>
      </c>
      <c r="AR538" s="280">
        <f t="shared" si="408"/>
        <v>6.7095042282887946E-5</v>
      </c>
      <c r="AS538" s="475"/>
    </row>
    <row r="539" spans="4:45" s="20" customFormat="1" x14ac:dyDescent="0.25">
      <c r="D539" s="463"/>
      <c r="E539" s="426"/>
      <c r="F539" s="370"/>
      <c r="G539" s="370"/>
      <c r="H539" s="283">
        <v>6</v>
      </c>
      <c r="I539" s="284">
        <v>2685.06620382751</v>
      </c>
      <c r="J539" s="284">
        <v>48.337633996041397</v>
      </c>
      <c r="K539" s="285">
        <v>2684.3312841241163</v>
      </c>
      <c r="L539" s="285">
        <v>48.341743706454437</v>
      </c>
      <c r="M539" s="286">
        <f t="shared" si="397"/>
        <v>2.7370636237796654E-2</v>
      </c>
      <c r="N539" s="286">
        <f t="shared" si="398"/>
        <v>8.502092620786229E-3</v>
      </c>
      <c r="O539" s="287">
        <f t="shared" si="399"/>
        <v>0.54010697043620082</v>
      </c>
      <c r="P539" s="288">
        <f t="shared" si="400"/>
        <v>1.6889719679050153E-5</v>
      </c>
      <c r="Q539" s="223"/>
      <c r="R539" s="23"/>
      <c r="S539" s="372"/>
      <c r="T539" s="367"/>
      <c r="U539" s="367"/>
      <c r="V539" s="3">
        <v>6</v>
      </c>
      <c r="W539" s="252">
        <v>2833.5764642726799</v>
      </c>
      <c r="X539" s="252">
        <v>48.3501287627019</v>
      </c>
      <c r="Y539" s="253">
        <v>2832.7599133740418</v>
      </c>
      <c r="Z539" s="253">
        <v>48.362445439925523</v>
      </c>
      <c r="AA539" s="2">
        <f t="shared" si="401"/>
        <v>2.8816970670585439E-2</v>
      </c>
      <c r="AB539" s="2">
        <f t="shared" si="402"/>
        <v>2.5473928485428288E-2</v>
      </c>
      <c r="AC539" s="215">
        <f t="shared" si="403"/>
        <v>0.66675537006663976</v>
      </c>
      <c r="AD539" s="217">
        <f t="shared" si="404"/>
        <v>1.5170053783091785E-4</v>
      </c>
      <c r="AE539" s="223"/>
      <c r="AF539" s="23"/>
      <c r="AG539" s="372"/>
      <c r="AH539" s="367"/>
      <c r="AI539" s="367"/>
      <c r="AJ539" s="3">
        <v>6</v>
      </c>
      <c r="AK539" s="252">
        <v>2676.92119381978</v>
      </c>
      <c r="AL539" s="252">
        <v>48.345644904351097</v>
      </c>
      <c r="AM539" s="253">
        <v>2676.0831739108194</v>
      </c>
      <c r="AN539" s="253">
        <v>48.355227222948095</v>
      </c>
      <c r="AO539" s="2">
        <f t="shared" si="405"/>
        <v>3.1305363448702654E-2</v>
      </c>
      <c r="AP539" s="2">
        <f t="shared" si="406"/>
        <v>1.9820438047637348E-2</v>
      </c>
      <c r="AQ539" s="215">
        <f t="shared" si="407"/>
        <v>0.70227736781438621</v>
      </c>
      <c r="AR539" s="280">
        <f t="shared" si="408"/>
        <v>9.1820829694367055E-5</v>
      </c>
      <c r="AS539" s="475"/>
    </row>
    <row r="540" spans="4:45" s="20" customFormat="1" x14ac:dyDescent="0.25">
      <c r="D540" s="463"/>
      <c r="E540" s="426"/>
      <c r="F540" s="370"/>
      <c r="G540" s="370"/>
      <c r="H540" s="283">
        <v>7</v>
      </c>
      <c r="I540" s="284">
        <v>2685.0554362827902</v>
      </c>
      <c r="J540" s="284">
        <v>48.3365445108765</v>
      </c>
      <c r="K540" s="285">
        <v>2684.1980227292943</v>
      </c>
      <c r="L540" s="285">
        <v>48.34096462923938</v>
      </c>
      <c r="M540" s="286">
        <f t="shared" si="397"/>
        <v>3.1932806373745723E-2</v>
      </c>
      <c r="N540" s="286">
        <f t="shared" si="398"/>
        <v>9.1444649335358143E-3</v>
      </c>
      <c r="O540" s="287">
        <f t="shared" si="399"/>
        <v>0.73515800171849544</v>
      </c>
      <c r="P540" s="288">
        <f t="shared" si="400"/>
        <v>1.9537446341869256E-5</v>
      </c>
      <c r="Q540" s="223"/>
      <c r="R540" s="23"/>
      <c r="S540" s="372"/>
      <c r="T540" s="367"/>
      <c r="U540" s="367"/>
      <c r="V540" s="3">
        <v>7</v>
      </c>
      <c r="W540" s="252">
        <v>2833.56527912721</v>
      </c>
      <c r="X540" s="252">
        <v>48.347258205630197</v>
      </c>
      <c r="Y540" s="253">
        <v>2832.6126302629518</v>
      </c>
      <c r="Z540" s="253">
        <v>48.360532953134083</v>
      </c>
      <c r="AA540" s="2">
        <f t="shared" si="401"/>
        <v>3.3620148837779425E-2</v>
      </c>
      <c r="AB540" s="2">
        <f t="shared" si="402"/>
        <v>2.7457084427467238E-2</v>
      </c>
      <c r="AC540" s="215">
        <f t="shared" si="403"/>
        <v>0.90753985857245367</v>
      </c>
      <c r="AD540" s="217">
        <f t="shared" si="404"/>
        <v>1.7621892129191338E-4</v>
      </c>
      <c r="AE540" s="223"/>
      <c r="AF540" s="23"/>
      <c r="AG540" s="372"/>
      <c r="AH540" s="367"/>
      <c r="AI540" s="367"/>
      <c r="AJ540" s="3">
        <v>7</v>
      </c>
      <c r="AK540" s="252">
        <v>2676.9104489935198</v>
      </c>
      <c r="AL540" s="252">
        <v>48.343412138178302</v>
      </c>
      <c r="AM540" s="253">
        <v>2675.9327509732771</v>
      </c>
      <c r="AN540" s="253">
        <v>48.35373916315114</v>
      </c>
      <c r="AO540" s="2">
        <f t="shared" si="405"/>
        <v>3.6523374198429756E-2</v>
      </c>
      <c r="AP540" s="2">
        <f t="shared" si="406"/>
        <v>2.1361804051647903E-2</v>
      </c>
      <c r="AQ540" s="215">
        <f t="shared" si="407"/>
        <v>0.95589341878663081</v>
      </c>
      <c r="AR540" s="280">
        <f t="shared" si="408"/>
        <v>1.0664744478962417E-4</v>
      </c>
      <c r="AS540" s="475"/>
    </row>
    <row r="541" spans="4:45" s="20" customFormat="1" x14ac:dyDescent="0.25">
      <c r="D541" s="463"/>
      <c r="E541" s="426"/>
      <c r="F541" s="370"/>
      <c r="G541" s="370"/>
      <c r="H541" s="283">
        <v>8</v>
      </c>
      <c r="I541" s="284">
        <v>2685.0446687561098</v>
      </c>
      <c r="J541" s="284">
        <v>48.335534445596302</v>
      </c>
      <c r="K541" s="285">
        <v>2684.0647592240566</v>
      </c>
      <c r="L541" s="285">
        <v>48.340237235512959</v>
      </c>
      <c r="M541" s="286">
        <f t="shared" si="397"/>
        <v>3.6495092370553726E-2</v>
      </c>
      <c r="N541" s="286">
        <f t="shared" si="398"/>
        <v>9.7294670899929821E-3</v>
      </c>
      <c r="O541" s="287">
        <f t="shared" si="399"/>
        <v>0.96022269100866364</v>
      </c>
      <c r="P541" s="288">
        <f t="shared" si="400"/>
        <v>2.2116233000206178E-5</v>
      </c>
      <c r="Q541" s="223"/>
      <c r="R541" s="23"/>
      <c r="S541" s="372"/>
      <c r="T541" s="367"/>
      <c r="U541" s="367"/>
      <c r="V541" s="3">
        <v>8</v>
      </c>
      <c r="W541" s="252">
        <v>2833.55409405413</v>
      </c>
      <c r="X541" s="252">
        <v>48.344596409187801</v>
      </c>
      <c r="Y541" s="253">
        <v>2832.4653453681894</v>
      </c>
      <c r="Z541" s="253">
        <v>48.35873319616276</v>
      </c>
      <c r="AA541" s="2">
        <f t="shared" si="401"/>
        <v>3.8423430427009665E-2</v>
      </c>
      <c r="AB541" s="2">
        <f t="shared" si="402"/>
        <v>2.9241710604645803E-2</v>
      </c>
      <c r="AC541" s="215">
        <f t="shared" si="403"/>
        <v>1.1853737011373235</v>
      </c>
      <c r="AD541" s="217">
        <f t="shared" si="404"/>
        <v>1.9984874597536143E-4</v>
      </c>
      <c r="AE541" s="223"/>
      <c r="AF541" s="23"/>
      <c r="AG541" s="372"/>
      <c r="AH541" s="367"/>
      <c r="AI541" s="367"/>
      <c r="AJ541" s="3">
        <v>8</v>
      </c>
      <c r="AK541" s="252">
        <v>2676.8997042219798</v>
      </c>
      <c r="AL541" s="252">
        <v>48.341342129231599</v>
      </c>
      <c r="AM541" s="253">
        <v>2675.7823256795932</v>
      </c>
      <c r="AN541" s="253">
        <v>48.352338877520886</v>
      </c>
      <c r="AO541" s="2">
        <f t="shared" si="405"/>
        <v>4.1741516898235437E-2</v>
      </c>
      <c r="AP541" s="2">
        <f t="shared" si="406"/>
        <v>2.2748123665845315E-2</v>
      </c>
      <c r="AQ541" s="215">
        <f t="shared" si="407"/>
        <v>1.2485348069860744</v>
      </c>
      <c r="AR541" s="280">
        <f t="shared" si="408"/>
        <v>1.209284729379362E-4</v>
      </c>
      <c r="AS541" s="475"/>
    </row>
    <row r="542" spans="4:45" s="20" customFormat="1" x14ac:dyDescent="0.25">
      <c r="D542" s="463"/>
      <c r="E542" s="426"/>
      <c r="F542" s="370"/>
      <c r="G542" s="370"/>
      <c r="H542" s="283">
        <v>9</v>
      </c>
      <c r="I542" s="284">
        <v>2685.0339012428499</v>
      </c>
      <c r="J542" s="284">
        <v>48.3346272978917</v>
      </c>
      <c r="K542" s="285">
        <v>2683.9314935820212</v>
      </c>
      <c r="L542" s="285">
        <v>48.339558096656376</v>
      </c>
      <c r="M542" s="286">
        <f t="shared" si="397"/>
        <v>4.1057495040134138E-2</v>
      </c>
      <c r="N542" s="286">
        <f t="shared" si="398"/>
        <v>1.0201379508497194E-2</v>
      </c>
      <c r="O542" s="287">
        <f t="shared" si="399"/>
        <v>1.2153026506538132</v>
      </c>
      <c r="P542" s="288">
        <f t="shared" si="400"/>
        <v>2.4312776457726569E-5</v>
      </c>
      <c r="Q542" s="223"/>
      <c r="R542" s="23"/>
      <c r="S542" s="372"/>
      <c r="T542" s="367"/>
      <c r="U542" s="367"/>
      <c r="V542" s="3">
        <v>9</v>
      </c>
      <c r="W542" s="252">
        <v>2833.5429090417501</v>
      </c>
      <c r="X542" s="252">
        <v>48.3422051097279</v>
      </c>
      <c r="Y542" s="253">
        <v>2832.318058630834</v>
      </c>
      <c r="Z542" s="253">
        <v>48.357039524318608</v>
      </c>
      <c r="AA542" s="2">
        <f t="shared" si="401"/>
        <v>4.3226817106163183E-2</v>
      </c>
      <c r="AB542" s="2">
        <f t="shared" si="402"/>
        <v>3.0686259671104162E-2</v>
      </c>
      <c r="AC542" s="215">
        <f t="shared" si="403"/>
        <v>1.5002585291214201</v>
      </c>
      <c r="AD542" s="217">
        <f t="shared" si="404"/>
        <v>2.2005985624903678E-4</v>
      </c>
      <c r="AE542" s="223"/>
      <c r="AF542" s="23"/>
      <c r="AG542" s="372"/>
      <c r="AH542" s="367"/>
      <c r="AI542" s="367"/>
      <c r="AJ542" s="3">
        <v>9</v>
      </c>
      <c r="AK542" s="252">
        <v>2676.88895949572</v>
      </c>
      <c r="AL542" s="252">
        <v>48.339483034875201</v>
      </c>
      <c r="AM542" s="253">
        <v>2675.6318979791622</v>
      </c>
      <c r="AN542" s="253">
        <v>48.351021188694993</v>
      </c>
      <c r="AO542" s="2">
        <f t="shared" si="405"/>
        <v>4.6959793087367287E-2</v>
      </c>
      <c r="AP542" s="2">
        <f t="shared" si="406"/>
        <v>2.386900540799727E-2</v>
      </c>
      <c r="AQ542" s="215">
        <f t="shared" si="407"/>
        <v>1.5802036564105186</v>
      </c>
      <c r="AR542" s="280">
        <f t="shared" si="408"/>
        <v>1.3312899356918731E-4</v>
      </c>
      <c r="AS542" s="475"/>
    </row>
    <row r="543" spans="4:45" s="20" customFormat="1" x14ac:dyDescent="0.25">
      <c r="D543" s="463"/>
      <c r="E543" s="426"/>
      <c r="F543" s="370"/>
      <c r="G543" s="370"/>
      <c r="H543" s="283">
        <v>10</v>
      </c>
      <c r="I543" s="284">
        <v>2685.0231337385899</v>
      </c>
      <c r="J543" s="284">
        <v>48.333826183036301</v>
      </c>
      <c r="K543" s="285">
        <v>2683.7982257785334</v>
      </c>
      <c r="L543" s="285">
        <v>48.338924011499181</v>
      </c>
      <c r="M543" s="286">
        <f t="shared" ref="M543:M606" si="409">ABS(I543-K543)/I543*100</f>
        <v>4.5620015137484232E-2</v>
      </c>
      <c r="N543" s="286">
        <f t="shared" ref="N543:N606" si="410">ABS(J543-L543)/J543*100</f>
        <v>1.0547123754644823E-2</v>
      </c>
      <c r="O543" s="287">
        <f t="shared" ref="O543:O606" si="411">(K543-I543)^2</f>
        <v>1.5003995106097721</v>
      </c>
      <c r="P543" s="288">
        <f t="shared" ref="P543:P606" si="412">(L543-J543)^2</f>
        <v>2.5987855036947027E-5</v>
      </c>
      <c r="Q543" s="223"/>
      <c r="R543" s="23"/>
      <c r="S543" s="372"/>
      <c r="T543" s="367"/>
      <c r="U543" s="367"/>
      <c r="V543" s="3">
        <v>10</v>
      </c>
      <c r="W543" s="252">
        <v>2833.5317240787999</v>
      </c>
      <c r="X543" s="252">
        <v>48.340093066831997</v>
      </c>
      <c r="Y543" s="253">
        <v>2832.170769995415</v>
      </c>
      <c r="Z543" s="253">
        <v>48.355445684566718</v>
      </c>
      <c r="AA543" s="2">
        <f t="shared" si="401"/>
        <v>4.8030310436260354E-2</v>
      </c>
      <c r="AB543" s="2">
        <f t="shared" si="402"/>
        <v>3.1759594904988551E-2</v>
      </c>
      <c r="AC543" s="215">
        <f t="shared" si="403"/>
        <v>1.852196017082218</v>
      </c>
      <c r="AD543" s="217">
        <f t="shared" si="404"/>
        <v>2.357028713084482E-4</v>
      </c>
      <c r="AE543" s="223"/>
      <c r="AF543" s="23"/>
      <c r="AG543" s="372"/>
      <c r="AH543" s="367"/>
      <c r="AI543" s="367"/>
      <c r="AJ543" s="3">
        <v>10</v>
      </c>
      <c r="AK543" s="252">
        <v>2676.8782148056698</v>
      </c>
      <c r="AL543" s="252">
        <v>48.337841240128903</v>
      </c>
      <c r="AM543" s="253">
        <v>2675.4814678243329</v>
      </c>
      <c r="AN543" s="253">
        <v>48.349781224695036</v>
      </c>
      <c r="AO543" s="2">
        <f t="shared" si="405"/>
        <v>5.2178204208604403E-2</v>
      </c>
      <c r="AP543" s="2">
        <f t="shared" si="406"/>
        <v>2.4701112544143051E-2</v>
      </c>
      <c r="AQ543" s="215">
        <f t="shared" si="407"/>
        <v>1.9509021298738716</v>
      </c>
      <c r="AR543" s="280">
        <f t="shared" si="408"/>
        <v>1.4256323143950456E-4</v>
      </c>
      <c r="AS543" s="475"/>
    </row>
    <row r="544" spans="4:45" s="20" customFormat="1" x14ac:dyDescent="0.25">
      <c r="D544" s="463"/>
      <c r="E544" s="426"/>
      <c r="F544" s="370"/>
      <c r="G544" s="370"/>
      <c r="H544" s="283">
        <v>11</v>
      </c>
      <c r="I544" s="284">
        <v>2685.0123662338901</v>
      </c>
      <c r="J544" s="284">
        <v>48.333292759011897</v>
      </c>
      <c r="K544" s="285">
        <v>2683.6649557905516</v>
      </c>
      <c r="L544" s="285">
        <v>48.338331991230874</v>
      </c>
      <c r="M544" s="286">
        <f t="shared" si="409"/>
        <v>5.0182653170735211E-2</v>
      </c>
      <c r="N544" s="286">
        <f t="shared" si="410"/>
        <v>1.0426006446740434E-2</v>
      </c>
      <c r="O544" s="287">
        <f t="shared" si="411"/>
        <v>1.8155149028176631</v>
      </c>
      <c r="P544" s="288">
        <f t="shared" si="412"/>
        <v>2.5393861356770902E-5</v>
      </c>
      <c r="Q544" s="223"/>
      <c r="R544" s="23"/>
      <c r="S544" s="372"/>
      <c r="T544" s="367"/>
      <c r="U544" s="367"/>
      <c r="V544" s="3">
        <v>11</v>
      </c>
      <c r="W544" s="252">
        <v>2833.5205391413101</v>
      </c>
      <c r="X544" s="252">
        <v>48.338686313120697</v>
      </c>
      <c r="Y544" s="253">
        <v>2832.0234794097064</v>
      </c>
      <c r="Z544" s="253">
        <v>48.353945792444875</v>
      </c>
      <c r="AA544" s="2">
        <f t="shared" ref="AA544:AA607" si="413">ABS(W544-Y544)/W544*100</f>
        <v>5.283391141598686E-2</v>
      </c>
      <c r="AB544" s="2">
        <f t="shared" ref="AB544:AB607" si="414">ABS(X544-Z544)/X544*100</f>
        <v>3.1567840353238986E-2</v>
      </c>
      <c r="AC544" s="215">
        <f t="shared" ref="AC544:AC607" si="415">(Y544-W544)^2</f>
        <v>2.2411878399893808</v>
      </c>
      <c r="AD544" s="217">
        <f t="shared" ref="AD544:AD607" si="416">(Z544-X544)^2</f>
        <v>2.3285170924504413E-4</v>
      </c>
      <c r="AE544" s="223"/>
      <c r="AF544" s="23"/>
      <c r="AG544" s="372"/>
      <c r="AH544" s="367"/>
      <c r="AI544" s="367"/>
      <c r="AJ544" s="3">
        <v>11</v>
      </c>
      <c r="AK544" s="252">
        <v>2676.8674701324499</v>
      </c>
      <c r="AL544" s="252">
        <v>48.336748041106098</v>
      </c>
      <c r="AM544" s="253">
        <v>2675.3310351702357</v>
      </c>
      <c r="AN544" s="253">
        <v>48.348614400913746</v>
      </c>
      <c r="AO544" s="2">
        <f t="shared" ref="AO544:AO607" si="417">ABS(AK544-AM544)/AK544*100</f>
        <v>5.7396751216006014E-2</v>
      </c>
      <c r="AP544" s="2">
        <f t="shared" ref="AP544:AP607" si="418">ABS(AL544-AN544)/AL544*100</f>
        <v>2.4549354866729493E-2</v>
      </c>
      <c r="AQ544" s="215">
        <f t="shared" ref="AQ544:AQ607" si="419">(AM544-AK544)^2</f>
        <v>2.3606323931138928</v>
      </c>
      <c r="AR544" s="280">
        <f t="shared" ref="AR544:AR607" si="420">(AN544-AL544)^2</f>
        <v>1.4081049508456512E-4</v>
      </c>
      <c r="AS544" s="475"/>
    </row>
    <row r="545" spans="4:45" s="20" customFormat="1" x14ac:dyDescent="0.25">
      <c r="D545" s="463"/>
      <c r="E545" s="426"/>
      <c r="F545" s="370"/>
      <c r="G545" s="370"/>
      <c r="H545" s="283">
        <v>12</v>
      </c>
      <c r="I545" s="284">
        <v>2685.00159872428</v>
      </c>
      <c r="J545" s="284">
        <v>48.3327806436291</v>
      </c>
      <c r="K545" s="285">
        <v>2683.5316835965409</v>
      </c>
      <c r="L545" s="285">
        <v>48.337779245313421</v>
      </c>
      <c r="M545" s="286">
        <f t="shared" si="409"/>
        <v>5.4745409776944344E-2</v>
      </c>
      <c r="N545" s="286">
        <f t="shared" si="410"/>
        <v>1.0342052780237731E-2</v>
      </c>
      <c r="O545" s="287">
        <f t="shared" si="411"/>
        <v>2.1606504827562953</v>
      </c>
      <c r="P545" s="288">
        <f t="shared" si="412"/>
        <v>2.4986018798493209E-5</v>
      </c>
      <c r="Q545" s="223"/>
      <c r="R545" s="23"/>
      <c r="S545" s="372"/>
      <c r="T545" s="367"/>
      <c r="U545" s="367"/>
      <c r="V545" s="3">
        <v>12</v>
      </c>
      <c r="W545" s="252">
        <v>2833.5093542179202</v>
      </c>
      <c r="X545" s="252">
        <v>48.337335787953201</v>
      </c>
      <c r="Y545" s="253">
        <v>2831.8761868245374</v>
      </c>
      <c r="Z545" s="253">
        <v>48.352534310338974</v>
      </c>
      <c r="AA545" s="2">
        <f t="shared" si="413"/>
        <v>5.7637621381121711E-2</v>
      </c>
      <c r="AB545" s="2">
        <f t="shared" si="414"/>
        <v>3.1442614984918967E-2</v>
      </c>
      <c r="AC545" s="215">
        <f t="shared" si="415"/>
        <v>2.6672357348087417</v>
      </c>
      <c r="AD545" s="217">
        <f t="shared" si="416"/>
        <v>2.3099508271086038E-4</v>
      </c>
      <c r="AE545" s="223"/>
      <c r="AF545" s="23"/>
      <c r="AG545" s="372"/>
      <c r="AH545" s="367"/>
      <c r="AI545" s="367"/>
      <c r="AJ545" s="3">
        <v>12</v>
      </c>
      <c r="AK545" s="252">
        <v>2676.8567254668801</v>
      </c>
      <c r="AL545" s="252">
        <v>48.335698513364697</v>
      </c>
      <c r="AM545" s="253">
        <v>2675.1805999746175</v>
      </c>
      <c r="AN545" s="253">
        <v>48.347516403164725</v>
      </c>
      <c r="AO545" s="2">
        <f t="shared" si="417"/>
        <v>6.261543534685296E-2</v>
      </c>
      <c r="AP545" s="2">
        <f t="shared" si="418"/>
        <v>2.444961004703481E-2</v>
      </c>
      <c r="AQ545" s="215">
        <f t="shared" si="419"/>
        <v>2.8093966658125411</v>
      </c>
      <c r="AR545" s="280">
        <f t="shared" si="420"/>
        <v>1.3966251932560748E-4</v>
      </c>
      <c r="AS545" s="475"/>
    </row>
    <row r="546" spans="4:45" s="20" customFormat="1" x14ac:dyDescent="0.25">
      <c r="D546" s="463"/>
      <c r="E546" s="426"/>
      <c r="F546" s="370"/>
      <c r="G546" s="370"/>
      <c r="H546" s="283">
        <v>13</v>
      </c>
      <c r="I546" s="284">
        <v>2684.9908312094699</v>
      </c>
      <c r="J546" s="284">
        <v>48.3322663196655</v>
      </c>
      <c r="K546" s="285">
        <v>2683.3984091763718</v>
      </c>
      <c r="L546" s="285">
        <v>48.337263168328356</v>
      </c>
      <c r="M546" s="286">
        <f t="shared" si="409"/>
        <v>5.9308285696481507E-2</v>
      </c>
      <c r="N546" s="286">
        <f t="shared" si="410"/>
        <v>1.033853581333645E-2</v>
      </c>
      <c r="O546" s="287">
        <f t="shared" si="411"/>
        <v>2.5358079314961146</v>
      </c>
      <c r="P546" s="288">
        <f t="shared" si="412"/>
        <v>2.4968496559483482E-5</v>
      </c>
      <c r="Q546" s="223"/>
      <c r="R546" s="23"/>
      <c r="S546" s="372"/>
      <c r="T546" s="367"/>
      <c r="U546" s="367"/>
      <c r="V546" s="3">
        <v>13</v>
      </c>
      <c r="W546" s="252">
        <v>2833.4981693078698</v>
      </c>
      <c r="X546" s="252">
        <v>48.335979437097002</v>
      </c>
      <c r="Y546" s="253">
        <v>2831.728892193612</v>
      </c>
      <c r="Z546" s="253">
        <v>48.351206027038891</v>
      </c>
      <c r="AA546" s="2">
        <f t="shared" si="413"/>
        <v>6.2441441939948425E-2</v>
      </c>
      <c r="AB546" s="2">
        <f t="shared" si="414"/>
        <v>3.1501564919574516E-2</v>
      </c>
      <c r="AC546" s="215">
        <f t="shared" si="415"/>
        <v>3.1303415070366736</v>
      </c>
      <c r="AD546" s="217">
        <f t="shared" si="416"/>
        <v>2.3184904125844445E-4</v>
      </c>
      <c r="AE546" s="223"/>
      <c r="AF546" s="23"/>
      <c r="AG546" s="372"/>
      <c r="AH546" s="367"/>
      <c r="AI546" s="367"/>
      <c r="AJ546" s="3">
        <v>13</v>
      </c>
      <c r="AK546" s="252">
        <v>2676.8459808083198</v>
      </c>
      <c r="AL546" s="252">
        <v>48.334644459393303</v>
      </c>
      <c r="AM546" s="253">
        <v>2675.0301621976878</v>
      </c>
      <c r="AN546" s="253">
        <v>48.346483171731947</v>
      </c>
      <c r="AO546" s="2">
        <f t="shared" si="417"/>
        <v>6.7834258065297137E-2</v>
      </c>
      <c r="AP546" s="2">
        <f t="shared" si="418"/>
        <v>2.4493223175749177E-2</v>
      </c>
      <c r="AQ546" s="215">
        <f t="shared" si="419"/>
        <v>3.2971972267177083</v>
      </c>
      <c r="AR546" s="280">
        <f t="shared" si="420"/>
        <v>1.4015510983716374E-4</v>
      </c>
      <c r="AS546" s="475"/>
    </row>
    <row r="547" spans="4:45" s="20" customFormat="1" x14ac:dyDescent="0.25">
      <c r="D547" s="463"/>
      <c r="E547" s="426"/>
      <c r="F547" s="370"/>
      <c r="G547" s="370"/>
      <c r="H547" s="283">
        <v>14</v>
      </c>
      <c r="I547" s="284">
        <v>2684.98006368798</v>
      </c>
      <c r="J547" s="284">
        <v>48.331856368655302</v>
      </c>
      <c r="K547" s="285">
        <v>2683.2651325112283</v>
      </c>
      <c r="L547" s="285">
        <v>48.336781327696336</v>
      </c>
      <c r="M547" s="286">
        <f t="shared" si="409"/>
        <v>6.3871281576522165E-2</v>
      </c>
      <c r="N547" s="286">
        <f t="shared" si="410"/>
        <v>1.0189881811012042E-2</v>
      </c>
      <c r="O547" s="287">
        <f t="shared" si="411"/>
        <v>2.9409889409947434</v>
      </c>
      <c r="P547" s="288">
        <f t="shared" si="412"/>
        <v>2.4255221555863242E-5</v>
      </c>
      <c r="Q547" s="223"/>
      <c r="R547" s="23"/>
      <c r="S547" s="372"/>
      <c r="T547" s="367"/>
      <c r="U547" s="367"/>
      <c r="V547" s="3">
        <v>14</v>
      </c>
      <c r="W547" s="252">
        <v>2833.4869844073601</v>
      </c>
      <c r="X547" s="252">
        <v>48.334898611325499</v>
      </c>
      <c r="Y547" s="253">
        <v>2831.581595473338</v>
      </c>
      <c r="Z547" s="253">
        <v>48.349956038499407</v>
      </c>
      <c r="AA547" s="2">
        <f t="shared" si="413"/>
        <v>6.7245374498185947E-2</v>
      </c>
      <c r="AB547" s="2">
        <f t="shared" si="414"/>
        <v>3.1152288732388702E-2</v>
      </c>
      <c r="AC547" s="215">
        <f t="shared" si="415"/>
        <v>3.6305069898938167</v>
      </c>
      <c r="AD547" s="217">
        <f t="shared" si="416"/>
        <v>2.2672611309752669E-4</v>
      </c>
      <c r="AE547" s="223"/>
      <c r="AF547" s="23"/>
      <c r="AG547" s="372"/>
      <c r="AH547" s="367"/>
      <c r="AI547" s="367"/>
      <c r="AJ547" s="3">
        <v>14</v>
      </c>
      <c r="AK547" s="252">
        <v>2676.8352361536899</v>
      </c>
      <c r="AL547" s="252">
        <v>48.333804303419399</v>
      </c>
      <c r="AM547" s="253">
        <v>2674.8797218019736</v>
      </c>
      <c r="AN547" s="253">
        <v>48.345510886360074</v>
      </c>
      <c r="AO547" s="2">
        <f t="shared" si="417"/>
        <v>7.3053220657922427E-2</v>
      </c>
      <c r="AP547" s="2">
        <f t="shared" si="418"/>
        <v>2.4220280421517151E-2</v>
      </c>
      <c r="AQ547" s="215">
        <f t="shared" si="419"/>
        <v>3.8240363797687111</v>
      </c>
      <c r="AR547" s="280">
        <f t="shared" si="420"/>
        <v>1.3704408414691471E-4</v>
      </c>
      <c r="AS547" s="475"/>
    </row>
    <row r="548" spans="4:45" s="20" customFormat="1" x14ac:dyDescent="0.25">
      <c r="D548" s="463"/>
      <c r="E548" s="426"/>
      <c r="F548" s="370"/>
      <c r="G548" s="370"/>
      <c r="H548" s="283">
        <v>15</v>
      </c>
      <c r="I548" s="284">
        <v>2684.9692961542401</v>
      </c>
      <c r="J548" s="284">
        <v>48.331559302369897</v>
      </c>
      <c r="K548" s="285">
        <v>2683.1318535835208</v>
      </c>
      <c r="L548" s="285">
        <v>48.336331452211397</v>
      </c>
      <c r="M548" s="286">
        <f t="shared" si="409"/>
        <v>6.843439786634159E-2</v>
      </c>
      <c r="N548" s="286">
        <f t="shared" si="410"/>
        <v>9.8737758731200238E-3</v>
      </c>
      <c r="O548" s="287">
        <f t="shared" si="411"/>
        <v>3.3761952006915648</v>
      </c>
      <c r="P548" s="288">
        <f t="shared" si="412"/>
        <v>2.2773414109729384E-5</v>
      </c>
      <c r="Q548" s="223"/>
      <c r="R548" s="23"/>
      <c r="S548" s="372"/>
      <c r="T548" s="367"/>
      <c r="U548" s="367"/>
      <c r="V548" s="3">
        <v>15</v>
      </c>
      <c r="W548" s="252">
        <v>2833.47579950208</v>
      </c>
      <c r="X548" s="252">
        <v>48.334115784006698</v>
      </c>
      <c r="Y548" s="253">
        <v>2831.43429662267</v>
      </c>
      <c r="Z548" s="253">
        <v>48.348779729735099</v>
      </c>
      <c r="AA548" s="2">
        <f t="shared" si="413"/>
        <v>7.2049420001002534E-2</v>
      </c>
      <c r="AB548" s="2">
        <f t="shared" si="414"/>
        <v>3.0338706916519572E-2</v>
      </c>
      <c r="AC548" s="215">
        <f t="shared" si="415"/>
        <v>4.1677340066393951</v>
      </c>
      <c r="AD548" s="217">
        <f t="shared" si="416"/>
        <v>2.1503130432549045E-4</v>
      </c>
      <c r="AE548" s="223"/>
      <c r="AF548" s="23"/>
      <c r="AG548" s="372"/>
      <c r="AH548" s="367"/>
      <c r="AI548" s="367"/>
      <c r="AJ548" s="3">
        <v>15</v>
      </c>
      <c r="AK548" s="252">
        <v>2676.8244914914499</v>
      </c>
      <c r="AL548" s="252">
        <v>48.333195489064899</v>
      </c>
      <c r="AM548" s="253">
        <v>2674.7292787521824</v>
      </c>
      <c r="AN548" s="253">
        <v>48.344595952130092</v>
      </c>
      <c r="AO548" s="2">
        <f t="shared" si="417"/>
        <v>7.8272324014044298E-2</v>
      </c>
      <c r="AP548" s="2">
        <f t="shared" si="418"/>
        <v>2.3587232232085021E-2</v>
      </c>
      <c r="AQ548" s="215">
        <f t="shared" si="419"/>
        <v>4.3899164227887413</v>
      </c>
      <c r="AR548" s="280">
        <f t="shared" si="420"/>
        <v>1.2997055810083839E-4</v>
      </c>
      <c r="AS548" s="475"/>
    </row>
    <row r="549" spans="4:45" s="20" customFormat="1" x14ac:dyDescent="0.25">
      <c r="D549" s="463"/>
      <c r="E549" s="426"/>
      <c r="F549" s="370"/>
      <c r="G549" s="370"/>
      <c r="H549" s="283">
        <v>16</v>
      </c>
      <c r="I549" s="284">
        <v>2684.95852860797</v>
      </c>
      <c r="J549" s="284">
        <v>48.331262236084399</v>
      </c>
      <c r="K549" s="285">
        <v>2682.9985723768032</v>
      </c>
      <c r="L549" s="285">
        <v>48.335911421335773</v>
      </c>
      <c r="M549" s="286">
        <f t="shared" si="409"/>
        <v>7.2997635169546535E-2</v>
      </c>
      <c r="N549" s="286">
        <f t="shared" si="410"/>
        <v>9.6194161631119445E-3</v>
      </c>
      <c r="O549" s="287">
        <f t="shared" si="411"/>
        <v>3.8414284280898432</v>
      </c>
      <c r="P549" s="288">
        <f t="shared" si="412"/>
        <v>2.1614923501592798E-5</v>
      </c>
      <c r="Q549" s="223"/>
      <c r="R549" s="23"/>
      <c r="S549" s="372"/>
      <c r="T549" s="367"/>
      <c r="U549" s="367"/>
      <c r="V549" s="3">
        <v>16</v>
      </c>
      <c r="W549" s="252">
        <v>2833.4646145912302</v>
      </c>
      <c r="X549" s="252">
        <v>48.333332956687897</v>
      </c>
      <c r="Y549" s="253">
        <v>2831.2869956029581</v>
      </c>
      <c r="Z549" s="253">
        <v>48.347672757782405</v>
      </c>
      <c r="AA549" s="2">
        <f t="shared" si="413"/>
        <v>7.6853579785617673E-2</v>
      </c>
      <c r="AB549" s="2">
        <f t="shared" si="414"/>
        <v>2.9668554219833741E-2</v>
      </c>
      <c r="AC549" s="215">
        <f t="shared" si="415"/>
        <v>4.7420244580832724</v>
      </c>
      <c r="AD549" s="217">
        <f t="shared" si="416"/>
        <v>2.0562989543004481E-4</v>
      </c>
      <c r="AE549" s="223"/>
      <c r="AF549" s="23"/>
      <c r="AG549" s="372"/>
      <c r="AH549" s="367"/>
      <c r="AI549" s="367"/>
      <c r="AJ549" s="3">
        <v>16</v>
      </c>
      <c r="AK549" s="252">
        <v>2676.8137468210198</v>
      </c>
      <c r="AL549" s="252">
        <v>48.332586674710399</v>
      </c>
      <c r="AM549" s="253">
        <v>2674.578833015074</v>
      </c>
      <c r="AN549" s="253">
        <v>48.343734986168052</v>
      </c>
      <c r="AO549" s="2">
        <f t="shared" si="417"/>
        <v>8.3491569355542972E-2</v>
      </c>
      <c r="AP549" s="2">
        <f t="shared" si="418"/>
        <v>2.3065828304790884E-2</v>
      </c>
      <c r="AQ549" s="215">
        <f t="shared" si="419"/>
        <v>4.994839720007052</v>
      </c>
      <c r="AR549" s="280">
        <f t="shared" si="420"/>
        <v>1.2428484835683577E-4</v>
      </c>
      <c r="AS549" s="475"/>
    </row>
    <row r="550" spans="4:45" s="20" customFormat="1" x14ac:dyDescent="0.25">
      <c r="D550" s="463"/>
      <c r="E550" s="426"/>
      <c r="F550" s="370"/>
      <c r="G550" s="370"/>
      <c r="H550" s="283">
        <v>17</v>
      </c>
      <c r="I550" s="284">
        <v>2684.9477610490699</v>
      </c>
      <c r="J550" s="284">
        <v>48.3310361187675</v>
      </c>
      <c r="K550" s="285">
        <v>2682.8652888756997</v>
      </c>
      <c r="L550" s="285">
        <v>48.335519255204929</v>
      </c>
      <c r="M550" s="286">
        <f t="shared" si="409"/>
        <v>7.7560994056604562E-2</v>
      </c>
      <c r="N550" s="286">
        <f t="shared" si="410"/>
        <v>9.2758955682476496E-3</v>
      </c>
      <c r="O550" s="287">
        <f t="shared" si="411"/>
        <v>4.3366903528612308</v>
      </c>
      <c r="P550" s="288">
        <f t="shared" si="412"/>
        <v>2.0098512316602915E-5</v>
      </c>
      <c r="Q550" s="223"/>
      <c r="R550" s="23"/>
      <c r="S550" s="372"/>
      <c r="T550" s="367"/>
      <c r="U550" s="367"/>
      <c r="V550" s="3">
        <v>17</v>
      </c>
      <c r="W550" s="252">
        <v>2833.45342967448</v>
      </c>
      <c r="X550" s="252">
        <v>48.332737248854002</v>
      </c>
      <c r="Y550" s="253">
        <v>2831.1396923778066</v>
      </c>
      <c r="Z550" s="253">
        <v>48.346631035665929</v>
      </c>
      <c r="AA550" s="2">
        <f t="shared" si="413"/>
        <v>8.1657855126254633E-2</v>
      </c>
      <c r="AB550" s="2">
        <f t="shared" si="414"/>
        <v>2.8746120337425188E-2</v>
      </c>
      <c r="AC550" s="215">
        <f t="shared" si="415"/>
        <v>5.3533802780179043</v>
      </c>
      <c r="AD550" s="217">
        <f t="shared" si="416"/>
        <v>1.9303731197527942E-4</v>
      </c>
      <c r="AE550" s="223"/>
      <c r="AF550" s="23"/>
      <c r="AG550" s="372"/>
      <c r="AH550" s="367"/>
      <c r="AI550" s="367"/>
      <c r="AJ550" s="3">
        <v>17</v>
      </c>
      <c r="AK550" s="252">
        <v>2676.80300214212</v>
      </c>
      <c r="AL550" s="252">
        <v>48.3321232722231</v>
      </c>
      <c r="AM550" s="253">
        <v>2674.42838455934</v>
      </c>
      <c r="AN550" s="253">
        <v>48.342924805137784</v>
      </c>
      <c r="AO550" s="2">
        <f t="shared" si="417"/>
        <v>8.8710957843358362E-2</v>
      </c>
      <c r="AP550" s="2">
        <f t="shared" si="418"/>
        <v>2.2348558646691014E-2</v>
      </c>
      <c r="AQ550" s="215">
        <f t="shared" si="419"/>
        <v>5.6388086644481534</v>
      </c>
      <c r="AR550" s="280">
        <f t="shared" si="420"/>
        <v>1.1667311330699699E-4</v>
      </c>
      <c r="AS550" s="475"/>
    </row>
    <row r="551" spans="4:45" s="20" customFormat="1" x14ac:dyDescent="0.25">
      <c r="D551" s="463"/>
      <c r="E551" s="426"/>
      <c r="F551" s="370"/>
      <c r="G551" s="370"/>
      <c r="H551" s="283">
        <v>18</v>
      </c>
      <c r="I551" s="284">
        <v>2684.9369934756901</v>
      </c>
      <c r="J551" s="284">
        <v>48.3308569813356</v>
      </c>
      <c r="K551" s="285">
        <v>2682.7320030658316</v>
      </c>
      <c r="L551" s="285">
        <v>48.335153105295561</v>
      </c>
      <c r="M551" s="286">
        <f t="shared" si="409"/>
        <v>8.212447499574721E-2</v>
      </c>
      <c r="N551" s="286">
        <f t="shared" si="410"/>
        <v>8.8889877570755109E-3</v>
      </c>
      <c r="O551" s="287">
        <f t="shared" si="411"/>
        <v>4.8619827075680009</v>
      </c>
      <c r="P551" s="288">
        <f t="shared" si="412"/>
        <v>1.8456681079347513E-5</v>
      </c>
      <c r="Q551" s="223"/>
      <c r="R551" s="23"/>
      <c r="S551" s="372"/>
      <c r="T551" s="367"/>
      <c r="U551" s="367"/>
      <c r="V551" s="3">
        <v>18</v>
      </c>
      <c r="W551" s="252">
        <v>2833.4422447469401</v>
      </c>
      <c r="X551" s="252">
        <v>48.332265383672102</v>
      </c>
      <c r="Y551" s="253">
        <v>2830.992386912942</v>
      </c>
      <c r="Z551" s="253">
        <v>48.345650717309802</v>
      </c>
      <c r="AA551" s="2">
        <f t="shared" si="413"/>
        <v>8.6462247061501976E-2</v>
      </c>
      <c r="AB551" s="2">
        <f t="shared" si="414"/>
        <v>2.7694405655196184E-2</v>
      </c>
      <c r="AC551" s="215">
        <f t="shared" si="415"/>
        <v>6.0018034068016997</v>
      </c>
      <c r="AD551" s="217">
        <f t="shared" si="416"/>
        <v>1.7916715659254618E-4</v>
      </c>
      <c r="AE551" s="223"/>
      <c r="AF551" s="23"/>
      <c r="AG551" s="372"/>
      <c r="AH551" s="367"/>
      <c r="AI551" s="367"/>
      <c r="AJ551" s="3">
        <v>18</v>
      </c>
      <c r="AK551" s="252">
        <v>2676.7922574508998</v>
      </c>
      <c r="AL551" s="252">
        <v>48.3317561599303</v>
      </c>
      <c r="AM551" s="253">
        <v>2674.277933355489</v>
      </c>
      <c r="AN551" s="253">
        <v>48.34216241347135</v>
      </c>
      <c r="AO551" s="2">
        <f t="shared" si="417"/>
        <v>9.3930490437279551E-2</v>
      </c>
      <c r="AP551" s="2">
        <f t="shared" si="418"/>
        <v>2.1530882318065946E-2</v>
      </c>
      <c r="AQ551" s="215">
        <f t="shared" si="419"/>
        <v>6.3218256567631208</v>
      </c>
      <c r="AR551" s="280">
        <f t="shared" si="420"/>
        <v>1.0829011276059864E-4</v>
      </c>
      <c r="AS551" s="475"/>
    </row>
    <row r="552" spans="4:45" s="20" customFormat="1" x14ac:dyDescent="0.25">
      <c r="D552" s="463"/>
      <c r="E552" s="426"/>
      <c r="F552" s="370"/>
      <c r="G552" s="370"/>
      <c r="H552" s="283">
        <v>19</v>
      </c>
      <c r="I552" s="284">
        <v>2684.9262258874501</v>
      </c>
      <c r="J552" s="284">
        <v>48.330695689223397</v>
      </c>
      <c r="K552" s="285">
        <v>2682.5987149337525</v>
      </c>
      <c r="L552" s="285">
        <v>48.334811245712721</v>
      </c>
      <c r="M552" s="286">
        <f t="shared" si="409"/>
        <v>8.6688078475164437E-2</v>
      </c>
      <c r="N552" s="286">
        <f t="shared" si="410"/>
        <v>8.5154091631297613E-3</v>
      </c>
      <c r="O552" s="287">
        <f t="shared" si="411"/>
        <v>5.4173072395822341</v>
      </c>
      <c r="P552" s="288">
        <f t="shared" si="412"/>
        <v>1.6937805216820922E-5</v>
      </c>
      <c r="Q552" s="223"/>
      <c r="R552" s="23"/>
      <c r="S552" s="372"/>
      <c r="T552" s="367"/>
      <c r="U552" s="367"/>
      <c r="V552" s="3">
        <v>19</v>
      </c>
      <c r="W552" s="252">
        <v>2833.4310598076499</v>
      </c>
      <c r="X552" s="252">
        <v>48.331840460491001</v>
      </c>
      <c r="Y552" s="253">
        <v>2830.845079176087</v>
      </c>
      <c r="Z552" s="253">
        <v>48.344728183338439</v>
      </c>
      <c r="AA552" s="2">
        <f t="shared" si="413"/>
        <v>9.1266756698097071E-2</v>
      </c>
      <c r="AB552" s="2">
        <f t="shared" si="414"/>
        <v>2.666507777201885E-2</v>
      </c>
      <c r="AC552" s="215">
        <f t="shared" si="415"/>
        <v>6.6872958268187714</v>
      </c>
      <c r="AD552" s="217">
        <f t="shared" si="416"/>
        <v>1.6609340019237541E-4</v>
      </c>
      <c r="AE552" s="223"/>
      <c r="AF552" s="23"/>
      <c r="AG552" s="372"/>
      <c r="AH552" s="367"/>
      <c r="AI552" s="367"/>
      <c r="AJ552" s="3">
        <v>19</v>
      </c>
      <c r="AK552" s="252">
        <v>2676.7815127465901</v>
      </c>
      <c r="AL552" s="252">
        <v>48.331425620934397</v>
      </c>
      <c r="AM552" s="253">
        <v>2674.1274793757402</v>
      </c>
      <c r="AN552" s="253">
        <v>48.341444992293674</v>
      </c>
      <c r="AO552" s="2">
        <f t="shared" si="417"/>
        <v>9.9150168148264495E-2</v>
      </c>
      <c r="AP552" s="2">
        <f t="shared" si="418"/>
        <v>2.0730552079840807E-2</v>
      </c>
      <c r="AQ552" s="215">
        <f t="shared" si="419"/>
        <v>7.0438931335848931</v>
      </c>
      <c r="AR552" s="280">
        <f t="shared" si="420"/>
        <v>1.0038780243510683E-4</v>
      </c>
      <c r="AS552" s="475"/>
    </row>
    <row r="553" spans="4:45" s="20" customFormat="1" x14ac:dyDescent="0.25">
      <c r="D553" s="463"/>
      <c r="E553" s="426"/>
      <c r="F553" s="370"/>
      <c r="G553" s="370"/>
      <c r="H553" s="283">
        <v>20</v>
      </c>
      <c r="I553" s="284">
        <v>2684.9154582842002</v>
      </c>
      <c r="J553" s="284">
        <v>48.330574565540097</v>
      </c>
      <c r="K553" s="285">
        <v>2682.4654244668859</v>
      </c>
      <c r="L553" s="285">
        <v>48.334492065054874</v>
      </c>
      <c r="M553" s="286">
        <f t="shared" si="409"/>
        <v>9.1251804959252031E-2</v>
      </c>
      <c r="N553" s="286">
        <f t="shared" si="410"/>
        <v>8.105634062895422E-3</v>
      </c>
      <c r="O553" s="287">
        <f t="shared" si="411"/>
        <v>6.0026657059837119</v>
      </c>
      <c r="P553" s="288">
        <f t="shared" si="412"/>
        <v>1.5346802448281866E-5</v>
      </c>
      <c r="Q553" s="223"/>
      <c r="R553" s="23"/>
      <c r="S553" s="372"/>
      <c r="T553" s="367"/>
      <c r="U553" s="367"/>
      <c r="V553" s="3">
        <v>20</v>
      </c>
      <c r="W553" s="252">
        <v>2833.4198748560202</v>
      </c>
      <c r="X553" s="252">
        <v>48.331521212642201</v>
      </c>
      <c r="Y553" s="253">
        <v>2830.6977691368438</v>
      </c>
      <c r="Z553" s="253">
        <v>48.343860027714186</v>
      </c>
      <c r="AA553" s="2">
        <f t="shared" si="413"/>
        <v>9.6071385089536748E-2</v>
      </c>
      <c r="AB553" s="2">
        <f t="shared" si="414"/>
        <v>2.5529540064957151E-2</v>
      </c>
      <c r="AC553" s="215">
        <f t="shared" si="415"/>
        <v>7.4098595463728527</v>
      </c>
      <c r="AD553" s="217">
        <f t="shared" si="416"/>
        <v>1.5224635738063814E-4</v>
      </c>
      <c r="AE553" s="223"/>
      <c r="AF553" s="23"/>
      <c r="AG553" s="372"/>
      <c r="AH553" s="367"/>
      <c r="AI553" s="367"/>
      <c r="AJ553" s="3">
        <v>20</v>
      </c>
      <c r="AK553" s="252">
        <v>2676.7707680287799</v>
      </c>
      <c r="AL553" s="252">
        <v>48.331177405342999</v>
      </c>
      <c r="AM553" s="253">
        <v>2673.9770225939224</v>
      </c>
      <c r="AN553" s="253">
        <v>48.340769889000455</v>
      </c>
      <c r="AO553" s="2">
        <f t="shared" si="417"/>
        <v>0.10436999194050965</v>
      </c>
      <c r="AP553" s="2">
        <f t="shared" si="418"/>
        <v>1.9847403213471788E-2</v>
      </c>
      <c r="AQ553" s="215">
        <f t="shared" si="419"/>
        <v>7.8050135547874326</v>
      </c>
      <c r="AR553" s="280">
        <f t="shared" si="420"/>
        <v>9.2015742718575721E-5</v>
      </c>
      <c r="AS553" s="475"/>
    </row>
    <row r="554" spans="4:45" s="20" customFormat="1" x14ac:dyDescent="0.25">
      <c r="D554" s="463"/>
      <c r="E554" s="426"/>
      <c r="F554" s="370"/>
      <c r="G554" s="370"/>
      <c r="H554" s="283">
        <v>21</v>
      </c>
      <c r="I554" s="284">
        <v>2684.9046906653798</v>
      </c>
      <c r="J554" s="284">
        <v>48.330471469729801</v>
      </c>
      <c r="K554" s="285">
        <v>2682.3321316534675</v>
      </c>
      <c r="L554" s="285">
        <v>48.33419405881866</v>
      </c>
      <c r="M554" s="286">
        <f t="shared" si="409"/>
        <v>9.5815654866867994E-2</v>
      </c>
      <c r="N554" s="286">
        <f t="shared" si="410"/>
        <v>7.7023645241920983E-3</v>
      </c>
      <c r="O554" s="287">
        <f t="shared" si="411"/>
        <v>6.6180598697711375</v>
      </c>
      <c r="P554" s="288">
        <f t="shared" si="412"/>
        <v>1.3857669524493953E-5</v>
      </c>
      <c r="Q554" s="223"/>
      <c r="R554" s="23"/>
      <c r="S554" s="372"/>
      <c r="T554" s="367"/>
      <c r="U554" s="367"/>
      <c r="V554" s="3">
        <v>21</v>
      </c>
      <c r="W554" s="252">
        <v>2833.4086898906198</v>
      </c>
      <c r="X554" s="252">
        <v>48.3312493492488</v>
      </c>
      <c r="Y554" s="253">
        <v>2830.5504567665826</v>
      </c>
      <c r="Z554" s="253">
        <v>48.343043045162595</v>
      </c>
      <c r="AA554" s="2">
        <f t="shared" si="413"/>
        <v>0.10087613319727654</v>
      </c>
      <c r="AB554" s="2">
        <f t="shared" si="414"/>
        <v>2.440180229683693E-2</v>
      </c>
      <c r="AC554" s="215">
        <f t="shared" si="415"/>
        <v>8.1694965913438491</v>
      </c>
      <c r="AD554" s="217">
        <f t="shared" si="416"/>
        <v>1.3909126330706434E-4</v>
      </c>
      <c r="AE554" s="223"/>
      <c r="AF554" s="23"/>
      <c r="AG554" s="372"/>
      <c r="AH554" s="367"/>
      <c r="AI554" s="367"/>
      <c r="AJ554" s="3">
        <v>21</v>
      </c>
      <c r="AK554" s="252">
        <v>2676.76002329635</v>
      </c>
      <c r="AL554" s="252">
        <v>48.330966136009899</v>
      </c>
      <c r="AM554" s="253">
        <v>2673.8265629853786</v>
      </c>
      <c r="AN554" s="253">
        <v>48.340134607450828</v>
      </c>
      <c r="AO554" s="2">
        <f t="shared" si="417"/>
        <v>0.10958996269523527</v>
      </c>
      <c r="AP554" s="2">
        <f t="shared" si="418"/>
        <v>1.8970180350064533E-2</v>
      </c>
      <c r="AQ554" s="215">
        <f t="shared" si="419"/>
        <v>8.6051893960446613</v>
      </c>
      <c r="AR554" s="280">
        <f t="shared" si="420"/>
        <v>8.4060868563143396E-5</v>
      </c>
      <c r="AS554" s="475"/>
    </row>
    <row r="555" spans="4:45" s="20" customFormat="1" x14ac:dyDescent="0.25">
      <c r="D555" s="463"/>
      <c r="E555" s="426"/>
      <c r="F555" s="370"/>
      <c r="G555" s="370"/>
      <c r="H555" s="283">
        <v>22</v>
      </c>
      <c r="I555" s="284">
        <v>2684.8939230308401</v>
      </c>
      <c r="J555" s="284">
        <v>48.330390111263398</v>
      </c>
      <c r="K555" s="285">
        <v>2682.198836482492</v>
      </c>
      <c r="L555" s="285">
        <v>48.333915822307461</v>
      </c>
      <c r="M555" s="286">
        <f t="shared" si="409"/>
        <v>0.10037962860394223</v>
      </c>
      <c r="N555" s="286">
        <f t="shared" si="410"/>
        <v>7.2950187986189075E-3</v>
      </c>
      <c r="O555" s="287">
        <f t="shared" si="411"/>
        <v>7.2634915030872644</v>
      </c>
      <c r="P555" s="288">
        <f t="shared" si="412"/>
        <v>1.2430638366224413E-5</v>
      </c>
      <c r="Q555" s="223"/>
      <c r="R555" s="23"/>
      <c r="S555" s="372"/>
      <c r="T555" s="367"/>
      <c r="U555" s="367"/>
      <c r="V555" s="3">
        <v>22</v>
      </c>
      <c r="W555" s="252">
        <v>2833.39750491104</v>
      </c>
      <c r="X555" s="252">
        <v>48.331034639890099</v>
      </c>
      <c r="Y555" s="253">
        <v>2830.4031420383385</v>
      </c>
      <c r="Z555" s="253">
        <v>48.34227421933889</v>
      </c>
      <c r="AA555" s="2">
        <f t="shared" si="413"/>
        <v>0.10568100196006462</v>
      </c>
      <c r="AB555" s="2">
        <f t="shared" si="414"/>
        <v>2.3255408315869867E-2</v>
      </c>
      <c r="AC555" s="215">
        <f t="shared" si="415"/>
        <v>8.9662090134129304</v>
      </c>
      <c r="AD555" s="217">
        <f t="shared" si="416"/>
        <v>1.2632814618568385E-4</v>
      </c>
      <c r="AE555" s="223"/>
      <c r="AF555" s="23"/>
      <c r="AG555" s="372"/>
      <c r="AH555" s="367"/>
      <c r="AI555" s="367"/>
      <c r="AJ555" s="3">
        <v>22</v>
      </c>
      <c r="AK555" s="252">
        <v>2676.7492785489799</v>
      </c>
      <c r="AL555" s="252">
        <v>48.330799413717898</v>
      </c>
      <c r="AM555" s="253">
        <v>2673.6761005268781</v>
      </c>
      <c r="AN555" s="253">
        <v>48.339536798738479</v>
      </c>
      <c r="AO555" s="2">
        <f t="shared" si="417"/>
        <v>0.11481008127020571</v>
      </c>
      <c r="AP555" s="2">
        <f t="shared" si="418"/>
        <v>1.8078296089803107E-2</v>
      </c>
      <c r="AQ555" s="215">
        <f t="shared" si="419"/>
        <v>9.4444231555290941</v>
      </c>
      <c r="AR555" s="280">
        <f t="shared" si="420"/>
        <v>7.6341896997868797E-5</v>
      </c>
      <c r="AS555" s="475"/>
    </row>
    <row r="556" spans="4:45" s="20" customFormat="1" x14ac:dyDescent="0.25">
      <c r="D556" s="463"/>
      <c r="E556" s="426"/>
      <c r="F556" s="370"/>
      <c r="G556" s="370"/>
      <c r="H556" s="283">
        <v>23</v>
      </c>
      <c r="I556" s="284">
        <v>2684.8831553802102</v>
      </c>
      <c r="J556" s="284">
        <v>48.3303258823722</v>
      </c>
      <c r="K556" s="285">
        <v>2682.065538943662</v>
      </c>
      <c r="L556" s="285">
        <v>48.333656044010418</v>
      </c>
      <c r="M556" s="286">
        <f t="shared" si="409"/>
        <v>0.10494372654176719</v>
      </c>
      <c r="N556" s="286">
        <f t="shared" si="410"/>
        <v>6.8904183396623058E-3</v>
      </c>
      <c r="O556" s="287">
        <f t="shared" si="411"/>
        <v>7.9389623835064533</v>
      </c>
      <c r="P556" s="288">
        <f t="shared" si="412"/>
        <v>1.1089976536655681E-5</v>
      </c>
      <c r="Q556" s="223"/>
      <c r="R556" s="23"/>
      <c r="S556" s="372"/>
      <c r="T556" s="367"/>
      <c r="U556" s="367"/>
      <c r="V556" s="3">
        <v>23</v>
      </c>
      <c r="W556" s="252">
        <v>2833.3863199162201</v>
      </c>
      <c r="X556" s="252">
        <v>48.330864915287002</v>
      </c>
      <c r="Y556" s="253">
        <v>2830.2558249267122</v>
      </c>
      <c r="Z556" s="253">
        <v>48.341550711691902</v>
      </c>
      <c r="AA556" s="2">
        <f t="shared" si="413"/>
        <v>0.11048599223845045</v>
      </c>
      <c r="AB556" s="2">
        <f t="shared" si="414"/>
        <v>2.2109673442901608E-2</v>
      </c>
      <c r="AC556" s="215">
        <f t="shared" si="415"/>
        <v>9.7999988793343906</v>
      </c>
      <c r="AD556" s="217">
        <f t="shared" si="416"/>
        <v>1.1418624480697079E-4</v>
      </c>
      <c r="AE556" s="223"/>
      <c r="AF556" s="23"/>
      <c r="AG556" s="372"/>
      <c r="AH556" s="367"/>
      <c r="AI556" s="367"/>
      <c r="AJ556" s="3">
        <v>23</v>
      </c>
      <c r="AK556" s="252">
        <v>2676.73853378585</v>
      </c>
      <c r="AL556" s="252">
        <v>48.330667795578499</v>
      </c>
      <c r="AM556" s="253">
        <v>2673.5256351965309</v>
      </c>
      <c r="AN556" s="253">
        <v>48.338974252507114</v>
      </c>
      <c r="AO556" s="2">
        <f t="shared" si="417"/>
        <v>0.12003034845450405</v>
      </c>
      <c r="AP556" s="2">
        <f t="shared" si="418"/>
        <v>1.7186720787199638E-2</v>
      </c>
      <c r="AQ556" s="215">
        <f t="shared" si="419"/>
        <v>10.322717345248909</v>
      </c>
      <c r="AR556" s="280">
        <f t="shared" si="420"/>
        <v>6.899722670693765E-5</v>
      </c>
      <c r="AS556" s="475"/>
    </row>
    <row r="557" spans="4:45" s="20" customFormat="1" x14ac:dyDescent="0.25">
      <c r="D557" s="463"/>
      <c r="E557" s="426"/>
      <c r="F557" s="370"/>
      <c r="G557" s="370"/>
      <c r="H557" s="283">
        <v>24</v>
      </c>
      <c r="I557" s="284">
        <v>2684.8723877134798</v>
      </c>
      <c r="J557" s="284">
        <v>48.3302683951934</v>
      </c>
      <c r="K557" s="285">
        <v>2681.9322390273419</v>
      </c>
      <c r="L557" s="285">
        <v>48.333413499420672</v>
      </c>
      <c r="M557" s="286">
        <f t="shared" si="409"/>
        <v>0.10950794904043343</v>
      </c>
      <c r="N557" s="286">
        <f t="shared" si="410"/>
        <v>6.5075248528619596E-3</v>
      </c>
      <c r="O557" s="287">
        <f t="shared" si="411"/>
        <v>8.6444742965986858</v>
      </c>
      <c r="P557" s="288">
        <f t="shared" si="412"/>
        <v>9.8916806004048314E-6</v>
      </c>
      <c r="Q557" s="223"/>
      <c r="R557" s="23"/>
      <c r="S557" s="372"/>
      <c r="T557" s="367"/>
      <c r="U557" s="367"/>
      <c r="V557" s="3">
        <v>24</v>
      </c>
      <c r="W557" s="252">
        <v>2833.3751349061499</v>
      </c>
      <c r="X557" s="252">
        <v>48.3307129231194</v>
      </c>
      <c r="Y557" s="253">
        <v>2830.1085054077785</v>
      </c>
      <c r="Z557" s="253">
        <v>48.340869850984426</v>
      </c>
      <c r="AA557" s="2">
        <f t="shared" si="413"/>
        <v>0.11529110487798709</v>
      </c>
      <c r="AB557" s="2">
        <f t="shared" si="414"/>
        <v>2.1015472875773215E-2</v>
      </c>
      <c r="AC557" s="215">
        <f t="shared" si="415"/>
        <v>10.670868279630563</v>
      </c>
      <c r="AD557" s="217">
        <f t="shared" si="416"/>
        <v>1.0316318365534117E-4</v>
      </c>
      <c r="AE557" s="223"/>
      <c r="AF557" s="23"/>
      <c r="AG557" s="372"/>
      <c r="AH557" s="367"/>
      <c r="AI557" s="367"/>
      <c r="AJ557" s="3">
        <v>24</v>
      </c>
      <c r="AK557" s="252">
        <v>2676.7277890069599</v>
      </c>
      <c r="AL557" s="252">
        <v>48.3305499934511</v>
      </c>
      <c r="AM557" s="253">
        <v>2673.3751669737094</v>
      </c>
      <c r="AN557" s="253">
        <v>48.338444888778177</v>
      </c>
      <c r="AO557" s="2">
        <f t="shared" si="417"/>
        <v>0.12525076502061291</v>
      </c>
      <c r="AP557" s="2">
        <f t="shared" si="418"/>
        <v>1.6335206878768282E-2</v>
      </c>
      <c r="AQ557" s="215">
        <f t="shared" si="419"/>
        <v>11.240074497837082</v>
      </c>
      <c r="AR557" s="280">
        <f t="shared" si="420"/>
        <v>6.2329372225498585E-5</v>
      </c>
      <c r="AS557" s="475"/>
    </row>
    <row r="558" spans="4:45" s="20" customFormat="1" x14ac:dyDescent="0.25">
      <c r="D558" s="463"/>
      <c r="E558" s="426"/>
      <c r="F558" s="370"/>
      <c r="G558" s="370"/>
      <c r="H558" s="283">
        <v>25</v>
      </c>
      <c r="I558" s="284">
        <v>2684.8616200307101</v>
      </c>
      <c r="J558" s="284">
        <v>48.330219483895597</v>
      </c>
      <c r="K558" s="285">
        <v>2681.7989367245136</v>
      </c>
      <c r="L558" s="285">
        <v>48.333187045263664</v>
      </c>
      <c r="M558" s="286">
        <f t="shared" si="409"/>
        <v>0.11407229643967545</v>
      </c>
      <c r="N558" s="286">
        <f t="shared" si="410"/>
        <v>6.1401777185296647E-3</v>
      </c>
      <c r="O558" s="287">
        <f t="shared" si="411"/>
        <v>9.3800290340547505</v>
      </c>
      <c r="P558" s="288">
        <f t="shared" si="412"/>
        <v>8.8064204732415485E-6</v>
      </c>
      <c r="Q558" s="223"/>
      <c r="R558" s="23"/>
      <c r="S558" s="372"/>
      <c r="T558" s="367"/>
      <c r="U558" s="367"/>
      <c r="V558" s="3">
        <v>25</v>
      </c>
      <c r="W558" s="252">
        <v>2833.3639498809798</v>
      </c>
      <c r="X558" s="252">
        <v>48.330583501002799</v>
      </c>
      <c r="Y558" s="253">
        <v>2829.961183459</v>
      </c>
      <c r="Z558" s="253">
        <v>48.340229123431243</v>
      </c>
      <c r="AA558" s="2">
        <f t="shared" si="413"/>
        <v>0.12009634068093214</v>
      </c>
      <c r="AB558" s="2">
        <f t="shared" si="414"/>
        <v>1.9957595645919868E-2</v>
      </c>
      <c r="AC558" s="215">
        <f t="shared" si="415"/>
        <v>11.578819322553054</v>
      </c>
      <c r="AD558" s="217">
        <f t="shared" si="416"/>
        <v>9.3038032032098083E-5</v>
      </c>
      <c r="AE558" s="223"/>
      <c r="AF558" s="23"/>
      <c r="AG558" s="372"/>
      <c r="AH558" s="367"/>
      <c r="AI558" s="367"/>
      <c r="AJ558" s="3">
        <v>25</v>
      </c>
      <c r="AK558" s="252">
        <v>2676.7170442124302</v>
      </c>
      <c r="AL558" s="252">
        <v>48.330449765711002</v>
      </c>
      <c r="AM558" s="253">
        <v>2673.2246958389742</v>
      </c>
      <c r="AN558" s="253">
        <v>48.337946750260627</v>
      </c>
      <c r="AO558" s="2">
        <f t="shared" si="417"/>
        <v>0.13047133170116521</v>
      </c>
      <c r="AP558" s="2">
        <f t="shared" si="418"/>
        <v>1.5511927958395365E-2</v>
      </c>
      <c r="AQ558" s="215">
        <f t="shared" si="419"/>
        <v>12.196497161580943</v>
      </c>
      <c r="AR558" s="280">
        <f t="shared" si="420"/>
        <v>5.6204777337324235E-5</v>
      </c>
      <c r="AS558" s="475"/>
    </row>
    <row r="559" spans="4:45" s="20" customFormat="1" x14ac:dyDescent="0.25">
      <c r="D559" s="463"/>
      <c r="E559" s="426"/>
      <c r="F559" s="370"/>
      <c r="G559" s="370"/>
      <c r="H559" s="283">
        <v>26</v>
      </c>
      <c r="I559" s="284">
        <v>2684.85085233165</v>
      </c>
      <c r="J559" s="284">
        <v>48.3301859496055</v>
      </c>
      <c r="K559" s="285">
        <v>2681.6656320267348</v>
      </c>
      <c r="L559" s="285">
        <v>48.332975614108335</v>
      </c>
      <c r="M559" s="286">
        <f t="shared" si="409"/>
        <v>0.11863676904618464</v>
      </c>
      <c r="N559" s="286">
        <f t="shared" si="410"/>
        <v>5.7720955299938818E-3</v>
      </c>
      <c r="O559" s="287">
        <f t="shared" si="411"/>
        <v>10.145628390844204</v>
      </c>
      <c r="P559" s="288">
        <f t="shared" si="412"/>
        <v>7.7822280383771449E-6</v>
      </c>
      <c r="Q559" s="223"/>
      <c r="R559" s="23"/>
      <c r="S559" s="372"/>
      <c r="T559" s="367"/>
      <c r="U559" s="367"/>
      <c r="V559" s="3">
        <v>26</v>
      </c>
      <c r="W559" s="252">
        <v>2833.35276484002</v>
      </c>
      <c r="X559" s="252">
        <v>48.330494596974901</v>
      </c>
      <c r="Y559" s="253">
        <v>2829.8138590591439</v>
      </c>
      <c r="Z559" s="253">
        <v>48.339626163418444</v>
      </c>
      <c r="AA559" s="2">
        <f t="shared" si="413"/>
        <v>0.12490170037390098</v>
      </c>
      <c r="AB559" s="2">
        <f t="shared" si="414"/>
        <v>1.8894005781836753E-2</v>
      </c>
      <c r="AC559" s="215">
        <f t="shared" si="415"/>
        <v>12.523854125918426</v>
      </c>
      <c r="AD559" s="217">
        <f t="shared" si="416"/>
        <v>8.3385505712835773E-5</v>
      </c>
      <c r="AE559" s="223"/>
      <c r="AF559" s="23"/>
      <c r="AG559" s="372"/>
      <c r="AH559" s="367"/>
      <c r="AI559" s="367"/>
      <c r="AJ559" s="3">
        <v>26</v>
      </c>
      <c r="AK559" s="252">
        <v>2676.7062994017401</v>
      </c>
      <c r="AL559" s="252">
        <v>48.330381049198301</v>
      </c>
      <c r="AM559" s="253">
        <v>2673.0742217740039</v>
      </c>
      <c r="AN559" s="253">
        <v>48.337477995114256</v>
      </c>
      <c r="AO559" s="2">
        <f t="shared" si="417"/>
        <v>0.13569204916310659</v>
      </c>
      <c r="AP559" s="2">
        <f t="shared" si="418"/>
        <v>1.4684233316368495E-2</v>
      </c>
      <c r="AQ559" s="215">
        <f t="shared" si="419"/>
        <v>13.191987893901677</v>
      </c>
      <c r="AR559" s="280">
        <f t="shared" si="420"/>
        <v>5.0366641333979316E-5</v>
      </c>
      <c r="AS559" s="475"/>
    </row>
    <row r="560" spans="4:45" s="20" customFormat="1" x14ac:dyDescent="0.25">
      <c r="D560" s="463"/>
      <c r="E560" s="426"/>
      <c r="F560" s="370"/>
      <c r="G560" s="370"/>
      <c r="H560" s="283">
        <v>27</v>
      </c>
      <c r="I560" s="284">
        <v>2684.8400846163599</v>
      </c>
      <c r="J560" s="284">
        <v>48.330152415315403</v>
      </c>
      <c r="K560" s="285">
        <v>2681.5323249261023</v>
      </c>
      <c r="L560" s="285">
        <v>48.332778209335814</v>
      </c>
      <c r="M560" s="286">
        <f t="shared" si="409"/>
        <v>0.12320136715815891</v>
      </c>
      <c r="N560" s="286">
        <f t="shared" si="410"/>
        <v>5.4330348430234182E-3</v>
      </c>
      <c r="O560" s="287">
        <f t="shared" si="411"/>
        <v>10.941274168493226</v>
      </c>
      <c r="P560" s="288">
        <f t="shared" si="412"/>
        <v>6.8947942376230654E-6</v>
      </c>
      <c r="Q560" s="223"/>
      <c r="R560" s="23"/>
      <c r="S560" s="372"/>
      <c r="T560" s="367"/>
      <c r="U560" s="367"/>
      <c r="V560" s="3">
        <v>27</v>
      </c>
      <c r="W560" s="252">
        <v>2833.34157978342</v>
      </c>
      <c r="X560" s="252">
        <v>48.330405692946897</v>
      </c>
      <c r="Y560" s="253">
        <v>2829.666532188206</v>
      </c>
      <c r="Z560" s="253">
        <v>48.339058744769787</v>
      </c>
      <c r="AA560" s="2">
        <f t="shared" si="413"/>
        <v>0.12970718466973197</v>
      </c>
      <c r="AB560" s="2">
        <f t="shared" si="414"/>
        <v>1.79039503162138E-2</v>
      </c>
      <c r="AC560" s="215">
        <f t="shared" si="415"/>
        <v>13.505974827088075</v>
      </c>
      <c r="AD560" s="217">
        <f t="shared" si="416"/>
        <v>7.4875305849616132E-5</v>
      </c>
      <c r="AE560" s="223"/>
      <c r="AF560" s="23"/>
      <c r="AG560" s="372"/>
      <c r="AH560" s="367"/>
      <c r="AI560" s="367"/>
      <c r="AJ560" s="3">
        <v>27</v>
      </c>
      <c r="AK560" s="252">
        <v>2676.6955545749902</v>
      </c>
      <c r="AL560" s="252">
        <v>48.330312332685502</v>
      </c>
      <c r="AM560" s="253">
        <v>2672.9237447615292</v>
      </c>
      <c r="AN560" s="253">
        <v>48.337036890139913</v>
      </c>
      <c r="AO560" s="2">
        <f t="shared" si="417"/>
        <v>0.14091291805727596</v>
      </c>
      <c r="AP560" s="2">
        <f t="shared" si="418"/>
        <v>1.3913747149248024E-2</v>
      </c>
      <c r="AQ560" s="215">
        <f t="shared" si="419"/>
        <v>14.226549268920738</v>
      </c>
      <c r="AR560" s="280">
        <f t="shared" si="420"/>
        <v>4.521967295768389E-5</v>
      </c>
      <c r="AS560" s="475"/>
    </row>
    <row r="561" spans="2:45" s="20" customFormat="1" x14ac:dyDescent="0.25">
      <c r="D561" s="463"/>
      <c r="E561" s="426"/>
      <c r="F561" s="370"/>
      <c r="G561" s="370"/>
      <c r="H561" s="283">
        <v>28</v>
      </c>
      <c r="I561" s="284">
        <v>2684.8293168847899</v>
      </c>
      <c r="J561" s="284">
        <v>48.330124152430898</v>
      </c>
      <c r="K561" s="285">
        <v>2681.3990154152157</v>
      </c>
      <c r="L561" s="285">
        <v>48.33259390044185</v>
      </c>
      <c r="M561" s="286">
        <f t="shared" si="409"/>
        <v>0.12776609105097386</v>
      </c>
      <c r="N561" s="286">
        <f t="shared" si="410"/>
        <v>5.1101627696276486E-3</v>
      </c>
      <c r="O561" s="287">
        <f t="shared" si="411"/>
        <v>11.766968172163331</v>
      </c>
      <c r="P561" s="288">
        <f t="shared" si="412"/>
        <v>6.099655237603059E-6</v>
      </c>
      <c r="Q561" s="223"/>
      <c r="R561" s="23"/>
      <c r="S561" s="372"/>
      <c r="T561" s="367"/>
      <c r="U561" s="367"/>
      <c r="V561" s="3">
        <v>28</v>
      </c>
      <c r="W561" s="252">
        <v>2833.3303947110899</v>
      </c>
      <c r="X561" s="252">
        <v>48.3303306707489</v>
      </c>
      <c r="Y561" s="253">
        <v>2829.5192028273391</v>
      </c>
      <c r="Z561" s="253">
        <v>48.338524772527805</v>
      </c>
      <c r="AA561" s="2">
        <f t="shared" si="413"/>
        <v>0.13451279423201196</v>
      </c>
      <c r="AB561" s="2">
        <f t="shared" si="414"/>
        <v>1.6954367299341144E-2</v>
      </c>
      <c r="AC561" s="215">
        <f t="shared" si="415"/>
        <v>14.525183574767819</v>
      </c>
      <c r="AD561" s="217">
        <f t="shared" si="416"/>
        <v>6.7143303963052351E-5</v>
      </c>
      <c r="AE561" s="223"/>
      <c r="AF561" s="23"/>
      <c r="AG561" s="372"/>
      <c r="AH561" s="367"/>
      <c r="AI561" s="367"/>
      <c r="AJ561" s="3">
        <v>28</v>
      </c>
      <c r="AK561" s="252">
        <v>2676.6848097321199</v>
      </c>
      <c r="AL561" s="252">
        <v>48.330254418050004</v>
      </c>
      <c r="AM561" s="253">
        <v>2672.7732647852708</v>
      </c>
      <c r="AN561" s="253">
        <v>48.336621804371354</v>
      </c>
      <c r="AO561" s="2">
        <f t="shared" si="417"/>
        <v>0.14613393899151414</v>
      </c>
      <c r="AP561" s="2">
        <f t="shared" si="418"/>
        <v>1.3174741987232079E-2</v>
      </c>
      <c r="AQ561" s="215">
        <f t="shared" si="419"/>
        <v>15.300183871220435</v>
      </c>
      <c r="AR561" s="280">
        <f t="shared" si="420"/>
        <v>4.0543608565326809E-5</v>
      </c>
      <c r="AS561" s="475"/>
    </row>
    <row r="562" spans="2:45" s="20" customFormat="1" x14ac:dyDescent="0.25">
      <c r="D562" s="463"/>
      <c r="E562" s="426"/>
      <c r="F562" s="370"/>
      <c r="G562" s="370"/>
      <c r="H562" s="283">
        <v>29</v>
      </c>
      <c r="I562" s="284">
        <v>2684.8185491368599</v>
      </c>
      <c r="J562" s="284">
        <v>48.330100716008197</v>
      </c>
      <c r="K562" s="285">
        <v>2681.2657034871436</v>
      </c>
      <c r="L562" s="285">
        <v>48.332421818650872</v>
      </c>
      <c r="M562" s="286">
        <f t="shared" si="409"/>
        <v>0.13233094098141371</v>
      </c>
      <c r="N562" s="286">
        <f t="shared" si="410"/>
        <v>4.8026025360758942E-3</v>
      </c>
      <c r="O562" s="287">
        <f t="shared" si="411"/>
        <v>12.622712210708366</v>
      </c>
      <c r="P562" s="288">
        <f t="shared" si="412"/>
        <v>5.3875174778330716E-6</v>
      </c>
      <c r="Q562" s="223"/>
      <c r="R562" s="23"/>
      <c r="S562" s="372"/>
      <c r="T562" s="367"/>
      <c r="U562" s="367"/>
      <c r="V562" s="3">
        <v>29</v>
      </c>
      <c r="W562" s="252">
        <v>2833.3192096227499</v>
      </c>
      <c r="X562" s="252">
        <v>48.330268364377403</v>
      </c>
      <c r="Y562" s="253">
        <v>2829.3718709587838</v>
      </c>
      <c r="Z562" s="253">
        <v>48.338022275219394</v>
      </c>
      <c r="AA562" s="2">
        <f t="shared" si="413"/>
        <v>0.13931852967924754</v>
      </c>
      <c r="AB562" s="2">
        <f t="shared" si="414"/>
        <v>1.6043591530533335E-2</v>
      </c>
      <c r="AC562" s="215">
        <f t="shared" si="415"/>
        <v>15.58148252804162</v>
      </c>
      <c r="AD562" s="217">
        <f t="shared" si="416"/>
        <v>6.0123133345549995E-5</v>
      </c>
      <c r="AE562" s="223"/>
      <c r="AF562" s="23"/>
      <c r="AG562" s="372"/>
      <c r="AH562" s="367"/>
      <c r="AI562" s="367"/>
      <c r="AJ562" s="3">
        <v>29</v>
      </c>
      <c r="AK562" s="252">
        <v>2676.6740648729101</v>
      </c>
      <c r="AL562" s="252">
        <v>48.330206393562698</v>
      </c>
      <c r="AM562" s="253">
        <v>2672.6227818298817</v>
      </c>
      <c r="AN562" s="253">
        <v>48.336231203045102</v>
      </c>
      <c r="AO562" s="2">
        <f t="shared" si="417"/>
        <v>0.15135511253294079</v>
      </c>
      <c r="AP562" s="2">
        <f t="shared" si="418"/>
        <v>1.2465929554166276E-2</v>
      </c>
      <c r="AQ562" s="215">
        <f t="shared" si="419"/>
        <v>16.412894294729728</v>
      </c>
      <c r="AR562" s="280">
        <f t="shared" si="420"/>
        <v>3.6298329299273488E-5</v>
      </c>
      <c r="AS562" s="475"/>
    </row>
    <row r="563" spans="2:45" s="20" customFormat="1" x14ac:dyDescent="0.25">
      <c r="D563" s="463"/>
      <c r="E563" s="426"/>
      <c r="F563" s="370"/>
      <c r="G563" s="370"/>
      <c r="H563" s="283">
        <v>30</v>
      </c>
      <c r="I563" s="284">
        <v>2684.8077813725699</v>
      </c>
      <c r="J563" s="284">
        <v>48.330082648568201</v>
      </c>
      <c r="K563" s="285">
        <v>2681.1323891353927</v>
      </c>
      <c r="L563" s="285">
        <v>48.332261152821026</v>
      </c>
      <c r="M563" s="286">
        <f t="shared" si="409"/>
        <v>0.1368959171929332</v>
      </c>
      <c r="N563" s="286">
        <f t="shared" si="410"/>
        <v>4.5075533362234034E-3</v>
      </c>
      <c r="O563" s="287">
        <f t="shared" si="411"/>
        <v>13.508508097102574</v>
      </c>
      <c r="P563" s="288">
        <f t="shared" si="412"/>
        <v>4.7458807795768917E-6</v>
      </c>
      <c r="Q563" s="223"/>
      <c r="R563" s="23"/>
      <c r="S563" s="372"/>
      <c r="T563" s="367"/>
      <c r="U563" s="367"/>
      <c r="V563" s="3">
        <v>30</v>
      </c>
      <c r="W563" s="252">
        <v>2833.3080245184501</v>
      </c>
      <c r="X563" s="252">
        <v>48.330220291984197</v>
      </c>
      <c r="Y563" s="253">
        <v>2829.2245365658041</v>
      </c>
      <c r="Z563" s="253">
        <v>48.33754939757727</v>
      </c>
      <c r="AA563" s="2">
        <f t="shared" si="413"/>
        <v>0.14412439160546411</v>
      </c>
      <c r="AB563" s="2">
        <f t="shared" si="414"/>
        <v>1.516464346488401E-2</v>
      </c>
      <c r="AC563" s="215">
        <f t="shared" si="415"/>
        <v>16.674873859405103</v>
      </c>
      <c r="AD563" s="217">
        <f t="shared" si="416"/>
        <v>5.3715788794405529E-5</v>
      </c>
      <c r="AE563" s="223"/>
      <c r="AF563" s="23"/>
      <c r="AG563" s="372"/>
      <c r="AH563" s="367"/>
      <c r="AI563" s="367"/>
      <c r="AJ563" s="3">
        <v>30</v>
      </c>
      <c r="AK563" s="252">
        <v>2676.6633199973899</v>
      </c>
      <c r="AL563" s="252">
        <v>48.330169370889799</v>
      </c>
      <c r="AM563" s="253">
        <v>2672.4722958808911</v>
      </c>
      <c r="AN563" s="253">
        <v>48.335863641925968</v>
      </c>
      <c r="AO563" s="2">
        <f t="shared" si="417"/>
        <v>0.15657643922519271</v>
      </c>
      <c r="AP563" s="2">
        <f t="shared" si="418"/>
        <v>1.1782021686022407E-2</v>
      </c>
      <c r="AQ563" s="215">
        <f t="shared" si="419"/>
        <v>17.564683145074032</v>
      </c>
      <c r="AR563" s="280">
        <f t="shared" si="420"/>
        <v>3.2424722633359964E-5</v>
      </c>
      <c r="AS563" s="475"/>
    </row>
    <row r="564" spans="2:45" s="20" customFormat="1" x14ac:dyDescent="0.25">
      <c r="D564" s="463"/>
      <c r="E564" s="426"/>
      <c r="F564" s="370"/>
      <c r="G564" s="370"/>
      <c r="H564" s="283">
        <v>31</v>
      </c>
      <c r="I564" s="284">
        <v>2684.7970135919099</v>
      </c>
      <c r="J564" s="284">
        <v>48.330067845871902</v>
      </c>
      <c r="K564" s="285">
        <v>2680.9990723538795</v>
      </c>
      <c r="L564" s="285">
        <v>48.332111145620829</v>
      </c>
      <c r="M564" s="286">
        <f t="shared" si="409"/>
        <v>0.14146101991335788</v>
      </c>
      <c r="N564" s="286">
        <f t="shared" si="410"/>
        <v>4.2278023598949152E-3</v>
      </c>
      <c r="O564" s="287">
        <f t="shared" si="411"/>
        <v>14.424357647532567</v>
      </c>
      <c r="P564" s="288">
        <f t="shared" si="412"/>
        <v>4.175073863963449E-6</v>
      </c>
      <c r="Q564" s="223"/>
      <c r="R564" s="23"/>
      <c r="S564" s="372"/>
      <c r="T564" s="367"/>
      <c r="U564" s="367"/>
      <c r="V564" s="3">
        <v>31</v>
      </c>
      <c r="W564" s="252">
        <v>2833.2968393981701</v>
      </c>
      <c r="X564" s="252">
        <v>48.330180869872997</v>
      </c>
      <c r="Y564" s="253">
        <v>2829.0771996326289</v>
      </c>
      <c r="Z564" s="253">
        <v>48.337104393690424</v>
      </c>
      <c r="AA564" s="2">
        <f t="shared" si="413"/>
        <v>0.14893038056815353</v>
      </c>
      <c r="AB564" s="2">
        <f t="shared" si="414"/>
        <v>1.4325466391422213E-2</v>
      </c>
      <c r="AC564" s="215">
        <f t="shared" si="415"/>
        <v>17.805359750936258</v>
      </c>
      <c r="AD564" s="217">
        <f t="shared" si="416"/>
        <v>4.7935182050482038E-5</v>
      </c>
      <c r="AE564" s="223"/>
      <c r="AF564" s="23"/>
      <c r="AG564" s="372"/>
      <c r="AH564" s="367"/>
      <c r="AI564" s="367"/>
      <c r="AJ564" s="3">
        <v>31</v>
      </c>
      <c r="AK564" s="252">
        <v>2676.6525751055301</v>
      </c>
      <c r="AL564" s="252">
        <v>48.3301390380527</v>
      </c>
      <c r="AM564" s="253">
        <v>2672.3218069246536</v>
      </c>
      <c r="AN564" s="253">
        <v>48.33551776196726</v>
      </c>
      <c r="AO564" s="2">
        <f t="shared" si="417"/>
        <v>0.1617979195789252</v>
      </c>
      <c r="AP564" s="2">
        <f t="shared" si="418"/>
        <v>1.1129129817577577E-2</v>
      </c>
      <c r="AQ564" s="215">
        <f t="shared" si="419"/>
        <v>18.755553036492138</v>
      </c>
      <c r="AR564" s="280">
        <f t="shared" si="420"/>
        <v>2.8930670949066358E-5</v>
      </c>
      <c r="AS564" s="475"/>
    </row>
    <row r="565" spans="2:45" s="20" customFormat="1" x14ac:dyDescent="0.25">
      <c r="D565" s="463"/>
      <c r="E565" s="426"/>
      <c r="F565" s="370"/>
      <c r="G565" s="370"/>
      <c r="H565" s="283">
        <v>32</v>
      </c>
      <c r="I565" s="284">
        <v>2684.7862457948499</v>
      </c>
      <c r="J565" s="284">
        <v>48.330056193868899</v>
      </c>
      <c r="K565" s="285">
        <v>2680.8657531369022</v>
      </c>
      <c r="L565" s="285">
        <v>48.331971089959481</v>
      </c>
      <c r="M565" s="286">
        <f t="shared" si="409"/>
        <v>0.14602624935554495</v>
      </c>
      <c r="N565" s="286">
        <f t="shared" si="410"/>
        <v>3.9621226238617455E-3</v>
      </c>
      <c r="O565" s="287">
        <f t="shared" si="411"/>
        <v>15.370262681022304</v>
      </c>
      <c r="P565" s="288">
        <f t="shared" si="412"/>
        <v>3.6668270377276601E-6</v>
      </c>
      <c r="Q565" s="223"/>
      <c r="R565" s="23"/>
      <c r="S565" s="372"/>
      <c r="T565" s="367"/>
      <c r="U565" s="367"/>
      <c r="V565" s="3">
        <v>32</v>
      </c>
      <c r="W565" s="252">
        <v>2833.2856542617901</v>
      </c>
      <c r="X565" s="252">
        <v>48.3301498154635</v>
      </c>
      <c r="Y565" s="253">
        <v>2828.9298601443929</v>
      </c>
      <c r="Z565" s="253">
        <v>48.336685620558342</v>
      </c>
      <c r="AA565" s="2">
        <f t="shared" si="413"/>
        <v>0.15373649708935117</v>
      </c>
      <c r="AB565" s="2">
        <f t="shared" si="414"/>
        <v>1.352324608923661E-2</v>
      </c>
      <c r="AC565" s="215">
        <f t="shared" si="415"/>
        <v>18.972942393151889</v>
      </c>
      <c r="AD565" s="217">
        <f t="shared" si="416"/>
        <v>4.2716748237760842E-5</v>
      </c>
      <c r="AE565" s="223"/>
      <c r="AF565" s="23"/>
      <c r="AG565" s="372"/>
      <c r="AH565" s="367"/>
      <c r="AI565" s="367"/>
      <c r="AJ565" s="3">
        <v>32</v>
      </c>
      <c r="AK565" s="252">
        <v>2676.6418301972599</v>
      </c>
      <c r="AL565" s="252">
        <v>48.330115161304803</v>
      </c>
      <c r="AM565" s="253">
        <v>2672.1713149483003</v>
      </c>
      <c r="AN565" s="253">
        <v>48.335192284285995</v>
      </c>
      <c r="AO565" s="2">
        <f t="shared" si="417"/>
        <v>0.16701955407422359</v>
      </c>
      <c r="AP565" s="2">
        <f t="shared" si="418"/>
        <v>1.0505091834038121E-2</v>
      </c>
      <c r="AQ565" s="215">
        <f t="shared" si="419"/>
        <v>19.985506591180318</v>
      </c>
      <c r="AR565" s="280">
        <f t="shared" si="420"/>
        <v>2.5777177766142366E-5</v>
      </c>
      <c r="AS565" s="475"/>
    </row>
    <row r="566" spans="2:45" s="20" customFormat="1" x14ac:dyDescent="0.25">
      <c r="D566" s="463"/>
      <c r="E566" s="426"/>
      <c r="F566" s="370"/>
      <c r="G566" s="370"/>
      <c r="H566" s="283">
        <v>33</v>
      </c>
      <c r="I566" s="284">
        <v>2684.7754779813999</v>
      </c>
      <c r="J566" s="284">
        <v>48.330046897366003</v>
      </c>
      <c r="K566" s="285">
        <v>2680.7324314791158</v>
      </c>
      <c r="L566" s="285">
        <v>48.331840325653971</v>
      </c>
      <c r="M566" s="286">
        <f t="shared" si="409"/>
        <v>0.15059160572056415</v>
      </c>
      <c r="N566" s="286">
        <f t="shared" si="410"/>
        <v>3.71079360170382E-3</v>
      </c>
      <c r="O566" s="287">
        <f t="shared" si="411"/>
        <v>16.346225019632033</v>
      </c>
      <c r="P566" s="288">
        <f t="shared" si="412"/>
        <v>3.2163850240835197E-6</v>
      </c>
      <c r="Q566" s="223"/>
      <c r="R566" s="23"/>
      <c r="S566" s="372"/>
      <c r="T566" s="367"/>
      <c r="U566" s="367"/>
      <c r="V566" s="3">
        <v>33</v>
      </c>
      <c r="W566" s="252">
        <v>2833.2744691093899</v>
      </c>
      <c r="X566" s="252">
        <v>48.330125019266802</v>
      </c>
      <c r="Y566" s="253">
        <v>2828.7825180870855</v>
      </c>
      <c r="Z566" s="253">
        <v>48.336291532025129</v>
      </c>
      <c r="AA566" s="2">
        <f t="shared" si="413"/>
        <v>0.15854274166796192</v>
      </c>
      <c r="AB566" s="2">
        <f t="shared" si="414"/>
        <v>1.2759149197045369E-2</v>
      </c>
      <c r="AC566" s="215">
        <f t="shared" si="415"/>
        <v>20.177623986781722</v>
      </c>
      <c r="AD566" s="217">
        <f t="shared" si="416"/>
        <v>3.8025879598607237E-5</v>
      </c>
      <c r="AE566" s="223"/>
      <c r="AF566" s="23"/>
      <c r="AG566" s="372"/>
      <c r="AH566" s="367"/>
      <c r="AI566" s="367"/>
      <c r="AJ566" s="3">
        <v>33</v>
      </c>
      <c r="AK566" s="252">
        <v>2676.6310852726301</v>
      </c>
      <c r="AL566" s="252">
        <v>48.330096111264197</v>
      </c>
      <c r="AM566" s="253">
        <v>2672.0208199396934</v>
      </c>
      <c r="AN566" s="253">
        <v>48.33488600543447</v>
      </c>
      <c r="AO566" s="2">
        <f t="shared" si="417"/>
        <v>0.1722413431684077</v>
      </c>
      <c r="AP566" s="2">
        <f t="shared" si="418"/>
        <v>9.9107896645715034E-3</v>
      </c>
      <c r="AQ566" s="215">
        <f t="shared" si="419"/>
        <v>21.254546440077995</v>
      </c>
      <c r="AR566" s="280">
        <f t="shared" si="420"/>
        <v>2.2943086162411882E-5</v>
      </c>
      <c r="AS566" s="475"/>
    </row>
    <row r="567" spans="2:45" s="20" customFormat="1" x14ac:dyDescent="0.25">
      <c r="D567" s="463"/>
      <c r="E567" s="426"/>
      <c r="F567" s="370"/>
      <c r="G567" s="370"/>
      <c r="H567" s="283">
        <v>34</v>
      </c>
      <c r="I567" s="284">
        <v>2684.7647101515699</v>
      </c>
      <c r="J567" s="284">
        <v>48.330038650611002</v>
      </c>
      <c r="K567" s="285">
        <v>2680.5991073755081</v>
      </c>
      <c r="L567" s="285">
        <v>48.3317182363173</v>
      </c>
      <c r="M567" s="286">
        <f t="shared" si="409"/>
        <v>0.15515708919708976</v>
      </c>
      <c r="N567" s="286">
        <f t="shared" si="410"/>
        <v>3.4752418023931107E-3</v>
      </c>
      <c r="O567" s="287">
        <f t="shared" si="411"/>
        <v>17.352246487934273</v>
      </c>
      <c r="P567" s="288">
        <f t="shared" si="412"/>
        <v>2.8210081448031741E-6</v>
      </c>
      <c r="Q567" s="223"/>
      <c r="R567" s="23"/>
      <c r="S567" s="372"/>
      <c r="T567" s="367"/>
      <c r="U567" s="367"/>
      <c r="V567" s="3">
        <v>34</v>
      </c>
      <c r="W567" s="252">
        <v>2833.2632839409598</v>
      </c>
      <c r="X567" s="252">
        <v>48.330103016236002</v>
      </c>
      <c r="Y567" s="253">
        <v>2828.6351734474983</v>
      </c>
      <c r="Z567" s="253">
        <v>48.335920673071179</v>
      </c>
      <c r="AA567" s="2">
        <f t="shared" si="413"/>
        <v>0.16334911477142852</v>
      </c>
      <c r="AB567" s="2">
        <f t="shared" si="414"/>
        <v>1.2037335888198903E-2</v>
      </c>
      <c r="AC567" s="215">
        <f t="shared" si="415"/>
        <v>21.419406739688107</v>
      </c>
      <c r="AD567" s="217">
        <f t="shared" si="416"/>
        <v>3.384513105188023E-5</v>
      </c>
      <c r="AE567" s="223"/>
      <c r="AF567" s="23"/>
      <c r="AG567" s="372"/>
      <c r="AH567" s="367"/>
      <c r="AI567" s="367"/>
      <c r="AJ567" s="3">
        <v>34</v>
      </c>
      <c r="AK567" s="252">
        <v>2676.6203403316299</v>
      </c>
      <c r="AL567" s="252">
        <v>48.330079212078203</v>
      </c>
      <c r="AM567" s="253">
        <v>2671.8703218873825</v>
      </c>
      <c r="AN567" s="253">
        <v>48.334597792950731</v>
      </c>
      <c r="AO567" s="2">
        <f t="shared" si="417"/>
        <v>0.17746328729082642</v>
      </c>
      <c r="AP567" s="2">
        <f t="shared" si="418"/>
        <v>9.3494174770535777E-3</v>
      </c>
      <c r="AQ567" s="215">
        <f t="shared" si="419"/>
        <v>22.562675220690647</v>
      </c>
      <c r="AR567" s="280">
        <f t="shared" si="420"/>
        <v>2.0417573101574794E-5</v>
      </c>
      <c r="AS567" s="475"/>
    </row>
    <row r="568" spans="2:45" s="20" customFormat="1" x14ac:dyDescent="0.25">
      <c r="D568" s="463"/>
      <c r="E568" s="426"/>
      <c r="F568" s="370"/>
      <c r="G568" s="370"/>
      <c r="H568" s="283">
        <v>35</v>
      </c>
      <c r="I568" s="284">
        <v>2684.7539423053199</v>
      </c>
      <c r="J568" s="284">
        <v>48.330031717769302</v>
      </c>
      <c r="K568" s="285">
        <v>2680.4657808213788</v>
      </c>
      <c r="L568" s="285">
        <v>48.33160424645309</v>
      </c>
      <c r="M568" s="286">
        <f t="shared" si="409"/>
        <v>0.15972269996031918</v>
      </c>
      <c r="N568" s="286">
        <f t="shared" si="410"/>
        <v>3.2537298815998933E-3</v>
      </c>
      <c r="O568" s="287">
        <f t="shared" si="411"/>
        <v>18.38832891235651</v>
      </c>
      <c r="P568" s="288">
        <f t="shared" si="412"/>
        <v>2.4728464613352842E-6</v>
      </c>
      <c r="Q568" s="223"/>
      <c r="R568" s="23"/>
      <c r="S568" s="372"/>
      <c r="T568" s="367"/>
      <c r="U568" s="367"/>
      <c r="V568" s="3">
        <v>35</v>
      </c>
      <c r="W568" s="252">
        <v>2833.2520987564299</v>
      </c>
      <c r="X568" s="252">
        <v>48.3300845093394</v>
      </c>
      <c r="Y568" s="253">
        <v>2828.4878262131797</v>
      </c>
      <c r="Z568" s="253">
        <v>48.335571674441319</v>
      </c>
      <c r="AA568" s="2">
        <f t="shared" si="413"/>
        <v>0.16815561683837824</v>
      </c>
      <c r="AB568" s="2">
        <f t="shared" si="414"/>
        <v>1.1353518533281332E-2</v>
      </c>
      <c r="AC568" s="215">
        <f t="shared" si="415"/>
        <v>22.698292866367463</v>
      </c>
      <c r="AD568" s="217">
        <f t="shared" si="416"/>
        <v>3.010898085571093E-5</v>
      </c>
      <c r="AE568" s="223"/>
      <c r="AF568" s="23"/>
      <c r="AG568" s="372"/>
      <c r="AH568" s="367"/>
      <c r="AI568" s="367"/>
      <c r="AJ568" s="3">
        <v>35</v>
      </c>
      <c r="AK568" s="252">
        <v>2676.6095953742001</v>
      </c>
      <c r="AL568" s="252">
        <v>48.330065005004101</v>
      </c>
      <c r="AM568" s="253">
        <v>2671.719820780565</v>
      </c>
      <c r="AN568" s="253">
        <v>48.334326581171496</v>
      </c>
      <c r="AO568" s="2">
        <f t="shared" si="417"/>
        <v>0.18268538684482782</v>
      </c>
      <c r="AP568" s="2">
        <f t="shared" si="418"/>
        <v>8.8176503941243736E-3</v>
      </c>
      <c r="AQ568" s="215">
        <f t="shared" si="419"/>
        <v>23.909895576559684</v>
      </c>
      <c r="AR568" s="280">
        <f t="shared" si="420"/>
        <v>1.8161031430503173E-5</v>
      </c>
      <c r="AS568" s="475"/>
    </row>
    <row r="569" spans="2:45" s="20" customFormat="1" x14ac:dyDescent="0.25">
      <c r="D569" s="463"/>
      <c r="E569" s="426"/>
      <c r="F569" s="370"/>
      <c r="G569" s="370"/>
      <c r="H569" s="283">
        <v>36</v>
      </c>
      <c r="I569" s="284">
        <v>2684.7431744426699</v>
      </c>
      <c r="J569" s="284">
        <v>48.330025121133097</v>
      </c>
      <c r="K569" s="285">
        <v>2680.3324518123172</v>
      </c>
      <c r="L569" s="285">
        <v>48.331497818742967</v>
      </c>
      <c r="M569" s="286">
        <f t="shared" si="409"/>
        <v>0.16428843817689545</v>
      </c>
      <c r="N569" s="286">
        <f t="shared" si="410"/>
        <v>3.0471691379817829E-3</v>
      </c>
      <c r="O569" s="287">
        <f t="shared" si="411"/>
        <v>19.45447412190514</v>
      </c>
      <c r="P569" s="288">
        <f t="shared" si="412"/>
        <v>2.1688382501168422E-6</v>
      </c>
      <c r="Q569" s="223"/>
      <c r="R569" s="23"/>
      <c r="S569" s="372"/>
      <c r="T569" s="367"/>
      <c r="U569" s="367"/>
      <c r="V569" s="3">
        <v>36</v>
      </c>
      <c r="W569" s="252">
        <v>2833.24091355582</v>
      </c>
      <c r="X569" s="252">
        <v>48.330066898819297</v>
      </c>
      <c r="Y569" s="253">
        <v>2828.3404763723893</v>
      </c>
      <c r="Z569" s="253">
        <v>48.33524324758956</v>
      </c>
      <c r="AA569" s="2">
        <f t="shared" si="413"/>
        <v>0.17296224828549936</v>
      </c>
      <c r="AB569" s="2">
        <f t="shared" si="414"/>
        <v>1.0710410935494526E-2</v>
      </c>
      <c r="AC569" s="215">
        <f t="shared" si="415"/>
        <v>24.014284588750876</v>
      </c>
      <c r="AD569" s="217">
        <f t="shared" si="416"/>
        <v>2.6794586591402877E-5</v>
      </c>
      <c r="AE569" s="223"/>
      <c r="AF569" s="23"/>
      <c r="AG569" s="372"/>
      <c r="AH569" s="367"/>
      <c r="AI569" s="367"/>
      <c r="AJ569" s="3">
        <v>36</v>
      </c>
      <c r="AK569" s="252">
        <v>2676.5988504003499</v>
      </c>
      <c r="AL569" s="252">
        <v>48.330051486879398</v>
      </c>
      <c r="AM569" s="253">
        <v>2671.5693166090468</v>
      </c>
      <c r="AN569" s="253">
        <v>48.334071367292061</v>
      </c>
      <c r="AO569" s="2">
        <f t="shared" si="417"/>
        <v>0.18790764221357825</v>
      </c>
      <c r="AP569" s="2">
        <f t="shared" si="418"/>
        <v>8.31755872172933E-3</v>
      </c>
      <c r="AQ569" s="215">
        <f t="shared" si="419"/>
        <v>25.296210157859111</v>
      </c>
      <c r="AR569" s="280">
        <f t="shared" si="420"/>
        <v>1.6159438532113362E-5</v>
      </c>
      <c r="AS569" s="475"/>
    </row>
    <row r="570" spans="2:45" s="20" customFormat="1" x14ac:dyDescent="0.25">
      <c r="B570" s="96"/>
      <c r="D570" s="463"/>
      <c r="E570" s="426"/>
      <c r="F570" s="370"/>
      <c r="G570" s="370"/>
      <c r="H570" s="283">
        <v>37</v>
      </c>
      <c r="I570" s="284">
        <v>2684.7324065636199</v>
      </c>
      <c r="J570" s="284">
        <v>48.330020565140799</v>
      </c>
      <c r="K570" s="285">
        <v>2680.1991203441844</v>
      </c>
      <c r="L570" s="285">
        <v>48.331398451513891</v>
      </c>
      <c r="M570" s="286">
        <f t="shared" si="409"/>
        <v>0.16885430400260798</v>
      </c>
      <c r="N570" s="286">
        <f t="shared" si="410"/>
        <v>2.8509947998777195E-3</v>
      </c>
      <c r="O570" s="287">
        <f t="shared" si="411"/>
        <v>20.550683947323513</v>
      </c>
      <c r="P570" s="288">
        <f t="shared" si="412"/>
        <v>1.8985708571526169E-6</v>
      </c>
      <c r="Q570" s="223"/>
      <c r="R570" s="23"/>
      <c r="S570" s="372"/>
      <c r="T570" s="367"/>
      <c r="U570" s="367"/>
      <c r="V570" s="3">
        <v>37</v>
      </c>
      <c r="W570" s="252">
        <v>2833.2297283391599</v>
      </c>
      <c r="X570" s="252">
        <v>48.330054729485198</v>
      </c>
      <c r="Y570" s="253">
        <v>2828.1931239140563</v>
      </c>
      <c r="Z570" s="253">
        <v>48.334934179921838</v>
      </c>
      <c r="AA570" s="2">
        <f t="shared" si="413"/>
        <v>0.17776900950619673</v>
      </c>
      <c r="AB570" s="2">
        <f t="shared" si="414"/>
        <v>1.0096099547065043E-2</v>
      </c>
      <c r="AC570" s="215">
        <f t="shared" si="415"/>
        <v>25.367384134973495</v>
      </c>
      <c r="AD570" s="217">
        <f t="shared" si="416"/>
        <v>2.3809036563624753E-5</v>
      </c>
      <c r="AE570" s="223"/>
      <c r="AF570" s="23"/>
      <c r="AG570" s="372"/>
      <c r="AH570" s="367"/>
      <c r="AI570" s="367"/>
      <c r="AJ570" s="3">
        <v>37</v>
      </c>
      <c r="AK570" s="252">
        <v>2676.5881054101201</v>
      </c>
      <c r="AL570" s="252">
        <v>48.3300421503968</v>
      </c>
      <c r="AM570" s="253">
        <v>2671.4188093632074</v>
      </c>
      <c r="AN570" s="253">
        <v>48.333831207658591</v>
      </c>
      <c r="AO570" s="2">
        <f t="shared" si="417"/>
        <v>0.19313005376001297</v>
      </c>
      <c r="AP570" s="2">
        <f t="shared" si="418"/>
        <v>7.8399626675269094E-3</v>
      </c>
      <c r="AQ570" s="215">
        <f t="shared" si="419"/>
        <v>26.721621620627033</v>
      </c>
      <c r="AR570" s="280">
        <f t="shared" si="420"/>
        <v>1.4356954933132087E-5</v>
      </c>
      <c r="AS570" s="475"/>
    </row>
    <row r="571" spans="2:45" s="20" customFormat="1" x14ac:dyDescent="0.25">
      <c r="B571" s="96"/>
      <c r="D571" s="463"/>
      <c r="E571" s="426"/>
      <c r="F571" s="370"/>
      <c r="G571" s="370"/>
      <c r="H571" s="283">
        <v>38</v>
      </c>
      <c r="I571" s="284">
        <v>2684.7216386681498</v>
      </c>
      <c r="J571" s="284">
        <v>48.3300172167055</v>
      </c>
      <c r="K571" s="285">
        <v>2680.065786413094</v>
      </c>
      <c r="L571" s="285">
        <v>48.331305676373489</v>
      </c>
      <c r="M571" s="286">
        <f t="shared" si="409"/>
        <v>0.17342029758308694</v>
      </c>
      <c r="N571" s="286">
        <f t="shared" si="410"/>
        <v>2.6659615332068729E-3</v>
      </c>
      <c r="O571" s="287">
        <f t="shared" si="411"/>
        <v>21.676960220908491</v>
      </c>
      <c r="P571" s="288">
        <f t="shared" si="412"/>
        <v>1.6601283160359415E-6</v>
      </c>
      <c r="Q571" s="223"/>
      <c r="R571" s="23"/>
      <c r="S571" s="372"/>
      <c r="T571" s="367"/>
      <c r="U571" s="367"/>
      <c r="V571" s="3">
        <v>38</v>
      </c>
      <c r="W571" s="252">
        <v>2833.2185431064099</v>
      </c>
      <c r="X571" s="252">
        <v>48.330045785290501</v>
      </c>
      <c r="Y571" s="253">
        <v>2828.0457688277406</v>
      </c>
      <c r="Z571" s="253">
        <v>48.334643330319174</v>
      </c>
      <c r="AA571" s="2">
        <f t="shared" si="413"/>
        <v>0.18257590086918385</v>
      </c>
      <c r="AB571" s="2">
        <f t="shared" si="414"/>
        <v>9.5128091727828511E-3</v>
      </c>
      <c r="AC571" s="215">
        <f t="shared" si="415"/>
        <v>26.757593738062639</v>
      </c>
      <c r="AD571" s="217">
        <f t="shared" si="416"/>
        <v>2.1137420290678268E-5</v>
      </c>
      <c r="AE571" s="223"/>
      <c r="AF571" s="23"/>
      <c r="AG571" s="372"/>
      <c r="AH571" s="367"/>
      <c r="AI571" s="367"/>
      <c r="AJ571" s="3">
        <v>38</v>
      </c>
      <c r="AK571" s="252">
        <v>2676.5773604034598</v>
      </c>
      <c r="AL571" s="252">
        <v>48.330035288310697</v>
      </c>
      <c r="AM571" s="253">
        <v>2671.2682990339654</v>
      </c>
      <c r="AN571" s="253">
        <v>48.333605214279125</v>
      </c>
      <c r="AO571" s="2">
        <f t="shared" si="417"/>
        <v>0.19835262182349764</v>
      </c>
      <c r="AP571" s="2">
        <f t="shared" si="418"/>
        <v>7.3865577526100101E-3</v>
      </c>
      <c r="AQ571" s="215">
        <f t="shared" si="419"/>
        <v>28.186132625058068</v>
      </c>
      <c r="AR571" s="280">
        <f t="shared" si="420"/>
        <v>1.2744371420055646E-5</v>
      </c>
      <c r="AS571" s="475"/>
    </row>
    <row r="572" spans="2:45" s="20" customFormat="1" x14ac:dyDescent="0.25">
      <c r="B572" s="96"/>
      <c r="D572" s="463"/>
      <c r="E572" s="426"/>
      <c r="F572" s="370"/>
      <c r="G572" s="370"/>
      <c r="H572" s="283">
        <v>39</v>
      </c>
      <c r="I572" s="284">
        <v>2684.7108707562602</v>
      </c>
      <c r="J572" s="284">
        <v>48.330014402243997</v>
      </c>
      <c r="K572" s="285">
        <v>2679.9324500153966</v>
      </c>
      <c r="L572" s="285">
        <v>48.331219056002247</v>
      </c>
      <c r="M572" s="286">
        <f t="shared" si="409"/>
        <v>0.17798641905590104</v>
      </c>
      <c r="N572" s="286">
        <f t="shared" si="410"/>
        <v>2.4925582438781479E-3</v>
      </c>
      <c r="O572" s="287">
        <f t="shared" si="411"/>
        <v>22.833304776715117</v>
      </c>
      <c r="P572" s="288">
        <f t="shared" si="412"/>
        <v>1.4511906772673648E-6</v>
      </c>
      <c r="Q572" s="223"/>
      <c r="R572" s="23"/>
      <c r="S572" s="372"/>
      <c r="T572" s="367"/>
      <c r="U572" s="367"/>
      <c r="V572" s="3">
        <v>39</v>
      </c>
      <c r="W572" s="252">
        <v>2833.20735785754</v>
      </c>
      <c r="X572" s="252">
        <v>48.330038266841299</v>
      </c>
      <c r="Y572" s="253">
        <v>2827.8984111035943</v>
      </c>
      <c r="Z572" s="253">
        <v>48.334369624924662</v>
      </c>
      <c r="AA572" s="2">
        <f t="shared" si="413"/>
        <v>0.18738292272261892</v>
      </c>
      <c r="AB572" s="2">
        <f t="shared" si="414"/>
        <v>8.9620414936321269E-3</v>
      </c>
      <c r="AC572" s="215">
        <f t="shared" si="415"/>
        <v>28.184915636231086</v>
      </c>
      <c r="AD572" s="217">
        <f t="shared" si="416"/>
        <v>1.8760662846310554E-5</v>
      </c>
      <c r="AE572" s="223"/>
      <c r="AF572" s="23"/>
      <c r="AG572" s="372"/>
      <c r="AH572" s="367"/>
      <c r="AI572" s="367"/>
      <c r="AJ572" s="3">
        <v>39</v>
      </c>
      <c r="AK572" s="252">
        <v>2676.56661538035</v>
      </c>
      <c r="AL572" s="252">
        <v>48.330029520455099</v>
      </c>
      <c r="AM572" s="253">
        <v>2671.1177856127474</v>
      </c>
      <c r="AN572" s="253">
        <v>48.333392551540371</v>
      </c>
      <c r="AO572" s="2">
        <f t="shared" si="417"/>
        <v>0.20357534672561284</v>
      </c>
      <c r="AP572" s="2">
        <f t="shared" si="418"/>
        <v>6.9584709933771319E-3</v>
      </c>
      <c r="AQ572" s="215">
        <f t="shared" si="419"/>
        <v>29.689745836311623</v>
      </c>
      <c r="AR572" s="280">
        <f t="shared" si="420"/>
        <v>1.1309978080502221E-5</v>
      </c>
      <c r="AS572" s="475"/>
    </row>
    <row r="573" spans="2:45" s="20" customFormat="1" x14ac:dyDescent="0.25">
      <c r="B573" s="96"/>
      <c r="D573" s="463"/>
      <c r="E573" s="426"/>
      <c r="F573" s="370"/>
      <c r="G573" s="370"/>
      <c r="H573" s="283">
        <v>40</v>
      </c>
      <c r="I573" s="284">
        <v>2684.7001028279501</v>
      </c>
      <c r="J573" s="284">
        <v>48.330011837085699</v>
      </c>
      <c r="K573" s="285">
        <v>2679.7991111476636</v>
      </c>
      <c r="L573" s="285">
        <v>48.331138182092189</v>
      </c>
      <c r="M573" s="286">
        <f t="shared" si="409"/>
        <v>0.18255266855035515</v>
      </c>
      <c r="N573" s="286">
        <f t="shared" si="410"/>
        <v>2.3305291343337369E-3</v>
      </c>
      <c r="O573" s="287">
        <f t="shared" si="411"/>
        <v>24.019719450238</v>
      </c>
      <c r="P573" s="288">
        <f t="shared" si="412"/>
        <v>1.2686530736454668E-6</v>
      </c>
      <c r="Q573" s="223"/>
      <c r="R573" s="23"/>
      <c r="S573" s="372"/>
      <c r="T573" s="367"/>
      <c r="U573" s="367"/>
      <c r="V573" s="3">
        <v>40</v>
      </c>
      <c r="W573" s="252">
        <v>2833.1961725925898</v>
      </c>
      <c r="X573" s="252">
        <v>48.330031417185403</v>
      </c>
      <c r="Y573" s="253">
        <v>2827.7510507323282</v>
      </c>
      <c r="Z573" s="253">
        <v>48.334112053178842</v>
      </c>
      <c r="AA573" s="2">
        <f t="shared" si="413"/>
        <v>0.19219007539739047</v>
      </c>
      <c r="AB573" s="2">
        <f t="shared" si="414"/>
        <v>8.4432719652408911E-3</v>
      </c>
      <c r="AC573" s="215">
        <f t="shared" si="415"/>
        <v>29.64935207309961</v>
      </c>
      <c r="AD573" s="217">
        <f t="shared" si="416"/>
        <v>1.6651590110952586E-5</v>
      </c>
      <c r="AE573" s="223"/>
      <c r="AF573" s="23"/>
      <c r="AG573" s="372"/>
      <c r="AH573" s="367"/>
      <c r="AI573" s="367"/>
      <c r="AJ573" s="3">
        <v>40</v>
      </c>
      <c r="AK573" s="252">
        <v>2676.5558703408201</v>
      </c>
      <c r="AL573" s="252">
        <v>48.330024263407999</v>
      </c>
      <c r="AM573" s="253">
        <v>2670.9672690914576</v>
      </c>
      <c r="AN573" s="253">
        <v>48.333192433118136</v>
      </c>
      <c r="AO573" s="2">
        <f t="shared" si="417"/>
        <v>0.20879822877191903</v>
      </c>
      <c r="AP573" s="2">
        <f t="shared" si="418"/>
        <v>6.5552826807391759E-3</v>
      </c>
      <c r="AQ573" s="215">
        <f t="shared" si="419"/>
        <v>31.23246392437559</v>
      </c>
      <c r="AR573" s="280">
        <f t="shared" si="420"/>
        <v>1.0037299312224659E-5</v>
      </c>
      <c r="AS573" s="475"/>
    </row>
    <row r="574" spans="2:45" s="20" customFormat="1" x14ac:dyDescent="0.25">
      <c r="B574" s="96"/>
      <c r="D574" s="463"/>
      <c r="E574" s="426"/>
      <c r="F574" s="370"/>
      <c r="G574" s="370"/>
      <c r="H574" s="283">
        <v>41</v>
      </c>
      <c r="I574" s="284">
        <v>2684.68933488325</v>
      </c>
      <c r="J574" s="284">
        <v>48.330009745603</v>
      </c>
      <c r="K574" s="285">
        <v>2679.665769806672</v>
      </c>
      <c r="L574" s="285">
        <v>48.331062673422267</v>
      </c>
      <c r="M574" s="286">
        <f t="shared" si="409"/>
        <v>0.18711904618924979</v>
      </c>
      <c r="N574" s="286">
        <f t="shared" si="410"/>
        <v>2.1786211606591955E-3</v>
      </c>
      <c r="O574" s="287">
        <f t="shared" si="411"/>
        <v>25.23620607861465</v>
      </c>
      <c r="P574" s="288">
        <f t="shared" si="412"/>
        <v>1.1086569925850087E-6</v>
      </c>
      <c r="Q574" s="223"/>
      <c r="R574" s="23"/>
      <c r="S574" s="372"/>
      <c r="T574" s="367"/>
      <c r="U574" s="367"/>
      <c r="V574" s="3">
        <v>41</v>
      </c>
      <c r="W574" s="252">
        <v>2833.1849873115598</v>
      </c>
      <c r="X574" s="252">
        <v>48.330025838236999</v>
      </c>
      <c r="Y574" s="253">
        <v>2827.6036877051779</v>
      </c>
      <c r="Z574" s="253">
        <v>48.333869664088716</v>
      </c>
      <c r="AA574" s="2">
        <f t="shared" si="413"/>
        <v>0.19699735920449185</v>
      </c>
      <c r="AB574" s="2">
        <f t="shared" si="414"/>
        <v>7.9532873923613724E-3</v>
      </c>
      <c r="AC574" s="215">
        <f t="shared" si="415"/>
        <v>31.150905296198641</v>
      </c>
      <c r="AD574" s="217">
        <f t="shared" si="416"/>
        <v>1.4774997178331744E-5</v>
      </c>
      <c r="AE574" s="223"/>
      <c r="AF574" s="23"/>
      <c r="AG574" s="372"/>
      <c r="AH574" s="367"/>
      <c r="AI574" s="367"/>
      <c r="AJ574" s="3">
        <v>41</v>
      </c>
      <c r="AK574" s="252">
        <v>2676.5451252848702</v>
      </c>
      <c r="AL574" s="252">
        <v>48.330019976896999</v>
      </c>
      <c r="AM574" s="253">
        <v>2670.8167494624499</v>
      </c>
      <c r="AN574" s="253">
        <v>48.33300411907004</v>
      </c>
      <c r="AO574" s="2">
        <f t="shared" si="417"/>
        <v>0.21402126825007642</v>
      </c>
      <c r="AP574" s="2">
        <f t="shared" si="418"/>
        <v>6.1745105308615451E-3</v>
      </c>
      <c r="AQ574" s="215">
        <f t="shared" si="419"/>
        <v>32.814289562889172</v>
      </c>
      <c r="AR574" s="280">
        <f t="shared" si="420"/>
        <v>8.9051045089218229E-6</v>
      </c>
      <c r="AS574" s="475"/>
    </row>
    <row r="575" spans="2:45" s="20" customFormat="1" x14ac:dyDescent="0.25">
      <c r="B575" s="96"/>
      <c r="D575" s="463"/>
      <c r="E575" s="426"/>
      <c r="F575" s="370"/>
      <c r="G575" s="370"/>
      <c r="H575" s="283">
        <v>42</v>
      </c>
      <c r="I575" s="284">
        <v>2684.6785669221399</v>
      </c>
      <c r="J575" s="284">
        <v>48.330007688885701</v>
      </c>
      <c r="K575" s="285">
        <v>2679.5324259893914</v>
      </c>
      <c r="L575" s="285">
        <v>48.330992174061464</v>
      </c>
      <c r="M575" s="286">
        <f t="shared" si="409"/>
        <v>0.19168555208634558</v>
      </c>
      <c r="N575" s="286">
        <f t="shared" si="410"/>
        <v>2.0370060400173237E-3</v>
      </c>
      <c r="O575" s="287">
        <f t="shared" si="411"/>
        <v>26.482766499709545</v>
      </c>
      <c r="P575" s="288">
        <f t="shared" si="412"/>
        <v>9.6921106129796879E-7</v>
      </c>
      <c r="Q575" s="223"/>
      <c r="R575" s="23"/>
      <c r="S575" s="372"/>
      <c r="T575" s="367"/>
      <c r="U575" s="367"/>
      <c r="V575" s="3">
        <v>42</v>
      </c>
      <c r="W575" s="252">
        <v>2833.1738020144398</v>
      </c>
      <c r="X575" s="252">
        <v>48.3300203521475</v>
      </c>
      <c r="Y575" s="253">
        <v>2827.4563220138739</v>
      </c>
      <c r="Z575" s="253">
        <v>48.3336415627167</v>
      </c>
      <c r="AA575" s="2">
        <f t="shared" si="413"/>
        <v>0.20180477443708963</v>
      </c>
      <c r="AB575" s="2">
        <f t="shared" si="414"/>
        <v>7.4926733794335506E-3</v>
      </c>
      <c r="AC575" s="215">
        <f t="shared" si="415"/>
        <v>32.68957755687169</v>
      </c>
      <c r="AD575" s="217">
        <f t="shared" si="416"/>
        <v>1.311316598648704E-5</v>
      </c>
      <c r="AE575" s="223"/>
      <c r="AF575" s="23"/>
      <c r="AG575" s="372"/>
      <c r="AH575" s="367"/>
      <c r="AI575" s="367"/>
      <c r="AJ575" s="3">
        <v>42</v>
      </c>
      <c r="AK575" s="252">
        <v>2676.5343802124999</v>
      </c>
      <c r="AL575" s="252">
        <v>48.330015761632403</v>
      </c>
      <c r="AM575" s="253">
        <v>2670.6662267185015</v>
      </c>
      <c r="AN575" s="253">
        <v>48.332826913099666</v>
      </c>
      <c r="AO575" s="2">
        <f t="shared" si="417"/>
        <v>0.2192444654319147</v>
      </c>
      <c r="AP575" s="2">
        <f t="shared" si="418"/>
        <v>5.8165746957913331E-3</v>
      </c>
      <c r="AQ575" s="215">
        <f t="shared" si="419"/>
        <v>34.435225429124536</v>
      </c>
      <c r="AR575" s="280">
        <f t="shared" si="420"/>
        <v>7.9025725718953291E-6</v>
      </c>
      <c r="AS575" s="475"/>
    </row>
    <row r="576" spans="2:45" s="20" customFormat="1" x14ac:dyDescent="0.25">
      <c r="B576" s="96"/>
      <c r="D576" s="463"/>
      <c r="E576" s="426"/>
      <c r="F576" s="370"/>
      <c r="G576" s="370"/>
      <c r="H576" s="283">
        <v>43</v>
      </c>
      <c r="I576" s="284">
        <v>2684.6677989446398</v>
      </c>
      <c r="J576" s="284">
        <v>48.330006466641798</v>
      </c>
      <c r="K576" s="285">
        <v>2679.3990796929716</v>
      </c>
      <c r="L576" s="285">
        <v>48.330926351691076</v>
      </c>
      <c r="M576" s="286">
        <f t="shared" si="409"/>
        <v>0.19625218635018499</v>
      </c>
      <c r="N576" s="286">
        <f t="shared" si="410"/>
        <v>1.9033414570571189E-3</v>
      </c>
      <c r="O576" s="287">
        <f t="shared" si="411"/>
        <v>27.759402552899584</v>
      </c>
      <c r="P576" s="288">
        <f t="shared" si="412"/>
        <v>8.4618850388515129E-7</v>
      </c>
      <c r="Q576" s="223"/>
      <c r="R576" s="23"/>
      <c r="S576" s="372"/>
      <c r="T576" s="367"/>
      <c r="U576" s="367"/>
      <c r="V576" s="3">
        <v>43</v>
      </c>
      <c r="W576" s="252">
        <v>2833.16261670126</v>
      </c>
      <c r="X576" s="252">
        <v>48.330017095234403</v>
      </c>
      <c r="Y576" s="253">
        <v>2827.3089536506118</v>
      </c>
      <c r="Z576" s="253">
        <v>48.333426906876525</v>
      </c>
      <c r="AA576" s="2">
        <f t="shared" si="413"/>
        <v>0.20661232137334454</v>
      </c>
      <c r="AB576" s="2">
        <f t="shared" si="414"/>
        <v>7.0552667825523642E-3</v>
      </c>
      <c r="AC576" s="215">
        <f t="shared" si="415"/>
        <v>34.265371110524754</v>
      </c>
      <c r="AD576" s="217">
        <f t="shared" si="416"/>
        <v>1.16268154347504E-5</v>
      </c>
      <c r="AE576" s="223"/>
      <c r="AF576" s="23"/>
      <c r="AG576" s="372"/>
      <c r="AH576" s="367"/>
      <c r="AI576" s="367"/>
      <c r="AJ576" s="3">
        <v>43</v>
      </c>
      <c r="AK576" s="252">
        <v>2676.5236351237299</v>
      </c>
      <c r="AL576" s="252">
        <v>48.330013256506298</v>
      </c>
      <c r="AM576" s="253">
        <v>2670.5157008527872</v>
      </c>
      <c r="AN576" s="253">
        <v>48.332660159982105</v>
      </c>
      <c r="AO576" s="2">
        <f t="shared" si="417"/>
        <v>0.22446782057521547</v>
      </c>
      <c r="AP576" s="2">
        <f t="shared" si="418"/>
        <v>5.4767282221885316E-3</v>
      </c>
      <c r="AQ576" s="215">
        <f t="shared" si="419"/>
        <v>36.095274203968621</v>
      </c>
      <c r="AR576" s="280">
        <f t="shared" si="420"/>
        <v>7.006098010236738E-6</v>
      </c>
      <c r="AS576" s="475"/>
    </row>
    <row r="577" spans="2:45" s="20" customFormat="1" x14ac:dyDescent="0.25">
      <c r="B577" s="96"/>
      <c r="D577" s="463"/>
      <c r="E577" s="426"/>
      <c r="F577" s="370"/>
      <c r="G577" s="370"/>
      <c r="H577" s="283">
        <v>44</v>
      </c>
      <c r="I577" s="284">
        <v>2684.6570309507601</v>
      </c>
      <c r="J577" s="284">
        <v>48.330005352083298</v>
      </c>
      <c r="K577" s="285">
        <v>2679.2657309147298</v>
      </c>
      <c r="L577" s="285">
        <v>48.330864896038285</v>
      </c>
      <c r="M577" s="286">
        <f t="shared" si="409"/>
        <v>0.20081894908270684</v>
      </c>
      <c r="N577" s="286">
        <f t="shared" si="410"/>
        <v>1.7784892609179765E-3</v>
      </c>
      <c r="O577" s="287">
        <f t="shared" si="411"/>
        <v>29.066116078500485</v>
      </c>
      <c r="P577" s="288">
        <f t="shared" si="412"/>
        <v>7.3881581055621476E-7</v>
      </c>
      <c r="Q577" s="223"/>
      <c r="R577" s="23"/>
      <c r="S577" s="372"/>
      <c r="T577" s="367"/>
      <c r="U577" s="367"/>
      <c r="V577" s="3">
        <v>44</v>
      </c>
      <c r="W577" s="252">
        <v>2833.1514313720199</v>
      </c>
      <c r="X577" s="252">
        <v>48.330014126217897</v>
      </c>
      <c r="Y577" s="253">
        <v>2827.1615826080247</v>
      </c>
      <c r="Z577" s="253">
        <v>48.333224904023886</v>
      </c>
      <c r="AA577" s="2">
        <f t="shared" si="413"/>
        <v>0.21142000027490745</v>
      </c>
      <c r="AB577" s="2">
        <f t="shared" si="414"/>
        <v>6.6434447910657217E-3</v>
      </c>
      <c r="AC577" s="215">
        <f t="shared" si="415"/>
        <v>35.878288215535655</v>
      </c>
      <c r="AD577" s="217">
        <f t="shared" si="416"/>
        <v>1.0309094119435074E-5</v>
      </c>
      <c r="AE577" s="223"/>
      <c r="AF577" s="23"/>
      <c r="AG577" s="372"/>
      <c r="AH577" s="367"/>
      <c r="AI577" s="367"/>
      <c r="AJ577" s="3">
        <v>44</v>
      </c>
      <c r="AK577" s="252">
        <v>2676.51289001856</v>
      </c>
      <c r="AL577" s="252">
        <v>48.330010972064599</v>
      </c>
      <c r="AM577" s="253">
        <v>2670.3651718588567</v>
      </c>
      <c r="AN577" s="253">
        <v>48.33250324314136</v>
      </c>
      <c r="AO577" s="2">
        <f t="shared" si="417"/>
        <v>0.22969133392295055</v>
      </c>
      <c r="AP577" s="2">
        <f t="shared" si="418"/>
        <v>5.1567773866258073E-3</v>
      </c>
      <c r="AQ577" s="215">
        <f t="shared" si="419"/>
        <v>37.79443857114628</v>
      </c>
      <c r="AR577" s="280">
        <f t="shared" si="420"/>
        <v>6.2114151200604258E-6</v>
      </c>
      <c r="AS577" s="475"/>
    </row>
    <row r="578" spans="2:45" s="20" customFormat="1" x14ac:dyDescent="0.25">
      <c r="B578" s="96"/>
      <c r="D578" s="463"/>
      <c r="E578" s="426"/>
      <c r="F578" s="370"/>
      <c r="G578" s="370"/>
      <c r="H578" s="283">
        <v>45</v>
      </c>
      <c r="I578" s="284">
        <v>2684.64626294051</v>
      </c>
      <c r="J578" s="284">
        <v>48.330004399570598</v>
      </c>
      <c r="K578" s="285">
        <v>2679.1323796521397</v>
      </c>
      <c r="L578" s="285">
        <v>48.33080751741366</v>
      </c>
      <c r="M578" s="286">
        <f t="shared" si="409"/>
        <v>0.20538584037999064</v>
      </c>
      <c r="N578" s="286">
        <f t="shared" si="410"/>
        <v>1.6617375749088204E-3</v>
      </c>
      <c r="O578" s="287">
        <f t="shared" si="411"/>
        <v>30.402908917770155</v>
      </c>
      <c r="P578" s="288">
        <f t="shared" si="412"/>
        <v>6.4499826984576487E-7</v>
      </c>
      <c r="Q578" s="223"/>
      <c r="R578" s="23"/>
      <c r="S578" s="372"/>
      <c r="T578" s="367"/>
      <c r="U578" s="367"/>
      <c r="V578" s="3">
        <v>45</v>
      </c>
      <c r="W578" s="252">
        <v>2833.14024602674</v>
      </c>
      <c r="X578" s="252">
        <v>48.330011592208301</v>
      </c>
      <c r="Y578" s="253">
        <v>2827.0142088791581</v>
      </c>
      <c r="Z578" s="253">
        <v>48.333034808330368</v>
      </c>
      <c r="AA578" s="2">
        <f t="shared" si="413"/>
        <v>0.21622781138961178</v>
      </c>
      <c r="AB578" s="2">
        <f t="shared" si="414"/>
        <v>6.2553598115711682E-3</v>
      </c>
      <c r="AC578" s="215">
        <f t="shared" si="415"/>
        <v>37.528331133553174</v>
      </c>
      <c r="AD578" s="217">
        <f t="shared" si="416"/>
        <v>9.139835720723927E-6</v>
      </c>
      <c r="AE578" s="223"/>
      <c r="AF578" s="23"/>
      <c r="AG578" s="372"/>
      <c r="AH578" s="367"/>
      <c r="AI578" s="367"/>
      <c r="AJ578" s="3">
        <v>45</v>
      </c>
      <c r="AK578" s="252">
        <v>2676.5021448970001</v>
      </c>
      <c r="AL578" s="252">
        <v>48.330009019685498</v>
      </c>
      <c r="AM578" s="253">
        <v>2670.2146397306128</v>
      </c>
      <c r="AN578" s="253">
        <v>48.332355582370639</v>
      </c>
      <c r="AO578" s="2">
        <f t="shared" si="417"/>
        <v>0.23491500570530099</v>
      </c>
      <c r="AP578" s="2">
        <f t="shared" si="418"/>
        <v>4.855291221205137E-3</v>
      </c>
      <c r="AQ578" s="215">
        <f t="shared" si="419"/>
        <v>39.532721217346875</v>
      </c>
      <c r="AR578" s="280">
        <f t="shared" si="420"/>
        <v>5.5063564352935155E-6</v>
      </c>
      <c r="AS578" s="475"/>
    </row>
    <row r="579" spans="2:45" s="20" customFormat="1" x14ac:dyDescent="0.25">
      <c r="B579" s="96"/>
      <c r="D579" s="463"/>
      <c r="E579" s="426"/>
      <c r="F579" s="370"/>
      <c r="G579" s="370"/>
      <c r="H579" s="283">
        <v>46</v>
      </c>
      <c r="I579" s="284">
        <v>2684.6354949138799</v>
      </c>
      <c r="J579" s="284">
        <v>48.3300036424749</v>
      </c>
      <c r="K579" s="285">
        <v>2678.9990259028214</v>
      </c>
      <c r="L579" s="285">
        <v>48.330753945345698</v>
      </c>
      <c r="M579" s="286">
        <f t="shared" si="409"/>
        <v>0.20995286033195321</v>
      </c>
      <c r="N579" s="286">
        <f t="shared" si="410"/>
        <v>1.5524577162234817E-3</v>
      </c>
      <c r="O579" s="287">
        <f t="shared" si="411"/>
        <v>31.769782912623683</v>
      </c>
      <c r="P579" s="288">
        <f t="shared" si="412"/>
        <v>5.6295439792875777E-7</v>
      </c>
      <c r="Q579" s="223"/>
      <c r="R579" s="23"/>
      <c r="S579" s="372"/>
      <c r="T579" s="367"/>
      <c r="U579" s="367"/>
      <c r="V579" s="3">
        <v>46</v>
      </c>
      <c r="W579" s="252">
        <v>2833.1290606654102</v>
      </c>
      <c r="X579" s="252">
        <v>48.330009581984598</v>
      </c>
      <c r="Y579" s="253">
        <v>2826.8668324574455</v>
      </c>
      <c r="Z579" s="253">
        <v>48.332855917929834</v>
      </c>
      <c r="AA579" s="2">
        <f t="shared" si="413"/>
        <v>0.22103575495053018</v>
      </c>
      <c r="AB579" s="2">
        <f t="shared" si="414"/>
        <v>5.8893759174775189E-3</v>
      </c>
      <c r="AC579" s="215">
        <f t="shared" si="415"/>
        <v>39.215502128628202</v>
      </c>
      <c r="AD579" s="217">
        <f t="shared" si="416"/>
        <v>8.101628313142389E-6</v>
      </c>
      <c r="AE579" s="223"/>
      <c r="AF579" s="23"/>
      <c r="AG579" s="372"/>
      <c r="AH579" s="367"/>
      <c r="AI579" s="367"/>
      <c r="AJ579" s="3">
        <v>46</v>
      </c>
      <c r="AK579" s="252">
        <v>2676.4913997590602</v>
      </c>
      <c r="AL579" s="252">
        <v>48.330007467773498</v>
      </c>
      <c r="AM579" s="253">
        <v>2670.0641044622898</v>
      </c>
      <c r="AN579" s="253">
        <v>48.332216631687082</v>
      </c>
      <c r="AO579" s="2">
        <f t="shared" si="417"/>
        <v>0.24013883614006543</v>
      </c>
      <c r="AP579" s="2">
        <f t="shared" si="418"/>
        <v>4.5709984941690639E-3</v>
      </c>
      <c r="AQ579" s="215">
        <f t="shared" si="419"/>
        <v>41.310124831886299</v>
      </c>
      <c r="AR579" s="280">
        <f t="shared" si="420"/>
        <v>4.8804051970805495E-6</v>
      </c>
      <c r="AS579" s="475"/>
    </row>
    <row r="580" spans="2:45" s="20" customFormat="1" x14ac:dyDescent="0.25">
      <c r="B580" s="96"/>
      <c r="D580" s="463"/>
      <c r="E580" s="426"/>
      <c r="F580" s="370"/>
      <c r="G580" s="370"/>
      <c r="H580" s="283">
        <v>47</v>
      </c>
      <c r="I580" s="284">
        <v>2684.6247268708998</v>
      </c>
      <c r="J580" s="284">
        <v>48.330002938582197</v>
      </c>
      <c r="K580" s="285">
        <v>2678.8656696645317</v>
      </c>
      <c r="L580" s="285">
        <v>48.330703927305883</v>
      </c>
      <c r="M580" s="286">
        <f t="shared" si="409"/>
        <v>0.21452000902490173</v>
      </c>
      <c r="N580" s="286">
        <f t="shared" si="410"/>
        <v>1.450421438163364E-3</v>
      </c>
      <c r="O580" s="287">
        <f t="shared" si="411"/>
        <v>33.166739906221466</v>
      </c>
      <c r="P580" s="288">
        <f t="shared" si="412"/>
        <v>4.9138519073517963E-7</v>
      </c>
      <c r="Q580" s="223"/>
      <c r="R580" s="23"/>
      <c r="S580" s="372"/>
      <c r="T580" s="367"/>
      <c r="U580" s="367"/>
      <c r="V580" s="3">
        <v>47</v>
      </c>
      <c r="W580" s="252">
        <v>2833.1178752880401</v>
      </c>
      <c r="X580" s="252">
        <v>48.330007713853597</v>
      </c>
      <c r="Y580" s="253">
        <v>2826.7194533366851</v>
      </c>
      <c r="Z580" s="253">
        <v>48.332687572327153</v>
      </c>
      <c r="AA580" s="2">
        <f t="shared" si="413"/>
        <v>0.22584383117855467</v>
      </c>
      <c r="AB580" s="2">
        <f t="shared" si="414"/>
        <v>5.5449162959428323E-3</v>
      </c>
      <c r="AC580" s="215">
        <f t="shared" si="415"/>
        <v>40.939803467581221</v>
      </c>
      <c r="AD580" s="217">
        <f t="shared" si="416"/>
        <v>7.1816414382893377E-6</v>
      </c>
      <c r="AE580" s="223"/>
      <c r="AF580" s="23"/>
      <c r="AG580" s="372"/>
      <c r="AH580" s="367"/>
      <c r="AI580" s="367"/>
      <c r="AJ580" s="3">
        <v>47</v>
      </c>
      <c r="AK580" s="252">
        <v>2676.4806546047298</v>
      </c>
      <c r="AL580" s="252">
        <v>48.330006024901898</v>
      </c>
      <c r="AM580" s="253">
        <v>2669.9135660484344</v>
      </c>
      <c r="AN580" s="253">
        <v>48.332085877313105</v>
      </c>
      <c r="AO580" s="2">
        <f t="shared" si="417"/>
        <v>0.24536282543261081</v>
      </c>
      <c r="AP580" s="2">
        <f t="shared" si="418"/>
        <v>4.303439172209155E-3</v>
      </c>
      <c r="AQ580" s="215">
        <f t="shared" si="419"/>
        <v>43.12665210622604</v>
      </c>
      <c r="AR580" s="280">
        <f t="shared" si="420"/>
        <v>4.3257860524022119E-6</v>
      </c>
      <c r="AS580" s="475"/>
    </row>
    <row r="581" spans="2:45" s="20" customFormat="1" x14ac:dyDescent="0.25">
      <c r="B581" s="96"/>
      <c r="D581" s="463"/>
      <c r="E581" s="426"/>
      <c r="F581" s="370"/>
      <c r="G581" s="370"/>
      <c r="H581" s="283">
        <v>48</v>
      </c>
      <c r="I581" s="284">
        <v>2684.6139588115698</v>
      </c>
      <c r="J581" s="284">
        <v>48.330002482276598</v>
      </c>
      <c r="K581" s="285">
        <v>2678.7323109351551</v>
      </c>
      <c r="L581" s="285">
        <v>48.330657227518401</v>
      </c>
      <c r="M581" s="286">
        <f t="shared" si="409"/>
        <v>0.21908728653926901</v>
      </c>
      <c r="N581" s="286">
        <f t="shared" si="410"/>
        <v>1.3547386885473833E-3</v>
      </c>
      <c r="O581" s="287">
        <f t="shared" si="411"/>
        <v>34.593781742133757</v>
      </c>
      <c r="P581" s="288">
        <f t="shared" si="412"/>
        <v>4.2869133166407713E-7</v>
      </c>
      <c r="Q581" s="223"/>
      <c r="R581" s="23"/>
      <c r="S581" s="372"/>
      <c r="T581" s="367"/>
      <c r="U581" s="367"/>
      <c r="V581" s="3">
        <v>48</v>
      </c>
      <c r="W581" s="252">
        <v>2833.1066898946501</v>
      </c>
      <c r="X581" s="252">
        <v>48.330006504576602</v>
      </c>
      <c r="Y581" s="253">
        <v>2826.5720715110183</v>
      </c>
      <c r="Z581" s="253">
        <v>48.332529149959619</v>
      </c>
      <c r="AA581" s="2">
        <f t="shared" si="413"/>
        <v>0.23065204028284636</v>
      </c>
      <c r="AB581" s="2">
        <f t="shared" si="414"/>
        <v>5.2196255814248279E-3</v>
      </c>
      <c r="AC581" s="215">
        <f t="shared" si="415"/>
        <v>42.701237419698984</v>
      </c>
      <c r="AD581" s="217">
        <f t="shared" si="416"/>
        <v>6.3637397284578118E-6</v>
      </c>
      <c r="AE581" s="223"/>
      <c r="AF581" s="23"/>
      <c r="AG581" s="372"/>
      <c r="AH581" s="367"/>
      <c r="AI581" s="367"/>
      <c r="AJ581" s="3">
        <v>48</v>
      </c>
      <c r="AK581" s="252">
        <v>2676.4699094340399</v>
      </c>
      <c r="AL581" s="252">
        <v>48.3300050895052</v>
      </c>
      <c r="AM581" s="253">
        <v>2669.763024483887</v>
      </c>
      <c r="AN581" s="253">
        <v>48.331962835776729</v>
      </c>
      <c r="AO581" s="2">
        <f t="shared" si="417"/>
        <v>0.25058697377887384</v>
      </c>
      <c r="AP581" s="2">
        <f t="shared" si="418"/>
        <v>4.0507884654746836E-3</v>
      </c>
      <c r="AQ581" s="215">
        <f t="shared" si="419"/>
        <v>44.982305734587811</v>
      </c>
      <c r="AR581" s="280">
        <f t="shared" si="420"/>
        <v>3.8327704636857164E-6</v>
      </c>
      <c r="AS581" s="475"/>
    </row>
    <row r="582" spans="2:45" s="20" customFormat="1" x14ac:dyDescent="0.25">
      <c r="B582" s="96"/>
      <c r="D582" s="463"/>
      <c r="E582" s="426"/>
      <c r="F582" s="370"/>
      <c r="G582" s="370"/>
      <c r="H582" s="283">
        <v>49</v>
      </c>
      <c r="I582" s="284">
        <v>2684.6031907358902</v>
      </c>
      <c r="J582" s="284">
        <v>48.330002023939201</v>
      </c>
      <c r="K582" s="285">
        <v>2678.5989497126948</v>
      </c>
      <c r="L582" s="285">
        <v>48.330613625848763</v>
      </c>
      <c r="M582" s="286">
        <f t="shared" si="409"/>
        <v>0.22365469295108517</v>
      </c>
      <c r="N582" s="286">
        <f t="shared" si="410"/>
        <v>1.2654704819968759E-3</v>
      </c>
      <c r="O582" s="287">
        <f t="shared" si="411"/>
        <v>36.050910264622438</v>
      </c>
      <c r="P582" s="288">
        <f t="shared" si="412"/>
        <v>3.7405689577920389E-7</v>
      </c>
      <c r="Q582" s="223"/>
      <c r="R582" s="23"/>
      <c r="S582" s="372"/>
      <c r="T582" s="367"/>
      <c r="U582" s="367"/>
      <c r="V582" s="3">
        <v>49</v>
      </c>
      <c r="W582" s="252">
        <v>2833.0955044852299</v>
      </c>
      <c r="X582" s="252">
        <v>48.3300052899381</v>
      </c>
      <c r="Y582" s="253">
        <v>2826.4246869749099</v>
      </c>
      <c r="Z582" s="253">
        <v>48.332380065902136</v>
      </c>
      <c r="AA582" s="2">
        <f t="shared" si="413"/>
        <v>0.23546038246006817</v>
      </c>
      <c r="AB582" s="2">
        <f t="shared" si="414"/>
        <v>4.9136679166269402E-3</v>
      </c>
      <c r="AC582" s="215">
        <f t="shared" si="415"/>
        <v>44.499806255990869</v>
      </c>
      <c r="AD582" s="217">
        <f t="shared" si="416"/>
        <v>5.6395608793621221E-6</v>
      </c>
      <c r="AE582" s="223"/>
      <c r="AF582" s="23"/>
      <c r="AG582" s="372"/>
      <c r="AH582" s="367"/>
      <c r="AI582" s="367"/>
      <c r="AJ582" s="3">
        <v>49</v>
      </c>
      <c r="AK582" s="252">
        <v>2676.45916424699</v>
      </c>
      <c r="AL582" s="252">
        <v>48.3300041499432</v>
      </c>
      <c r="AM582" s="253">
        <v>2669.6124797637649</v>
      </c>
      <c r="AN582" s="253">
        <v>48.331847052124004</v>
      </c>
      <c r="AO582" s="2">
        <f t="shared" si="417"/>
        <v>0.25581128136327741</v>
      </c>
      <c r="AP582" s="2">
        <f t="shared" si="418"/>
        <v>3.8131637131398723E-3</v>
      </c>
      <c r="AQ582" s="215">
        <f t="shared" si="419"/>
        <v>46.877088412835214</v>
      </c>
      <c r="AR582" s="280">
        <f t="shared" si="420"/>
        <v>3.3962884480144563E-6</v>
      </c>
      <c r="AS582" s="475"/>
    </row>
    <row r="583" spans="2:45" s="20" customFormat="1" x14ac:dyDescent="0.25">
      <c r="B583" s="96"/>
      <c r="D583" s="463"/>
      <c r="E583" s="426"/>
      <c r="F583" s="370"/>
      <c r="G583" s="370"/>
      <c r="H583" s="283">
        <v>50</v>
      </c>
      <c r="I583" s="284">
        <v>2684.5924226438701</v>
      </c>
      <c r="J583" s="284">
        <v>48.330001686842003</v>
      </c>
      <c r="K583" s="285">
        <v>2678.465585995265</v>
      </c>
      <c r="L583" s="285">
        <v>48.330572916766172</v>
      </c>
      <c r="M583" s="286">
        <f t="shared" si="409"/>
        <v>0.22822222833256936</v>
      </c>
      <c r="N583" s="286">
        <f t="shared" si="410"/>
        <v>1.1819364871341971E-3</v>
      </c>
      <c r="O583" s="287">
        <f t="shared" si="411"/>
        <v>37.538127318691174</v>
      </c>
      <c r="P583" s="288">
        <f t="shared" si="412"/>
        <v>3.2630362626653117E-7</v>
      </c>
      <c r="Q583" s="223"/>
      <c r="R583" s="23"/>
      <c r="S583" s="372"/>
      <c r="T583" s="367"/>
      <c r="U583" s="367"/>
      <c r="V583" s="3">
        <v>50</v>
      </c>
      <c r="W583" s="252">
        <v>2833.0843190597998</v>
      </c>
      <c r="X583" s="252">
        <v>48.330004401275197</v>
      </c>
      <c r="Y583" s="253">
        <v>2826.2772997231291</v>
      </c>
      <c r="Z583" s="253">
        <v>48.332239769707655</v>
      </c>
      <c r="AA583" s="2">
        <f t="shared" si="413"/>
        <v>0.24026885789723687</v>
      </c>
      <c r="AB583" s="2">
        <f t="shared" si="414"/>
        <v>4.6252187645146343E-3</v>
      </c>
      <c r="AC583" s="215">
        <f t="shared" si="415"/>
        <v>46.335512249808701</v>
      </c>
      <c r="AD583" s="217">
        <f t="shared" si="416"/>
        <v>4.9968720288320999E-6</v>
      </c>
      <c r="AE583" s="223"/>
      <c r="AF583" s="23"/>
      <c r="AG583" s="372"/>
      <c r="AH583" s="367"/>
      <c r="AI583" s="367"/>
      <c r="AJ583" s="3">
        <v>50</v>
      </c>
      <c r="AK583" s="252">
        <v>2676.4484190435801</v>
      </c>
      <c r="AL583" s="252">
        <v>48.330003458841396</v>
      </c>
      <c r="AM583" s="253">
        <v>2669.4619318834457</v>
      </c>
      <c r="AN583" s="253">
        <v>48.331738098236883</v>
      </c>
      <c r="AO583" s="2">
        <f t="shared" si="417"/>
        <v>0.26103574836054566</v>
      </c>
      <c r="AP583" s="2">
        <f t="shared" si="418"/>
        <v>3.5891563652875134E-3</v>
      </c>
      <c r="AQ583" s="215">
        <f t="shared" si="419"/>
        <v>48.811002838722864</v>
      </c>
      <c r="AR583" s="280">
        <f t="shared" si="420"/>
        <v>3.008973832374399E-6</v>
      </c>
      <c r="AS583" s="475"/>
    </row>
    <row r="584" spans="2:45" s="20" customFormat="1" x14ac:dyDescent="0.25">
      <c r="B584" s="96"/>
      <c r="D584" s="463"/>
      <c r="E584" s="426"/>
      <c r="F584" s="370"/>
      <c r="G584" s="370"/>
      <c r="H584" s="283">
        <v>51</v>
      </c>
      <c r="I584" s="284">
        <v>2684.5816545355201</v>
      </c>
      <c r="J584" s="284">
        <v>48.330001354376897</v>
      </c>
      <c r="K584" s="285">
        <v>2678.3322197810844</v>
      </c>
      <c r="L584" s="285">
        <v>48.33053490837473</v>
      </c>
      <c r="M584" s="286">
        <f t="shared" si="409"/>
        <v>0.23278989275209655</v>
      </c>
      <c r="N584" s="286">
        <f t="shared" si="410"/>
        <v>1.1039809287838149E-3</v>
      </c>
      <c r="O584" s="287">
        <f t="shared" si="411"/>
        <v>39.055434749948759</v>
      </c>
      <c r="P584" s="288">
        <f t="shared" si="412"/>
        <v>2.8467986860387618E-7</v>
      </c>
      <c r="Q584" s="223"/>
      <c r="R584" s="23"/>
      <c r="S584" s="372"/>
      <c r="T584" s="367"/>
      <c r="U584" s="367"/>
      <c r="V584" s="3">
        <v>51</v>
      </c>
      <c r="W584" s="252">
        <v>2833.0731336183599</v>
      </c>
      <c r="X584" s="252">
        <v>48.330003525078702</v>
      </c>
      <c r="Y584" s="253">
        <v>2826.1299097507313</v>
      </c>
      <c r="Z584" s="253">
        <v>48.33210774337492</v>
      </c>
      <c r="AA584" s="2">
        <f t="shared" si="413"/>
        <v>0.24507746677053899</v>
      </c>
      <c r="AB584" s="2">
        <f t="shared" si="414"/>
        <v>4.3538550439495881E-3</v>
      </c>
      <c r="AC584" s="215">
        <f t="shared" si="415"/>
        <v>48.208357676007502</v>
      </c>
      <c r="AD584" s="217">
        <f t="shared" si="416"/>
        <v>4.4277346381371207E-6</v>
      </c>
      <c r="AE584" s="223"/>
      <c r="AF584" s="23"/>
      <c r="AG584" s="372"/>
      <c r="AH584" s="367"/>
      <c r="AI584" s="367"/>
      <c r="AJ584" s="3">
        <v>51</v>
      </c>
      <c r="AK584" s="252">
        <v>2676.4376738238102</v>
      </c>
      <c r="AL584" s="252">
        <v>48.330002777232302</v>
      </c>
      <c r="AM584" s="253">
        <v>2669.3113808385515</v>
      </c>
      <c r="AN584" s="253">
        <v>48.331635571250274</v>
      </c>
      <c r="AO584" s="2">
        <f t="shared" si="417"/>
        <v>0.26626037493626459</v>
      </c>
      <c r="AP584" s="2">
        <f t="shared" si="418"/>
        <v>3.3784273208055902E-3</v>
      </c>
      <c r="AQ584" s="215">
        <f t="shared" si="419"/>
        <v>50.784051711747566</v>
      </c>
      <c r="AR584" s="280">
        <f t="shared" si="420"/>
        <v>2.6660163051255292E-6</v>
      </c>
      <c r="AS584" s="475"/>
    </row>
    <row r="585" spans="2:45" s="20" customFormat="1" x14ac:dyDescent="0.25">
      <c r="B585" s="96"/>
      <c r="D585" s="463"/>
      <c r="E585" s="426"/>
      <c r="F585" s="370"/>
      <c r="G585" s="370"/>
      <c r="H585" s="283">
        <v>52</v>
      </c>
      <c r="I585" s="284">
        <v>2684.5708864108301</v>
      </c>
      <c r="J585" s="284">
        <v>48.330001119776497</v>
      </c>
      <c r="K585" s="285">
        <v>2678.1988510684682</v>
      </c>
      <c r="L585" s="285">
        <v>48.330499421508904</v>
      </c>
      <c r="M585" s="286">
        <f t="shared" si="409"/>
        <v>0.23735768627369119</v>
      </c>
      <c r="N585" s="286">
        <f t="shared" si="410"/>
        <v>1.0310401838633508E-3</v>
      </c>
      <c r="O585" s="287">
        <f t="shared" si="411"/>
        <v>40.602834404308737</v>
      </c>
      <c r="P585" s="288">
        <f t="shared" si="412"/>
        <v>2.4830461651932224E-7</v>
      </c>
      <c r="Q585" s="223"/>
      <c r="R585" s="23"/>
      <c r="S585" s="372"/>
      <c r="T585" s="367"/>
      <c r="U585" s="367"/>
      <c r="V585" s="3">
        <v>52</v>
      </c>
      <c r="W585" s="252">
        <v>2833.0619481609201</v>
      </c>
      <c r="X585" s="252">
        <v>48.330002907792696</v>
      </c>
      <c r="Y585" s="253">
        <v>2825.9825170530412</v>
      </c>
      <c r="Z585" s="253">
        <v>48.331983499435971</v>
      </c>
      <c r="AA585" s="2">
        <f t="shared" si="413"/>
        <v>0.24988620924701363</v>
      </c>
      <c r="AB585" s="2">
        <f t="shared" si="414"/>
        <v>4.098058191829978E-3</v>
      </c>
      <c r="AC585" s="215">
        <f t="shared" si="415"/>
        <v>50.11834481120372</v>
      </c>
      <c r="AD585" s="217">
        <f t="shared" si="416"/>
        <v>3.9227432574086462E-6</v>
      </c>
      <c r="AE585" s="223"/>
      <c r="AF585" s="23"/>
      <c r="AG585" s="372"/>
      <c r="AH585" s="367"/>
      <c r="AI585" s="367"/>
      <c r="AJ585" s="3">
        <v>52</v>
      </c>
      <c r="AK585" s="252">
        <v>2676.4269285876999</v>
      </c>
      <c r="AL585" s="252">
        <v>48.330002296246001</v>
      </c>
      <c r="AM585" s="253">
        <v>2669.1608266249355</v>
      </c>
      <c r="AN585" s="253">
        <v>48.331539092062499</v>
      </c>
      <c r="AO585" s="2">
        <f t="shared" si="417"/>
        <v>0.27148516124812005</v>
      </c>
      <c r="AP585" s="2">
        <f t="shared" si="418"/>
        <v>3.1797966966329964E-3</v>
      </c>
      <c r="AQ585" s="215">
        <f t="shared" si="419"/>
        <v>52.796237733289011</v>
      </c>
      <c r="AR585" s="280">
        <f t="shared" si="420"/>
        <v>2.3617413816078497E-6</v>
      </c>
      <c r="AS585" s="475"/>
    </row>
    <row r="586" spans="2:45" s="20" customFormat="1" x14ac:dyDescent="0.25">
      <c r="B586" s="96"/>
      <c r="D586" s="463"/>
      <c r="E586" s="426"/>
      <c r="F586" s="370"/>
      <c r="G586" s="370"/>
      <c r="H586" s="283">
        <v>53</v>
      </c>
      <c r="I586" s="284">
        <v>2684.5601182698301</v>
      </c>
      <c r="J586" s="284">
        <v>48.330000934189002</v>
      </c>
      <c r="K586" s="285">
        <v>2678.0654798558221</v>
      </c>
      <c r="L586" s="285">
        <v>48.330466288888999</v>
      </c>
      <c r="M586" s="286">
        <f t="shared" si="409"/>
        <v>0.24192560895949489</v>
      </c>
      <c r="N586" s="286">
        <f t="shared" si="410"/>
        <v>9.6286921374408242E-4</v>
      </c>
      <c r="O586" s="287">
        <f t="shared" si="411"/>
        <v>42.180328128708645</v>
      </c>
      <c r="P586" s="288">
        <f t="shared" si="412"/>
        <v>2.1655499680979424E-7</v>
      </c>
      <c r="Q586" s="223"/>
      <c r="R586" s="23"/>
      <c r="S586" s="372"/>
      <c r="T586" s="367"/>
      <c r="U586" s="367"/>
      <c r="V586" s="3">
        <v>53</v>
      </c>
      <c r="W586" s="252">
        <v>2833.0507626874801</v>
      </c>
      <c r="X586" s="252">
        <v>48.330002420565002</v>
      </c>
      <c r="Y586" s="253">
        <v>2825.8351216256378</v>
      </c>
      <c r="Z586" s="253">
        <v>48.331866579156419</v>
      </c>
      <c r="AA586" s="2">
        <f t="shared" si="413"/>
        <v>0.25469508548436159</v>
      </c>
      <c r="AB586" s="2">
        <f t="shared" si="414"/>
        <v>3.8571456611877419E-3</v>
      </c>
      <c r="AC586" s="215">
        <f t="shared" si="415"/>
        <v>52.065475933343727</v>
      </c>
      <c r="AD586" s="217">
        <f t="shared" si="416"/>
        <v>3.4750872539528945E-6</v>
      </c>
      <c r="AE586" s="223"/>
      <c r="AF586" s="23"/>
      <c r="AG586" s="372"/>
      <c r="AH586" s="367"/>
      <c r="AI586" s="367"/>
      <c r="AJ586" s="3">
        <v>53</v>
      </c>
      <c r="AK586" s="252">
        <v>2676.41618333525</v>
      </c>
      <c r="AL586" s="252">
        <v>48.330001915731302</v>
      </c>
      <c r="AM586" s="253">
        <v>2669.0102692386672</v>
      </c>
      <c r="AN586" s="253">
        <v>48.331448303933598</v>
      </c>
      <c r="AO586" s="2">
        <f t="shared" si="417"/>
        <v>0.27671010744501795</v>
      </c>
      <c r="AP586" s="2">
        <f t="shared" si="418"/>
        <v>2.9927335918970722E-3</v>
      </c>
      <c r="AQ586" s="215">
        <f t="shared" si="419"/>
        <v>54.847563605964112</v>
      </c>
      <c r="AR586" s="280">
        <f t="shared" si="420"/>
        <v>2.0920388317427585E-6</v>
      </c>
      <c r="AS586" s="475"/>
    </row>
    <row r="587" spans="2:45" s="20" customFormat="1" x14ac:dyDescent="0.25">
      <c r="B587" s="96"/>
      <c r="D587" s="463"/>
      <c r="E587" s="426"/>
      <c r="F587" s="370"/>
      <c r="G587" s="370"/>
      <c r="H587" s="283">
        <v>54</v>
      </c>
      <c r="I587" s="284">
        <v>2684.5493501125202</v>
      </c>
      <c r="J587" s="284">
        <v>48.330000766164197</v>
      </c>
      <c r="K587" s="285">
        <v>2677.9321061416363</v>
      </c>
      <c r="L587" s="285">
        <v>48.330435354332671</v>
      </c>
      <c r="M587" s="286">
        <f t="shared" si="409"/>
        <v>0.24649366086738408</v>
      </c>
      <c r="N587" s="286">
        <f t="shared" si="410"/>
        <v>8.9920993499848542E-4</v>
      </c>
      <c r="O587" s="287">
        <f t="shared" si="411"/>
        <v>43.787917770199577</v>
      </c>
      <c r="P587" s="288">
        <f t="shared" si="412"/>
        <v>1.8886687617775319E-7</v>
      </c>
      <c r="Q587" s="223"/>
      <c r="R587" s="23"/>
      <c r="S587" s="372"/>
      <c r="T587" s="367"/>
      <c r="U587" s="367"/>
      <c r="V587" s="3">
        <v>54</v>
      </c>
      <c r="W587" s="252">
        <v>2833.0395771980502</v>
      </c>
      <c r="X587" s="252">
        <v>48.330001980068197</v>
      </c>
      <c r="Y587" s="253">
        <v>2825.687723464338</v>
      </c>
      <c r="Z587" s="253">
        <v>48.331756550841753</v>
      </c>
      <c r="AA587" s="2">
        <f t="shared" si="413"/>
        <v>0.25950409563227517</v>
      </c>
      <c r="AB587" s="2">
        <f t="shared" si="414"/>
        <v>3.6303966515044955E-3</v>
      </c>
      <c r="AC587" s="215">
        <f t="shared" si="415"/>
        <v>54.049753321898493</v>
      </c>
      <c r="AD587" s="217">
        <f t="shared" si="416"/>
        <v>3.0785185994184864E-6</v>
      </c>
      <c r="AE587" s="223"/>
      <c r="AF587" s="23"/>
      <c r="AG587" s="372"/>
      <c r="AH587" s="367"/>
      <c r="AI587" s="367"/>
      <c r="AJ587" s="3">
        <v>54</v>
      </c>
      <c r="AK587" s="252">
        <v>2676.4054380664702</v>
      </c>
      <c r="AL587" s="252">
        <v>48.330001571217799</v>
      </c>
      <c r="AM587" s="253">
        <v>2668.859708676021</v>
      </c>
      <c r="AN587" s="253">
        <v>48.331362871166306</v>
      </c>
      <c r="AO587" s="2">
        <f t="shared" si="417"/>
        <v>0.28193521366854257</v>
      </c>
      <c r="AP587" s="2">
        <f t="shared" si="418"/>
        <v>2.816676814090778E-3</v>
      </c>
      <c r="AQ587" s="215">
        <f t="shared" si="419"/>
        <v>56.938032033888796</v>
      </c>
      <c r="AR587" s="280">
        <f t="shared" si="420"/>
        <v>1.8531375498029841E-6</v>
      </c>
      <c r="AS587" s="475"/>
    </row>
    <row r="588" spans="2:45" s="20" customFormat="1" x14ac:dyDescent="0.25">
      <c r="B588" s="96"/>
      <c r="D588" s="463"/>
      <c r="E588" s="426"/>
      <c r="F588" s="370"/>
      <c r="G588" s="370"/>
      <c r="H588" s="283">
        <v>55</v>
      </c>
      <c r="I588" s="284">
        <v>2684.5385819388898</v>
      </c>
      <c r="J588" s="284">
        <v>48.3300006362837</v>
      </c>
      <c r="K588" s="285">
        <v>2677.7987299244796</v>
      </c>
      <c r="L588" s="285">
        <v>48.330406472018723</v>
      </c>
      <c r="M588" s="286">
        <f t="shared" si="409"/>
        <v>0.25106184205191706</v>
      </c>
      <c r="N588" s="286">
        <f t="shared" si="410"/>
        <v>8.3971804196189841E-4</v>
      </c>
      <c r="O588" s="287">
        <f t="shared" si="411"/>
        <v>45.425605176149091</v>
      </c>
      <c r="P588" s="288">
        <f t="shared" si="412"/>
        <v>1.647026438218003E-7</v>
      </c>
      <c r="Q588" s="223"/>
      <c r="R588" s="23"/>
      <c r="S588" s="372"/>
      <c r="T588" s="367"/>
      <c r="U588" s="367"/>
      <c r="V588" s="3">
        <v>55</v>
      </c>
      <c r="W588" s="252">
        <v>2833.0283916926301</v>
      </c>
      <c r="X588" s="252">
        <v>48.330001641260203</v>
      </c>
      <c r="Y588" s="253">
        <v>2825.540322565183</v>
      </c>
      <c r="Z588" s="253">
        <v>48.331653008243521</v>
      </c>
      <c r="AA588" s="2">
        <f t="shared" si="413"/>
        <v>0.26431323983213556</v>
      </c>
      <c r="AB588" s="2">
        <f t="shared" si="414"/>
        <v>3.4168568740696203E-3</v>
      </c>
      <c r="AC588" s="215">
        <f t="shared" si="415"/>
        <v>56.071179257425378</v>
      </c>
      <c r="AD588" s="217">
        <f t="shared" si="416"/>
        <v>2.7270129135906759E-6</v>
      </c>
      <c r="AE588" s="223"/>
      <c r="AF588" s="23"/>
      <c r="AG588" s="372"/>
      <c r="AH588" s="367"/>
      <c r="AI588" s="367"/>
      <c r="AJ588" s="3">
        <v>55</v>
      </c>
      <c r="AK588" s="252">
        <v>2676.3946927813599</v>
      </c>
      <c r="AL588" s="252">
        <v>48.3300013048935</v>
      </c>
      <c r="AM588" s="253">
        <v>2668.7091449334625</v>
      </c>
      <c r="AN588" s="253">
        <v>48.331282477864853</v>
      </c>
      <c r="AO588" s="2">
        <f t="shared" si="417"/>
        <v>0.28716048005275446</v>
      </c>
      <c r="AP588" s="2">
        <f t="shared" si="418"/>
        <v>2.6508854474696802E-3</v>
      </c>
      <c r="AQ588" s="215">
        <f t="shared" si="419"/>
        <v>59.0676457223203</v>
      </c>
      <c r="AR588" s="280">
        <f t="shared" si="420"/>
        <v>1.641404182526316E-6</v>
      </c>
      <c r="AS588" s="475"/>
    </row>
    <row r="589" spans="2:45" s="20" customFormat="1" x14ac:dyDescent="0.25">
      <c r="B589" s="96"/>
      <c r="D589" s="463"/>
      <c r="E589" s="426"/>
      <c r="F589" s="370"/>
      <c r="G589" s="370"/>
      <c r="H589" s="283">
        <v>56</v>
      </c>
      <c r="I589" s="284">
        <v>2684.5278137489599</v>
      </c>
      <c r="J589" s="284">
        <v>48.330000506403202</v>
      </c>
      <c r="K589" s="285">
        <v>2677.6653512029952</v>
      </c>
      <c r="L589" s="285">
        <v>48.330379505799748</v>
      </c>
      <c r="M589" s="286">
        <f t="shared" si="409"/>
        <v>0.25563015256605764</v>
      </c>
      <c r="N589" s="286">
        <f t="shared" si="410"/>
        <v>7.8419075641287497E-4</v>
      </c>
      <c r="O589" s="287">
        <f t="shared" si="411"/>
        <v>47.093392194768555</v>
      </c>
      <c r="P589" s="288">
        <f t="shared" si="412"/>
        <v>1.4364054258186046E-7</v>
      </c>
      <c r="Q589" s="223"/>
      <c r="R589" s="23"/>
      <c r="S589" s="372"/>
      <c r="T589" s="367"/>
      <c r="U589" s="367"/>
      <c r="V589" s="3">
        <v>56</v>
      </c>
      <c r="W589" s="252">
        <v>2833.0172061712301</v>
      </c>
      <c r="X589" s="252">
        <v>48.330001302452203</v>
      </c>
      <c r="Y589" s="253">
        <v>2825.3929189244263</v>
      </c>
      <c r="Z589" s="253">
        <v>48.331555569059418</v>
      </c>
      <c r="AA589" s="2">
        <f t="shared" si="413"/>
        <v>0.26912251821823002</v>
      </c>
      <c r="AB589" s="2">
        <f t="shared" si="414"/>
        <v>3.2159457176264661E-3</v>
      </c>
      <c r="AC589" s="215">
        <f t="shared" si="415"/>
        <v>58.129756021774462</v>
      </c>
      <c r="AD589" s="217">
        <f t="shared" si="416"/>
        <v>2.4157446863037106E-6</v>
      </c>
      <c r="AE589" s="223"/>
      <c r="AF589" s="23"/>
      <c r="AG589" s="372"/>
      <c r="AH589" s="367"/>
      <c r="AI589" s="367"/>
      <c r="AJ589" s="3">
        <v>56</v>
      </c>
      <c r="AK589" s="252">
        <v>2676.3839474799202</v>
      </c>
      <c r="AL589" s="252">
        <v>48.3300010385693</v>
      </c>
      <c r="AM589" s="253">
        <v>2668.558578007639</v>
      </c>
      <c r="AN589" s="253">
        <v>48.331206826766952</v>
      </c>
      <c r="AO589" s="2">
        <f t="shared" si="417"/>
        <v>0.2923859067249876</v>
      </c>
      <c r="AP589" s="2">
        <f t="shared" si="418"/>
        <v>2.4949062109256852E-3</v>
      </c>
      <c r="AQ589" s="215">
        <f t="shared" si="419"/>
        <v>61.236407377710258</v>
      </c>
      <c r="AR589" s="280">
        <f t="shared" si="420"/>
        <v>1.4539251775961684E-6</v>
      </c>
      <c r="AS589" s="475"/>
    </row>
    <row r="590" spans="2:45" s="20" customFormat="1" x14ac:dyDescent="0.25">
      <c r="B590" s="96"/>
      <c r="D590" s="463"/>
      <c r="E590" s="426"/>
      <c r="F590" s="370"/>
      <c r="G590" s="370"/>
      <c r="H590" s="283">
        <v>57</v>
      </c>
      <c r="I590" s="284">
        <v>2684.5170455427201</v>
      </c>
      <c r="J590" s="284">
        <v>48.330000419759202</v>
      </c>
      <c r="K590" s="285">
        <v>2677.5319699758943</v>
      </c>
      <c r="L590" s="285">
        <v>48.330354328560396</v>
      </c>
      <c r="M590" s="286">
        <f t="shared" si="409"/>
        <v>0.26019859245906363</v>
      </c>
      <c r="N590" s="286">
        <f t="shared" si="410"/>
        <v>7.3227560132629183E-4</v>
      </c>
      <c r="O590" s="287">
        <f t="shared" si="411"/>
        <v>48.791280674266758</v>
      </c>
      <c r="P590" s="288">
        <f t="shared" si="412"/>
        <v>1.2525143956313415E-7</v>
      </c>
      <c r="Q590" s="223"/>
      <c r="R590" s="23"/>
      <c r="S590" s="372"/>
      <c r="T590" s="367"/>
      <c r="U590" s="367"/>
      <c r="V590" s="3">
        <v>57</v>
      </c>
      <c r="W590" s="252">
        <v>2833.0060206338699</v>
      </c>
      <c r="X590" s="252">
        <v>48.330001077033501</v>
      </c>
      <c r="Y590" s="253">
        <v>2825.2455125385195</v>
      </c>
      <c r="Z590" s="253">
        <v>48.33146387352182</v>
      </c>
      <c r="AA590" s="2">
        <f t="shared" si="413"/>
        <v>0.2739319309181697</v>
      </c>
      <c r="AB590" s="2">
        <f t="shared" si="414"/>
        <v>3.026684162467467E-3</v>
      </c>
      <c r="AC590" s="215">
        <f t="shared" si="415"/>
        <v>60.225485897998475</v>
      </c>
      <c r="AD590" s="217">
        <f t="shared" si="416"/>
        <v>2.1397735662381915E-6</v>
      </c>
      <c r="AE590" s="223"/>
      <c r="AF590" s="23"/>
      <c r="AG590" s="372"/>
      <c r="AH590" s="367"/>
      <c r="AI590" s="367"/>
      <c r="AJ590" s="3">
        <v>57</v>
      </c>
      <c r="AK590" s="252">
        <v>2676.3732021621699</v>
      </c>
      <c r="AL590" s="252">
        <v>48.330000860895197</v>
      </c>
      <c r="AM590" s="253">
        <v>2668.4080078953675</v>
      </c>
      <c r="AN590" s="253">
        <v>48.331135638144694</v>
      </c>
      <c r="AO590" s="2">
        <f t="shared" si="417"/>
        <v>0.29761149380690111</v>
      </c>
      <c r="AP590" s="2">
        <f t="shared" si="418"/>
        <v>2.3479768865788458E-3</v>
      </c>
      <c r="AQ590" s="215">
        <f t="shared" si="419"/>
        <v>63.44431970790226</v>
      </c>
      <c r="AR590" s="280">
        <f t="shared" si="420"/>
        <v>1.2877194059763769E-6</v>
      </c>
      <c r="AS590" s="475"/>
    </row>
    <row r="591" spans="2:45" s="20" customFormat="1" x14ac:dyDescent="0.25">
      <c r="B591" s="96"/>
      <c r="D591" s="463"/>
      <c r="E591" s="426"/>
      <c r="F591" s="370"/>
      <c r="G591" s="370"/>
      <c r="H591" s="283">
        <v>58</v>
      </c>
      <c r="I591" s="284">
        <v>2684.5062773201998</v>
      </c>
      <c r="J591" s="284">
        <v>48.330000347081999</v>
      </c>
      <c r="K591" s="285">
        <v>2677.3985862419531</v>
      </c>
      <c r="L591" s="285">
        <v>48.330330821618169</v>
      </c>
      <c r="M591" s="286">
        <f t="shared" si="409"/>
        <v>0.26476716177925824</v>
      </c>
      <c r="N591" s="286">
        <f t="shared" si="410"/>
        <v>6.837875725160279E-4</v>
      </c>
      <c r="O591" s="287">
        <f t="shared" si="411"/>
        <v>50.519272463787971</v>
      </c>
      <c r="P591" s="288">
        <f t="shared" si="412"/>
        <v>1.0921341905697484E-7</v>
      </c>
      <c r="Q591" s="223"/>
      <c r="R591" s="23"/>
      <c r="S591" s="372"/>
      <c r="T591" s="367"/>
      <c r="U591" s="367"/>
      <c r="V591" s="3">
        <v>58</v>
      </c>
      <c r="W591" s="252">
        <v>2832.9948350805298</v>
      </c>
      <c r="X591" s="252">
        <v>48.330000888314601</v>
      </c>
      <c r="Y591" s="253">
        <v>2825.0981034041019</v>
      </c>
      <c r="Z591" s="253">
        <v>48.331377583069504</v>
      </c>
      <c r="AA591" s="2">
        <f t="shared" si="413"/>
        <v>0.27874147805156135</v>
      </c>
      <c r="AB591" s="2">
        <f t="shared" si="414"/>
        <v>2.8485303736790271E-3</v>
      </c>
      <c r="AC591" s="215">
        <f t="shared" si="415"/>
        <v>62.358371169499193</v>
      </c>
      <c r="AD591" s="217">
        <f t="shared" si="416"/>
        <v>1.8952884481773902E-6</v>
      </c>
      <c r="AE591" s="223"/>
      <c r="AF591" s="23"/>
      <c r="AG591" s="372"/>
      <c r="AH591" s="367"/>
      <c r="AI591" s="367"/>
      <c r="AJ591" s="3">
        <v>58</v>
      </c>
      <c r="AK591" s="252">
        <v>2676.3624568281002</v>
      </c>
      <c r="AL591" s="252">
        <v>48.330000711857203</v>
      </c>
      <c r="AM591" s="253">
        <v>2668.257434593625</v>
      </c>
      <c r="AN591" s="253">
        <v>48.331068648770284</v>
      </c>
      <c r="AO591" s="2">
        <f t="shared" si="417"/>
        <v>0.30283724141314156</v>
      </c>
      <c r="AP591" s="2">
        <f t="shared" si="418"/>
        <v>2.2096770067277548E-3</v>
      </c>
      <c r="AQ591" s="215">
        <f t="shared" si="419"/>
        <v>65.691385421337372</v>
      </c>
      <c r="AR591" s="280">
        <f t="shared" si="420"/>
        <v>1.1404892503215495E-6</v>
      </c>
      <c r="AS591" s="475"/>
    </row>
    <row r="592" spans="2:45" s="20" customFormat="1" x14ac:dyDescent="0.25">
      <c r="B592" s="96"/>
      <c r="D592" s="463"/>
      <c r="E592" s="426"/>
      <c r="F592" s="370"/>
      <c r="G592" s="370"/>
      <c r="H592" s="283">
        <v>59</v>
      </c>
      <c r="I592" s="284">
        <v>2684.4955090813801</v>
      </c>
      <c r="J592" s="284">
        <v>48.330000287524399</v>
      </c>
      <c r="K592" s="285">
        <v>2677.2652000000071</v>
      </c>
      <c r="L592" s="285">
        <v>48.330308874164004</v>
      </c>
      <c r="M592" s="286">
        <f t="shared" si="409"/>
        <v>0.26933586057095515</v>
      </c>
      <c r="N592" s="286">
        <f t="shared" si="410"/>
        <v>6.3849914704950923E-4</v>
      </c>
      <c r="O592" s="287">
        <f t="shared" si="411"/>
        <v>52.277369412184576</v>
      </c>
      <c r="P592" s="288">
        <f t="shared" si="412"/>
        <v>9.5225714142625092E-8</v>
      </c>
      <c r="Q592" s="223"/>
      <c r="R592" s="23"/>
      <c r="S592" s="372"/>
      <c r="T592" s="367"/>
      <c r="U592" s="367"/>
      <c r="V592" s="3">
        <v>59</v>
      </c>
      <c r="W592" s="252">
        <v>2832.9836495112199</v>
      </c>
      <c r="X592" s="252">
        <v>48.3300007341144</v>
      </c>
      <c r="Y592" s="253">
        <v>2824.9506915179891</v>
      </c>
      <c r="Z592" s="253">
        <v>48.331296379097637</v>
      </c>
      <c r="AA592" s="2">
        <f t="shared" si="413"/>
        <v>0.28355115973284234</v>
      </c>
      <c r="AB592" s="2">
        <f t="shared" si="414"/>
        <v>2.6808296369893506E-3</v>
      </c>
      <c r="AC592" s="215">
        <f t="shared" si="415"/>
        <v>64.528414121011664</v>
      </c>
      <c r="AD592" s="217">
        <f t="shared" si="416"/>
        <v>1.6786959225880083E-6</v>
      </c>
      <c r="AE592" s="223"/>
      <c r="AF592" s="23"/>
      <c r="AG592" s="372"/>
      <c r="AH592" s="367"/>
      <c r="AI592" s="367"/>
      <c r="AJ592" s="3">
        <v>59</v>
      </c>
      <c r="AK592" s="252">
        <v>2676.3517114777201</v>
      </c>
      <c r="AL592" s="252">
        <v>48.3300005897189</v>
      </c>
      <c r="AM592" s="253">
        <v>2668.1068580995397</v>
      </c>
      <c r="AN592" s="253">
        <v>48.331005610942746</v>
      </c>
      <c r="AO592" s="2">
        <f t="shared" si="417"/>
        <v>0.30806314965337694</v>
      </c>
      <c r="AP592" s="2">
        <f t="shared" si="418"/>
        <v>2.0794976444933463E-3</v>
      </c>
      <c r="AQ592" s="215">
        <f t="shared" si="419"/>
        <v>67.977607227691493</v>
      </c>
      <c r="AR592" s="280">
        <f t="shared" si="420"/>
        <v>1.0100676603825695E-6</v>
      </c>
      <c r="AS592" s="475"/>
    </row>
    <row r="593" spans="2:45" s="20" customFormat="1" x14ac:dyDescent="0.25">
      <c r="B593" s="96"/>
      <c r="D593" s="463"/>
      <c r="E593" s="426"/>
      <c r="F593" s="370"/>
      <c r="G593" s="370"/>
      <c r="H593" s="283">
        <v>60</v>
      </c>
      <c r="I593" s="284">
        <v>2684.4847408262599</v>
      </c>
      <c r="J593" s="284">
        <v>48.330000236058197</v>
      </c>
      <c r="K593" s="285">
        <v>2677.1318112489475</v>
      </c>
      <c r="L593" s="285">
        <v>48.330288382739937</v>
      </c>
      <c r="M593" s="286">
        <f t="shared" si="409"/>
        <v>0.27390468887706126</v>
      </c>
      <c r="N593" s="286">
        <f t="shared" si="410"/>
        <v>5.9620666321650467E-4</v>
      </c>
      <c r="O593" s="287">
        <f t="shared" si="411"/>
        <v>54.065573368914805</v>
      </c>
      <c r="P593" s="288">
        <f t="shared" si="412"/>
        <v>8.3028510197733321E-8</v>
      </c>
      <c r="Q593" s="223"/>
      <c r="R593" s="23"/>
      <c r="S593" s="372"/>
      <c r="T593" s="367"/>
      <c r="U593" s="367"/>
      <c r="V593" s="3">
        <v>60</v>
      </c>
      <c r="W593" s="252">
        <v>2832.9724639259398</v>
      </c>
      <c r="X593" s="252">
        <v>48.330000601288504</v>
      </c>
      <c r="Y593" s="253">
        <v>2824.8032768771618</v>
      </c>
      <c r="Z593" s="253">
        <v>48.331219961781478</v>
      </c>
      <c r="AA593" s="2">
        <f t="shared" si="413"/>
        <v>0.28836097607024058</v>
      </c>
      <c r="AB593" s="2">
        <f t="shared" si="414"/>
        <v>2.5229887808906359E-3</v>
      </c>
      <c r="AC593" s="215">
        <f t="shared" si="415"/>
        <v>66.735617037921969</v>
      </c>
      <c r="AD593" s="217">
        <f t="shared" si="416"/>
        <v>1.4868400118279566E-6</v>
      </c>
      <c r="AE593" s="223"/>
      <c r="AF593" s="23"/>
      <c r="AG593" s="372"/>
      <c r="AH593" s="367"/>
      <c r="AI593" s="367"/>
      <c r="AJ593" s="3">
        <v>60</v>
      </c>
      <c r="AK593" s="252">
        <v>2676.34096611103</v>
      </c>
      <c r="AL593" s="252">
        <v>48.330000484169602</v>
      </c>
      <c r="AM593" s="253">
        <v>2667.9562784103809</v>
      </c>
      <c r="AN593" s="253">
        <v>48.33094629157209</v>
      </c>
      <c r="AO593" s="2">
        <f t="shared" si="417"/>
        <v>0.31328921863168779</v>
      </c>
      <c r="AP593" s="2">
        <f t="shared" si="418"/>
        <v>1.9569778460844997E-3</v>
      </c>
      <c r="AQ593" s="215">
        <f t="shared" si="419"/>
        <v>70.30298783741479</v>
      </c>
      <c r="AR593" s="280">
        <f t="shared" si="420"/>
        <v>8.9455164260058797E-7</v>
      </c>
      <c r="AS593" s="475"/>
    </row>
    <row r="594" spans="2:45" s="20" customFormat="1" x14ac:dyDescent="0.25">
      <c r="B594" s="96"/>
      <c r="D594" s="463"/>
      <c r="E594" s="426"/>
      <c r="F594" s="370"/>
      <c r="G594" s="370"/>
      <c r="H594" s="283">
        <v>61</v>
      </c>
      <c r="I594" s="284">
        <v>2684.4739725548502</v>
      </c>
      <c r="J594" s="284">
        <v>48.330000190725997</v>
      </c>
      <c r="K594" s="285">
        <v>2676.998419987719</v>
      </c>
      <c r="L594" s="285">
        <v>48.330269250751449</v>
      </c>
      <c r="M594" s="286">
        <f t="shared" si="409"/>
        <v>0.27847364673894126</v>
      </c>
      <c r="N594" s="286">
        <f t="shared" si="410"/>
        <v>5.5671430662251637E-4</v>
      </c>
      <c r="O594" s="287">
        <f t="shared" si="411"/>
        <v>55.883886183942131</v>
      </c>
      <c r="P594" s="288">
        <f t="shared" si="412"/>
        <v>7.2393297296479012E-8</v>
      </c>
      <c r="Q594" s="223"/>
      <c r="R594" s="23"/>
      <c r="S594" s="372"/>
      <c r="T594" s="367"/>
      <c r="U594" s="367"/>
      <c r="V594" s="3">
        <v>61</v>
      </c>
      <c r="W594" s="252">
        <v>2832.9612783246898</v>
      </c>
      <c r="X594" s="252">
        <v>48.330000484447702</v>
      </c>
      <c r="Y594" s="253">
        <v>2824.6558594787575</v>
      </c>
      <c r="Z594" s="253">
        <v>48.331148048969403</v>
      </c>
      <c r="AA594" s="2">
        <f t="shared" si="413"/>
        <v>0.29317092716649595</v>
      </c>
      <c r="AB594" s="2">
        <f t="shared" si="414"/>
        <v>2.3744351545601939E-3</v>
      </c>
      <c r="AC594" s="215">
        <f t="shared" si="415"/>
        <v>68.979982206367566</v>
      </c>
      <c r="AD594" s="217">
        <f t="shared" si="416"/>
        <v>1.3169043314687688E-6</v>
      </c>
      <c r="AE594" s="223"/>
      <c r="AF594" s="23"/>
      <c r="AG594" s="372"/>
      <c r="AH594" s="367"/>
      <c r="AI594" s="367"/>
      <c r="AJ594" s="3">
        <v>61</v>
      </c>
      <c r="AK594" s="252">
        <v>2676.3302207280199</v>
      </c>
      <c r="AL594" s="252">
        <v>48.330000391199</v>
      </c>
      <c r="AM594" s="253">
        <v>2667.8056955235515</v>
      </c>
      <c r="AN594" s="253">
        <v>48.33089047131746</v>
      </c>
      <c r="AO594" s="2">
        <f t="shared" si="417"/>
        <v>0.31851544844677138</v>
      </c>
      <c r="AP594" s="2">
        <f t="shared" si="418"/>
        <v>1.8416720696355826E-3</v>
      </c>
      <c r="AQ594" s="215">
        <f t="shared" si="419"/>
        <v>72.667529961615628</v>
      </c>
      <c r="AR594" s="280">
        <f t="shared" si="420"/>
        <v>7.9224261727684152E-7</v>
      </c>
      <c r="AS594" s="475"/>
    </row>
    <row r="595" spans="2:45" s="20" customFormat="1" x14ac:dyDescent="0.25">
      <c r="B595" s="96"/>
      <c r="D595" s="463"/>
      <c r="E595" s="426"/>
      <c r="F595" s="370"/>
      <c r="G595" s="370"/>
      <c r="H595" s="283">
        <v>62</v>
      </c>
      <c r="I595" s="284">
        <v>2684.4632042671401</v>
      </c>
      <c r="J595" s="284">
        <v>48.330000160829499</v>
      </c>
      <c r="K595" s="285">
        <v>2676.8650262153137</v>
      </c>
      <c r="L595" s="285">
        <v>48.330251388012137</v>
      </c>
      <c r="M595" s="286">
        <f t="shared" si="409"/>
        <v>0.28304273419537102</v>
      </c>
      <c r="N595" s="286">
        <f t="shared" si="410"/>
        <v>5.1981622553605303E-4</v>
      </c>
      <c r="O595" s="287">
        <f t="shared" si="411"/>
        <v>57.732309707256128</v>
      </c>
      <c r="P595" s="288">
        <f t="shared" si="412"/>
        <v>6.3115097296022134E-8</v>
      </c>
      <c r="Q595" s="223"/>
      <c r="R595" s="23"/>
      <c r="S595" s="372"/>
      <c r="T595" s="367"/>
      <c r="U595" s="367"/>
      <c r="V595" s="3">
        <v>62</v>
      </c>
      <c r="W595" s="252">
        <v>2832.95009270747</v>
      </c>
      <c r="X595" s="252">
        <v>48.3300004077458</v>
      </c>
      <c r="Y595" s="253">
        <v>2824.50843932006</v>
      </c>
      <c r="Z595" s="253">
        <v>48.331080375141163</v>
      </c>
      <c r="AA595" s="2">
        <f t="shared" si="413"/>
        <v>0.29798101311916497</v>
      </c>
      <c r="AB595" s="2">
        <f t="shared" si="414"/>
        <v>2.2345693901332396E-3</v>
      </c>
      <c r="AC595" s="215">
        <f t="shared" si="415"/>
        <v>71.261511913171447</v>
      </c>
      <c r="AD595" s="217">
        <f t="shared" si="416"/>
        <v>1.1663295750466186E-6</v>
      </c>
      <c r="AE595" s="223"/>
      <c r="AF595" s="23"/>
      <c r="AG595" s="372"/>
      <c r="AH595" s="367"/>
      <c r="AI595" s="367"/>
      <c r="AJ595" s="3">
        <v>62</v>
      </c>
      <c r="AK595" s="252">
        <v>2676.3194753286898</v>
      </c>
      <c r="AL595" s="252">
        <v>48.3300003298815</v>
      </c>
      <c r="AM595" s="253">
        <v>2667.6551094365809</v>
      </c>
      <c r="AN595" s="253">
        <v>48.330837943776132</v>
      </c>
      <c r="AO595" s="2">
        <f t="shared" si="417"/>
        <v>0.32374183919297539</v>
      </c>
      <c r="AP595" s="2">
        <f t="shared" si="418"/>
        <v>1.7331137780147955E-3</v>
      </c>
      <c r="AQ595" s="215">
        <f t="shared" si="419"/>
        <v>75.071236312339877</v>
      </c>
      <c r="AR595" s="280">
        <f t="shared" si="420"/>
        <v>7.0159703648020588E-7</v>
      </c>
      <c r="AS595" s="475"/>
    </row>
    <row r="596" spans="2:45" s="20" customFormat="1" x14ac:dyDescent="0.25">
      <c r="B596" s="96"/>
      <c r="D596" s="463"/>
      <c r="E596" s="426"/>
      <c r="F596" s="370"/>
      <c r="G596" s="370"/>
      <c r="H596" s="283">
        <v>63</v>
      </c>
      <c r="I596" s="284">
        <v>2684.45243596313</v>
      </c>
      <c r="J596" s="284">
        <v>48.3300001316832</v>
      </c>
      <c r="K596" s="285">
        <v>2676.7316299307704</v>
      </c>
      <c r="L596" s="285">
        <v>48.330234710318607</v>
      </c>
      <c r="M596" s="286">
        <f t="shared" si="409"/>
        <v>0.28761195128382133</v>
      </c>
      <c r="N596" s="286">
        <f t="shared" si="410"/>
        <v>4.8536858011140327E-4</v>
      </c>
      <c r="O596" s="287">
        <f t="shared" si="411"/>
        <v>59.610845789320898</v>
      </c>
      <c r="P596" s="288">
        <f t="shared" si="412"/>
        <v>5.5027136189405584E-8</v>
      </c>
      <c r="Q596" s="223"/>
      <c r="R596" s="23"/>
      <c r="S596" s="372"/>
      <c r="T596" s="367"/>
      <c r="U596" s="367"/>
      <c r="V596" s="3">
        <v>63</v>
      </c>
      <c r="W596" s="252">
        <v>2832.93890707427</v>
      </c>
      <c r="X596" s="252">
        <v>48.330000332978202</v>
      </c>
      <c r="Y596" s="253">
        <v>2824.3610163984918</v>
      </c>
      <c r="Z596" s="253">
        <v>48.331016690427575</v>
      </c>
      <c r="AA596" s="2">
        <f t="shared" si="413"/>
        <v>0.30279123402054192</v>
      </c>
      <c r="AB596" s="2">
        <f t="shared" si="414"/>
        <v>2.1029535327348244E-3</v>
      </c>
      <c r="AC596" s="215">
        <f t="shared" si="415"/>
        <v>73.580208445603191</v>
      </c>
      <c r="AD596" s="217">
        <f t="shared" si="416"/>
        <v>1.0329824648962293E-6</v>
      </c>
      <c r="AE596" s="223"/>
      <c r="AF596" s="23"/>
      <c r="AG596" s="372"/>
      <c r="AH596" s="367"/>
      <c r="AI596" s="367"/>
      <c r="AJ596" s="3">
        <v>63</v>
      </c>
      <c r="AK596" s="252">
        <v>2676.3087299130498</v>
      </c>
      <c r="AL596" s="252">
        <v>48.330000270102602</v>
      </c>
      <c r="AM596" s="253">
        <v>2667.5045201471153</v>
      </c>
      <c r="AN596" s="253">
        <v>48.330788514720354</v>
      </c>
      <c r="AO596" s="2">
        <f t="shared" si="417"/>
        <v>0.328968390960655</v>
      </c>
      <c r="AP596" s="2">
        <f t="shared" si="418"/>
        <v>1.6309634044001007E-3</v>
      </c>
      <c r="AQ596" s="215">
        <f t="shared" si="419"/>
        <v>77.514109602576454</v>
      </c>
      <c r="AR596" s="280">
        <f t="shared" si="420"/>
        <v>6.2132957741474938E-7</v>
      </c>
      <c r="AS596" s="475"/>
    </row>
    <row r="597" spans="2:45" s="20" customFormat="1" x14ac:dyDescent="0.25">
      <c r="B597" s="96"/>
      <c r="D597" s="463"/>
      <c r="E597" s="426"/>
      <c r="F597" s="370"/>
      <c r="G597" s="370"/>
      <c r="H597" s="283">
        <v>64</v>
      </c>
      <c r="I597" s="284">
        <v>2684.44166764281</v>
      </c>
      <c r="J597" s="284">
        <v>48.330000107667203</v>
      </c>
      <c r="K597" s="285">
        <v>2676.59823113317</v>
      </c>
      <c r="L597" s="285">
        <v>48.330219139053561</v>
      </c>
      <c r="M597" s="286">
        <f t="shared" si="409"/>
        <v>0.29218129803979997</v>
      </c>
      <c r="N597" s="286">
        <f t="shared" si="410"/>
        <v>4.5319963970614298E-4</v>
      </c>
      <c r="O597" s="287">
        <f t="shared" si="411"/>
        <v>61.519496280753927</v>
      </c>
      <c r="P597" s="288">
        <f t="shared" si="412"/>
        <v>4.797474820987518E-8</v>
      </c>
      <c r="Q597" s="223"/>
      <c r="R597" s="23"/>
      <c r="S597" s="372"/>
      <c r="T597" s="367"/>
      <c r="U597" s="367"/>
      <c r="V597" s="3">
        <v>64</v>
      </c>
      <c r="W597" s="252">
        <v>2832.9277214250901</v>
      </c>
      <c r="X597" s="252">
        <v>48.330000271542403</v>
      </c>
      <c r="Y597" s="253">
        <v>2824.2135907116049</v>
      </c>
      <c r="Z597" s="253">
        <v>48.330956759687972</v>
      </c>
      <c r="AA597" s="2">
        <f t="shared" si="413"/>
        <v>0.30760158995873171</v>
      </c>
      <c r="AB597" s="2">
        <f t="shared" si="414"/>
        <v>1.9790774678145619E-3</v>
      </c>
      <c r="AC597" s="215">
        <f t="shared" si="415"/>
        <v>75.936074091706899</v>
      </c>
      <c r="AD597" s="217">
        <f t="shared" si="416"/>
        <v>9.148695726136656E-7</v>
      </c>
      <c r="AE597" s="223"/>
      <c r="AF597" s="23"/>
      <c r="AG597" s="372"/>
      <c r="AH597" s="367"/>
      <c r="AI597" s="367"/>
      <c r="AJ597" s="3">
        <v>64</v>
      </c>
      <c r="AK597" s="252">
        <v>2676.2979844810802</v>
      </c>
      <c r="AL597" s="252">
        <v>48.330000220845001</v>
      </c>
      <c r="AM597" s="253">
        <v>2667.3539276529127</v>
      </c>
      <c r="AN597" s="253">
        <v>48.330742001379178</v>
      </c>
      <c r="AO597" s="2">
        <f t="shared" si="417"/>
        <v>0.33419510383488588</v>
      </c>
      <c r="AP597" s="2">
        <f t="shared" si="418"/>
        <v>1.5348241895050936E-3</v>
      </c>
      <c r="AQ597" s="215">
        <f t="shared" si="419"/>
        <v>79.99615254548975</v>
      </c>
      <c r="AR597" s="280">
        <f t="shared" si="420"/>
        <v>5.5023836088450025E-7</v>
      </c>
      <c r="AS597" s="475"/>
    </row>
    <row r="598" spans="2:45" s="20" customFormat="1" x14ac:dyDescent="0.25">
      <c r="B598" s="96"/>
      <c r="D598" s="463"/>
      <c r="E598" s="426"/>
      <c r="F598" s="370"/>
      <c r="G598" s="370"/>
      <c r="H598" s="283">
        <v>65</v>
      </c>
      <c r="I598" s="284">
        <v>2684.43089930619</v>
      </c>
      <c r="J598" s="284">
        <v>48.3300000901678</v>
      </c>
      <c r="K598" s="285">
        <v>2676.4648298216325</v>
      </c>
      <c r="L598" s="285">
        <v>48.330204600815208</v>
      </c>
      <c r="M598" s="286">
        <f t="shared" si="409"/>
        <v>0.29675077449810133</v>
      </c>
      <c r="N598" s="286">
        <f t="shared" si="410"/>
        <v>4.231546596846053E-4</v>
      </c>
      <c r="O598" s="287">
        <f t="shared" si="411"/>
        <v>63.458263032797639</v>
      </c>
      <c r="P598" s="288">
        <f t="shared" si="412"/>
        <v>4.1824604902878946E-8</v>
      </c>
      <c r="Q598" s="223"/>
      <c r="R598" s="23"/>
      <c r="S598" s="372"/>
      <c r="T598" s="367"/>
      <c r="U598" s="367"/>
      <c r="V598" s="3">
        <v>65</v>
      </c>
      <c r="W598" s="252">
        <v>2832.91653575994</v>
      </c>
      <c r="X598" s="252">
        <v>48.330000227010999</v>
      </c>
      <c r="Y598" s="253">
        <v>2824.0661622570742</v>
      </c>
      <c r="Z598" s="253">
        <v>48.330900361642051</v>
      </c>
      <c r="AA598" s="2">
        <f t="shared" si="413"/>
        <v>0.31241208101782658</v>
      </c>
      <c r="AB598" s="2">
        <f t="shared" si="414"/>
        <v>1.8624759503923572E-3</v>
      </c>
      <c r="AC598" s="215">
        <f t="shared" si="415"/>
        <v>78.329111140228164</v>
      </c>
      <c r="AD598" s="217">
        <f t="shared" si="416"/>
        <v>8.10242354020293E-7</v>
      </c>
      <c r="AE598" s="223"/>
      <c r="AF598" s="23"/>
      <c r="AG598" s="372"/>
      <c r="AH598" s="367"/>
      <c r="AI598" s="367"/>
      <c r="AJ598" s="3">
        <v>65</v>
      </c>
      <c r="AK598" s="252">
        <v>2676.2872390327898</v>
      </c>
      <c r="AL598" s="252">
        <v>48.330000184951302</v>
      </c>
      <c r="AM598" s="253">
        <v>2667.2033319518359</v>
      </c>
      <c r="AN598" s="253">
        <v>48.330698231762696</v>
      </c>
      <c r="AO598" s="2">
        <f t="shared" si="417"/>
        <v>0.33942197789788714</v>
      </c>
      <c r="AP598" s="2">
        <f t="shared" si="418"/>
        <v>1.4443343859350765E-3</v>
      </c>
      <c r="AQ598" s="215">
        <f t="shared" si="419"/>
        <v>82.517367855403492</v>
      </c>
      <c r="AR598" s="280">
        <f t="shared" si="420"/>
        <v>4.8726935089696445E-7</v>
      </c>
      <c r="AS598" s="475"/>
    </row>
    <row r="599" spans="2:45" s="20" customFormat="1" x14ac:dyDescent="0.25">
      <c r="B599" s="96"/>
      <c r="D599" s="463"/>
      <c r="E599" s="426"/>
      <c r="F599" s="370"/>
      <c r="G599" s="370"/>
      <c r="H599" s="283">
        <v>66</v>
      </c>
      <c r="I599" s="284">
        <v>2684.42013095327</v>
      </c>
      <c r="J599" s="284">
        <v>48.330000072668398</v>
      </c>
      <c r="K599" s="285">
        <v>2676.3314259953163</v>
      </c>
      <c r="L599" s="285">
        <v>48.330191027071272</v>
      </c>
      <c r="M599" s="286">
        <f t="shared" si="409"/>
        <v>0.30132038069172601</v>
      </c>
      <c r="N599" s="286">
        <f t="shared" si="410"/>
        <v>3.9510532296244323E-4</v>
      </c>
      <c r="O599" s="287">
        <f t="shared" si="411"/>
        <v>65.427147896825147</v>
      </c>
      <c r="P599" s="288">
        <f t="shared" si="412"/>
        <v>3.6463583977296454E-8</v>
      </c>
      <c r="Q599" s="223"/>
      <c r="R599" s="23"/>
      <c r="S599" s="372"/>
      <c r="T599" s="367"/>
      <c r="U599" s="367"/>
      <c r="V599" s="3">
        <v>66</v>
      </c>
      <c r="W599" s="252">
        <v>2832.9053500788</v>
      </c>
      <c r="X599" s="252">
        <v>48.330000182479502</v>
      </c>
      <c r="Y599" s="253">
        <v>2823.9187310326893</v>
      </c>
      <c r="Z599" s="253">
        <v>48.330847288052865</v>
      </c>
      <c r="AA599" s="2">
        <f t="shared" si="413"/>
        <v>0.31722270727685081</v>
      </c>
      <c r="AB599" s="2">
        <f t="shared" si="414"/>
        <v>1.7527530936586671E-3</v>
      </c>
      <c r="AC599" s="215">
        <f t="shared" si="415"/>
        <v>80.759321879919909</v>
      </c>
      <c r="AD599" s="217">
        <f t="shared" si="416"/>
        <v>7.175878524237565E-7</v>
      </c>
      <c r="AE599" s="223"/>
      <c r="AF599" s="23"/>
      <c r="AG599" s="372"/>
      <c r="AH599" s="367"/>
      <c r="AI599" s="367"/>
      <c r="AJ599" s="3">
        <v>66</v>
      </c>
      <c r="AK599" s="252">
        <v>2676.2764935681798</v>
      </c>
      <c r="AL599" s="252">
        <v>48.330000149057597</v>
      </c>
      <c r="AM599" s="253">
        <v>2667.0527330418463</v>
      </c>
      <c r="AN599" s="253">
        <v>48.33065704402609</v>
      </c>
      <c r="AO599" s="2">
        <f t="shared" si="417"/>
        <v>0.34464901322792096</v>
      </c>
      <c r="AP599" s="2">
        <f t="shared" si="418"/>
        <v>1.3591867710890408E-3</v>
      </c>
      <c r="AQ599" s="215">
        <f t="shared" si="419"/>
        <v>85.077758247148694</v>
      </c>
      <c r="AR599" s="280">
        <f t="shared" si="420"/>
        <v>4.3151099963181956E-7</v>
      </c>
      <c r="AS599" s="475"/>
    </row>
    <row r="600" spans="2:45" s="20" customFormat="1" x14ac:dyDescent="0.25">
      <c r="B600" s="96"/>
      <c r="D600" s="463"/>
      <c r="E600" s="426"/>
      <c r="F600" s="370"/>
      <c r="G600" s="370"/>
      <c r="H600" s="283">
        <v>67</v>
      </c>
      <c r="I600" s="284">
        <v>2684.4093625840501</v>
      </c>
      <c r="J600" s="284">
        <v>48.3300000609972</v>
      </c>
      <c r="K600" s="285">
        <v>2676.1980196534132</v>
      </c>
      <c r="L600" s="285">
        <v>48.330178353835962</v>
      </c>
      <c r="M600" s="286">
        <f t="shared" si="409"/>
        <v>0.3058901166524215</v>
      </c>
      <c r="N600" s="286">
        <f t="shared" si="410"/>
        <v>3.6890717677680204E-4</v>
      </c>
      <c r="O600" s="287">
        <f t="shared" si="411"/>
        <v>67.426152724520179</v>
      </c>
      <c r="P600" s="288">
        <f t="shared" si="412"/>
        <v>3.1788336353545611E-8</v>
      </c>
      <c r="Q600" s="223"/>
      <c r="R600" s="23"/>
      <c r="S600" s="372"/>
      <c r="T600" s="367"/>
      <c r="U600" s="367"/>
      <c r="V600" s="3">
        <v>67</v>
      </c>
      <c r="W600" s="252">
        <v>2832.8941643816902</v>
      </c>
      <c r="X600" s="252">
        <v>48.330000152917698</v>
      </c>
      <c r="Y600" s="253">
        <v>2823.7712970363486</v>
      </c>
      <c r="Z600" s="253">
        <v>48.330797342958014</v>
      </c>
      <c r="AA600" s="2">
        <f t="shared" si="413"/>
        <v>0.32203346881236949</v>
      </c>
      <c r="AB600" s="2">
        <f t="shared" si="414"/>
        <v>1.6494724556051599E-3</v>
      </c>
      <c r="AC600" s="215">
        <f t="shared" si="415"/>
        <v>83.226708600699126</v>
      </c>
      <c r="AD600" s="217">
        <f t="shared" si="416"/>
        <v>6.3551196037951837E-7</v>
      </c>
      <c r="AE600" s="223"/>
      <c r="AF600" s="23"/>
      <c r="AG600" s="372"/>
      <c r="AH600" s="367"/>
      <c r="AI600" s="367"/>
      <c r="AJ600" s="3">
        <v>67</v>
      </c>
      <c r="AK600" s="252">
        <v>2676.2657480872499</v>
      </c>
      <c r="AL600" s="252">
        <v>48.3300001251176</v>
      </c>
      <c r="AM600" s="253">
        <v>2666.9021309209975</v>
      </c>
      <c r="AN600" s="253">
        <v>48.330618285871218</v>
      </c>
      <c r="AO600" s="2">
        <f t="shared" si="417"/>
        <v>0.34987620989973373</v>
      </c>
      <c r="AP600" s="2">
        <f t="shared" si="418"/>
        <v>1.2790414897940244E-3</v>
      </c>
      <c r="AQ600" s="215">
        <f t="shared" si="419"/>
        <v>87.677326436137093</v>
      </c>
      <c r="AR600" s="280">
        <f t="shared" si="420"/>
        <v>3.8212271731327455E-7</v>
      </c>
      <c r="AS600" s="475"/>
    </row>
    <row r="601" spans="2:45" s="20" customFormat="1" x14ac:dyDescent="0.25">
      <c r="B601" s="96"/>
      <c r="D601" s="463"/>
      <c r="E601" s="426"/>
      <c r="F601" s="370"/>
      <c r="G601" s="370"/>
      <c r="H601" s="283">
        <v>68</v>
      </c>
      <c r="I601" s="284">
        <v>2684.3985941985302</v>
      </c>
      <c r="J601" s="284">
        <v>48.330000050297699</v>
      </c>
      <c r="K601" s="285">
        <v>2676.0646107951475</v>
      </c>
      <c r="L601" s="285">
        <v>48.330166521368341</v>
      </c>
      <c r="M601" s="286">
        <f t="shared" si="409"/>
        <v>0.31045998241073286</v>
      </c>
      <c r="N601" s="286">
        <f t="shared" si="410"/>
        <v>3.4444665936046227E-4</v>
      </c>
      <c r="O601" s="287">
        <f t="shared" si="411"/>
        <v>69.45527936785858</v>
      </c>
      <c r="P601" s="288">
        <f t="shared" si="412"/>
        <v>2.7712617360747079E-8</v>
      </c>
      <c r="Q601" s="223"/>
      <c r="R601" s="23"/>
      <c r="S601" s="372"/>
      <c r="T601" s="367"/>
      <c r="U601" s="367"/>
      <c r="V601" s="3">
        <v>68</v>
      </c>
      <c r="W601" s="252">
        <v>2832.8829786686101</v>
      </c>
      <c r="X601" s="252">
        <v>48.330000125862597</v>
      </c>
      <c r="Y601" s="253">
        <v>2823.6238602660528</v>
      </c>
      <c r="Z601" s="253">
        <v>48.330750341946114</v>
      </c>
      <c r="AA601" s="2">
        <f t="shared" si="413"/>
        <v>0.32684436569663311</v>
      </c>
      <c r="AB601" s="2">
        <f t="shared" si="414"/>
        <v>1.5522782569079086E-3</v>
      </c>
      <c r="AC601" s="215">
        <f t="shared" si="415"/>
        <v>85.731273592575349</v>
      </c>
      <c r="AD601" s="217">
        <f t="shared" si="416"/>
        <v>5.6282417196808142E-7</v>
      </c>
      <c r="AE601" s="223"/>
      <c r="AF601" s="23"/>
      <c r="AG601" s="372"/>
      <c r="AH601" s="367"/>
      <c r="AI601" s="367"/>
      <c r="AJ601" s="3">
        <v>68</v>
      </c>
      <c r="AK601" s="252">
        <v>2676.25500258999</v>
      </c>
      <c r="AL601" s="252">
        <v>48.3300001031702</v>
      </c>
      <c r="AM601" s="253">
        <v>2666.75152558743</v>
      </c>
      <c r="AN601" s="253">
        <v>48.330581813983507</v>
      </c>
      <c r="AO601" s="2">
        <f t="shared" si="417"/>
        <v>0.3551035679844719</v>
      </c>
      <c r="AP601" s="2">
        <f t="shared" si="418"/>
        <v>1.2036226196265013E-3</v>
      </c>
      <c r="AQ601" s="215">
        <f t="shared" si="419"/>
        <v>90.316075138186335</v>
      </c>
      <c r="AR601" s="280">
        <f t="shared" si="420"/>
        <v>3.3838747031860311E-7</v>
      </c>
      <c r="AS601" s="475"/>
    </row>
    <row r="602" spans="2:45" s="20" customFormat="1" x14ac:dyDescent="0.25">
      <c r="B602" s="96"/>
      <c r="D602" s="463"/>
      <c r="E602" s="426"/>
      <c r="F602" s="370"/>
      <c r="G602" s="370"/>
      <c r="H602" s="283">
        <v>69</v>
      </c>
      <c r="I602" s="284">
        <v>2684.3878257967099</v>
      </c>
      <c r="J602" s="284">
        <v>48.3300000407271</v>
      </c>
      <c r="K602" s="285">
        <v>2675.9311994197742</v>
      </c>
      <c r="L602" s="285">
        <v>48.33015547389072</v>
      </c>
      <c r="M602" s="286">
        <f t="shared" si="409"/>
        <v>0.3150299779960371</v>
      </c>
      <c r="N602" s="286">
        <f t="shared" si="410"/>
        <v>3.2160803535900563E-4</v>
      </c>
      <c r="O602" s="287">
        <f t="shared" si="411"/>
        <v>71.514529679084177</v>
      </c>
      <c r="P602" s="288">
        <f t="shared" si="412"/>
        <v>2.4159468352918288E-8</v>
      </c>
      <c r="Q602" s="223"/>
      <c r="R602" s="23"/>
      <c r="S602" s="372"/>
      <c r="T602" s="367"/>
      <c r="U602" s="367"/>
      <c r="V602" s="3">
        <v>69</v>
      </c>
      <c r="W602" s="252">
        <v>2832.8717929395498</v>
      </c>
      <c r="X602" s="252">
        <v>48.330000101687503</v>
      </c>
      <c r="Y602" s="253">
        <v>2823.4764207198978</v>
      </c>
      <c r="Z602" s="253">
        <v>48.330706111475919</v>
      </c>
      <c r="AA602" s="2">
        <f t="shared" si="413"/>
        <v>0.33165539799818622</v>
      </c>
      <c r="AB602" s="2">
        <f t="shared" si="414"/>
        <v>1.4608106495570729E-3</v>
      </c>
      <c r="AC602" s="215">
        <f t="shared" si="415"/>
        <v>88.273019145808874</v>
      </c>
      <c r="AD602" s="217">
        <f t="shared" si="416"/>
        <v>4.9844982133976308E-7</v>
      </c>
      <c r="AE602" s="223"/>
      <c r="AF602" s="23"/>
      <c r="AG602" s="372"/>
      <c r="AH602" s="367"/>
      <c r="AI602" s="367"/>
      <c r="AJ602" s="3">
        <v>69</v>
      </c>
      <c r="AK602" s="252">
        <v>2676.2442570764301</v>
      </c>
      <c r="AL602" s="252">
        <v>48.3300000835386</v>
      </c>
      <c r="AM602" s="253">
        <v>2666.6009170393677</v>
      </c>
      <c r="AN602" s="253">
        <v>48.330547493502031</v>
      </c>
      <c r="AO602" s="2">
        <f t="shared" si="417"/>
        <v>0.36033108755166371</v>
      </c>
      <c r="AP602" s="2">
        <f t="shared" si="418"/>
        <v>1.1326504500001606E-3</v>
      </c>
      <c r="AQ602" s="215">
        <f t="shared" si="419"/>
        <v>92.994007070411499</v>
      </c>
      <c r="AR602" s="280">
        <f t="shared" si="420"/>
        <v>2.9965766806383302E-7</v>
      </c>
      <c r="AS602" s="475"/>
    </row>
    <row r="603" spans="2:45" s="20" customFormat="1" x14ac:dyDescent="0.25">
      <c r="B603" s="96"/>
      <c r="D603" s="463"/>
      <c r="E603" s="426"/>
      <c r="F603" s="370"/>
      <c r="G603" s="370"/>
      <c r="H603" s="283">
        <v>70</v>
      </c>
      <c r="I603" s="284">
        <v>2684.3770573786001</v>
      </c>
      <c r="J603" s="284">
        <v>48.3300000341589</v>
      </c>
      <c r="K603" s="285">
        <v>2675.7977855265763</v>
      </c>
      <c r="L603" s="285">
        <v>48.33014515932576</v>
      </c>
      <c r="M603" s="286">
        <f t="shared" si="409"/>
        <v>0.31960010343710027</v>
      </c>
      <c r="N603" s="286">
        <f t="shared" si="410"/>
        <v>3.0027967464774514E-4</v>
      </c>
      <c r="O603" s="287">
        <f t="shared" si="411"/>
        <v>73.603905510927788</v>
      </c>
      <c r="P603" s="288">
        <f t="shared" si="412"/>
        <v>2.1061314056092762E-8</v>
      </c>
      <c r="Q603" s="223"/>
      <c r="R603" s="23"/>
      <c r="S603" s="372"/>
      <c r="T603" s="367"/>
      <c r="U603" s="367"/>
      <c r="V603" s="3">
        <v>70</v>
      </c>
      <c r="W603" s="252">
        <v>2832.8606071945301</v>
      </c>
      <c r="X603" s="252">
        <v>48.330000085173303</v>
      </c>
      <c r="Y603" s="253">
        <v>2823.3289783960699</v>
      </c>
      <c r="Z603" s="253">
        <v>48.330664488235612</v>
      </c>
      <c r="AA603" s="2">
        <f t="shared" si="413"/>
        <v>0.33646656578346795</v>
      </c>
      <c r="AB603" s="2">
        <f t="shared" si="414"/>
        <v>1.3747218314471518E-3</v>
      </c>
      <c r="AC603" s="215">
        <f t="shared" si="415"/>
        <v>90.851947551634566</v>
      </c>
      <c r="AD603" s="217">
        <f t="shared" si="416"/>
        <v>4.4143142920598152E-7</v>
      </c>
      <c r="AE603" s="223"/>
      <c r="AF603" s="23"/>
      <c r="AG603" s="372"/>
      <c r="AH603" s="367"/>
      <c r="AI603" s="367"/>
      <c r="AJ603" s="3">
        <v>70</v>
      </c>
      <c r="AK603" s="252">
        <v>2676.2335115465498</v>
      </c>
      <c r="AL603" s="252">
        <v>48.330000070065402</v>
      </c>
      <c r="AM603" s="253">
        <v>2666.4503052751106</v>
      </c>
      <c r="AN603" s="253">
        <v>48.330515197520874</v>
      </c>
      <c r="AO603" s="2">
        <f t="shared" si="417"/>
        <v>0.36555876866610432</v>
      </c>
      <c r="AP603" s="2">
        <f t="shared" si="418"/>
        <v>1.0658544480140748E-3</v>
      </c>
      <c r="AQ603" s="215">
        <f t="shared" si="419"/>
        <v>95.71112494952753</v>
      </c>
      <c r="AR603" s="280">
        <f t="shared" si="420"/>
        <v>2.6535629538105481E-7</v>
      </c>
      <c r="AS603" s="475"/>
    </row>
    <row r="604" spans="2:45" s="20" customFormat="1" x14ac:dyDescent="0.25">
      <c r="B604" s="96"/>
      <c r="D604" s="463"/>
      <c r="E604" s="426"/>
      <c r="F604" s="370"/>
      <c r="G604" s="370"/>
      <c r="H604" s="283">
        <v>71</v>
      </c>
      <c r="I604" s="284">
        <v>2684.3662889441998</v>
      </c>
      <c r="J604" s="284">
        <v>48.3300000275907</v>
      </c>
      <c r="K604" s="285">
        <v>2675.6643691148629</v>
      </c>
      <c r="L604" s="285">
        <v>48.330135529050956</v>
      </c>
      <c r="M604" s="286">
        <f t="shared" si="409"/>
        <v>0.32417035876126732</v>
      </c>
      <c r="N604" s="286">
        <f t="shared" si="410"/>
        <v>2.8036718431469725E-4</v>
      </c>
      <c r="O604" s="287">
        <f t="shared" si="411"/>
        <v>75.72340871620726</v>
      </c>
      <c r="P604" s="288">
        <f t="shared" si="412"/>
        <v>1.8360645731684077E-8</v>
      </c>
      <c r="Q604" s="223"/>
      <c r="R604" s="23"/>
      <c r="S604" s="372"/>
      <c r="T604" s="367"/>
      <c r="U604" s="367"/>
      <c r="V604" s="3">
        <v>71</v>
      </c>
      <c r="W604" s="252">
        <v>2832.8494214335401</v>
      </c>
      <c r="X604" s="252">
        <v>48.330000068659103</v>
      </c>
      <c r="Y604" s="253">
        <v>2823.1815332928413</v>
      </c>
      <c r="Z604" s="253">
        <v>48.330625318539823</v>
      </c>
      <c r="AA604" s="2">
        <f t="shared" si="413"/>
        <v>0.34127786911478064</v>
      </c>
      <c r="AB604" s="2">
        <f t="shared" si="414"/>
        <v>1.2937096623872168E-3</v>
      </c>
      <c r="AC604" s="215">
        <f t="shared" si="415"/>
        <v>93.46806110106408</v>
      </c>
      <c r="AD604" s="217">
        <f t="shared" si="416"/>
        <v>3.9093741334036337E-7</v>
      </c>
      <c r="AE604" s="223"/>
      <c r="AF604" s="23"/>
      <c r="AG604" s="372"/>
      <c r="AH604" s="367"/>
      <c r="AI604" s="367"/>
      <c r="AJ604" s="3">
        <v>71</v>
      </c>
      <c r="AK604" s="252">
        <v>2676.22276600037</v>
      </c>
      <c r="AL604" s="252">
        <v>48.330000056592297</v>
      </c>
      <c r="AM604" s="253">
        <v>2666.2996902930317</v>
      </c>
      <c r="AN604" s="253">
        <v>48.330484806619893</v>
      </c>
      <c r="AO604" s="2">
        <f t="shared" si="417"/>
        <v>0.37078661139141184</v>
      </c>
      <c r="AP604" s="2">
        <f t="shared" si="418"/>
        <v>1.003000262834919E-3</v>
      </c>
      <c r="AQ604" s="215">
        <f t="shared" si="419"/>
        <v>98.467431493567204</v>
      </c>
      <c r="AR604" s="280">
        <f t="shared" si="420"/>
        <v>2.3498258925406803E-7</v>
      </c>
      <c r="AS604" s="475"/>
    </row>
    <row r="605" spans="2:45" s="20" customFormat="1" x14ac:dyDescent="0.25">
      <c r="B605" s="96"/>
      <c r="D605" s="463"/>
      <c r="E605" s="426"/>
      <c r="F605" s="370"/>
      <c r="G605" s="370"/>
      <c r="H605" s="283">
        <v>72</v>
      </c>
      <c r="I605" s="284">
        <v>2684.3555204935301</v>
      </c>
      <c r="J605" s="284">
        <v>48.330000022934797</v>
      </c>
      <c r="K605" s="285">
        <v>2675.5309501839679</v>
      </c>
      <c r="L605" s="285">
        <v>48.330126537669472</v>
      </c>
      <c r="M605" s="286">
        <f t="shared" si="409"/>
        <v>0.32874074399577929</v>
      </c>
      <c r="N605" s="286">
        <f t="shared" si="410"/>
        <v>2.6177267662787261E-4</v>
      </c>
      <c r="O605" s="287">
        <f t="shared" si="411"/>
        <v>77.873041148406784</v>
      </c>
      <c r="P605" s="288">
        <f t="shared" si="412"/>
        <v>1.6005978089705455E-8</v>
      </c>
      <c r="Q605" s="223"/>
      <c r="R605" s="23"/>
      <c r="S605" s="372"/>
      <c r="T605" s="367"/>
      <c r="U605" s="367"/>
      <c r="V605" s="3">
        <v>72</v>
      </c>
      <c r="W605" s="252">
        <v>2832.8382356565999</v>
      </c>
      <c r="X605" s="252">
        <v>48.330000056991999</v>
      </c>
      <c r="Y605" s="253">
        <v>2823.0340854085639</v>
      </c>
      <c r="Z605" s="253">
        <v>48.33058845776219</v>
      </c>
      <c r="AA605" s="2">
        <f t="shared" si="413"/>
        <v>0.34608930805269028</v>
      </c>
      <c r="AB605" s="2">
        <f t="shared" si="414"/>
        <v>1.2174648655017316E-3</v>
      </c>
      <c r="AC605" s="215">
        <f t="shared" si="415"/>
        <v>96.121362086063712</v>
      </c>
      <c r="AD605" s="217">
        <f t="shared" si="416"/>
        <v>3.4621546636117898E-7</v>
      </c>
      <c r="AE605" s="223"/>
      <c r="AF605" s="23"/>
      <c r="AG605" s="372"/>
      <c r="AH605" s="367"/>
      <c r="AI605" s="367"/>
      <c r="AJ605" s="3">
        <v>72</v>
      </c>
      <c r="AK605" s="252">
        <v>2676.2120204378898</v>
      </c>
      <c r="AL605" s="252">
        <v>48.3300000470417</v>
      </c>
      <c r="AM605" s="253">
        <v>2666.1490720915722</v>
      </c>
      <c r="AN605" s="253">
        <v>48.330456208423151</v>
      </c>
      <c r="AO605" s="2">
        <f t="shared" si="417"/>
        <v>0.3760146157878439</v>
      </c>
      <c r="AP605" s="2">
        <f t="shared" si="418"/>
        <v>9.4384726051358037E-4</v>
      </c>
      <c r="AQ605" s="215">
        <f t="shared" si="419"/>
        <v>101.26292942065663</v>
      </c>
      <c r="AR605" s="280">
        <f t="shared" si="420"/>
        <v>2.0808320592656876E-7</v>
      </c>
      <c r="AS605" s="475"/>
    </row>
    <row r="606" spans="2:45" s="20" customFormat="1" x14ac:dyDescent="0.25">
      <c r="B606" s="96"/>
      <c r="D606" s="463"/>
      <c r="E606" s="426"/>
      <c r="F606" s="370"/>
      <c r="G606" s="370"/>
      <c r="H606" s="283">
        <v>73</v>
      </c>
      <c r="I606" s="284">
        <v>2684.3447520265699</v>
      </c>
      <c r="J606" s="284">
        <v>48.3300000190699</v>
      </c>
      <c r="K606" s="285">
        <v>2675.3975287332478</v>
      </c>
      <c r="L606" s="285">
        <v>48.330118142796138</v>
      </c>
      <c r="M606" s="286">
        <f t="shared" si="409"/>
        <v>0.33331125916547721</v>
      </c>
      <c r="N606" s="286">
        <f t="shared" si="410"/>
        <v>2.444107721747184E-4</v>
      </c>
      <c r="O606" s="287">
        <f t="shared" si="411"/>
        <v>80.052804660566778</v>
      </c>
      <c r="P606" s="288">
        <f t="shared" si="412"/>
        <v>1.3953214700503602E-8</v>
      </c>
      <c r="Q606" s="223"/>
      <c r="R606" s="23"/>
      <c r="S606" s="372"/>
      <c r="T606" s="367"/>
      <c r="U606" s="367"/>
      <c r="V606" s="3">
        <v>73</v>
      </c>
      <c r="W606" s="252">
        <v>2832.8270498637098</v>
      </c>
      <c r="X606" s="252">
        <v>48.330000047330003</v>
      </c>
      <c r="Y606" s="253">
        <v>2822.8866347416642</v>
      </c>
      <c r="Z606" s="253">
        <v>48.330553769801405</v>
      </c>
      <c r="AA606" s="2">
        <f t="shared" si="413"/>
        <v>0.35090088265444308</v>
      </c>
      <c r="AB606" s="2">
        <f t="shared" si="414"/>
        <v>1.1457117129310475E-3</v>
      </c>
      <c r="AC606" s="215">
        <f t="shared" si="415"/>
        <v>98.811852798592412</v>
      </c>
      <c r="AD606" s="217">
        <f t="shared" si="416"/>
        <v>3.066085753353623E-7</v>
      </c>
      <c r="AE606" s="223"/>
      <c r="AF606" s="23"/>
      <c r="AG606" s="372"/>
      <c r="AH606" s="367"/>
      <c r="AI606" s="367"/>
      <c r="AJ606" s="3">
        <v>73</v>
      </c>
      <c r="AK606" s="252">
        <v>2676.2012748591101</v>
      </c>
      <c r="AL606" s="252">
        <v>48.3300000391136</v>
      </c>
      <c r="AM606" s="253">
        <v>2665.9984506692376</v>
      </c>
      <c r="AN606" s="253">
        <v>48.330429297183429</v>
      </c>
      <c r="AO606" s="2">
        <f t="shared" si="417"/>
        <v>0.38124278191331396</v>
      </c>
      <c r="AP606" s="2">
        <f t="shared" si="418"/>
        <v>8.8818139764468274E-4</v>
      </c>
      <c r="AQ606" s="215">
        <f t="shared" si="419"/>
        <v>104.09762144944631</v>
      </c>
      <c r="AR606" s="280">
        <f t="shared" si="420"/>
        <v>1.8426249051338293E-7</v>
      </c>
      <c r="AS606" s="475"/>
    </row>
    <row r="607" spans="2:45" s="20" customFormat="1" x14ac:dyDescent="0.25">
      <c r="B607" s="96"/>
      <c r="D607" s="463"/>
      <c r="E607" s="426"/>
      <c r="F607" s="370"/>
      <c r="G607" s="370"/>
      <c r="H607" s="283">
        <v>74</v>
      </c>
      <c r="I607" s="284">
        <v>2684.3339835433399</v>
      </c>
      <c r="J607" s="284">
        <v>48.330000015388102</v>
      </c>
      <c r="K607" s="285">
        <v>2675.2641047620805</v>
      </c>
      <c r="L607" s="285">
        <v>48.330110304857655</v>
      </c>
      <c r="M607" s="286">
        <f t="shared" ref="M607:M633" si="421">ABS(I607-K607)/I607*100</f>
        <v>0.33788190429594278</v>
      </c>
      <c r="N607" s="286">
        <f t="shared" ref="N607:N633" si="422">ABS(J607-L607)/J607*100</f>
        <v>2.2820084733783791E-4</v>
      </c>
      <c r="O607" s="287">
        <f t="shared" ref="O607:O633" si="423">(K607-I607)^2</f>
        <v>82.262701106739073</v>
      </c>
      <c r="P607" s="288">
        <f t="shared" ref="P607:P633" si="424">(L607-J607)^2</f>
        <v>1.2163767094390823E-8</v>
      </c>
      <c r="Q607" s="223"/>
      <c r="R607" s="23"/>
      <c r="S607" s="372"/>
      <c r="T607" s="367"/>
      <c r="U607" s="367"/>
      <c r="V607" s="3">
        <v>74</v>
      </c>
      <c r="W607" s="252">
        <v>2832.81586405487</v>
      </c>
      <c r="X607" s="252">
        <v>48.330000038129597</v>
      </c>
      <c r="Y607" s="253">
        <v>2822.7391812906403</v>
      </c>
      <c r="Z607" s="253">
        <v>48.330521126578681</v>
      </c>
      <c r="AA607" s="2">
        <f t="shared" si="413"/>
        <v>0.35571259297474994</v>
      </c>
      <c r="AB607" s="2">
        <f t="shared" si="414"/>
        <v>1.0781883895561715E-3</v>
      </c>
      <c r="AC607" s="215">
        <f t="shared" si="415"/>
        <v>101.53953553092279</v>
      </c>
      <c r="AD607" s="217">
        <f t="shared" si="416"/>
        <v>2.7153317176835837E-7</v>
      </c>
      <c r="AE607" s="223"/>
      <c r="AF607" s="23"/>
      <c r="AG607" s="372"/>
      <c r="AH607" s="367"/>
      <c r="AI607" s="367"/>
      <c r="AJ607" s="3">
        <v>74</v>
      </c>
      <c r="AK607" s="252">
        <v>2676.1905292640399</v>
      </c>
      <c r="AL607" s="252">
        <v>48.330000031561198</v>
      </c>
      <c r="AM607" s="253">
        <v>2665.8478260245947</v>
      </c>
      <c r="AN607" s="253">
        <v>48.330403973391199</v>
      </c>
      <c r="AO607" s="2">
        <f t="shared" si="417"/>
        <v>0.38647110982376404</v>
      </c>
      <c r="AP607" s="2">
        <f t="shared" si="418"/>
        <v>8.3579935803278042E-4</v>
      </c>
      <c r="AQ607" s="215">
        <f t="shared" si="419"/>
        <v>106.97151029923023</v>
      </c>
      <c r="AR607" s="280">
        <f t="shared" si="420"/>
        <v>1.6316900202458193E-7</v>
      </c>
      <c r="AS607" s="475"/>
    </row>
    <row r="608" spans="2:45" s="20" customFormat="1" x14ac:dyDescent="0.25">
      <c r="B608" s="96"/>
      <c r="D608" s="463"/>
      <c r="E608" s="426"/>
      <c r="F608" s="370"/>
      <c r="G608" s="370"/>
      <c r="H608" s="283">
        <v>75</v>
      </c>
      <c r="I608" s="284">
        <v>2684.3232150438398</v>
      </c>
      <c r="J608" s="284">
        <v>48.330000013015898</v>
      </c>
      <c r="K608" s="285">
        <v>2675.1306782698643</v>
      </c>
      <c r="L608" s="285">
        <v>48.330102986906056</v>
      </c>
      <c r="M608" s="286">
        <f t="shared" si="421"/>
        <v>0.34245267941123592</v>
      </c>
      <c r="N608" s="286">
        <f t="shared" si="422"/>
        <v>2.1306412193289022E-4</v>
      </c>
      <c r="O608" s="287">
        <f t="shared" si="423"/>
        <v>84.5027323408912</v>
      </c>
      <c r="P608" s="288">
        <f t="shared" si="424"/>
        <v>1.0603622054250851E-8</v>
      </c>
      <c r="Q608" s="223"/>
      <c r="R608" s="23"/>
      <c r="S608" s="372"/>
      <c r="T608" s="367"/>
      <c r="U608" s="367"/>
      <c r="V608" s="3">
        <v>75</v>
      </c>
      <c r="W608" s="252">
        <v>2832.8046782300898</v>
      </c>
      <c r="X608" s="252">
        <v>48.3300000322267</v>
      </c>
      <c r="Y608" s="253">
        <v>2822.5917250540565</v>
      </c>
      <c r="Z608" s="253">
        <v>48.330490407564881</v>
      </c>
      <c r="AA608" s="2">
        <f t="shared" ref="AA608:AA633" si="425">ABS(W608-Y608)/W608*100</f>
        <v>0.36052443906631471</v>
      </c>
      <c r="AB608" s="2">
        <f t="shared" ref="AB608:AB633" si="426">ABS(X608-Z608)/X608*100</f>
        <v>1.014639639673281E-3</v>
      </c>
      <c r="AC608" s="215">
        <f t="shared" ref="AC608:AC633" si="427">(Y608-W608)^2</f>
        <v>104.30441257584974</v>
      </c>
      <c r="AD608" s="217">
        <f t="shared" ref="AD608:AD633" si="428">(Z608-X608)^2</f>
        <v>2.4046797229621016E-7</v>
      </c>
      <c r="AE608" s="223"/>
      <c r="AF608" s="23"/>
      <c r="AG608" s="372"/>
      <c r="AH608" s="367"/>
      <c r="AI608" s="367"/>
      <c r="AJ608" s="3">
        <v>75</v>
      </c>
      <c r="AK608" s="252">
        <v>2676.1797836526698</v>
      </c>
      <c r="AL608" s="252">
        <v>48.330000026695103</v>
      </c>
      <c r="AM608" s="253">
        <v>2665.6971981562665</v>
      </c>
      <c r="AN608" s="253">
        <v>48.330380143406707</v>
      </c>
      <c r="AO608" s="2">
        <f t="shared" ref="AO608:AO633" si="429">ABS(AK608-AM608)/AK608*100</f>
        <v>0.39169959957233608</v>
      </c>
      <c r="AP608" s="2">
        <f t="shared" ref="AP608:AP633" si="430">ABS(AL608-AN608)/AL608*100</f>
        <v>7.8650260996028173E-4</v>
      </c>
      <c r="AQ608" s="215">
        <f t="shared" ref="AQ608:AQ633" si="431">(AM608-AK608)^2</f>
        <v>109.88459868940518</v>
      </c>
      <c r="AR608" s="280">
        <f t="shared" ref="AR608:AR633" si="432">(AN608-AL608)^2</f>
        <v>1.4448871444045744E-7</v>
      </c>
      <c r="AS608" s="475"/>
    </row>
    <row r="609" spans="2:45" s="20" customFormat="1" x14ac:dyDescent="0.25">
      <c r="B609" s="96"/>
      <c r="D609" s="463"/>
      <c r="E609" s="426"/>
      <c r="F609" s="370"/>
      <c r="G609" s="370"/>
      <c r="H609" s="283">
        <v>76</v>
      </c>
      <c r="I609" s="284">
        <v>2684.3124465280598</v>
      </c>
      <c r="J609" s="284">
        <v>48.330000010643602</v>
      </c>
      <c r="K609" s="285">
        <v>2674.9972492560155</v>
      </c>
      <c r="L609" s="285">
        <v>48.330096154444533</v>
      </c>
      <c r="M609" s="286">
        <f t="shared" si="421"/>
        <v>0.34702358453438481</v>
      </c>
      <c r="N609" s="286">
        <f t="shared" si="422"/>
        <v>1.9893192822281237E-4</v>
      </c>
      <c r="O609" s="287">
        <f t="shared" si="423"/>
        <v>86.772900217101864</v>
      </c>
      <c r="P609" s="288">
        <f t="shared" si="424"/>
        <v>9.2436304575095083E-9</v>
      </c>
      <c r="Q609" s="223"/>
      <c r="R609" s="23"/>
      <c r="S609" s="372"/>
      <c r="T609" s="367"/>
      <c r="U609" s="367"/>
      <c r="V609" s="3">
        <v>76</v>
      </c>
      <c r="W609" s="252">
        <v>2832.7934923893499</v>
      </c>
      <c r="X609" s="252">
        <v>48.330000026323802</v>
      </c>
      <c r="Y609" s="253">
        <v>2822.4442660305403</v>
      </c>
      <c r="Z609" s="253">
        <v>48.330461499335513</v>
      </c>
      <c r="AA609" s="2">
        <f t="shared" si="425"/>
        <v>0.36533642097858704</v>
      </c>
      <c r="AB609" s="2">
        <f t="shared" si="426"/>
        <v>9.5483759871679722E-4</v>
      </c>
      <c r="AC609" s="215">
        <f t="shared" si="427"/>
        <v>107.10648622587887</v>
      </c>
      <c r="AD609" s="217">
        <f t="shared" si="428"/>
        <v>2.1295734053778467E-7</v>
      </c>
      <c r="AE609" s="223"/>
      <c r="AF609" s="23"/>
      <c r="AG609" s="372"/>
      <c r="AH609" s="367"/>
      <c r="AI609" s="367"/>
      <c r="AJ609" s="3">
        <v>76</v>
      </c>
      <c r="AK609" s="252">
        <v>2676.1690380250102</v>
      </c>
      <c r="AL609" s="252">
        <v>48.3300000218291</v>
      </c>
      <c r="AM609" s="253">
        <v>2665.5465670629296</v>
      </c>
      <c r="AN609" s="253">
        <v>48.330357719113714</v>
      </c>
      <c r="AO609" s="2">
        <f t="shared" si="429"/>
        <v>0.39692825121091235</v>
      </c>
      <c r="AP609" s="2">
        <f t="shared" si="430"/>
        <v>7.4011438951326869E-4</v>
      </c>
      <c r="AQ609" s="215">
        <f t="shared" si="431"/>
        <v>112.83688934024491</v>
      </c>
      <c r="AR609" s="280">
        <f t="shared" si="432"/>
        <v>1.2794734741974465E-7</v>
      </c>
      <c r="AS609" s="475"/>
    </row>
    <row r="610" spans="2:45" s="20" customFormat="1" x14ac:dyDescent="0.25">
      <c r="B610" s="96"/>
      <c r="D610" s="463"/>
      <c r="E610" s="426"/>
      <c r="F610" s="370"/>
      <c r="G610" s="370"/>
      <c r="H610" s="283">
        <v>77</v>
      </c>
      <c r="I610" s="284">
        <v>2684.3016779959999</v>
      </c>
      <c r="J610" s="284">
        <v>48.330000008771101</v>
      </c>
      <c r="K610" s="285">
        <v>2674.8638177199687</v>
      </c>
      <c r="L610" s="285">
        <v>48.330089775264831</v>
      </c>
      <c r="M610" s="286">
        <f t="shared" si="421"/>
        <v>0.35159461968809497</v>
      </c>
      <c r="N610" s="286">
        <f t="shared" si="422"/>
        <v>1.857365895169352E-4</v>
      </c>
      <c r="O610" s="287">
        <f t="shared" si="423"/>
        <v>89.073206589887491</v>
      </c>
      <c r="P610" s="288">
        <f t="shared" si="424"/>
        <v>8.0580233965468776E-9</v>
      </c>
      <c r="Q610" s="223"/>
      <c r="R610" s="23"/>
      <c r="S610" s="372"/>
      <c r="T610" s="367"/>
      <c r="U610" s="367"/>
      <c r="V610" s="3">
        <v>77</v>
      </c>
      <c r="W610" s="252">
        <v>2832.7823065326502</v>
      </c>
      <c r="X610" s="252">
        <v>48.330000021672802</v>
      </c>
      <c r="Y610" s="253">
        <v>2822.2968042187781</v>
      </c>
      <c r="Z610" s="253">
        <v>48.330434295151932</v>
      </c>
      <c r="AA610" s="2">
        <f t="shared" si="425"/>
        <v>0.37014853875963455</v>
      </c>
      <c r="AB610" s="2">
        <f t="shared" si="426"/>
        <v>8.9855882254219943E-4</v>
      </c>
      <c r="AC610" s="215">
        <f t="shared" si="427"/>
        <v>109.94575877421664</v>
      </c>
      <c r="AD610" s="217">
        <f t="shared" si="428"/>
        <v>1.8859345467514286E-7</v>
      </c>
      <c r="AE610" s="223"/>
      <c r="AF610" s="23"/>
      <c r="AG610" s="372"/>
      <c r="AH610" s="367"/>
      <c r="AI610" s="367"/>
      <c r="AJ610" s="3">
        <v>77</v>
      </c>
      <c r="AK610" s="252">
        <v>2676.1582923810502</v>
      </c>
      <c r="AL610" s="252">
        <v>48.330000017988198</v>
      </c>
      <c r="AM610" s="253">
        <v>2665.3959327433117</v>
      </c>
      <c r="AN610" s="253">
        <v>48.330336617593694</v>
      </c>
      <c r="AO610" s="2">
        <f t="shared" si="429"/>
        <v>0.40215706478867758</v>
      </c>
      <c r="AP610" s="2">
        <f t="shared" si="430"/>
        <v>6.9646100842420968E-4</v>
      </c>
      <c r="AQ610" s="215">
        <f t="shared" si="431"/>
        <v>115.82838497202121</v>
      </c>
      <c r="AR610" s="280">
        <f t="shared" si="432"/>
        <v>1.1329929442053495E-7</v>
      </c>
      <c r="AS610" s="475"/>
    </row>
    <row r="611" spans="2:45" s="20" customFormat="1" x14ac:dyDescent="0.25">
      <c r="B611" s="96"/>
      <c r="D611" s="463"/>
      <c r="E611" s="426"/>
      <c r="F611" s="370"/>
      <c r="G611" s="370"/>
      <c r="H611" s="283">
        <v>78</v>
      </c>
      <c r="I611" s="284">
        <v>2684.2909094476499</v>
      </c>
      <c r="J611" s="284">
        <v>48.330000007304697</v>
      </c>
      <c r="K611" s="285">
        <v>2674.7303836611741</v>
      </c>
      <c r="L611" s="285">
        <v>48.330083819295439</v>
      </c>
      <c r="M611" s="286">
        <f t="shared" si="421"/>
        <v>0.35616578489412482</v>
      </c>
      <c r="N611" s="286">
        <f t="shared" si="422"/>
        <v>1.7341607847858371E-4</v>
      </c>
      <c r="O611" s="287">
        <f t="shared" si="423"/>
        <v>91.403653313869938</v>
      </c>
      <c r="P611" s="288">
        <f t="shared" si="424"/>
        <v>7.0244497920309925E-9</v>
      </c>
      <c r="Q611" s="223"/>
      <c r="R611" s="23"/>
      <c r="S611" s="372"/>
      <c r="T611" s="367"/>
      <c r="U611" s="367"/>
      <c r="V611" s="3">
        <v>78</v>
      </c>
      <c r="W611" s="252">
        <v>2832.7711206600002</v>
      </c>
      <c r="X611" s="252">
        <v>48.330000018038596</v>
      </c>
      <c r="Y611" s="253">
        <v>2822.1493396175119</v>
      </c>
      <c r="Z611" s="253">
        <v>48.330408694567254</v>
      </c>
      <c r="AA611" s="2">
        <f t="shared" si="425"/>
        <v>0.37496079245588665</v>
      </c>
      <c r="AB611" s="2">
        <f t="shared" si="426"/>
        <v>8.4559596214514316E-4</v>
      </c>
      <c r="AC611" s="215">
        <f t="shared" si="427"/>
        <v>112.8222325145625</v>
      </c>
      <c r="AD611" s="217">
        <f t="shared" si="428"/>
        <v>1.6701650507536568E-7</v>
      </c>
      <c r="AE611" s="223"/>
      <c r="AF611" s="23"/>
      <c r="AG611" s="372"/>
      <c r="AH611" s="367"/>
      <c r="AI611" s="367"/>
      <c r="AJ611" s="3">
        <v>78</v>
      </c>
      <c r="AK611" s="252">
        <v>2676.1475467207802</v>
      </c>
      <c r="AL611" s="252">
        <v>48.3300000149803</v>
      </c>
      <c r="AM611" s="253">
        <v>2665.2452951961873</v>
      </c>
      <c r="AN611" s="253">
        <v>48.330316760819258</v>
      </c>
      <c r="AO611" s="2">
        <f t="shared" si="429"/>
        <v>0.4073860403531176</v>
      </c>
      <c r="AP611" s="2">
        <f t="shared" si="430"/>
        <v>6.5538141704981647E-4</v>
      </c>
      <c r="AQ611" s="215">
        <f t="shared" si="431"/>
        <v>118.85908830548787</v>
      </c>
      <c r="AR611" s="280">
        <f t="shared" si="432"/>
        <v>1.0032792649743178E-7</v>
      </c>
      <c r="AS611" s="475"/>
    </row>
    <row r="612" spans="2:45" s="20" customFormat="1" x14ac:dyDescent="0.25">
      <c r="B612" s="96"/>
      <c r="D612" s="463"/>
      <c r="E612" s="426"/>
      <c r="F612" s="370"/>
      <c r="G612" s="370"/>
      <c r="H612" s="283">
        <v>79</v>
      </c>
      <c r="I612" s="284">
        <v>2684.2801408830101</v>
      </c>
      <c r="J612" s="284">
        <v>48.330000005838301</v>
      </c>
      <c r="K612" s="285">
        <v>2674.5969470790969</v>
      </c>
      <c r="L612" s="285">
        <v>48.330078258459821</v>
      </c>
      <c r="M612" s="286">
        <f t="shared" si="421"/>
        <v>0.36073708017404554</v>
      </c>
      <c r="N612" s="286">
        <f t="shared" si="422"/>
        <v>1.6191314196345666E-4</v>
      </c>
      <c r="O612" s="287">
        <f t="shared" si="423"/>
        <v>93.764242244141585</v>
      </c>
      <c r="P612" s="288">
        <f t="shared" si="424"/>
        <v>6.1234727748136521E-9</v>
      </c>
      <c r="Q612" s="223"/>
      <c r="R612" s="23"/>
      <c r="S612" s="372"/>
      <c r="T612" s="367"/>
      <c r="U612" s="367"/>
      <c r="V612" s="3">
        <v>79</v>
      </c>
      <c r="W612" s="252">
        <v>2832.7599347713699</v>
      </c>
      <c r="X612" s="252">
        <v>48.330000014404597</v>
      </c>
      <c r="Y612" s="253">
        <v>2822.0018722255359</v>
      </c>
      <c r="Z612" s="253">
        <v>48.330384603055485</v>
      </c>
      <c r="AA612" s="2">
        <f t="shared" si="425"/>
        <v>0.37977318211055228</v>
      </c>
      <c r="AB612" s="2">
        <f t="shared" si="426"/>
        <v>7.9575553646553355E-4</v>
      </c>
      <c r="AC612" s="215">
        <f t="shared" si="427"/>
        <v>115.7359097400771</v>
      </c>
      <c r="AD612" s="217">
        <f t="shared" si="428"/>
        <v>1.4790843039217326E-7</v>
      </c>
      <c r="AE612" s="223"/>
      <c r="AF612" s="23"/>
      <c r="AG612" s="372"/>
      <c r="AH612" s="367"/>
      <c r="AI612" s="367"/>
      <c r="AJ612" s="3">
        <v>79</v>
      </c>
      <c r="AK612" s="252">
        <v>2676.1368010442002</v>
      </c>
      <c r="AL612" s="252">
        <v>48.330000011972402</v>
      </c>
      <c r="AM612" s="253">
        <v>2665.0946544203757</v>
      </c>
      <c r="AN612" s="253">
        <v>48.330298075365612</v>
      </c>
      <c r="AO612" s="2">
        <f t="shared" si="429"/>
        <v>0.41261517795039238</v>
      </c>
      <c r="AP612" s="2">
        <f t="shared" si="430"/>
        <v>6.1672541513731693E-4</v>
      </c>
      <c r="AQ612" s="215">
        <f t="shared" si="431"/>
        <v>121.92900206203802</v>
      </c>
      <c r="AR612" s="280">
        <f t="shared" si="432"/>
        <v>8.8841786371681485E-8</v>
      </c>
      <c r="AS612" s="475"/>
    </row>
    <row r="613" spans="2:45" s="20" customFormat="1" x14ac:dyDescent="0.25">
      <c r="B613" s="96"/>
      <c r="D613" s="463"/>
      <c r="E613" s="426"/>
      <c r="F613" s="370"/>
      <c r="G613" s="370"/>
      <c r="H613" s="283">
        <v>80</v>
      </c>
      <c r="I613" s="284">
        <v>2684.2693723020602</v>
      </c>
      <c r="J613" s="284">
        <v>48.3300000048336</v>
      </c>
      <c r="K613" s="285">
        <v>2674.463507973217</v>
      </c>
      <c r="L613" s="285">
        <v>48.330073066544067</v>
      </c>
      <c r="M613" s="286">
        <f t="shared" si="421"/>
        <v>0.36530850554814392</v>
      </c>
      <c r="N613" s="286">
        <f t="shared" si="422"/>
        <v>1.5117258526628854E-4</v>
      </c>
      <c r="O613" s="287">
        <f t="shared" si="423"/>
        <v>96.154975235679487</v>
      </c>
      <c r="P613" s="288">
        <f t="shared" si="424"/>
        <v>5.3380135362913092E-9</v>
      </c>
      <c r="Q613" s="223"/>
      <c r="R613" s="23"/>
      <c r="S613" s="372"/>
      <c r="T613" s="367"/>
      <c r="U613" s="367"/>
      <c r="V613" s="3">
        <v>80</v>
      </c>
      <c r="W613" s="252">
        <v>2832.7487488667598</v>
      </c>
      <c r="X613" s="252">
        <v>48.330000011922799</v>
      </c>
      <c r="Y613" s="253">
        <v>2821.8544020416934</v>
      </c>
      <c r="Z613" s="253">
        <v>48.330361931662516</v>
      </c>
      <c r="AA613" s="2">
        <f t="shared" si="425"/>
        <v>0.38458570776616285</v>
      </c>
      <c r="AB613" s="2">
        <f t="shared" si="426"/>
        <v>7.4885110620282478E-4</v>
      </c>
      <c r="AC613" s="215">
        <f t="shared" si="427"/>
        <v>118.68679274483326</v>
      </c>
      <c r="AD613" s="217">
        <f t="shared" si="428"/>
        <v>1.3098589799690008E-7</v>
      </c>
      <c r="AE613" s="223"/>
      <c r="AF613" s="23"/>
      <c r="AG613" s="372"/>
      <c r="AH613" s="367"/>
      <c r="AI613" s="367"/>
      <c r="AJ613" s="3">
        <v>80</v>
      </c>
      <c r="AK613" s="252">
        <v>2676.1260553512898</v>
      </c>
      <c r="AL613" s="252">
        <v>48.330000009911899</v>
      </c>
      <c r="AM613" s="253">
        <v>2664.9440104147388</v>
      </c>
      <c r="AN613" s="253">
        <v>48.330280492139082</v>
      </c>
      <c r="AO613" s="2">
        <f t="shared" si="429"/>
        <v>0.41784447762432075</v>
      </c>
      <c r="AP613" s="2">
        <f t="shared" si="430"/>
        <v>5.8034808012655573E-4</v>
      </c>
      <c r="AQ613" s="215">
        <f t="shared" si="431"/>
        <v>125.03812896304446</v>
      </c>
      <c r="AR613" s="280">
        <f t="shared" si="432"/>
        <v>7.8670279765360941E-8</v>
      </c>
      <c r="AS613" s="475"/>
    </row>
    <row r="614" spans="2:45" s="20" customFormat="1" x14ac:dyDescent="0.25">
      <c r="B614" s="96"/>
      <c r="D614" s="463"/>
      <c r="E614" s="426"/>
      <c r="F614" s="370"/>
      <c r="G614" s="370"/>
      <c r="H614" s="283">
        <v>81</v>
      </c>
      <c r="I614" s="284">
        <v>2684.2586037047899</v>
      </c>
      <c r="J614" s="284">
        <v>48.330000003885203</v>
      </c>
      <c r="K614" s="285">
        <v>2674.3300663430273</v>
      </c>
      <c r="L614" s="285">
        <v>48.330068219073326</v>
      </c>
      <c r="M614" s="286">
        <f t="shared" si="421"/>
        <v>0.36988006103657023</v>
      </c>
      <c r="N614" s="286">
        <f t="shared" si="422"/>
        <v>1.411446060763156E-4</v>
      </c>
      <c r="O614" s="287">
        <f t="shared" si="423"/>
        <v>98.575854143917127</v>
      </c>
      <c r="P614" s="288">
        <f t="shared" si="424"/>
        <v>4.6533118905426461E-9</v>
      </c>
      <c r="Q614" s="223"/>
      <c r="R614" s="23"/>
      <c r="S614" s="372"/>
      <c r="T614" s="367"/>
      <c r="U614" s="367"/>
      <c r="V614" s="3">
        <v>81</v>
      </c>
      <c r="W614" s="252">
        <v>2832.7375629461599</v>
      </c>
      <c r="X614" s="252">
        <v>48.330000009580601</v>
      </c>
      <c r="Y614" s="253">
        <v>2821.7069290648747</v>
      </c>
      <c r="Z614" s="253">
        <v>48.330340596677701</v>
      </c>
      <c r="AA614" s="2">
        <f t="shared" si="425"/>
        <v>0.38939836946324508</v>
      </c>
      <c r="AB614" s="2">
        <f t="shared" si="426"/>
        <v>7.0471156017353983E-4</v>
      </c>
      <c r="AC614" s="215">
        <f t="shared" si="427"/>
        <v>121.67488382295726</v>
      </c>
      <c r="AD614" s="217">
        <f t="shared" si="428"/>
        <v>1.1599957071058754E-7</v>
      </c>
      <c r="AE614" s="223"/>
      <c r="AF614" s="23"/>
      <c r="AG614" s="372"/>
      <c r="AH614" s="367"/>
      <c r="AI614" s="367"/>
      <c r="AJ614" s="3">
        <v>81</v>
      </c>
      <c r="AK614" s="252">
        <v>2676.1153096420499</v>
      </c>
      <c r="AL614" s="252">
        <v>48.330000007966703</v>
      </c>
      <c r="AM614" s="253">
        <v>2664.7933631781775</v>
      </c>
      <c r="AN614" s="253">
        <v>48.33026394612164</v>
      </c>
      <c r="AO614" s="2">
        <f t="shared" si="429"/>
        <v>0.42307393941805632</v>
      </c>
      <c r="AP614" s="2">
        <f t="shared" si="430"/>
        <v>5.4611660437344466E-4</v>
      </c>
      <c r="AQ614" s="215">
        <f t="shared" si="431"/>
        <v>128.18647173079131</v>
      </c>
      <c r="AR614" s="280">
        <f t="shared" si="432"/>
        <v>6.9663349631649861E-8</v>
      </c>
      <c r="AS614" s="475"/>
    </row>
    <row r="615" spans="2:45" s="20" customFormat="1" x14ac:dyDescent="0.25">
      <c r="B615" s="96"/>
      <c r="D615" s="463"/>
      <c r="E615" s="426"/>
      <c r="F615" s="370"/>
      <c r="G615" s="370"/>
      <c r="H615" s="283">
        <v>82</v>
      </c>
      <c r="I615" s="284">
        <v>2684.2478350912002</v>
      </c>
      <c r="J615" s="284">
        <v>48.3300000032649</v>
      </c>
      <c r="K615" s="285">
        <v>2674.196622188033</v>
      </c>
      <c r="L615" s="285">
        <v>48.33006369319645</v>
      </c>
      <c r="M615" s="286">
        <f t="shared" si="421"/>
        <v>0.37445174665943981</v>
      </c>
      <c r="N615" s="286">
        <f t="shared" si="422"/>
        <v>1.3178136053511869E-4</v>
      </c>
      <c r="O615" s="287">
        <f t="shared" si="423"/>
        <v>101.02688082479476</v>
      </c>
      <c r="P615" s="288">
        <f t="shared" si="424"/>
        <v>4.0564073809615623E-9</v>
      </c>
      <c r="Q615" s="223"/>
      <c r="R615" s="23"/>
      <c r="S615" s="372"/>
      <c r="T615" s="367"/>
      <c r="U615" s="367"/>
      <c r="V615" s="3">
        <v>82</v>
      </c>
      <c r="W615" s="252">
        <v>2832.7263770095701</v>
      </c>
      <c r="X615" s="252">
        <v>48.330000008050398</v>
      </c>
      <c r="Y615" s="253">
        <v>2821.5594532940127</v>
      </c>
      <c r="Z615" s="253">
        <v>48.330320519324751</v>
      </c>
      <c r="AA615" s="2">
        <f t="shared" si="425"/>
        <v>0.39421116724115324</v>
      </c>
      <c r="AB615" s="2">
        <f t="shared" si="426"/>
        <v>6.6317251044809543E-4</v>
      </c>
      <c r="AC615" s="215">
        <f t="shared" si="427"/>
        <v>124.70018526907961</v>
      </c>
      <c r="AD615" s="217">
        <f t="shared" si="428"/>
        <v>1.0272747698735363E-7</v>
      </c>
      <c r="AE615" s="223"/>
      <c r="AF615" s="23"/>
      <c r="AG615" s="372"/>
      <c r="AH615" s="367"/>
      <c r="AI615" s="367"/>
      <c r="AJ615" s="3">
        <v>82</v>
      </c>
      <c r="AK615" s="252">
        <v>2676.1045639164699</v>
      </c>
      <c r="AL615" s="252">
        <v>48.330000006694299</v>
      </c>
      <c r="AM615" s="253">
        <v>2664.6427127096299</v>
      </c>
      <c r="AN615" s="253">
        <v>48.330248376130498</v>
      </c>
      <c r="AO615" s="2">
        <f t="shared" si="429"/>
        <v>0.42830356337293701</v>
      </c>
      <c r="AP615" s="2">
        <f t="shared" si="430"/>
        <v>5.1390324056585523E-4</v>
      </c>
      <c r="AQ615" s="215">
        <f t="shared" si="431"/>
        <v>131.37403308774043</v>
      </c>
      <c r="AR615" s="280">
        <f t="shared" si="432"/>
        <v>6.1687376838246293E-8</v>
      </c>
      <c r="AS615" s="475"/>
    </row>
    <row r="616" spans="2:45" s="20" customFormat="1" x14ac:dyDescent="0.25">
      <c r="B616" s="96"/>
      <c r="D616" s="463"/>
      <c r="E616" s="426"/>
      <c r="F616" s="370"/>
      <c r="G616" s="370"/>
      <c r="H616" s="283">
        <v>83</v>
      </c>
      <c r="I616" s="284">
        <v>2684.2370664612299</v>
      </c>
      <c r="J616" s="284">
        <v>48.330000002750197</v>
      </c>
      <c r="K616" s="285">
        <v>2674.0631755077507</v>
      </c>
      <c r="L616" s="285">
        <v>48.330059467578266</v>
      </c>
      <c r="M616" s="286">
        <f t="shared" si="421"/>
        <v>0.37902356243414931</v>
      </c>
      <c r="N616" s="286">
        <f t="shared" si="422"/>
        <v>1.2303916421733526E-4</v>
      </c>
      <c r="O616" s="287">
        <f t="shared" si="423"/>
        <v>103.5080571332871</v>
      </c>
      <c r="P616" s="288">
        <f t="shared" si="424"/>
        <v>3.536065777349698E-9</v>
      </c>
      <c r="Q616" s="223"/>
      <c r="R616" s="23"/>
      <c r="S616" s="372"/>
      <c r="T616" s="367"/>
      <c r="U616" s="367"/>
      <c r="V616" s="3">
        <v>83</v>
      </c>
      <c r="W616" s="252">
        <v>2832.71519105691</v>
      </c>
      <c r="X616" s="252">
        <v>48.330000006781901</v>
      </c>
      <c r="Y616" s="253">
        <v>2821.411974728082</v>
      </c>
      <c r="Z616" s="253">
        <v>48.330301625470909</v>
      </c>
      <c r="AA616" s="2">
        <f t="shared" si="425"/>
        <v>0.39902410113495146</v>
      </c>
      <c r="AB616" s="2">
        <f t="shared" si="426"/>
        <v>6.2408170694306883E-4</v>
      </c>
      <c r="AC616" s="215">
        <f t="shared" si="427"/>
        <v>127.76269937628523</v>
      </c>
      <c r="AD616" s="217">
        <f t="shared" si="428"/>
        <v>9.0973833558850191E-8</v>
      </c>
      <c r="AE616" s="223"/>
      <c r="AF616" s="23"/>
      <c r="AG616" s="372"/>
      <c r="AH616" s="367"/>
      <c r="AI616" s="367"/>
      <c r="AJ616" s="3">
        <v>83</v>
      </c>
      <c r="AK616" s="252">
        <v>2676.09381817449</v>
      </c>
      <c r="AL616" s="252">
        <v>48.330000005638702</v>
      </c>
      <c r="AM616" s="253">
        <v>2664.4920590080692</v>
      </c>
      <c r="AN616" s="253">
        <v>48.330233724591864</v>
      </c>
      <c r="AO616" s="2">
        <f t="shared" si="429"/>
        <v>0.43353334952714884</v>
      </c>
      <c r="AP616" s="2">
        <f t="shared" si="430"/>
        <v>4.8358980578177294E-4</v>
      </c>
      <c r="AQ616" s="215">
        <f t="shared" si="431"/>
        <v>134.60081575562984</v>
      </c>
      <c r="AR616" s="280">
        <f t="shared" si="432"/>
        <v>5.4624549066953739E-8</v>
      </c>
      <c r="AS616" s="475"/>
    </row>
    <row r="617" spans="2:45" s="20" customFormat="1" x14ac:dyDescent="0.25">
      <c r="B617" s="96"/>
      <c r="D617" s="463"/>
      <c r="E617" s="426"/>
      <c r="F617" s="370"/>
      <c r="G617" s="370"/>
      <c r="H617" s="283">
        <v>84</v>
      </c>
      <c r="I617" s="284">
        <v>2684.2262978148601</v>
      </c>
      <c r="J617" s="284">
        <v>48.330000002205303</v>
      </c>
      <c r="K617" s="285">
        <v>2673.9297263017079</v>
      </c>
      <c r="L617" s="285">
        <v>48.330055522298998</v>
      </c>
      <c r="M617" s="286">
        <f t="shared" si="421"/>
        <v>0.38359550837924244</v>
      </c>
      <c r="N617" s="286">
        <f t="shared" si="422"/>
        <v>1.148770819227624E-4</v>
      </c>
      <c r="O617" s="287">
        <f t="shared" si="423"/>
        <v>106.01938492545801</v>
      </c>
      <c r="P617" s="288">
        <f t="shared" si="424"/>
        <v>3.0824808039909063E-9</v>
      </c>
      <c r="Q617" s="223"/>
      <c r="R617" s="23"/>
      <c r="S617" s="372"/>
      <c r="T617" s="367"/>
      <c r="U617" s="367"/>
      <c r="V617" s="3">
        <v>84</v>
      </c>
      <c r="W617" s="252">
        <v>2832.7040050881601</v>
      </c>
      <c r="X617" s="252">
        <v>48.330000005438897</v>
      </c>
      <c r="Y617" s="253">
        <v>2821.2644933660954</v>
      </c>
      <c r="Z617" s="253">
        <v>48.330283845353222</v>
      </c>
      <c r="AA617" s="2">
        <f t="shared" si="425"/>
        <v>0.40383717118049844</v>
      </c>
      <c r="AB617" s="2">
        <f t="shared" si="426"/>
        <v>5.8729549822554106E-4</v>
      </c>
      <c r="AC617" s="215">
        <f t="shared" si="427"/>
        <v>130.86242843925586</v>
      </c>
      <c r="AD617" s="217">
        <f t="shared" si="428"/>
        <v>8.0565096963652309E-8</v>
      </c>
      <c r="AE617" s="223"/>
      <c r="AF617" s="23"/>
      <c r="AG617" s="372"/>
      <c r="AH617" s="367"/>
      <c r="AI617" s="367"/>
      <c r="AJ617" s="3">
        <v>84</v>
      </c>
      <c r="AK617" s="252">
        <v>2676.0830724160801</v>
      </c>
      <c r="AL617" s="252">
        <v>48.330000004521303</v>
      </c>
      <c r="AM617" s="253">
        <v>2664.3414020725018</v>
      </c>
      <c r="AN617" s="253">
        <v>48.33021993732806</v>
      </c>
      <c r="AO617" s="2">
        <f t="shared" si="429"/>
        <v>0.43876329791875485</v>
      </c>
      <c r="AP617" s="2">
        <f t="shared" si="430"/>
        <v>4.5506477702670918E-4</v>
      </c>
      <c r="AQ617" s="215">
        <f t="shared" si="431"/>
        <v>137.86682245726698</v>
      </c>
      <c r="AR617" s="280">
        <f t="shared" si="432"/>
        <v>4.8370439488268529E-8</v>
      </c>
      <c r="AS617" s="475"/>
    </row>
    <row r="618" spans="2:45" s="20" customFormat="1" x14ac:dyDescent="0.25">
      <c r="B618" s="96"/>
      <c r="D618" s="463"/>
      <c r="E618" s="426"/>
      <c r="F618" s="370"/>
      <c r="G618" s="370"/>
      <c r="H618" s="283">
        <v>85</v>
      </c>
      <c r="I618" s="284">
        <v>2684.2155291520298</v>
      </c>
      <c r="J618" s="284">
        <v>48.330000001827401</v>
      </c>
      <c r="K618" s="285">
        <v>2673.7962745694422</v>
      </c>
      <c r="L618" s="285">
        <v>48.330051838760376</v>
      </c>
      <c r="M618" s="286">
        <f t="shared" si="421"/>
        <v>0.38816758451133765</v>
      </c>
      <c r="N618" s="286">
        <f t="shared" si="422"/>
        <v>1.0725622382253453E-4</v>
      </c>
      <c r="O618" s="287">
        <f t="shared" si="423"/>
        <v>108.56086605677385</v>
      </c>
      <c r="P618" s="288">
        <f t="shared" si="424"/>
        <v>2.6870676202951724E-9</v>
      </c>
      <c r="Q618" s="223"/>
      <c r="R618" s="23"/>
      <c r="S618" s="372"/>
      <c r="T618" s="367"/>
      <c r="U618" s="367"/>
      <c r="V618" s="3">
        <v>85</v>
      </c>
      <c r="W618" s="252">
        <v>2832.6928191032898</v>
      </c>
      <c r="X618" s="252">
        <v>48.330000004508101</v>
      </c>
      <c r="Y618" s="253">
        <v>2821.1170092071025</v>
      </c>
      <c r="Z618" s="253">
        <v>48.330267113320971</v>
      </c>
      <c r="AA618" s="2">
        <f t="shared" si="425"/>
        <v>0.40865037741196997</v>
      </c>
      <c r="AB618" s="2">
        <f t="shared" si="426"/>
        <v>5.5267703878712153E-4</v>
      </c>
      <c r="AC618" s="215">
        <f t="shared" si="427"/>
        <v>133.99937475266935</v>
      </c>
      <c r="AD618" s="217">
        <f t="shared" si="428"/>
        <v>7.1347117913211232E-8</v>
      </c>
      <c r="AE618" s="223"/>
      <c r="AF618" s="23"/>
      <c r="AG618" s="372"/>
      <c r="AH618" s="367"/>
      <c r="AI618" s="367"/>
      <c r="AJ618" s="3">
        <v>85</v>
      </c>
      <c r="AK618" s="252">
        <v>2676.0723266412001</v>
      </c>
      <c r="AL618" s="252">
        <v>48.3300000037461</v>
      </c>
      <c r="AM618" s="253">
        <v>2664.1907419019649</v>
      </c>
      <c r="AN618" s="253">
        <v>48.330206963357227</v>
      </c>
      <c r="AO618" s="2">
        <f t="shared" si="429"/>
        <v>0.44399340858429165</v>
      </c>
      <c r="AP618" s="2">
        <f t="shared" si="430"/>
        <v>4.2822183139021682E-4</v>
      </c>
      <c r="AQ618" s="215">
        <f t="shared" si="431"/>
        <v>141.17205591562734</v>
      </c>
      <c r="AR618" s="280">
        <f t="shared" si="432"/>
        <v>4.2832280637811494E-8</v>
      </c>
      <c r="AS618" s="475"/>
    </row>
    <row r="619" spans="2:45" s="20" customFormat="1" x14ac:dyDescent="0.25">
      <c r="B619" s="96"/>
      <c r="D619" s="463"/>
      <c r="E619" s="426"/>
      <c r="F619" s="370"/>
      <c r="G619" s="370"/>
      <c r="H619" s="283">
        <v>86</v>
      </c>
      <c r="I619" s="284">
        <v>2684.2047604726799</v>
      </c>
      <c r="J619" s="284">
        <v>48.330000001506598</v>
      </c>
      <c r="K619" s="285">
        <v>2673.6628203105001</v>
      </c>
      <c r="L619" s="285">
        <v>48.330048399597977</v>
      </c>
      <c r="M619" s="286">
        <f t="shared" si="421"/>
        <v>0.39273979084678312</v>
      </c>
      <c r="N619" s="286">
        <f t="shared" si="422"/>
        <v>1.0014088843037445E-4</v>
      </c>
      <c r="O619" s="287">
        <f t="shared" si="423"/>
        <v>111.13250238297944</v>
      </c>
      <c r="P619" s="288">
        <f t="shared" si="424"/>
        <v>2.3423752492179922E-9</v>
      </c>
      <c r="Q619" s="223"/>
      <c r="R619" s="23"/>
      <c r="S619" s="372"/>
      <c r="T619" s="367"/>
      <c r="U619" s="367"/>
      <c r="V619" s="3">
        <v>86</v>
      </c>
      <c r="W619" s="252">
        <v>2832.6816331022101</v>
      </c>
      <c r="X619" s="252">
        <v>48.330000003718602</v>
      </c>
      <c r="Y619" s="253">
        <v>2820.9695222501869</v>
      </c>
      <c r="Z619" s="253">
        <v>48.330251367593256</v>
      </c>
      <c r="AA619" s="2">
        <f t="shared" si="425"/>
        <v>0.41346371986027608</v>
      </c>
      <c r="AB619" s="2">
        <f t="shared" si="426"/>
        <v>5.2009905779884199E-4</v>
      </c>
      <c r="AC619" s="215">
        <f t="shared" si="427"/>
        <v>137.17354061007998</v>
      </c>
      <c r="AD619" s="217">
        <f t="shared" si="428"/>
        <v>6.3183797480830875E-8</v>
      </c>
      <c r="AE619" s="223"/>
      <c r="AF619" s="23"/>
      <c r="AG619" s="372"/>
      <c r="AH619" s="367"/>
      <c r="AI619" s="367"/>
      <c r="AJ619" s="3">
        <v>86</v>
      </c>
      <c r="AK619" s="252">
        <v>2676.0615808497901</v>
      </c>
      <c r="AL619" s="252">
        <v>48.330000003088401</v>
      </c>
      <c r="AM619" s="253">
        <v>2664.0400784955245</v>
      </c>
      <c r="AN619" s="253">
        <v>48.330194754704777</v>
      </c>
      <c r="AO619" s="2">
        <f t="shared" si="429"/>
        <v>0.44922368155848136</v>
      </c>
      <c r="AP619" s="2">
        <f t="shared" si="430"/>
        <v>4.0296216917913385E-4</v>
      </c>
      <c r="AQ619" s="215">
        <f t="shared" si="431"/>
        <v>144.51651885361147</v>
      </c>
      <c r="AR619" s="280">
        <f t="shared" si="432"/>
        <v>3.7928192081345288E-8</v>
      </c>
      <c r="AS619" s="475"/>
    </row>
    <row r="620" spans="2:45" s="20" customFormat="1" x14ac:dyDescent="0.25">
      <c r="B620" s="96"/>
      <c r="D620" s="463"/>
      <c r="E620" s="426"/>
      <c r="F620" s="370"/>
      <c r="G620" s="370"/>
      <c r="H620" s="283">
        <v>87</v>
      </c>
      <c r="I620" s="284">
        <v>2684.1939917766899</v>
      </c>
      <c r="J620" s="284">
        <v>48.330000001219098</v>
      </c>
      <c r="K620" s="285">
        <v>2673.5293635244379</v>
      </c>
      <c r="L620" s="285">
        <v>48.33004518859935</v>
      </c>
      <c r="M620" s="286">
        <f t="shared" si="421"/>
        <v>0.39731212739929367</v>
      </c>
      <c r="N620" s="286">
        <f t="shared" si="422"/>
        <v>9.3497579662098665E-5</v>
      </c>
      <c r="O620" s="287">
        <f t="shared" si="423"/>
        <v>113.73429575873126</v>
      </c>
      <c r="P620" s="288">
        <f t="shared" si="424"/>
        <v>2.0418993340236665E-9</v>
      </c>
      <c r="Q620" s="223"/>
      <c r="R620" s="23"/>
      <c r="S620" s="372"/>
      <c r="T620" s="367"/>
      <c r="U620" s="367"/>
      <c r="V620" s="3">
        <v>87</v>
      </c>
      <c r="W620" s="252">
        <v>2832.6704470847999</v>
      </c>
      <c r="X620" s="252">
        <v>48.3300000030113</v>
      </c>
      <c r="Y620" s="253">
        <v>2820.8220324944641</v>
      </c>
      <c r="Z620" s="253">
        <v>48.330236550030911</v>
      </c>
      <c r="AA620" s="2">
        <f t="shared" si="425"/>
        <v>0.41827719855408513</v>
      </c>
      <c r="AB620" s="2">
        <f t="shared" si="426"/>
        <v>4.8944138132904578E-4</v>
      </c>
      <c r="AC620" s="215">
        <f t="shared" si="427"/>
        <v>140.38492830448175</v>
      </c>
      <c r="AD620" s="217">
        <f t="shared" si="428"/>
        <v>5.5954492486878228E-8</v>
      </c>
      <c r="AE620" s="223"/>
      <c r="AF620" s="23"/>
      <c r="AG620" s="372"/>
      <c r="AH620" s="367"/>
      <c r="AI620" s="367"/>
      <c r="AJ620" s="3">
        <v>87</v>
      </c>
      <c r="AK620" s="252">
        <v>2676.0508350416999</v>
      </c>
      <c r="AL620" s="252">
        <v>48.330000002499197</v>
      </c>
      <c r="AM620" s="253">
        <v>2663.8894118522749</v>
      </c>
      <c r="AN620" s="253">
        <v>48.33018326622603</v>
      </c>
      <c r="AO620" s="2">
        <f t="shared" si="429"/>
        <v>0.45445411687164439</v>
      </c>
      <c r="AP620" s="2">
        <f t="shared" si="430"/>
        <v>3.7919248256304127E-4</v>
      </c>
      <c r="AQ620" s="215">
        <f t="shared" si="431"/>
        <v>147.90021399228468</v>
      </c>
      <c r="AR620" s="280">
        <f t="shared" si="432"/>
        <v>3.3585593572425243E-8</v>
      </c>
      <c r="AS620" s="475"/>
    </row>
    <row r="621" spans="2:45" s="20" customFormat="1" x14ac:dyDescent="0.25">
      <c r="B621" s="96"/>
      <c r="D621" s="463"/>
      <c r="E621" s="426"/>
      <c r="F621" s="370"/>
      <c r="G621" s="370"/>
      <c r="H621" s="283">
        <v>88</v>
      </c>
      <c r="I621" s="284">
        <v>2684.1832230638602</v>
      </c>
      <c r="J621" s="284">
        <v>48.330000001014298</v>
      </c>
      <c r="K621" s="285">
        <v>2673.395904210819</v>
      </c>
      <c r="L621" s="285">
        <v>48.330042190627609</v>
      </c>
      <c r="M621" s="286">
        <f t="shared" si="421"/>
        <v>0.401884594179378</v>
      </c>
      <c r="N621" s="286">
        <f t="shared" si="422"/>
        <v>8.7294875459545496E-5</v>
      </c>
      <c r="O621" s="287">
        <f t="shared" si="423"/>
        <v>116.36624803717687</v>
      </c>
      <c r="P621" s="288">
        <f t="shared" si="424"/>
        <v>1.7799634712881488E-9</v>
      </c>
      <c r="Q621" s="223"/>
      <c r="R621" s="23"/>
      <c r="S621" s="372"/>
      <c r="T621" s="367"/>
      <c r="U621" s="367"/>
      <c r="V621" s="3">
        <v>88</v>
      </c>
      <c r="W621" s="252">
        <v>2832.6592610508501</v>
      </c>
      <c r="X621" s="252">
        <v>48.330000002506701</v>
      </c>
      <c r="Y621" s="253">
        <v>2820.6745399390798</v>
      </c>
      <c r="Z621" s="253">
        <v>48.330222605921833</v>
      </c>
      <c r="AA621" s="2">
        <f t="shared" si="425"/>
        <v>0.42309081351790584</v>
      </c>
      <c r="AB621" s="2">
        <f t="shared" si="426"/>
        <v>4.6059055477029197E-4</v>
      </c>
      <c r="AC621" s="215">
        <f t="shared" si="427"/>
        <v>143.63354012691372</v>
      </c>
      <c r="AD621" s="217">
        <f t="shared" si="428"/>
        <v>4.955228042844188E-8</v>
      </c>
      <c r="AE621" s="223"/>
      <c r="AF621" s="23"/>
      <c r="AG621" s="372"/>
      <c r="AH621" s="367"/>
      <c r="AI621" s="367"/>
      <c r="AJ621" s="3">
        <v>88</v>
      </c>
      <c r="AK621" s="252">
        <v>2676.04008921677</v>
      </c>
      <c r="AL621" s="252">
        <v>48.330000002078897</v>
      </c>
      <c r="AM621" s="253">
        <v>2663.7387419713355</v>
      </c>
      <c r="AN621" s="253">
        <v>48.330172455439261</v>
      </c>
      <c r="AO621" s="2">
        <f t="shared" si="429"/>
        <v>0.45968471455279614</v>
      </c>
      <c r="AP621" s="2">
        <f t="shared" si="430"/>
        <v>3.5682466450675696E-4</v>
      </c>
      <c r="AQ621" s="215">
        <f t="shared" si="431"/>
        <v>151.32314405275895</v>
      </c>
      <c r="AR621" s="280">
        <f t="shared" si="432"/>
        <v>2.9740161500674798E-8</v>
      </c>
      <c r="AS621" s="475"/>
    </row>
    <row r="622" spans="2:45" s="20" customFormat="1" x14ac:dyDescent="0.25">
      <c r="B622" s="96"/>
      <c r="D622" s="463"/>
      <c r="E622" s="426"/>
      <c r="F622" s="370"/>
      <c r="G622" s="370"/>
      <c r="H622" s="283">
        <v>89</v>
      </c>
      <c r="I622" s="284">
        <v>2684.1724543340501</v>
      </c>
      <c r="J622" s="284">
        <v>48.3300000008146</v>
      </c>
      <c r="K622" s="285">
        <v>2673.2624423692146</v>
      </c>
      <c r="L622" s="285">
        <v>48.330039391550066</v>
      </c>
      <c r="M622" s="286">
        <f t="shared" si="421"/>
        <v>0.40645719119945212</v>
      </c>
      <c r="N622" s="286">
        <f t="shared" si="422"/>
        <v>8.1503694321669883E-5</v>
      </c>
      <c r="O622" s="287">
        <f t="shared" si="423"/>
        <v>119.02836107285542</v>
      </c>
      <c r="P622" s="288">
        <f t="shared" si="424"/>
        <v>1.5516300405781508E-9</v>
      </c>
      <c r="Q622" s="223"/>
      <c r="R622" s="23"/>
      <c r="S622" s="372"/>
      <c r="T622" s="367"/>
      <c r="U622" s="367"/>
      <c r="V622" s="3">
        <v>89</v>
      </c>
      <c r="W622" s="252">
        <v>2832.6480750002302</v>
      </c>
      <c r="X622" s="252">
        <v>48.330000002015097</v>
      </c>
      <c r="Y622" s="253">
        <v>2820.5270445832084</v>
      </c>
      <c r="Z622" s="253">
        <v>48.330209483778972</v>
      </c>
      <c r="AA622" s="2">
        <f t="shared" si="425"/>
        <v>0.42790456477798683</v>
      </c>
      <c r="AB622" s="2">
        <f t="shared" si="426"/>
        <v>4.3344043837406345E-4</v>
      </c>
      <c r="AC622" s="215">
        <f t="shared" si="427"/>
        <v>146.91937837036662</v>
      </c>
      <c r="AD622" s="217">
        <f t="shared" si="428"/>
        <v>4.3882609396147371E-8</v>
      </c>
      <c r="AE622" s="223"/>
      <c r="AF622" s="23"/>
      <c r="AG622" s="372"/>
      <c r="AH622" s="367"/>
      <c r="AI622" s="367"/>
      <c r="AJ622" s="3">
        <v>89</v>
      </c>
      <c r="AK622" s="252">
        <v>2676.0293433748402</v>
      </c>
      <c r="AL622" s="252">
        <v>48.330000001669497</v>
      </c>
      <c r="AM622" s="253">
        <v>2663.5880688518505</v>
      </c>
      <c r="AN622" s="253">
        <v>48.330162282368654</v>
      </c>
      <c r="AO622" s="2">
        <f t="shared" si="429"/>
        <v>0.46491547463001881</v>
      </c>
      <c r="AP622" s="2">
        <f t="shared" si="430"/>
        <v>3.3577632764759995E-4</v>
      </c>
      <c r="AQ622" s="215">
        <f t="shared" si="431"/>
        <v>154.78531175639299</v>
      </c>
      <c r="AR622" s="280">
        <f t="shared" si="432"/>
        <v>2.6335025319108958E-8</v>
      </c>
      <c r="AS622" s="475"/>
    </row>
    <row r="623" spans="2:45" s="20" customFormat="1" x14ac:dyDescent="0.25">
      <c r="B623" s="96"/>
      <c r="D623" s="463"/>
      <c r="E623" s="426"/>
      <c r="F623" s="370"/>
      <c r="G623" s="370"/>
      <c r="H623" s="283">
        <v>90</v>
      </c>
      <c r="I623" s="284">
        <v>2684.1616855868201</v>
      </c>
      <c r="J623" s="284">
        <v>48.330000000677202</v>
      </c>
      <c r="K623" s="285">
        <v>2673.128977999203</v>
      </c>
      <c r="L623" s="285">
        <v>48.330036778171625</v>
      </c>
      <c r="M623" s="286">
        <f t="shared" si="421"/>
        <v>0.41102991846055986</v>
      </c>
      <c r="N623" s="286">
        <f t="shared" si="422"/>
        <v>7.6096615811729624E-5</v>
      </c>
      <c r="O623" s="287">
        <f t="shared" si="423"/>
        <v>121.72063671386385</v>
      </c>
      <c r="P623" s="288">
        <f t="shared" si="424"/>
        <v>1.3525840959840914E-9</v>
      </c>
      <c r="Q623" s="223"/>
      <c r="R623" s="23"/>
      <c r="S623" s="372"/>
      <c r="T623" s="367"/>
      <c r="U623" s="367"/>
      <c r="V623" s="3">
        <v>90</v>
      </c>
      <c r="W623" s="252">
        <v>2832.6368889324499</v>
      </c>
      <c r="X623" s="252">
        <v>48.330000001676801</v>
      </c>
      <c r="Y623" s="253">
        <v>2820.3795464260515</v>
      </c>
      <c r="Z623" s="253">
        <v>48.330197135150229</v>
      </c>
      <c r="AA623" s="2">
        <f t="shared" si="425"/>
        <v>0.43271845234698719</v>
      </c>
      <c r="AB623" s="2">
        <f t="shared" si="426"/>
        <v>4.0789048918069302E-4</v>
      </c>
      <c r="AC623" s="215">
        <f t="shared" si="427"/>
        <v>150.24244531915966</v>
      </c>
      <c r="AD623" s="217">
        <f t="shared" si="428"/>
        <v>3.8861606345736126E-8</v>
      </c>
      <c r="AE623" s="223"/>
      <c r="AF623" s="23"/>
      <c r="AG623" s="372"/>
      <c r="AH623" s="367"/>
      <c r="AI623" s="367"/>
      <c r="AJ623" s="3">
        <v>90</v>
      </c>
      <c r="AK623" s="252">
        <v>2676.01859751546</v>
      </c>
      <c r="AL623" s="252">
        <v>48.330000001388001</v>
      </c>
      <c r="AM623" s="253">
        <v>2663.4373924929864</v>
      </c>
      <c r="AN623" s="253">
        <v>48.330152709396458</v>
      </c>
      <c r="AO623" s="2">
        <f t="shared" si="429"/>
        <v>0.47014639711975637</v>
      </c>
      <c r="AP623" s="2">
        <f t="shared" si="430"/>
        <v>3.1596939468806048E-4</v>
      </c>
      <c r="AQ623" s="215">
        <f t="shared" si="431"/>
        <v>158.28671981751415</v>
      </c>
      <c r="AR623" s="280">
        <f t="shared" si="432"/>
        <v>2.3319735846941449E-8</v>
      </c>
      <c r="AS623" s="475"/>
    </row>
    <row r="624" spans="2:45" s="20" customFormat="1" x14ac:dyDescent="0.25">
      <c r="B624" s="96"/>
      <c r="D624" s="463"/>
      <c r="E624" s="426"/>
      <c r="F624" s="370"/>
      <c r="G624" s="370"/>
      <c r="H624" s="283">
        <v>91</v>
      </c>
      <c r="I624" s="284">
        <v>2684.1509168219</v>
      </c>
      <c r="J624" s="284">
        <v>48.330000000567701</v>
      </c>
      <c r="K624" s="285">
        <v>2672.9955111003696</v>
      </c>
      <c r="L624" s="285">
        <v>48.330034338172567</v>
      </c>
      <c r="M624" s="286">
        <f t="shared" si="421"/>
        <v>0.41560277596978734</v>
      </c>
      <c r="N624" s="286">
        <f t="shared" si="422"/>
        <v>7.1048220289156262E-5</v>
      </c>
      <c r="O624" s="287">
        <f t="shared" si="423"/>
        <v>124.44307681195129</v>
      </c>
      <c r="P624" s="288">
        <f t="shared" si="424"/>
        <v>1.1790711079440239E-9</v>
      </c>
      <c r="Q624" s="223"/>
      <c r="R624" s="23"/>
      <c r="S624" s="372"/>
      <c r="T624" s="367"/>
      <c r="U624" s="367"/>
      <c r="V624" s="3">
        <v>91</v>
      </c>
      <c r="W624" s="252">
        <v>2832.6257028472701</v>
      </c>
      <c r="X624" s="252">
        <v>48.330000001406503</v>
      </c>
      <c r="Y624" s="253">
        <v>2820.2320454668352</v>
      </c>
      <c r="Z624" s="253">
        <v>48.330185514439556</v>
      </c>
      <c r="AA624" s="2">
        <f t="shared" si="425"/>
        <v>0.43753247624552577</v>
      </c>
      <c r="AB624" s="2">
        <f t="shared" si="426"/>
        <v>3.838465405487025E-4</v>
      </c>
      <c r="AC624" s="215">
        <f t="shared" si="427"/>
        <v>153.60274326360818</v>
      </c>
      <c r="AD624" s="217">
        <f t="shared" si="428"/>
        <v>3.441508543237013E-8</v>
      </c>
      <c r="AE624" s="223"/>
      <c r="AF624" s="23"/>
      <c r="AG624" s="372"/>
      <c r="AH624" s="367"/>
      <c r="AI624" s="367"/>
      <c r="AJ624" s="3">
        <v>91</v>
      </c>
      <c r="AK624" s="252">
        <v>2676.0078516383901</v>
      </c>
      <c r="AL624" s="252">
        <v>48.330000001163398</v>
      </c>
      <c r="AM624" s="253">
        <v>2663.2867128939315</v>
      </c>
      <c r="AN624" s="253">
        <v>48.330143701123902</v>
      </c>
      <c r="AO624" s="2">
        <f t="shared" si="429"/>
        <v>0.47537748204550473</v>
      </c>
      <c r="AP624" s="2">
        <f t="shared" si="430"/>
        <v>2.9733076867345648E-4</v>
      </c>
      <c r="AQ624" s="215">
        <f t="shared" si="431"/>
        <v>161.82737095576536</v>
      </c>
      <c r="AR624" s="280">
        <f t="shared" si="432"/>
        <v>2.0649678648661665E-8</v>
      </c>
      <c r="AS624" s="475"/>
    </row>
    <row r="625" spans="2:45" s="20" customFormat="1" x14ac:dyDescent="0.25">
      <c r="B625" s="96"/>
      <c r="D625" s="463"/>
      <c r="E625" s="426"/>
      <c r="F625" s="370"/>
      <c r="G625" s="370"/>
      <c r="H625" s="283">
        <v>92</v>
      </c>
      <c r="I625" s="284">
        <v>2684.1401480384002</v>
      </c>
      <c r="J625" s="284">
        <v>48.330000000455001</v>
      </c>
      <c r="K625" s="285">
        <v>2672.8620416723056</v>
      </c>
      <c r="L625" s="285">
        <v>48.330032060050499</v>
      </c>
      <c r="M625" s="286">
        <f t="shared" si="421"/>
        <v>0.42017576371102416</v>
      </c>
      <c r="N625" s="286">
        <f t="shared" si="422"/>
        <v>6.6334772392211936E-5</v>
      </c>
      <c r="O625" s="287">
        <f t="shared" si="423"/>
        <v>127.19568320494268</v>
      </c>
      <c r="P625" s="288">
        <f t="shared" si="424"/>
        <v>1.0278176634606197E-9</v>
      </c>
      <c r="Q625" s="223"/>
      <c r="R625" s="23"/>
      <c r="S625" s="372"/>
      <c r="T625" s="367"/>
      <c r="U625" s="367"/>
      <c r="V625" s="3">
        <v>92</v>
      </c>
      <c r="W625" s="252">
        <v>2832.6145167437498</v>
      </c>
      <c r="X625" s="252">
        <v>48.330000001128603</v>
      </c>
      <c r="Y625" s="253">
        <v>2820.0845417048099</v>
      </c>
      <c r="Z625" s="253">
        <v>48.330174578738614</v>
      </c>
      <c r="AA625" s="2">
        <f t="shared" si="425"/>
        <v>0.44234663646869432</v>
      </c>
      <c r="AB625" s="2">
        <f t="shared" si="426"/>
        <v>3.6121996690823916E-4</v>
      </c>
      <c r="AC625" s="215">
        <f t="shared" si="427"/>
        <v>157.00027447645789</v>
      </c>
      <c r="AD625" s="217">
        <f t="shared" si="428"/>
        <v>3.0477341917093003E-8</v>
      </c>
      <c r="AE625" s="223"/>
      <c r="AF625" s="23"/>
      <c r="AG625" s="372"/>
      <c r="AH625" s="367"/>
      <c r="AI625" s="367"/>
      <c r="AJ625" s="3">
        <v>92</v>
      </c>
      <c r="AK625" s="252">
        <v>2675.9971057427201</v>
      </c>
      <c r="AL625" s="252">
        <v>48.3300000009325</v>
      </c>
      <c r="AM625" s="253">
        <v>2663.1360300538945</v>
      </c>
      <c r="AN625" s="253">
        <v>48.330135224240308</v>
      </c>
      <c r="AO625" s="2">
        <f t="shared" si="429"/>
        <v>0.48060872940503591</v>
      </c>
      <c r="AP625" s="2">
        <f t="shared" si="430"/>
        <v>2.7979165695305168E-4</v>
      </c>
      <c r="AQ625" s="215">
        <f t="shared" si="431"/>
        <v>165.40726787370144</v>
      </c>
      <c r="AR625" s="280">
        <f t="shared" si="432"/>
        <v>1.8285342974542238E-8</v>
      </c>
      <c r="AS625" s="475"/>
    </row>
    <row r="626" spans="2:45" s="20" customFormat="1" x14ac:dyDescent="0.25">
      <c r="B626" s="96"/>
      <c r="D626" s="463"/>
      <c r="E626" s="426"/>
      <c r="F626" s="370"/>
      <c r="G626" s="370"/>
      <c r="H626" s="283">
        <v>93</v>
      </c>
      <c r="I626" s="284">
        <v>2684.1293792358802</v>
      </c>
      <c r="J626" s="284">
        <v>48.330000000367399</v>
      </c>
      <c r="K626" s="285">
        <v>2672.7285697146081</v>
      </c>
      <c r="L626" s="285">
        <v>48.330029933066101</v>
      </c>
      <c r="M626" s="286">
        <f t="shared" si="421"/>
        <v>0.42474888168459624</v>
      </c>
      <c r="N626" s="286">
        <f t="shared" si="422"/>
        <v>6.19339927615495E-5</v>
      </c>
      <c r="O626" s="287">
        <f t="shared" si="423"/>
        <v>129.97845774032845</v>
      </c>
      <c r="P626" s="288">
        <f t="shared" si="424"/>
        <v>8.9596645157779321E-10</v>
      </c>
      <c r="Q626" s="223"/>
      <c r="R626" s="23"/>
      <c r="S626" s="372"/>
      <c r="T626" s="367"/>
      <c r="U626" s="367"/>
      <c r="V626" s="3">
        <v>93</v>
      </c>
      <c r="W626" s="252">
        <v>2832.6033306214099</v>
      </c>
      <c r="X626" s="252">
        <v>48.330000000912399</v>
      </c>
      <c r="Y626" s="253">
        <v>2819.9370351392481</v>
      </c>
      <c r="Z626" s="253">
        <v>48.330164287668346</v>
      </c>
      <c r="AA626" s="2">
        <f t="shared" si="425"/>
        <v>0.4471609330270428</v>
      </c>
      <c r="AB626" s="2">
        <f t="shared" si="426"/>
        <v>3.399270762336378E-4</v>
      </c>
      <c r="AC626" s="215">
        <f t="shared" si="427"/>
        <v>160.43504124143206</v>
      </c>
      <c r="AD626" s="217">
        <f t="shared" si="428"/>
        <v>2.6990138179529546E-8</v>
      </c>
      <c r="AE626" s="223"/>
      <c r="AF626" s="23"/>
      <c r="AG626" s="372"/>
      <c r="AH626" s="367"/>
      <c r="AI626" s="367"/>
      <c r="AJ626" s="3">
        <v>93</v>
      </c>
      <c r="AK626" s="252">
        <v>2675.9863598280099</v>
      </c>
      <c r="AL626" s="252">
        <v>48.330000000753103</v>
      </c>
      <c r="AM626" s="253">
        <v>2662.9853439721032</v>
      </c>
      <c r="AN626" s="253">
        <v>48.330127247399915</v>
      </c>
      <c r="AO626" s="2">
        <f t="shared" si="429"/>
        <v>0.48584013921290098</v>
      </c>
      <c r="AP626" s="2">
        <f t="shared" si="430"/>
        <v>2.6328708216493459E-4</v>
      </c>
      <c r="AQ626" s="215">
        <f t="shared" si="431"/>
        <v>169.02641328553597</v>
      </c>
      <c r="AR626" s="280">
        <f t="shared" si="432"/>
        <v>1.6191709124973121E-8</v>
      </c>
      <c r="AS626" s="475"/>
    </row>
    <row r="627" spans="2:45" s="20" customFormat="1" x14ac:dyDescent="0.25">
      <c r="B627" s="96"/>
      <c r="D627" s="463"/>
      <c r="E627" s="426"/>
      <c r="F627" s="370"/>
      <c r="G627" s="370"/>
      <c r="H627" s="283">
        <v>94</v>
      </c>
      <c r="I627" s="284">
        <v>2684.1186104129602</v>
      </c>
      <c r="J627" s="284">
        <v>48.330000000294298</v>
      </c>
      <c r="K627" s="285">
        <v>2672.5950952268795</v>
      </c>
      <c r="L627" s="285">
        <v>48.330027947192526</v>
      </c>
      <c r="M627" s="286">
        <f t="shared" si="421"/>
        <v>0.42932212985579388</v>
      </c>
      <c r="N627" s="286">
        <f t="shared" si="422"/>
        <v>5.7825156690093778E-5</v>
      </c>
      <c r="O627" s="287">
        <f t="shared" si="423"/>
        <v>132.79140224383156</v>
      </c>
      <c r="P627" s="288">
        <f t="shared" si="424"/>
        <v>7.8102912059371731E-10</v>
      </c>
      <c r="Q627" s="223"/>
      <c r="R627" s="23"/>
      <c r="S627" s="372"/>
      <c r="T627" s="367"/>
      <c r="U627" s="367"/>
      <c r="V627" s="3">
        <v>94</v>
      </c>
      <c r="W627" s="252">
        <v>2832.5921444788501</v>
      </c>
      <c r="X627" s="252">
        <v>48.330000000731602</v>
      </c>
      <c r="Y627" s="253">
        <v>2819.7895257694427</v>
      </c>
      <c r="Z627" s="253">
        <v>48.330154603229872</v>
      </c>
      <c r="AA627" s="2">
        <f t="shared" si="425"/>
        <v>0.45197536589803916</v>
      </c>
      <c r="AB627" s="2">
        <f t="shared" si="426"/>
        <v>3.1988929912644471E-4</v>
      </c>
      <c r="AC627" s="215">
        <f t="shared" si="427"/>
        <v>163.90704581846833</v>
      </c>
      <c r="AD627" s="217">
        <f t="shared" si="428"/>
        <v>2.3901932471372058E-8</v>
      </c>
      <c r="AE627" s="223"/>
      <c r="AF627" s="23"/>
      <c r="AG627" s="372"/>
      <c r="AH627" s="367"/>
      <c r="AI627" s="367"/>
      <c r="AJ627" s="3">
        <v>94</v>
      </c>
      <c r="AK627" s="252">
        <v>2675.9756138929001</v>
      </c>
      <c r="AL627" s="252">
        <v>48.3300000006031</v>
      </c>
      <c r="AM627" s="253">
        <v>2662.8346546478028</v>
      </c>
      <c r="AN627" s="253">
        <v>48.330119741105982</v>
      </c>
      <c r="AO627" s="2">
        <f t="shared" si="429"/>
        <v>0.49107171144883349</v>
      </c>
      <c r="AP627" s="2">
        <f t="shared" si="430"/>
        <v>2.477560581013612E-4</v>
      </c>
      <c r="AQ627" s="215">
        <f t="shared" si="431"/>
        <v>172.68480988130798</v>
      </c>
      <c r="AR627" s="280">
        <f t="shared" si="432"/>
        <v>1.4337788030406014E-8</v>
      </c>
      <c r="AS627" s="475"/>
    </row>
    <row r="628" spans="2:45" s="20" customFormat="1" x14ac:dyDescent="0.25">
      <c r="D628" s="463"/>
      <c r="E628" s="426"/>
      <c r="F628" s="370"/>
      <c r="G628" s="370"/>
      <c r="H628" s="283">
        <v>95</v>
      </c>
      <c r="I628" s="284">
        <v>2684.1078415693</v>
      </c>
      <c r="J628" s="284">
        <v>48.330000000224501</v>
      </c>
      <c r="K628" s="285">
        <v>2672.461618208727</v>
      </c>
      <c r="L628" s="285">
        <v>48.330026093068135</v>
      </c>
      <c r="M628" s="286">
        <f t="shared" si="421"/>
        <v>0.43389550822830875</v>
      </c>
      <c r="N628" s="286">
        <f t="shared" si="422"/>
        <v>5.3988917097426516E-5</v>
      </c>
      <c r="O628" s="287">
        <f t="shared" si="423"/>
        <v>135.63451856435634</v>
      </c>
      <c r="P628" s="288">
        <f t="shared" si="424"/>
        <v>6.8083648887223258E-10</v>
      </c>
      <c r="Q628" s="223"/>
      <c r="R628" s="23"/>
      <c r="S628" s="372"/>
      <c r="T628" s="367"/>
      <c r="U628" s="367"/>
      <c r="V628" s="3">
        <v>95</v>
      </c>
      <c r="W628" s="252">
        <v>2832.5809583157002</v>
      </c>
      <c r="X628" s="252">
        <v>48.330000000558897</v>
      </c>
      <c r="Y628" s="253">
        <v>2819.6420135947074</v>
      </c>
      <c r="Z628" s="253">
        <v>48.330145489664204</v>
      </c>
      <c r="AA628" s="2">
        <f t="shared" si="425"/>
        <v>0.4567899350946189</v>
      </c>
      <c r="AB628" s="2">
        <f t="shared" si="426"/>
        <v>3.0103270288748933E-4</v>
      </c>
      <c r="AC628" s="215">
        <f t="shared" si="427"/>
        <v>167.41629049290802</v>
      </c>
      <c r="AD628" s="217">
        <f t="shared" si="428"/>
        <v>2.116707976309129E-8</v>
      </c>
      <c r="AE628" s="223"/>
      <c r="AF628" s="23"/>
      <c r="AG628" s="372"/>
      <c r="AH628" s="367"/>
      <c r="AI628" s="367"/>
      <c r="AJ628" s="3">
        <v>95</v>
      </c>
      <c r="AK628" s="252">
        <v>2675.9648679370398</v>
      </c>
      <c r="AL628" s="252">
        <v>48.330000000460302</v>
      </c>
      <c r="AM628" s="253">
        <v>2662.6839620802557</v>
      </c>
      <c r="AN628" s="253">
        <v>48.330112677601704</v>
      </c>
      <c r="AO628" s="2">
        <f t="shared" si="429"/>
        <v>0.49630344612941962</v>
      </c>
      <c r="AP628" s="2">
        <f t="shared" si="430"/>
        <v>2.3314119884357553E-4</v>
      </c>
      <c r="AQ628" s="215">
        <f t="shared" si="431"/>
        <v>176.38246037676225</v>
      </c>
      <c r="AR628" s="280">
        <f t="shared" si="432"/>
        <v>1.2696138194565338E-8</v>
      </c>
      <c r="AS628" s="475"/>
    </row>
    <row r="629" spans="2:45" s="20" customFormat="1" x14ac:dyDescent="0.25">
      <c r="D629" s="463"/>
      <c r="E629" s="426"/>
      <c r="F629" s="370"/>
      <c r="G629" s="370"/>
      <c r="H629" s="283">
        <v>96</v>
      </c>
      <c r="I629" s="284">
        <v>2684.0970727030799</v>
      </c>
      <c r="J629" s="284">
        <v>48.330000000172497</v>
      </c>
      <c r="K629" s="285">
        <v>2672.3281386597632</v>
      </c>
      <c r="L629" s="285">
        <v>48.33002436195234</v>
      </c>
      <c r="M629" s="286">
        <f t="shared" si="421"/>
        <v>0.43846901675074323</v>
      </c>
      <c r="N629" s="286">
        <f t="shared" si="422"/>
        <v>5.0407158789843477E-5</v>
      </c>
      <c r="O629" s="287">
        <f t="shared" si="423"/>
        <v>138.50780851593822</v>
      </c>
      <c r="P629" s="288">
        <f t="shared" si="424"/>
        <v>5.9349631712943751E-10</v>
      </c>
      <c r="Q629" s="223"/>
      <c r="R629" s="23"/>
      <c r="S629" s="372"/>
      <c r="T629" s="367"/>
      <c r="U629" s="367"/>
      <c r="V629" s="3">
        <v>96</v>
      </c>
      <c r="W629" s="252">
        <v>2832.5697721300799</v>
      </c>
      <c r="X629" s="252">
        <v>48.3300000004296</v>
      </c>
      <c r="Y629" s="253">
        <v>2819.4944986143742</v>
      </c>
      <c r="Z629" s="253">
        <v>48.33013691332021</v>
      </c>
      <c r="AA629" s="2">
        <f t="shared" si="425"/>
        <v>0.46160464057600797</v>
      </c>
      <c r="AB629" s="2">
        <f t="shared" si="426"/>
        <v>2.8328758661154012E-4</v>
      </c>
      <c r="AC629" s="215">
        <f t="shared" si="427"/>
        <v>170.96277751051497</v>
      </c>
      <c r="AD629" s="217">
        <f t="shared" si="428"/>
        <v>1.874513961534309E-8</v>
      </c>
      <c r="AE629" s="223"/>
      <c r="AF629" s="23"/>
      <c r="AG629" s="372"/>
      <c r="AH629" s="367"/>
      <c r="AI629" s="367"/>
      <c r="AJ629" s="3">
        <v>96</v>
      </c>
      <c r="AK629" s="252">
        <v>2675.9541219586099</v>
      </c>
      <c r="AL629" s="252">
        <v>48.3300000003535</v>
      </c>
      <c r="AM629" s="253">
        <v>2662.5332662687401</v>
      </c>
      <c r="AN629" s="253">
        <v>48.330106030767602</v>
      </c>
      <c r="AO629" s="2">
        <f t="shared" si="429"/>
        <v>0.50153534321607296</v>
      </c>
      <c r="AP629" s="2">
        <f t="shared" si="430"/>
        <v>2.1938840078892949E-4</v>
      </c>
      <c r="AQ629" s="215">
        <f t="shared" si="431"/>
        <v>180.11936744830973</v>
      </c>
      <c r="AR629" s="280">
        <f t="shared" si="432"/>
        <v>1.1242448714655417E-8</v>
      </c>
      <c r="AS629" s="475"/>
    </row>
    <row r="630" spans="2:45" s="20" customFormat="1" x14ac:dyDescent="0.25">
      <c r="D630" s="463"/>
      <c r="E630" s="426"/>
      <c r="F630" s="370"/>
      <c r="G630" s="370"/>
      <c r="H630" s="283">
        <v>97</v>
      </c>
      <c r="I630" s="284">
        <v>2684.0863038132702</v>
      </c>
      <c r="J630" s="284">
        <v>48.330000000122702</v>
      </c>
      <c r="K630" s="285">
        <v>2672.1946565796043</v>
      </c>
      <c r="L630" s="285">
        <v>48.330022745684438</v>
      </c>
      <c r="M630" s="286">
        <f t="shared" si="421"/>
        <v>0.44304265540089083</v>
      </c>
      <c r="N630" s="286">
        <f t="shared" si="422"/>
        <v>4.7063028628713149E-5</v>
      </c>
      <c r="O630" s="287">
        <f t="shared" si="423"/>
        <v>141.41127392995469</v>
      </c>
      <c r="P630" s="288">
        <f t="shared" si="424"/>
        <v>5.1736057870050852E-10</v>
      </c>
      <c r="Q630" s="223"/>
      <c r="R630" s="23"/>
      <c r="S630" s="372"/>
      <c r="T630" s="367"/>
      <c r="U630" s="367"/>
      <c r="V630" s="3">
        <v>97</v>
      </c>
      <c r="W630" s="252">
        <v>2832.55858592091</v>
      </c>
      <c r="X630" s="252">
        <v>48.330000000305702</v>
      </c>
      <c r="Y630" s="253">
        <v>2819.3469808277919</v>
      </c>
      <c r="Z630" s="253">
        <v>48.330128842530357</v>
      </c>
      <c r="AA630" s="2">
        <f t="shared" si="425"/>
        <v>0.4664194823290061</v>
      </c>
      <c r="AB630" s="2">
        <f t="shared" si="426"/>
        <v>2.6658850538749358E-4</v>
      </c>
      <c r="AC630" s="215">
        <f t="shared" si="427"/>
        <v>174.54650913650474</v>
      </c>
      <c r="AD630" s="217">
        <f t="shared" si="428"/>
        <v>1.6600318853943997E-8</v>
      </c>
      <c r="AE630" s="223"/>
      <c r="AF630" s="23"/>
      <c r="AG630" s="372"/>
      <c r="AH630" s="367"/>
      <c r="AI630" s="367"/>
      <c r="AJ630" s="3">
        <v>97</v>
      </c>
      <c r="AK630" s="252">
        <v>2675.94337595659</v>
      </c>
      <c r="AL630" s="252">
        <v>48.330000000251403</v>
      </c>
      <c r="AM630" s="253">
        <v>2662.382567212549</v>
      </c>
      <c r="AN630" s="253">
        <v>48.330099776024923</v>
      </c>
      <c r="AO630" s="2">
        <f t="shared" si="429"/>
        <v>0.50676740269936693</v>
      </c>
      <c r="AP630" s="2">
        <f t="shared" si="430"/>
        <v>2.0644687258449424E-4</v>
      </c>
      <c r="AQ630" s="215">
        <f t="shared" si="431"/>
        <v>183.895533792458</v>
      </c>
      <c r="AR630" s="280">
        <f t="shared" si="432"/>
        <v>9.9552049816350763E-9</v>
      </c>
      <c r="AS630" s="475"/>
    </row>
    <row r="631" spans="2:45" s="20" customFormat="1" x14ac:dyDescent="0.25">
      <c r="D631" s="463"/>
      <c r="E631" s="426"/>
      <c r="F631" s="370"/>
      <c r="G631" s="370"/>
      <c r="H631" s="283">
        <v>98</v>
      </c>
      <c r="I631" s="284">
        <v>2684.0755348989401</v>
      </c>
      <c r="J631" s="284">
        <v>48.330000000079799</v>
      </c>
      <c r="K631" s="285">
        <v>2672.0611719678709</v>
      </c>
      <c r="L631" s="285">
        <v>48.330021236645109</v>
      </c>
      <c r="M631" s="286">
        <f t="shared" si="421"/>
        <v>0.4476164241600426</v>
      </c>
      <c r="N631" s="286">
        <f t="shared" si="422"/>
        <v>4.3940751727290438E-5</v>
      </c>
      <c r="O631" s="287">
        <f t="shared" si="423"/>
        <v>144.34491663944902</v>
      </c>
      <c r="P631" s="288">
        <f t="shared" si="424"/>
        <v>4.5099170615886743E-10</v>
      </c>
      <c r="Q631" s="223"/>
      <c r="R631" s="23"/>
      <c r="S631" s="372"/>
      <c r="T631" s="367"/>
      <c r="U631" s="367"/>
      <c r="V631" s="3">
        <v>98</v>
      </c>
      <c r="W631" s="252">
        <v>2832.5473996872101</v>
      </c>
      <c r="X631" s="252">
        <v>48.330000000198901</v>
      </c>
      <c r="Y631" s="253">
        <v>2819.1994602343266</v>
      </c>
      <c r="Z631" s="253">
        <v>48.3301212474938</v>
      </c>
      <c r="AA631" s="2">
        <f t="shared" si="425"/>
        <v>0.47123446034327754</v>
      </c>
      <c r="AB631" s="2">
        <f t="shared" si="426"/>
        <v>2.5087377384391411E-4</v>
      </c>
      <c r="AC631" s="215">
        <f t="shared" si="427"/>
        <v>178.16748763784562</v>
      </c>
      <c r="AD631" s="217">
        <f t="shared" si="428"/>
        <v>1.4700906520388767E-8</v>
      </c>
      <c r="AE631" s="223"/>
      <c r="AF631" s="23"/>
      <c r="AG631" s="372"/>
      <c r="AH631" s="367"/>
      <c r="AI631" s="367"/>
      <c r="AJ631" s="3">
        <v>98</v>
      </c>
      <c r="AK631" s="252">
        <v>2675.9326299300401</v>
      </c>
      <c r="AL631" s="252">
        <v>48.330000000163501</v>
      </c>
      <c r="AM631" s="253">
        <v>2662.2318649109893</v>
      </c>
      <c r="AN631" s="253">
        <v>48.330093890244754</v>
      </c>
      <c r="AO631" s="2">
        <f t="shared" si="429"/>
        <v>0.51199962457234849</v>
      </c>
      <c r="AP631" s="2">
        <f t="shared" si="430"/>
        <v>1.9426873836645052E-4</v>
      </c>
      <c r="AQ631" s="215">
        <f t="shared" si="431"/>
        <v>187.71096210724545</v>
      </c>
      <c r="AR631" s="280">
        <f t="shared" si="432"/>
        <v>8.8153473576617362E-9</v>
      </c>
      <c r="AS631" s="475"/>
    </row>
    <row r="632" spans="2:45" s="20" customFormat="1" x14ac:dyDescent="0.25">
      <c r="D632" s="463"/>
      <c r="E632" s="426"/>
      <c r="F632" s="370"/>
      <c r="G632" s="370"/>
      <c r="H632" s="283">
        <v>99</v>
      </c>
      <c r="I632" s="284">
        <v>2684.0647659586002</v>
      </c>
      <c r="J632" s="284">
        <v>48.330000000040002</v>
      </c>
      <c r="K632" s="285">
        <v>2671.9276848241871</v>
      </c>
      <c r="L632" s="285">
        <v>48.33001982772052</v>
      </c>
      <c r="M632" s="286">
        <f t="shared" si="421"/>
        <v>0.45219032298866557</v>
      </c>
      <c r="N632" s="286">
        <f t="shared" si="422"/>
        <v>4.1025616631234566E-5</v>
      </c>
      <c r="O632" s="287">
        <f t="shared" si="423"/>
        <v>147.30873846332796</v>
      </c>
      <c r="P632" s="288">
        <f t="shared" si="424"/>
        <v>3.93136914719597E-10</v>
      </c>
      <c r="Q632" s="223"/>
      <c r="R632" s="23"/>
      <c r="S632" s="372"/>
      <c r="T632" s="367"/>
      <c r="U632" s="367"/>
      <c r="V632" s="3">
        <v>99</v>
      </c>
      <c r="W632" s="252">
        <v>2832.5362134274601</v>
      </c>
      <c r="X632" s="252">
        <v>48.330000000099801</v>
      </c>
      <c r="Y632" s="253">
        <v>2819.0519368333594</v>
      </c>
      <c r="Z632" s="253">
        <v>48.330114100166348</v>
      </c>
      <c r="AA632" s="2">
        <f t="shared" si="425"/>
        <v>0.47604957458899738</v>
      </c>
      <c r="AB632" s="2">
        <f t="shared" si="426"/>
        <v>2.3608538495088015E-4</v>
      </c>
      <c r="AC632" s="215">
        <f t="shared" si="427"/>
        <v>181.82571526621251</v>
      </c>
      <c r="AD632" s="217">
        <f t="shared" si="428"/>
        <v>1.3018825186028917E-8</v>
      </c>
      <c r="AE632" s="223"/>
      <c r="AF632" s="23"/>
      <c r="AG632" s="372"/>
      <c r="AH632" s="367"/>
      <c r="AI632" s="367"/>
      <c r="AJ632" s="3">
        <v>99</v>
      </c>
      <c r="AK632" s="252">
        <v>2675.92188387749</v>
      </c>
      <c r="AL632" s="252">
        <v>48.330000000082102</v>
      </c>
      <c r="AM632" s="253">
        <v>2662.0811593633816</v>
      </c>
      <c r="AN632" s="253">
        <v>48.330088351662518</v>
      </c>
      <c r="AO632" s="2">
        <f t="shared" si="429"/>
        <v>0.51723200880784936</v>
      </c>
      <c r="AP632" s="2">
        <f t="shared" si="430"/>
        <v>1.8280898079050596E-4</v>
      </c>
      <c r="AQ632" s="215">
        <f t="shared" si="431"/>
        <v>191.56565507544087</v>
      </c>
      <c r="AR632" s="280">
        <f t="shared" si="432"/>
        <v>7.8060017620405405E-9</v>
      </c>
      <c r="AS632" s="475"/>
    </row>
    <row r="633" spans="2:45" s="20" customFormat="1" x14ac:dyDescent="0.25">
      <c r="D633" s="463"/>
      <c r="E633" s="427"/>
      <c r="F633" s="377"/>
      <c r="G633" s="377"/>
      <c r="H633" s="283">
        <v>100</v>
      </c>
      <c r="I633" s="289">
        <v>2684.0539969920601</v>
      </c>
      <c r="J633" s="289">
        <v>48.329999999999899</v>
      </c>
      <c r="K633" s="93">
        <v>2671.7941951481812</v>
      </c>
      <c r="L633" s="93">
        <v>48.330018512268786</v>
      </c>
      <c r="M633" s="290">
        <f t="shared" si="421"/>
        <v>0.4567643518952339</v>
      </c>
      <c r="N633" s="290">
        <f t="shared" si="422"/>
        <v>3.8303887621777304E-5</v>
      </c>
      <c r="O633" s="290">
        <f t="shared" si="423"/>
        <v>150.30274125117657</v>
      </c>
      <c r="P633" s="291">
        <f t="shared" si="424"/>
        <v>3.4270409936698554E-10</v>
      </c>
      <c r="Q633" s="223"/>
      <c r="R633" s="23"/>
      <c r="S633" s="373"/>
      <c r="T633" s="368"/>
      <c r="U633" s="368"/>
      <c r="V633" s="3">
        <v>100</v>
      </c>
      <c r="W633" s="15">
        <v>2832.5250271414602</v>
      </c>
      <c r="X633" s="15">
        <v>48.329999999999899</v>
      </c>
      <c r="Y633" s="17">
        <v>2818.9044106242864</v>
      </c>
      <c r="Z633" s="17">
        <v>48.330107374156903</v>
      </c>
      <c r="AA633" s="18">
        <f t="shared" si="425"/>
        <v>0.48086482508221901</v>
      </c>
      <c r="AB633" s="18">
        <f t="shared" si="426"/>
        <v>2.2216875026671534E-4</v>
      </c>
      <c r="AC633" s="18">
        <f t="shared" si="427"/>
        <v>185.5211943079093</v>
      </c>
      <c r="AD633" s="38">
        <f t="shared" si="428"/>
        <v>1.1529209592298875E-8</v>
      </c>
      <c r="AE633" s="223"/>
      <c r="AF633" s="23"/>
      <c r="AG633" s="373"/>
      <c r="AH633" s="368"/>
      <c r="AI633" s="368"/>
      <c r="AJ633" s="3">
        <v>100</v>
      </c>
      <c r="AK633" s="15">
        <v>2675.9111377987401</v>
      </c>
      <c r="AL633" s="15">
        <v>48.329999999999899</v>
      </c>
      <c r="AM633" s="17">
        <v>2661.9304505690584</v>
      </c>
      <c r="AN633" s="17">
        <v>48.33008313979748</v>
      </c>
      <c r="AO633" s="18">
        <f t="shared" si="429"/>
        <v>0.52246455542550407</v>
      </c>
      <c r="AP633" s="18">
        <f t="shared" si="430"/>
        <v>1.7202523811621432E-4</v>
      </c>
      <c r="AQ633" s="18">
        <f t="shared" si="431"/>
        <v>195.45961541418595</v>
      </c>
      <c r="AR633" s="281">
        <f t="shared" si="432"/>
        <v>6.9122259419038012E-9</v>
      </c>
      <c r="AS633" s="475"/>
    </row>
    <row r="634" spans="2:45" s="20" customFormat="1" x14ac:dyDescent="0.25">
      <c r="D634" s="463"/>
      <c r="E634" s="425">
        <v>31</v>
      </c>
      <c r="F634" s="369">
        <v>1071</v>
      </c>
      <c r="G634" s="369">
        <v>0.28000000000000003</v>
      </c>
      <c r="H634" s="283">
        <v>0</v>
      </c>
      <c r="I634" s="284">
        <v>2684.8711709999998</v>
      </c>
      <c r="J634" s="284">
        <v>48.353587719999901</v>
      </c>
      <c r="K634" s="285">
        <v>2684.8711706475979</v>
      </c>
      <c r="L634" s="285">
        <v>48.353587720292957</v>
      </c>
      <c r="M634" s="286">
        <f t="shared" ref="M634:M644" si="433">ABS(I634-K634)/I634*100</f>
        <v>1.312546821249162E-8</v>
      </c>
      <c r="N634" s="286">
        <f t="shared" ref="N634:N644" si="434">ABS(J634-L634)/J634*100</f>
        <v>6.0606929031593336E-10</v>
      </c>
      <c r="O634" s="287">
        <f t="shared" ref="O634:O644" si="435">(K634-I634)^2</f>
        <v>1.2418710764888626E-13</v>
      </c>
      <c r="P634" s="288">
        <f t="shared" ref="P634:P644" si="436">(L634-J634)^2</f>
        <v>8.588196328262631E-20</v>
      </c>
      <c r="Q634" s="223"/>
      <c r="R634" s="23"/>
      <c r="S634" s="371">
        <v>31</v>
      </c>
      <c r="T634" s="366">
        <v>1151</v>
      </c>
      <c r="U634" s="366">
        <v>0.3044</v>
      </c>
      <c r="V634" s="3">
        <v>0</v>
      </c>
      <c r="W634" s="252">
        <v>2845.3199140000002</v>
      </c>
      <c r="X634" s="252">
        <v>48.377439289999899</v>
      </c>
      <c r="Y634" s="253">
        <v>2845.3199137859779</v>
      </c>
      <c r="Z634" s="253">
        <v>48.377439287792122</v>
      </c>
      <c r="AA634" s="2">
        <f t="shared" ref="AA634:AA644" si="437">ABS(W634-Y634)/W634*100</f>
        <v>7.5219061367454185E-9</v>
      </c>
      <c r="AB634" s="2">
        <f t="shared" ref="AB634:AB644" si="438">ABS(X634-Z634)/X634*100</f>
        <v>4.5636501325279533E-9</v>
      </c>
      <c r="AC634" s="215">
        <f t="shared" ref="AC634:AC644" si="439">(Y634-W634)^2</f>
        <v>4.5805541995663654E-14</v>
      </c>
      <c r="AD634" s="217">
        <f t="shared" ref="AD634:AD644" si="440">(Z634-X634)^2</f>
        <v>4.8742796008486456E-18</v>
      </c>
      <c r="AE634" s="223"/>
      <c r="AF634" s="23"/>
      <c r="AG634" s="371">
        <v>35</v>
      </c>
      <c r="AH634" s="366">
        <v>1071</v>
      </c>
      <c r="AI634" s="366">
        <v>0.3044</v>
      </c>
      <c r="AJ634" s="3">
        <v>0</v>
      </c>
      <c r="AK634" s="252">
        <v>2674.2268369999902</v>
      </c>
      <c r="AL634" s="252">
        <v>48.366137960000003</v>
      </c>
      <c r="AM634" s="253">
        <v>2674.2268366460266</v>
      </c>
      <c r="AN634" s="253">
        <v>48.366137962702808</v>
      </c>
      <c r="AO634" s="2">
        <f t="shared" ref="AO634:AO644" si="441">ABS(AK634-AM634)/AK634*100</f>
        <v>1.3236106586080975E-8</v>
      </c>
      <c r="AP634" s="2">
        <f t="shared" ref="AP634:AP644" si="442">ABS(AL634-AN634)/AL634*100</f>
        <v>5.5882177177009703E-9</v>
      </c>
      <c r="AQ634" s="215">
        <f t="shared" ref="AQ634:AQ644" si="443">(AM634-AK634)^2</f>
        <v>1.2529016959641343E-13</v>
      </c>
      <c r="AR634" s="280">
        <f t="shared" ref="AR634:AR644" si="444">(AN634-AL634)^2</f>
        <v>7.3051553591161072E-18</v>
      </c>
      <c r="AS634" s="475"/>
    </row>
    <row r="635" spans="2:45" s="20" customFormat="1" x14ac:dyDescent="0.25">
      <c r="D635" s="463"/>
      <c r="E635" s="426"/>
      <c r="F635" s="370"/>
      <c r="G635" s="370"/>
      <c r="H635" s="283">
        <v>1</v>
      </c>
      <c r="I635" s="284">
        <v>2684.86040371122</v>
      </c>
      <c r="J635" s="284">
        <v>48.351165207385797</v>
      </c>
      <c r="K635" s="285">
        <v>2684.7329779557399</v>
      </c>
      <c r="L635" s="285">
        <v>48.352077668403695</v>
      </c>
      <c r="M635" s="286">
        <f t="shared" si="433"/>
        <v>4.7460849474316082E-3</v>
      </c>
      <c r="N635" s="286">
        <f t="shared" si="434"/>
        <v>1.8871541440284327E-3</v>
      </c>
      <c r="O635" s="287">
        <f t="shared" si="435"/>
        <v>1.6237323159671614E-2</v>
      </c>
      <c r="P635" s="288">
        <f t="shared" si="436"/>
        <v>8.325851091820213E-7</v>
      </c>
      <c r="Q635" s="223"/>
      <c r="R635" s="23"/>
      <c r="S635" s="372"/>
      <c r="T635" s="367"/>
      <c r="U635" s="367"/>
      <c r="V635" s="3">
        <v>1</v>
      </c>
      <c r="W635" s="252">
        <v>2845.3086951303198</v>
      </c>
      <c r="X635" s="252">
        <v>48.372570390825601</v>
      </c>
      <c r="Y635" s="253">
        <v>2845.1728588507517</v>
      </c>
      <c r="Z635" s="253">
        <v>48.374643149190746</v>
      </c>
      <c r="AA635" s="2">
        <f t="shared" si="437"/>
        <v>4.77404366705867E-3</v>
      </c>
      <c r="AB635" s="2">
        <f t="shared" si="438"/>
        <v>4.2849870254943068E-3</v>
      </c>
      <c r="AC635" s="215">
        <f t="shared" si="439"/>
        <v>1.8451494846913538E-2</v>
      </c>
      <c r="AD635" s="217">
        <f t="shared" si="440"/>
        <v>4.2963272402784803E-6</v>
      </c>
      <c r="AE635" s="223"/>
      <c r="AF635" s="23"/>
      <c r="AG635" s="372"/>
      <c r="AH635" s="367"/>
      <c r="AI635" s="367"/>
      <c r="AJ635" s="3">
        <v>1</v>
      </c>
      <c r="AK635" s="252">
        <v>2674.21609922999</v>
      </c>
      <c r="AL635" s="252">
        <v>48.362426441473701</v>
      </c>
      <c r="AM635" s="253">
        <v>2674.0763678180952</v>
      </c>
      <c r="AN635" s="253">
        <v>48.364006300809493</v>
      </c>
      <c r="AO635" s="2">
        <f t="shared" si="441"/>
        <v>5.2251353933264353E-3</v>
      </c>
      <c r="AP635" s="2">
        <f t="shared" si="442"/>
        <v>3.2667081700362881E-3</v>
      </c>
      <c r="AQ635" s="215">
        <f t="shared" si="443"/>
        <v>1.9524867470142142E-2</v>
      </c>
      <c r="AR635" s="280">
        <f t="shared" si="444"/>
        <v>2.4959555208872796E-6</v>
      </c>
      <c r="AS635" s="475"/>
    </row>
    <row r="636" spans="2:45" s="20" customFormat="1" x14ac:dyDescent="0.25">
      <c r="D636" s="463"/>
      <c r="E636" s="426"/>
      <c r="F636" s="370"/>
      <c r="G636" s="370"/>
      <c r="H636" s="283">
        <v>2</v>
      </c>
      <c r="I636" s="284">
        <v>2684.8496365087699</v>
      </c>
      <c r="J636" s="284">
        <v>48.348746638417502</v>
      </c>
      <c r="K636" s="285">
        <v>2684.5947833629839</v>
      </c>
      <c r="L636" s="285">
        <v>48.350664286943271</v>
      </c>
      <c r="M636" s="286">
        <f t="shared" si="433"/>
        <v>9.4922688526199086E-3</v>
      </c>
      <c r="N636" s="286">
        <f t="shared" si="434"/>
        <v>3.966283842082194E-3</v>
      </c>
      <c r="O636" s="287">
        <f t="shared" si="435"/>
        <v>6.4950125917020596E-2</v>
      </c>
      <c r="P636" s="288">
        <f t="shared" si="436"/>
        <v>3.6773758683832958E-6</v>
      </c>
      <c r="Q636" s="223"/>
      <c r="R636" s="23"/>
      <c r="S636" s="372"/>
      <c r="T636" s="367"/>
      <c r="U636" s="367"/>
      <c r="V636" s="3">
        <v>2</v>
      </c>
      <c r="W636" s="252">
        <v>2845.29747644387</v>
      </c>
      <c r="X636" s="252">
        <v>48.367709403331098</v>
      </c>
      <c r="Y636" s="253">
        <v>2845.0258026116026</v>
      </c>
      <c r="Z636" s="253">
        <v>48.372011817303949</v>
      </c>
      <c r="AA636" s="2">
        <f t="shared" si="437"/>
        <v>9.548169726244931E-3</v>
      </c>
      <c r="AB636" s="2">
        <f t="shared" si="438"/>
        <v>8.8952196122714742E-3</v>
      </c>
      <c r="AC636" s="215">
        <f t="shared" si="439"/>
        <v>7.3806671138868754E-2</v>
      </c>
      <c r="AD636" s="217">
        <f t="shared" si="440"/>
        <v>1.8510765993788534E-5</v>
      </c>
      <c r="AE636" s="223"/>
      <c r="AF636" s="23"/>
      <c r="AG636" s="372"/>
      <c r="AH636" s="367"/>
      <c r="AI636" s="367"/>
      <c r="AJ636" s="3">
        <v>2</v>
      </c>
      <c r="AK636" s="252">
        <v>2674.20536160134</v>
      </c>
      <c r="AL636" s="252">
        <v>48.358720965057799</v>
      </c>
      <c r="AM636" s="253">
        <v>2673.925896998122</v>
      </c>
      <c r="AN636" s="253">
        <v>48.36200037745904</v>
      </c>
      <c r="AO636" s="2">
        <f t="shared" si="441"/>
        <v>1.0450379287649641E-2</v>
      </c>
      <c r="AP636" s="2">
        <f t="shared" si="442"/>
        <v>6.78142915237723E-3</v>
      </c>
      <c r="AQ636" s="215">
        <f t="shared" si="443"/>
        <v>7.8100464451795623E-2</v>
      </c>
      <c r="AR636" s="280">
        <f t="shared" si="444"/>
        <v>1.0754545697414497E-5</v>
      </c>
      <c r="AS636" s="475"/>
    </row>
    <row r="637" spans="2:45" s="20" customFormat="1" x14ac:dyDescent="0.25">
      <c r="D637" s="463"/>
      <c r="E637" s="426"/>
      <c r="F637" s="370"/>
      <c r="G637" s="370"/>
      <c r="H637" s="283">
        <v>3</v>
      </c>
      <c r="I637" s="284">
        <v>2684.8388693930301</v>
      </c>
      <c r="J637" s="284">
        <v>48.346290536833699</v>
      </c>
      <c r="K637" s="285">
        <v>2684.4565868184304</v>
      </c>
      <c r="L637" s="285">
        <v>48.349341387325993</v>
      </c>
      <c r="M637" s="286">
        <f t="shared" si="433"/>
        <v>1.4238566751907497E-2</v>
      </c>
      <c r="N637" s="286">
        <f t="shared" si="434"/>
        <v>6.3104127709014595E-3</v>
      </c>
      <c r="O637" s="287">
        <f t="shared" si="435"/>
        <v>0.14613996684256386</v>
      </c>
      <c r="P637" s="288">
        <f t="shared" si="436"/>
        <v>9.3076887263273552E-6</v>
      </c>
      <c r="Q637" s="223"/>
      <c r="R637" s="23"/>
      <c r="S637" s="372"/>
      <c r="T637" s="367"/>
      <c r="U637" s="367"/>
      <c r="V637" s="3">
        <v>3</v>
      </c>
      <c r="W637" s="252">
        <v>2845.28625794138</v>
      </c>
      <c r="X637" s="252">
        <v>48.362773021037697</v>
      </c>
      <c r="Y637" s="253">
        <v>2844.8787449831657</v>
      </c>
      <c r="Z637" s="253">
        <v>48.369535578380365</v>
      </c>
      <c r="AA637" s="2">
        <f t="shared" si="437"/>
        <v>1.4322388725453836E-2</v>
      </c>
      <c r="AB637" s="2">
        <f t="shared" si="438"/>
        <v>1.3982980958776861E-2</v>
      </c>
      <c r="AC637" s="215">
        <f t="shared" si="439"/>
        <v>0.16606681111255642</v>
      </c>
      <c r="AD637" s="217">
        <f t="shared" si="440"/>
        <v>4.5732181812875236E-5</v>
      </c>
      <c r="AE637" s="223"/>
      <c r="AF637" s="23"/>
      <c r="AG637" s="372"/>
      <c r="AH637" s="367"/>
      <c r="AI637" s="367"/>
      <c r="AJ637" s="3">
        <v>3</v>
      </c>
      <c r="AK637" s="252">
        <v>2674.1946241146402</v>
      </c>
      <c r="AL637" s="252">
        <v>48.354957984764802</v>
      </c>
      <c r="AM637" s="253">
        <v>2673.7754241137072</v>
      </c>
      <c r="AN637" s="253">
        <v>48.360112775892908</v>
      </c>
      <c r="AO637" s="2">
        <f t="shared" si="441"/>
        <v>1.5675747649509512E-2</v>
      </c>
      <c r="AP637" s="2">
        <f t="shared" si="442"/>
        <v>1.0660315597276208E-2</v>
      </c>
      <c r="AQ637" s="215">
        <f t="shared" si="443"/>
        <v>0.175728640782194</v>
      </c>
      <c r="AR637" s="280">
        <f t="shared" si="444"/>
        <v>2.6571871574402799E-5</v>
      </c>
      <c r="AS637" s="475"/>
    </row>
    <row r="638" spans="2:45" s="20" customFormat="1" x14ac:dyDescent="0.25">
      <c r="D638" s="463"/>
      <c r="E638" s="426"/>
      <c r="F638" s="370"/>
      <c r="G638" s="370"/>
      <c r="H638" s="283">
        <v>4</v>
      </c>
      <c r="I638" s="284">
        <v>2684.8281023560899</v>
      </c>
      <c r="J638" s="284">
        <v>48.344112650386201</v>
      </c>
      <c r="K638" s="285">
        <v>2684.3183882744133</v>
      </c>
      <c r="L638" s="285">
        <v>48.348103177139635</v>
      </c>
      <c r="M638" s="286">
        <f t="shared" si="433"/>
        <v>1.8984980127003934E-2</v>
      </c>
      <c r="N638" s="286">
        <f t="shared" si="434"/>
        <v>8.2544213445229515E-3</v>
      </c>
      <c r="O638" s="287">
        <f t="shared" si="435"/>
        <v>0.25980844505933853</v>
      </c>
      <c r="P638" s="288">
        <f t="shared" si="436"/>
        <v>1.5924303769870093E-5</v>
      </c>
      <c r="Q638" s="223"/>
      <c r="R638" s="23"/>
      <c r="S638" s="372"/>
      <c r="T638" s="367"/>
      <c r="U638" s="367"/>
      <c r="V638" s="3">
        <v>4</v>
      </c>
      <c r="W638" s="252">
        <v>2845.2750396075298</v>
      </c>
      <c r="X638" s="252">
        <v>48.358394370423397</v>
      </c>
      <c r="Y638" s="253">
        <v>2844.7316858850845</v>
      </c>
      <c r="Z638" s="253">
        <v>48.367205291194779</v>
      </c>
      <c r="AA638" s="2">
        <f t="shared" si="437"/>
        <v>1.9096702950737107E-2</v>
      </c>
      <c r="AB638" s="2">
        <f t="shared" si="438"/>
        <v>1.8220044081468136E-2</v>
      </c>
      <c r="AC638" s="215">
        <f t="shared" si="439"/>
        <v>0.29523326769518315</v>
      </c>
      <c r="AD638" s="217">
        <f t="shared" si="440"/>
        <v>7.7632324839559282E-5</v>
      </c>
      <c r="AE638" s="223"/>
      <c r="AF638" s="23"/>
      <c r="AG638" s="372"/>
      <c r="AH638" s="367"/>
      <c r="AI638" s="367"/>
      <c r="AJ638" s="3">
        <v>4</v>
      </c>
      <c r="AK638" s="252">
        <v>2674.1838867577799</v>
      </c>
      <c r="AL638" s="252">
        <v>48.351621286076401</v>
      </c>
      <c r="AM638" s="253">
        <v>2673.6249490966916</v>
      </c>
      <c r="AN638" s="253">
        <v>48.358336516830128</v>
      </c>
      <c r="AO638" s="2">
        <f t="shared" si="441"/>
        <v>2.0901242575579123E-2</v>
      </c>
      <c r="AP638" s="2">
        <f t="shared" si="442"/>
        <v>1.3888325923955723E-2</v>
      </c>
      <c r="AQ638" s="215">
        <f t="shared" si="443"/>
        <v>0.31241130898285224</v>
      </c>
      <c r="AR638" s="280">
        <f t="shared" si="444"/>
        <v>4.5094324075801451E-5</v>
      </c>
      <c r="AS638" s="475"/>
    </row>
    <row r="639" spans="2:45" s="20" customFormat="1" x14ac:dyDescent="0.25">
      <c r="D639" s="463"/>
      <c r="E639" s="426"/>
      <c r="F639" s="370"/>
      <c r="G639" s="370"/>
      <c r="H639" s="283">
        <v>5</v>
      </c>
      <c r="I639" s="284">
        <v>2684.8173353832399</v>
      </c>
      <c r="J639" s="284">
        <v>48.342086883165003</v>
      </c>
      <c r="K639" s="285">
        <v>2684.1801876862928</v>
      </c>
      <c r="L639" s="285">
        <v>48.346944234783876</v>
      </c>
      <c r="M639" s="286">
        <f t="shared" si="433"/>
        <v>2.3731510093818697E-2</v>
      </c>
      <c r="N639" s="286">
        <f t="shared" si="434"/>
        <v>1.0047873255065176E-2</v>
      </c>
      <c r="O639" s="287">
        <f t="shared" si="435"/>
        <v>0.40595718772495248</v>
      </c>
      <c r="P639" s="288">
        <f t="shared" si="436"/>
        <v>2.359386474937696E-5</v>
      </c>
      <c r="Q639" s="223"/>
      <c r="R639" s="23"/>
      <c r="S639" s="372"/>
      <c r="T639" s="367"/>
      <c r="U639" s="367"/>
      <c r="V639" s="3">
        <v>5</v>
      </c>
      <c r="W639" s="252">
        <v>2845.2638214138601</v>
      </c>
      <c r="X639" s="252">
        <v>48.354320635041802</v>
      </c>
      <c r="Y639" s="253">
        <v>2844.5846252417155</v>
      </c>
      <c r="Z639" s="253">
        <v>48.365012353303804</v>
      </c>
      <c r="AA639" s="2">
        <f t="shared" si="437"/>
        <v>2.3871114060950337E-2</v>
      </c>
      <c r="AB639" s="2">
        <f t="shared" si="438"/>
        <v>2.2111195280146618E-2</v>
      </c>
      <c r="AC639" s="215">
        <f t="shared" si="439"/>
        <v>0.46130744025595438</v>
      </c>
      <c r="AD639" s="217">
        <f t="shared" si="440"/>
        <v>1.1431283939403403E-4</v>
      </c>
      <c r="AE639" s="223"/>
      <c r="AF639" s="23"/>
      <c r="AG639" s="372"/>
      <c r="AH639" s="367"/>
      <c r="AI639" s="367"/>
      <c r="AJ639" s="3">
        <v>5</v>
      </c>
      <c r="AK639" s="252">
        <v>2674.1731495081999</v>
      </c>
      <c r="AL639" s="252">
        <v>48.348517667028602</v>
      </c>
      <c r="AM639" s="253">
        <v>2673.4744718829052</v>
      </c>
      <c r="AN639" s="253">
        <v>48.356665032662903</v>
      </c>
      <c r="AO639" s="2">
        <f t="shared" si="441"/>
        <v>2.6126865622865193E-2</v>
      </c>
      <c r="AP639" s="2">
        <f t="shared" si="442"/>
        <v>1.6851324564717437E-2</v>
      </c>
      <c r="AQ639" s="215">
        <f t="shared" si="443"/>
        <v>0.48815042408751014</v>
      </c>
      <c r="AR639" s="280">
        <f t="shared" si="444"/>
        <v>6.6379566778984703E-5</v>
      </c>
      <c r="AS639" s="475"/>
    </row>
    <row r="640" spans="2:45" s="20" customFormat="1" x14ac:dyDescent="0.25">
      <c r="D640" s="463"/>
      <c r="E640" s="426"/>
      <c r="F640" s="370"/>
      <c r="G640" s="370"/>
      <c r="H640" s="283">
        <v>6</v>
      </c>
      <c r="I640" s="284">
        <v>2684.8065684695598</v>
      </c>
      <c r="J640" s="284">
        <v>48.340157074916597</v>
      </c>
      <c r="K640" s="285">
        <v>2684.0419850122616</v>
      </c>
      <c r="L640" s="285">
        <v>48.345859485732291</v>
      </c>
      <c r="M640" s="286">
        <f t="shared" si="433"/>
        <v>2.8478158027376986E-2</v>
      </c>
      <c r="N640" s="286">
        <f t="shared" si="434"/>
        <v>1.1796425913255309E-2</v>
      </c>
      <c r="O640" s="287">
        <f t="shared" si="435"/>
        <v>0.58458786317400491</v>
      </c>
      <c r="P640" s="288">
        <f t="shared" si="436"/>
        <v>3.2517489110941419E-5</v>
      </c>
      <c r="Q640" s="223"/>
      <c r="R640" s="23"/>
      <c r="S640" s="372"/>
      <c r="T640" s="367"/>
      <c r="U640" s="367"/>
      <c r="V640" s="3">
        <v>6</v>
      </c>
      <c r="W640" s="252">
        <v>2845.2526033509098</v>
      </c>
      <c r="X640" s="252">
        <v>48.3504396170866</v>
      </c>
      <c r="Y640" s="253">
        <v>2844.4375629818501</v>
      </c>
      <c r="Z640" s="253">
        <v>48.362948669290432</v>
      </c>
      <c r="AA640" s="2">
        <f t="shared" si="437"/>
        <v>2.8645624226820033E-2</v>
      </c>
      <c r="AB640" s="2">
        <f t="shared" si="438"/>
        <v>2.5871641091369607E-2</v>
      </c>
      <c r="AC640" s="215">
        <f t="shared" si="439"/>
        <v>0.66429080319699785</v>
      </c>
      <c r="AD640" s="217">
        <f t="shared" si="440"/>
        <v>1.5647638703819491E-4</v>
      </c>
      <c r="AE640" s="223"/>
      <c r="AF640" s="23"/>
      <c r="AG640" s="372"/>
      <c r="AH640" s="367"/>
      <c r="AI640" s="367"/>
      <c r="AJ640" s="3">
        <v>6</v>
      </c>
      <c r="AK640" s="252">
        <v>2674.1624123583802</v>
      </c>
      <c r="AL640" s="252">
        <v>48.345561070206003</v>
      </c>
      <c r="AM640" s="253">
        <v>2673.3239924119339</v>
      </c>
      <c r="AN640" s="253">
        <v>48.35509214317424</v>
      </c>
      <c r="AO640" s="2">
        <f t="shared" si="441"/>
        <v>3.1352618770333081E-2</v>
      </c>
      <c r="AP640" s="2">
        <f t="shared" si="442"/>
        <v>1.9714473795010876E-2</v>
      </c>
      <c r="AQ640" s="215">
        <f t="shared" si="443"/>
        <v>0.70294800659895851</v>
      </c>
      <c r="AR640" s="280">
        <f t="shared" si="444"/>
        <v>9.0841351925853144E-5</v>
      </c>
      <c r="AS640" s="475"/>
    </row>
    <row r="641" spans="4:45" s="20" customFormat="1" x14ac:dyDescent="0.25">
      <c r="D641" s="463"/>
      <c r="E641" s="426"/>
      <c r="F641" s="370"/>
      <c r="G641" s="370"/>
      <c r="H641" s="283">
        <v>7</v>
      </c>
      <c r="I641" s="284">
        <v>2684.7958016008301</v>
      </c>
      <c r="J641" s="284">
        <v>48.3387075133084</v>
      </c>
      <c r="K641" s="285">
        <v>2683.9037802131647</v>
      </c>
      <c r="L641" s="285">
        <v>48.34484418031392</v>
      </c>
      <c r="M641" s="286">
        <f t="shared" si="433"/>
        <v>3.3224924857731611E-2</v>
      </c>
      <c r="N641" s="286">
        <f t="shared" si="434"/>
        <v>1.2695140853385901E-2</v>
      </c>
      <c r="O641" s="287">
        <f t="shared" si="435"/>
        <v>0.79570215605252159</v>
      </c>
      <c r="P641" s="288">
        <f t="shared" si="436"/>
        <v>3.7658681936646825E-5</v>
      </c>
      <c r="Q641" s="223"/>
      <c r="R641" s="23"/>
      <c r="S641" s="372"/>
      <c r="T641" s="367"/>
      <c r="U641" s="367"/>
      <c r="V641" s="3">
        <v>7</v>
      </c>
      <c r="W641" s="252">
        <v>2845.2413853911698</v>
      </c>
      <c r="X641" s="252">
        <v>48.347523832986397</v>
      </c>
      <c r="Y641" s="253">
        <v>2844.2904990384532</v>
      </c>
      <c r="Z641" s="253">
        <v>48.361006620880197</v>
      </c>
      <c r="AA641" s="2">
        <f t="shared" si="437"/>
        <v>3.3420234838386118E-2</v>
      </c>
      <c r="AB641" s="2">
        <f t="shared" si="438"/>
        <v>2.7887235632532557E-2</v>
      </c>
      <c r="AC641" s="215">
        <f t="shared" si="439"/>
        <v>0.90418485578282948</v>
      </c>
      <c r="AD641" s="217">
        <f t="shared" si="440"/>
        <v>1.8178556938919317E-4</v>
      </c>
      <c r="AE641" s="223"/>
      <c r="AF641" s="23"/>
      <c r="AG641" s="372"/>
      <c r="AH641" s="367"/>
      <c r="AI641" s="367"/>
      <c r="AJ641" s="3">
        <v>7</v>
      </c>
      <c r="AK641" s="252">
        <v>2674.15167528652</v>
      </c>
      <c r="AL641" s="252">
        <v>48.343340256565398</v>
      </c>
      <c r="AM641" s="253">
        <v>2673.1735106268966</v>
      </c>
      <c r="AN641" s="253">
        <v>48.353612032687856</v>
      </c>
      <c r="AO641" s="2">
        <f t="shared" si="441"/>
        <v>3.6578503331102637E-2</v>
      </c>
      <c r="AP641" s="2">
        <f t="shared" si="442"/>
        <v>2.1247551509565445E-2</v>
      </c>
      <c r="AQ641" s="215">
        <f t="shared" si="443"/>
        <v>0.95680610133619481</v>
      </c>
      <c r="AR641" s="280">
        <f t="shared" si="444"/>
        <v>1.0550938470990283E-4</v>
      </c>
      <c r="AS641" s="475"/>
    </row>
    <row r="642" spans="4:45" s="20" customFormat="1" x14ac:dyDescent="0.25">
      <c r="D642" s="463"/>
      <c r="E642" s="426"/>
      <c r="F642" s="370"/>
      <c r="G642" s="370"/>
      <c r="H642" s="283">
        <v>8</v>
      </c>
      <c r="I642" s="284">
        <v>2684.78503476165</v>
      </c>
      <c r="J642" s="284">
        <v>48.337363617850002</v>
      </c>
      <c r="K642" s="285">
        <v>2683.7655732523285</v>
      </c>
      <c r="L642" s="285">
        <v>48.343893872917221</v>
      </c>
      <c r="M642" s="286">
        <f t="shared" si="433"/>
        <v>3.7971811378632439E-2</v>
      </c>
      <c r="N642" s="286">
        <f t="shared" si="434"/>
        <v>1.3509746040032508E-2</v>
      </c>
      <c r="O642" s="287">
        <f t="shared" si="435"/>
        <v>1.0393017689879591</v>
      </c>
      <c r="P642" s="288">
        <f t="shared" si="436"/>
        <v>4.2644231242934259E-5</v>
      </c>
      <c r="Q642" s="223"/>
      <c r="R642" s="23"/>
      <c r="S642" s="372"/>
      <c r="T642" s="367"/>
      <c r="U642" s="367"/>
      <c r="V642" s="3">
        <v>8</v>
      </c>
      <c r="W642" s="252">
        <v>2845.2301675048898</v>
      </c>
      <c r="X642" s="252">
        <v>48.344820415225797</v>
      </c>
      <c r="Y642" s="253">
        <v>2844.1434333484181</v>
      </c>
      <c r="Z642" s="253">
        <v>48.359179038818695</v>
      </c>
      <c r="AA642" s="2">
        <f t="shared" si="437"/>
        <v>3.8194947069070576E-2</v>
      </c>
      <c r="AB642" s="2">
        <f t="shared" si="438"/>
        <v>2.9700438370799553E-2</v>
      </c>
      <c r="AC642" s="215">
        <f t="shared" si="439"/>
        <v>1.1809911268423026</v>
      </c>
      <c r="AD642" s="217">
        <f t="shared" si="440"/>
        <v>2.0617007148252296E-4</v>
      </c>
      <c r="AE642" s="223"/>
      <c r="AF642" s="23"/>
      <c r="AG642" s="372"/>
      <c r="AH642" s="367"/>
      <c r="AI642" s="367"/>
      <c r="AJ642" s="3">
        <v>8</v>
      </c>
      <c r="AK642" s="252">
        <v>2674.1409382690299</v>
      </c>
      <c r="AL642" s="252">
        <v>48.341281331345201</v>
      </c>
      <c r="AM642" s="253">
        <v>2673.0230264742372</v>
      </c>
      <c r="AN642" s="253">
        <v>48.3522192285659</v>
      </c>
      <c r="AO642" s="2">
        <f t="shared" si="441"/>
        <v>4.1804520427270883E-2</v>
      </c>
      <c r="AP642" s="2">
        <f t="shared" si="442"/>
        <v>2.2626411463378848E-2</v>
      </c>
      <c r="AQ642" s="215">
        <f t="shared" si="443"/>
        <v>1.2497267809366128</v>
      </c>
      <c r="AR642" s="280">
        <f t="shared" si="444"/>
        <v>1.1963759561059045E-4</v>
      </c>
      <c r="AS642" s="475"/>
    </row>
    <row r="643" spans="4:45" s="20" customFormat="1" x14ac:dyDescent="0.25">
      <c r="D643" s="463"/>
      <c r="E643" s="426"/>
      <c r="F643" s="370"/>
      <c r="G643" s="370"/>
      <c r="H643" s="283">
        <v>9</v>
      </c>
      <c r="I643" s="284">
        <v>2684.7742679459102</v>
      </c>
      <c r="J643" s="284">
        <v>48.336156653053798</v>
      </c>
      <c r="K643" s="285">
        <v>2683.6273640954028</v>
      </c>
      <c r="L643" s="285">
        <v>48.343004402525253</v>
      </c>
      <c r="M643" s="286">
        <f t="shared" si="433"/>
        <v>4.2718818643361217E-2</v>
      </c>
      <c r="N643" s="286">
        <f t="shared" si="434"/>
        <v>1.4166929987019662E-2</v>
      </c>
      <c r="O643" s="287">
        <f t="shared" si="435"/>
        <v>1.3153884423087974</v>
      </c>
      <c r="P643" s="288">
        <f t="shared" si="436"/>
        <v>4.6891672823802351E-5</v>
      </c>
      <c r="Q643" s="223"/>
      <c r="R643" s="23"/>
      <c r="S643" s="372"/>
      <c r="T643" s="367"/>
      <c r="U643" s="367"/>
      <c r="V643" s="3">
        <v>9</v>
      </c>
      <c r="W643" s="252">
        <v>2845.2189496802398</v>
      </c>
      <c r="X643" s="252">
        <v>48.3423924023311</v>
      </c>
      <c r="Y643" s="253">
        <v>2843.9963658523329</v>
      </c>
      <c r="Z643" s="253">
        <v>48.3574591764066</v>
      </c>
      <c r="AA643" s="2">
        <f t="shared" si="437"/>
        <v>4.2969762592234742E-2</v>
      </c>
      <c r="AB643" s="2">
        <f t="shared" si="438"/>
        <v>3.1166794456728611E-2</v>
      </c>
      <c r="AC643" s="215">
        <f t="shared" si="439"/>
        <v>1.4947112162594247</v>
      </c>
      <c r="AD643" s="217">
        <f t="shared" si="440"/>
        <v>2.2700768104215051E-4</v>
      </c>
      <c r="AE643" s="223"/>
      <c r="AF643" s="23"/>
      <c r="AG643" s="372"/>
      <c r="AH643" s="367"/>
      <c r="AI643" s="367"/>
      <c r="AJ643" s="3">
        <v>9</v>
      </c>
      <c r="AK643" s="252">
        <v>2674.1302012965298</v>
      </c>
      <c r="AL643" s="252">
        <v>48.339432192938702</v>
      </c>
      <c r="AM643" s="253">
        <v>2672.8725399035279</v>
      </c>
      <c r="AN643" s="253">
        <v>48.350908580974952</v>
      </c>
      <c r="AO643" s="2">
        <f t="shared" si="441"/>
        <v>4.7030671595275624E-2</v>
      </c>
      <c r="AP643" s="2">
        <f t="shared" si="442"/>
        <v>2.3741255359484188E-2</v>
      </c>
      <c r="AQ643" s="215">
        <f t="shared" si="443"/>
        <v>1.5817121794473634</v>
      </c>
      <c r="AR643" s="280">
        <f t="shared" si="444"/>
        <v>1.3170748235858865E-4</v>
      </c>
      <c r="AS643" s="475"/>
    </row>
    <row r="644" spans="4:45" s="20" customFormat="1" x14ac:dyDescent="0.25">
      <c r="D644" s="463"/>
      <c r="E644" s="426"/>
      <c r="F644" s="370"/>
      <c r="G644" s="370"/>
      <c r="H644" s="283">
        <v>10</v>
      </c>
      <c r="I644" s="284">
        <v>2684.7635011477</v>
      </c>
      <c r="J644" s="284">
        <v>48.335090765102798</v>
      </c>
      <c r="K644" s="285">
        <v>2683.4891527102113</v>
      </c>
      <c r="L644" s="285">
        <v>48.342171874496962</v>
      </c>
      <c r="M644" s="286">
        <f t="shared" si="433"/>
        <v>4.7465947631660323E-2</v>
      </c>
      <c r="N644" s="286">
        <f t="shared" si="434"/>
        <v>1.4650038475311482E-2</v>
      </c>
      <c r="O644" s="287">
        <f t="shared" si="435"/>
        <v>1.6239639401298849</v>
      </c>
      <c r="P644" s="288">
        <f t="shared" si="436"/>
        <v>5.0142110252121711E-5</v>
      </c>
      <c r="Q644" s="223"/>
      <c r="R644" s="23"/>
      <c r="S644" s="372"/>
      <c r="T644" s="367"/>
      <c r="U644" s="367"/>
      <c r="V644" s="3">
        <v>10</v>
      </c>
      <c r="W644" s="252">
        <v>2845.2077319058099</v>
      </c>
      <c r="X644" s="252">
        <v>48.3402482325601</v>
      </c>
      <c r="Y644" s="253">
        <v>2843.8492964942648</v>
      </c>
      <c r="Z644" s="253">
        <v>48.355840684594511</v>
      </c>
      <c r="AA644" s="2">
        <f t="shared" si="437"/>
        <v>4.7744682973821562E-2</v>
      </c>
      <c r="AB644" s="2">
        <f t="shared" si="438"/>
        <v>3.2255630875947884E-2</v>
      </c>
      <c r="AC644" s="215">
        <f t="shared" si="439"/>
        <v>1.8453467673396722</v>
      </c>
      <c r="AD644" s="217">
        <f t="shared" si="440"/>
        <v>2.4312456044542358E-4</v>
      </c>
      <c r="AE644" s="223"/>
      <c r="AF644" s="23"/>
      <c r="AG644" s="372"/>
      <c r="AH644" s="367"/>
      <c r="AI644" s="367"/>
      <c r="AJ644" s="3">
        <v>10</v>
      </c>
      <c r="AK644" s="252">
        <v>2674.1194643599702</v>
      </c>
      <c r="AL644" s="252">
        <v>48.337799190674701</v>
      </c>
      <c r="AM644" s="253">
        <v>2672.7220508672863</v>
      </c>
      <c r="AN644" s="253">
        <v>48.349675243845518</v>
      </c>
      <c r="AO644" s="2">
        <f t="shared" si="441"/>
        <v>5.2256958273864618E-2</v>
      </c>
      <c r="AP644" s="2">
        <f t="shared" si="442"/>
        <v>2.4568874399865753E-2</v>
      </c>
      <c r="AQ644" s="215">
        <f t="shared" si="443"/>
        <v>1.9527644695349644</v>
      </c>
      <c r="AR644" s="280">
        <f t="shared" si="444"/>
        <v>1.4104063891605333E-4</v>
      </c>
      <c r="AS644" s="475"/>
    </row>
    <row r="645" spans="4:45" s="20" customFormat="1" x14ac:dyDescent="0.25">
      <c r="D645" s="463"/>
      <c r="E645" s="426"/>
      <c r="F645" s="370"/>
      <c r="G645" s="370"/>
      <c r="H645" s="283">
        <v>11</v>
      </c>
      <c r="I645" s="284">
        <v>2684.7527343544798</v>
      </c>
      <c r="J645" s="284">
        <v>48.3343810410584</v>
      </c>
      <c r="K645" s="285">
        <v>2683.3509390666131</v>
      </c>
      <c r="L645" s="285">
        <v>48.341392643514716</v>
      </c>
      <c r="M645" s="286">
        <f t="shared" ref="M645:M708" si="445">ABS(I645-K645)/I645*100</f>
        <v>5.2213199000752997E-2</v>
      </c>
      <c r="N645" s="286">
        <f t="shared" ref="N645:N708" si="446">ABS(J645-L645)/J645*100</f>
        <v>1.450644925060725E-2</v>
      </c>
      <c r="O645" s="287">
        <f t="shared" ref="O645:O708" si="447">(K645-I645)^2</f>
        <v>1.9650300290851777</v>
      </c>
      <c r="P645" s="288">
        <f t="shared" ref="P645:P708" si="448">(L645-J645)^2</f>
        <v>4.9162569005420324E-5</v>
      </c>
      <c r="Q645" s="223"/>
      <c r="R645" s="23"/>
      <c r="S645" s="372"/>
      <c r="T645" s="367"/>
      <c r="U645" s="367"/>
      <c r="V645" s="3">
        <v>11</v>
      </c>
      <c r="W645" s="252">
        <v>2845.19651415723</v>
      </c>
      <c r="X645" s="252">
        <v>48.338820683781201</v>
      </c>
      <c r="Y645" s="253">
        <v>2843.7022252215538</v>
      </c>
      <c r="Z645" s="253">
        <v>48.354317588545676</v>
      </c>
      <c r="AA645" s="2">
        <f t="shared" ref="AA645:AA708" si="449">ABS(W645-Y645)/W645*100</f>
        <v>5.2519709209569859E-2</v>
      </c>
      <c r="AB645" s="2">
        <f t="shared" ref="AB645:AB708" si="450">ABS(X645-Z645)/X645*100</f>
        <v>3.2058921887755297E-2</v>
      </c>
      <c r="AC645" s="215">
        <f t="shared" ref="AC645:AC708" si="451">(Y645-W645)^2</f>
        <v>2.2328994232842962</v>
      </c>
      <c r="AD645" s="217">
        <f t="shared" ref="AD645:AD708" si="452">(Z645-X645)^2</f>
        <v>2.4015405727922397E-4</v>
      </c>
      <c r="AE645" s="223"/>
      <c r="AF645" s="23"/>
      <c r="AG645" s="372"/>
      <c r="AH645" s="367"/>
      <c r="AI645" s="367"/>
      <c r="AJ645" s="3">
        <v>11</v>
      </c>
      <c r="AK645" s="252">
        <v>2674.1087274400902</v>
      </c>
      <c r="AL645" s="252">
        <v>48.336711845869701</v>
      </c>
      <c r="AM645" s="253">
        <v>2672.5715593208006</v>
      </c>
      <c r="AN645" s="253">
        <v>48.348514656954606</v>
      </c>
      <c r="AO645" s="2">
        <f t="shared" ref="AO645:AO708" si="453">ABS(AK645-AM645)/AK645*100</f>
        <v>5.7483381416624013E-2</v>
      </c>
      <c r="AP645" s="2">
        <f t="shared" ref="AP645:AP708" si="454">ABS(AL645-AN645)/AL645*100</f>
        <v>2.441790232347768E-2</v>
      </c>
      <c r="AQ645" s="215">
        <f t="shared" ref="AQ645:AQ708" si="455">(AM645-AK645)^2</f>
        <v>2.3628858269603801</v>
      </c>
      <c r="AR645" s="280">
        <f t="shared" ref="AR645:AR708" si="456">(AN645-AL645)^2</f>
        <v>1.3930634950596411E-4</v>
      </c>
      <c r="AS645" s="475"/>
    </row>
    <row r="646" spans="4:45" s="20" customFormat="1" x14ac:dyDescent="0.25">
      <c r="D646" s="463"/>
      <c r="E646" s="426"/>
      <c r="F646" s="370"/>
      <c r="G646" s="370"/>
      <c r="H646" s="283">
        <v>12</v>
      </c>
      <c r="I646" s="284">
        <v>2684.7419675603001</v>
      </c>
      <c r="J646" s="284">
        <v>48.333699668961799</v>
      </c>
      <c r="K646" s="285">
        <v>2683.2127231363729</v>
      </c>
      <c r="L646" s="285">
        <v>48.3406632976235</v>
      </c>
      <c r="M646" s="286">
        <f t="shared" si="445"/>
        <v>5.6960573582302443E-2</v>
      </c>
      <c r="N646" s="286">
        <f t="shared" si="446"/>
        <v>1.4407398377105798E-2</v>
      </c>
      <c r="O646" s="287">
        <f t="shared" si="447"/>
        <v>2.3385885081122471</v>
      </c>
      <c r="P646" s="288">
        <f t="shared" si="448"/>
        <v>4.8492124138066352E-5</v>
      </c>
      <c r="Q646" s="223"/>
      <c r="R646" s="23"/>
      <c r="S646" s="372"/>
      <c r="T646" s="367"/>
      <c r="U646" s="367"/>
      <c r="V646" s="3">
        <v>12</v>
      </c>
      <c r="W646" s="252">
        <v>2845.1852964228901</v>
      </c>
      <c r="X646" s="252">
        <v>48.337450165776701</v>
      </c>
      <c r="Y646" s="253">
        <v>2843.5551519846208</v>
      </c>
      <c r="Z646" s="253">
        <v>48.352884265580101</v>
      </c>
      <c r="AA646" s="2">
        <f t="shared" si="449"/>
        <v>5.7294842635339974E-2</v>
      </c>
      <c r="AB646" s="2">
        <f t="shared" si="450"/>
        <v>3.1929900626673155E-2</v>
      </c>
      <c r="AC646" s="215">
        <f t="shared" si="451"/>
        <v>2.6573708896204171</v>
      </c>
      <c r="AD646" s="217">
        <f t="shared" si="452"/>
        <v>2.382114367413168E-4</v>
      </c>
      <c r="AE646" s="223"/>
      <c r="AF646" s="23"/>
      <c r="AG646" s="372"/>
      <c r="AH646" s="367"/>
      <c r="AI646" s="367"/>
      <c r="AJ646" s="3">
        <v>12</v>
      </c>
      <c r="AK646" s="252">
        <v>2674.09799052773</v>
      </c>
      <c r="AL646" s="252">
        <v>48.335667938364303</v>
      </c>
      <c r="AM646" s="253">
        <v>2672.4210652219658</v>
      </c>
      <c r="AN646" s="253">
        <v>48.347422529065177</v>
      </c>
      <c r="AO646" s="2">
        <f t="shared" si="453"/>
        <v>6.2709942257321863E-2</v>
      </c>
      <c r="AP646" s="2">
        <f t="shared" si="454"/>
        <v>2.4318668184876813E-2</v>
      </c>
      <c r="AQ646" s="215">
        <f t="shared" si="455"/>
        <v>2.8120784811121662</v>
      </c>
      <c r="AR646" s="280">
        <f t="shared" si="456"/>
        <v>1.3817040254508999E-4</v>
      </c>
      <c r="AS646" s="475"/>
    </row>
    <row r="647" spans="4:45" s="20" customFormat="1" x14ac:dyDescent="0.25">
      <c r="D647" s="463"/>
      <c r="E647" s="426"/>
      <c r="F647" s="370"/>
      <c r="G647" s="370"/>
      <c r="H647" s="283">
        <v>13</v>
      </c>
      <c r="I647" s="284">
        <v>2684.7312007647502</v>
      </c>
      <c r="J647" s="284">
        <v>48.333015358323699</v>
      </c>
      <c r="K647" s="285">
        <v>2683.074504893038</v>
      </c>
      <c r="L647" s="285">
        <v>48.33998064329186</v>
      </c>
      <c r="M647" s="286">
        <f t="shared" si="445"/>
        <v>6.1708072347810186E-2</v>
      </c>
      <c r="N647" s="286">
        <f t="shared" si="446"/>
        <v>1.4411029224065905E-2</v>
      </c>
      <c r="O647" s="287">
        <f t="shared" si="447"/>
        <v>2.7446412113480645</v>
      </c>
      <c r="P647" s="288">
        <f t="shared" si="448"/>
        <v>4.8515194687679693E-5</v>
      </c>
      <c r="Q647" s="223"/>
      <c r="R647" s="23"/>
      <c r="S647" s="372"/>
      <c r="T647" s="367"/>
      <c r="U647" s="367"/>
      <c r="V647" s="3">
        <v>13</v>
      </c>
      <c r="W647" s="252">
        <v>2845.1740787019899</v>
      </c>
      <c r="X647" s="252">
        <v>48.336073734451801</v>
      </c>
      <c r="Y647" s="253">
        <v>2843.4080767367846</v>
      </c>
      <c r="Z647" s="253">
        <v>48.351535424418607</v>
      </c>
      <c r="AA647" s="2">
        <f t="shared" si="449"/>
        <v>6.2070084864929639E-2</v>
      </c>
      <c r="AB647" s="2">
        <f t="shared" si="450"/>
        <v>3.1987889731691699E-2</v>
      </c>
      <c r="AC647" s="215">
        <f t="shared" si="451"/>
        <v>3.1187629411089999</v>
      </c>
      <c r="AD647" s="217">
        <f t="shared" si="452"/>
        <v>2.3906385662961807E-4</v>
      </c>
      <c r="AE647" s="223"/>
      <c r="AF647" s="23"/>
      <c r="AG647" s="372"/>
      <c r="AH647" s="367"/>
      <c r="AI647" s="367"/>
      <c r="AJ647" s="3">
        <v>13</v>
      </c>
      <c r="AK647" s="252">
        <v>2674.0872536222601</v>
      </c>
      <c r="AL647" s="252">
        <v>48.334619528883103</v>
      </c>
      <c r="AM647" s="253">
        <v>2672.2705685311312</v>
      </c>
      <c r="AN647" s="253">
        <v>48.346394822060056</v>
      </c>
      <c r="AO647" s="2">
        <f t="shared" si="453"/>
        <v>6.7936642256831117E-2</v>
      </c>
      <c r="AP647" s="2">
        <f t="shared" si="454"/>
        <v>2.4362027242019604E-2</v>
      </c>
      <c r="AQ647" s="215">
        <f t="shared" si="455"/>
        <v>3.3003447203299281</v>
      </c>
      <c r="AR647" s="280">
        <f t="shared" si="456"/>
        <v>1.3865752940319653E-4</v>
      </c>
      <c r="AS647" s="475"/>
    </row>
    <row r="648" spans="4:45" s="20" customFormat="1" x14ac:dyDescent="0.25">
      <c r="D648" s="463"/>
      <c r="E648" s="426"/>
      <c r="F648" s="370"/>
      <c r="G648" s="370"/>
      <c r="H648" s="283">
        <v>14</v>
      </c>
      <c r="I648" s="284">
        <v>2684.7204339658601</v>
      </c>
      <c r="J648" s="284">
        <v>48.332469914421097</v>
      </c>
      <c r="K648" s="285">
        <v>2682.9362843118251</v>
      </c>
      <c r="L648" s="285">
        <v>48.339341691429148</v>
      </c>
      <c r="M648" s="286">
        <f t="shared" si="445"/>
        <v>6.6455696148572566E-2</v>
      </c>
      <c r="N648" s="286">
        <f t="shared" si="446"/>
        <v>1.4217723654964159E-2</v>
      </c>
      <c r="O648" s="287">
        <f t="shared" si="447"/>
        <v>3.1831899879931775</v>
      </c>
      <c r="P648" s="288">
        <f t="shared" si="448"/>
        <v>4.7221319248379496E-5</v>
      </c>
      <c r="Q648" s="223"/>
      <c r="R648" s="23"/>
      <c r="S648" s="372"/>
      <c r="T648" s="367"/>
      <c r="U648" s="367"/>
      <c r="V648" s="3">
        <v>14</v>
      </c>
      <c r="W648" s="252">
        <v>2845.1628609906402</v>
      </c>
      <c r="X648" s="252">
        <v>48.334976405179297</v>
      </c>
      <c r="Y648" s="253">
        <v>2843.2609994340919</v>
      </c>
      <c r="Z648" s="253">
        <v>48.350266085650233</v>
      </c>
      <c r="AA648" s="2">
        <f t="shared" si="449"/>
        <v>6.6845437307799155E-2</v>
      </c>
      <c r="AB648" s="2">
        <f t="shared" si="450"/>
        <v>3.163274632176577E-2</v>
      </c>
      <c r="AC648" s="215">
        <f t="shared" si="451"/>
        <v>3.617077380276259</v>
      </c>
      <c r="AD648" s="217">
        <f t="shared" si="452"/>
        <v>2.3377432890331275E-4</v>
      </c>
      <c r="AE648" s="223"/>
      <c r="AF648" s="23"/>
      <c r="AG648" s="372"/>
      <c r="AH648" s="367"/>
      <c r="AI648" s="367"/>
      <c r="AJ648" s="3">
        <v>14</v>
      </c>
      <c r="AK648" s="252">
        <v>2674.07651672062</v>
      </c>
      <c r="AL648" s="252">
        <v>48.333783873079398</v>
      </c>
      <c r="AM648" s="253">
        <v>2672.1200692109551</v>
      </c>
      <c r="AN648" s="253">
        <v>48.345427736011729</v>
      </c>
      <c r="AO648" s="2">
        <f t="shared" si="453"/>
        <v>7.3163482698851451E-2</v>
      </c>
      <c r="AP648" s="2">
        <f t="shared" si="454"/>
        <v>2.4090526334348369E-2</v>
      </c>
      <c r="AQ648" s="215">
        <f t="shared" si="455"/>
        <v>3.8276868580741468</v>
      </c>
      <c r="AR648" s="280">
        <f t="shared" si="456"/>
        <v>1.3557954398691694E-4</v>
      </c>
      <c r="AS648" s="475"/>
    </row>
    <row r="649" spans="4:45" s="20" customFormat="1" x14ac:dyDescent="0.25">
      <c r="D649" s="463"/>
      <c r="E649" s="426"/>
      <c r="F649" s="370"/>
      <c r="G649" s="370"/>
      <c r="H649" s="283">
        <v>15</v>
      </c>
      <c r="I649" s="284">
        <v>2684.7096671561799</v>
      </c>
      <c r="J649" s="284">
        <v>48.332074661993403</v>
      </c>
      <c r="K649" s="285">
        <v>2682.7980613695136</v>
      </c>
      <c r="L649" s="285">
        <v>48.338743644297935</v>
      </c>
      <c r="M649" s="286">
        <f t="shared" si="445"/>
        <v>7.1203445573733565E-2</v>
      </c>
      <c r="N649" s="286">
        <f t="shared" si="446"/>
        <v>1.3798253750064085E-2</v>
      </c>
      <c r="O649" s="287">
        <f t="shared" si="447"/>
        <v>3.6542366836161375</v>
      </c>
      <c r="P649" s="288">
        <f t="shared" si="448"/>
        <v>4.4475324978164655E-5</v>
      </c>
      <c r="Q649" s="223"/>
      <c r="R649" s="23"/>
      <c r="S649" s="372"/>
      <c r="T649" s="367"/>
      <c r="U649" s="367"/>
      <c r="V649" s="3">
        <v>15</v>
      </c>
      <c r="W649" s="252">
        <v>2845.1516432742701</v>
      </c>
      <c r="X649" s="252">
        <v>48.334180935041999</v>
      </c>
      <c r="Y649" s="253">
        <v>2843.1139200351577</v>
      </c>
      <c r="Z649" s="253">
        <v>48.349071563350854</v>
      </c>
      <c r="AA649" s="2">
        <f t="shared" si="449"/>
        <v>7.1620900908022478E-2</v>
      </c>
      <c r="AB649" s="2">
        <f t="shared" si="450"/>
        <v>3.0807656239933083E-2</v>
      </c>
      <c r="AC649" s="215">
        <f t="shared" si="451"/>
        <v>4.1523159992188861</v>
      </c>
      <c r="AD649" s="217">
        <f t="shared" si="452"/>
        <v>2.2173081143247433E-4</v>
      </c>
      <c r="AE649" s="223"/>
      <c r="AF649" s="23"/>
      <c r="AG649" s="372"/>
      <c r="AH649" s="367"/>
      <c r="AI649" s="367"/>
      <c r="AJ649" s="3">
        <v>15</v>
      </c>
      <c r="AK649" s="252">
        <v>2674.0657798113298</v>
      </c>
      <c r="AL649" s="252">
        <v>48.333178321275099</v>
      </c>
      <c r="AM649" s="253">
        <v>2671.9695672262692</v>
      </c>
      <c r="AN649" s="253">
        <v>48.344517695132794</v>
      </c>
      <c r="AO649" s="2">
        <f t="shared" si="453"/>
        <v>7.8390464471239887E-2</v>
      </c>
      <c r="AP649" s="2">
        <f t="shared" si="454"/>
        <v>2.3460848741046373E-2</v>
      </c>
      <c r="AQ649" s="215">
        <f t="shared" si="455"/>
        <v>4.3941072017663778</v>
      </c>
      <c r="AR649" s="280">
        <f t="shared" si="456"/>
        <v>1.2858139948456699E-4</v>
      </c>
      <c r="AS649" s="475"/>
    </row>
    <row r="650" spans="4:45" s="20" customFormat="1" x14ac:dyDescent="0.25">
      <c r="D650" s="463"/>
      <c r="E650" s="426"/>
      <c r="F650" s="370"/>
      <c r="G650" s="370"/>
      <c r="H650" s="283">
        <v>16</v>
      </c>
      <c r="I650" s="284">
        <v>2684.6989003353401</v>
      </c>
      <c r="J650" s="284">
        <v>48.331679409565702</v>
      </c>
      <c r="K650" s="285">
        <v>2682.6598360443445</v>
      </c>
      <c r="L650" s="285">
        <v>48.338183883264229</v>
      </c>
      <c r="M650" s="286">
        <f t="shared" si="445"/>
        <v>7.5951321421590931E-2</v>
      </c>
      <c r="N650" s="286">
        <f t="shared" si="446"/>
        <v>1.3457992310608152E-2</v>
      </c>
      <c r="O650" s="287">
        <f t="shared" si="447"/>
        <v>4.1577831828134357</v>
      </c>
      <c r="P650" s="288">
        <f t="shared" si="448"/>
        <v>4.2308178094831277E-5</v>
      </c>
      <c r="Q650" s="223"/>
      <c r="R650" s="23"/>
      <c r="S650" s="372"/>
      <c r="T650" s="367"/>
      <c r="U650" s="367"/>
      <c r="V650" s="3">
        <v>16</v>
      </c>
      <c r="W650" s="252">
        <v>2845.1404255521302</v>
      </c>
      <c r="X650" s="252">
        <v>48.333385464904701</v>
      </c>
      <c r="Y650" s="253">
        <v>2842.9668385010118</v>
      </c>
      <c r="Z650" s="253">
        <v>48.347947447785209</v>
      </c>
      <c r="AA650" s="2">
        <f t="shared" si="449"/>
        <v>7.639647701032426E-2</v>
      </c>
      <c r="AB650" s="2">
        <f t="shared" si="450"/>
        <v>3.0128207946620508E-2</v>
      </c>
      <c r="AC650" s="215">
        <f t="shared" si="451"/>
        <v>4.7244806687894725</v>
      </c>
      <c r="AD650" s="217">
        <f t="shared" si="452"/>
        <v>2.1205134541221214E-4</v>
      </c>
      <c r="AE650" s="223"/>
      <c r="AF650" s="23"/>
      <c r="AG650" s="372"/>
      <c r="AH650" s="367"/>
      <c r="AI650" s="367"/>
      <c r="AJ650" s="3">
        <v>16</v>
      </c>
      <c r="AK650" s="252">
        <v>2674.05504289379</v>
      </c>
      <c r="AL650" s="252">
        <v>48.332572769470801</v>
      </c>
      <c r="AM650" s="253">
        <v>2671.8190625439493</v>
      </c>
      <c r="AN650" s="253">
        <v>48.343661334555065</v>
      </c>
      <c r="AO650" s="2">
        <f t="shared" si="453"/>
        <v>8.3617588792076036E-2</v>
      </c>
      <c r="AP650" s="2">
        <f t="shared" si="454"/>
        <v>2.2942219809305862E-2</v>
      </c>
      <c r="AQ650" s="215">
        <f t="shared" si="455"/>
        <v>4.9996081248737472</v>
      </c>
      <c r="AR650" s="280">
        <f t="shared" si="456"/>
        <v>1.2295627562797424E-4</v>
      </c>
      <c r="AS650" s="475"/>
    </row>
    <row r="651" spans="4:45" s="20" customFormat="1" x14ac:dyDescent="0.25">
      <c r="D651" s="463"/>
      <c r="E651" s="426"/>
      <c r="F651" s="370"/>
      <c r="G651" s="370"/>
      <c r="H651" s="283">
        <v>17</v>
      </c>
      <c r="I651" s="284">
        <v>2684.6881335031799</v>
      </c>
      <c r="J651" s="284">
        <v>48.331378557337501</v>
      </c>
      <c r="K651" s="285">
        <v>2682.521608315928</v>
      </c>
      <c r="L651" s="285">
        <v>48.337659957331844</v>
      </c>
      <c r="M651" s="286">
        <f t="shared" si="445"/>
        <v>8.0699324447224385E-2</v>
      </c>
      <c r="N651" s="286">
        <f t="shared" si="446"/>
        <v>1.2996525615115818E-2</v>
      </c>
      <c r="O651" s="287">
        <f t="shared" si="447"/>
        <v>4.6938313869967239</v>
      </c>
      <c r="P651" s="288">
        <f t="shared" si="448"/>
        <v>3.9455985888931766E-5</v>
      </c>
      <c r="Q651" s="223"/>
      <c r="R651" s="23"/>
      <c r="S651" s="372"/>
      <c r="T651" s="367"/>
      <c r="U651" s="367"/>
      <c r="V651" s="3">
        <v>17</v>
      </c>
      <c r="W651" s="252">
        <v>2845.1292078238798</v>
      </c>
      <c r="X651" s="252">
        <v>48.332779714602502</v>
      </c>
      <c r="Y651" s="253">
        <v>2842.8197547949585</v>
      </c>
      <c r="Z651" s="253">
        <v>48.34688958912843</v>
      </c>
      <c r="AA651" s="2">
        <f t="shared" si="449"/>
        <v>8.1172166893879988E-2</v>
      </c>
      <c r="AB651" s="2">
        <f t="shared" si="450"/>
        <v>2.919317823068545E-2</v>
      </c>
      <c r="AC651" s="215">
        <f t="shared" si="451"/>
        <v>5.3335732927938837</v>
      </c>
      <c r="AD651" s="217">
        <f t="shared" si="452"/>
        <v>1.9908855913744572E-4</v>
      </c>
      <c r="AE651" s="223"/>
      <c r="AF651" s="23"/>
      <c r="AG651" s="372"/>
      <c r="AH651" s="367"/>
      <c r="AI651" s="367"/>
      <c r="AJ651" s="3">
        <v>17</v>
      </c>
      <c r="AK651" s="252">
        <v>2674.04430596775</v>
      </c>
      <c r="AL651" s="252">
        <v>48.332111851939302</v>
      </c>
      <c r="AM651" s="253">
        <v>2671.6685551327955</v>
      </c>
      <c r="AN651" s="253">
        <v>48.342855487888578</v>
      </c>
      <c r="AO651" s="2">
        <f t="shared" si="453"/>
        <v>8.8844856820526452E-2</v>
      </c>
      <c r="AP651" s="2">
        <f t="shared" si="454"/>
        <v>2.2228774075064763E-2</v>
      </c>
      <c r="AQ651" s="215">
        <f t="shared" si="455"/>
        <v>5.6441920297869457</v>
      </c>
      <c r="AR651" s="280">
        <f t="shared" si="456"/>
        <v>1.1542571341055817E-4</v>
      </c>
      <c r="AS651" s="475"/>
    </row>
    <row r="652" spans="4:45" s="20" customFormat="1" x14ac:dyDescent="0.25">
      <c r="D652" s="463"/>
      <c r="E652" s="426"/>
      <c r="F652" s="370"/>
      <c r="G652" s="370"/>
      <c r="H652" s="283">
        <v>18</v>
      </c>
      <c r="I652" s="284">
        <v>2684.6773666572099</v>
      </c>
      <c r="J652" s="284">
        <v>48.331140213720502</v>
      </c>
      <c r="K652" s="285">
        <v>2682.383378165156</v>
      </c>
      <c r="L652" s="285">
        <v>48.337169572410808</v>
      </c>
      <c r="M652" s="286">
        <f t="shared" si="445"/>
        <v>8.5447455271325301E-2</v>
      </c>
      <c r="N652" s="286">
        <f t="shared" si="446"/>
        <v>1.2475101277652239E-2</v>
      </c>
      <c r="O652" s="287">
        <f t="shared" si="447"/>
        <v>5.2623832016753287</v>
      </c>
      <c r="P652" s="288">
        <f t="shared" si="448"/>
        <v>3.6353166216365367E-5</v>
      </c>
      <c r="Q652" s="223"/>
      <c r="R652" s="23"/>
      <c r="S652" s="372"/>
      <c r="T652" s="367"/>
      <c r="U652" s="367"/>
      <c r="V652" s="3">
        <v>18</v>
      </c>
      <c r="W652" s="252">
        <v>2845.11799008464</v>
      </c>
      <c r="X652" s="252">
        <v>48.332299481817003</v>
      </c>
      <c r="Y652" s="253">
        <v>2842.6726688824415</v>
      </c>
      <c r="Z652" s="253">
        <v>48.345894082147026</v>
      </c>
      <c r="AA652" s="2">
        <f t="shared" si="449"/>
        <v>8.5947971603308096E-2</v>
      </c>
      <c r="AB652" s="2">
        <f t="shared" si="450"/>
        <v>2.8127360948629707E-2</v>
      </c>
      <c r="AC652" s="215">
        <f t="shared" si="451"/>
        <v>5.9795957819217929</v>
      </c>
      <c r="AD652" s="217">
        <f t="shared" si="452"/>
        <v>1.848131581330711E-4</v>
      </c>
      <c r="AE652" s="223"/>
      <c r="AF652" s="23"/>
      <c r="AG652" s="372"/>
      <c r="AH652" s="367"/>
      <c r="AI652" s="367"/>
      <c r="AJ652" s="3">
        <v>18</v>
      </c>
      <c r="AK652" s="252">
        <v>2674.03356902935</v>
      </c>
      <c r="AL652" s="252">
        <v>48.331746710620102</v>
      </c>
      <c r="AM652" s="253">
        <v>2671.5180449634199</v>
      </c>
      <c r="AN652" s="253">
        <v>48.342097175514333</v>
      </c>
      <c r="AO652" s="2">
        <f t="shared" si="453"/>
        <v>9.4072269513176196E-2</v>
      </c>
      <c r="AP652" s="2">
        <f t="shared" si="454"/>
        <v>2.1415457951897657E-2</v>
      </c>
      <c r="AQ652" s="215">
        <f t="shared" si="455"/>
        <v>6.3278613262734735</v>
      </c>
      <c r="AR652" s="280">
        <f t="shared" si="456"/>
        <v>1.0713212352669854E-4</v>
      </c>
      <c r="AS652" s="475"/>
    </row>
    <row r="653" spans="4:45" s="20" customFormat="1" x14ac:dyDescent="0.25">
      <c r="D653" s="463"/>
      <c r="E653" s="426"/>
      <c r="F653" s="370"/>
      <c r="G653" s="370"/>
      <c r="H653" s="283">
        <v>19</v>
      </c>
      <c r="I653" s="284">
        <v>2684.6665997969599</v>
      </c>
      <c r="J653" s="284">
        <v>48.330925613630399</v>
      </c>
      <c r="K653" s="285">
        <v>2682.2451455741193</v>
      </c>
      <c r="L653" s="285">
        <v>48.336710581272712</v>
      </c>
      <c r="M653" s="286">
        <f t="shared" si="445"/>
        <v>9.0195714545102168E-2</v>
      </c>
      <c r="N653" s="286">
        <f t="shared" si="446"/>
        <v>1.1969494829376261E-2</v>
      </c>
      <c r="O653" s="287">
        <f t="shared" si="447"/>
        <v>5.8634405533124108</v>
      </c>
      <c r="P653" s="288">
        <f t="shared" si="448"/>
        <v>3.3465850622610474E-5</v>
      </c>
      <c r="Q653" s="223"/>
      <c r="R653" s="23"/>
      <c r="S653" s="372"/>
      <c r="T653" s="367"/>
      <c r="U653" s="367"/>
      <c r="V653" s="3">
        <v>19</v>
      </c>
      <c r="W653" s="252">
        <v>2845.10677233346</v>
      </c>
      <c r="X653" s="252">
        <v>48.3318670126014</v>
      </c>
      <c r="Y653" s="253">
        <v>2842.5255807309181</v>
      </c>
      <c r="Z653" s="253">
        <v>48.344957251782759</v>
      </c>
      <c r="AA653" s="2">
        <f t="shared" si="449"/>
        <v>9.0723892250441474E-2</v>
      </c>
      <c r="AB653" s="2">
        <f t="shared" si="450"/>
        <v>2.7084075146416829E-2</v>
      </c>
      <c r="AC653" s="215">
        <f t="shared" si="451"/>
        <v>6.6625500890324156</v>
      </c>
      <c r="AD653" s="217">
        <f t="shared" si="452"/>
        <v>1.7135436182519182E-4</v>
      </c>
      <c r="AE653" s="223"/>
      <c r="AF653" s="23"/>
      <c r="AG653" s="372"/>
      <c r="AH653" s="367"/>
      <c r="AI653" s="367"/>
      <c r="AJ653" s="3">
        <v>19</v>
      </c>
      <c r="AK653" s="252">
        <v>2674.0228320778501</v>
      </c>
      <c r="AL653" s="252">
        <v>48.331417946803001</v>
      </c>
      <c r="AM653" s="253">
        <v>2671.3675320081379</v>
      </c>
      <c r="AN653" s="253">
        <v>48.34138359356767</v>
      </c>
      <c r="AO653" s="2">
        <f t="shared" si="453"/>
        <v>9.9299827879514038E-2</v>
      </c>
      <c r="AP653" s="2">
        <f t="shared" si="454"/>
        <v>2.0619396632721391E-2</v>
      </c>
      <c r="AQ653" s="215">
        <f t="shared" si="455"/>
        <v>7.0506184602136752</v>
      </c>
      <c r="AR653" s="280">
        <f t="shared" si="456"/>
        <v>9.9314115438169662E-5</v>
      </c>
      <c r="AS653" s="475"/>
    </row>
    <row r="654" spans="4:45" s="20" customFormat="1" x14ac:dyDescent="0.25">
      <c r="D654" s="463"/>
      <c r="E654" s="426"/>
      <c r="F654" s="370"/>
      <c r="G654" s="370"/>
      <c r="H654" s="283">
        <v>20</v>
      </c>
      <c r="I654" s="284">
        <v>2684.6558329221698</v>
      </c>
      <c r="J654" s="284">
        <v>48.330764458381097</v>
      </c>
      <c r="K654" s="285">
        <v>2682.1069105260312</v>
      </c>
      <c r="L654" s="285">
        <v>48.336280974149112</v>
      </c>
      <c r="M654" s="286">
        <f t="shared" si="445"/>
        <v>9.4944102885773721E-2</v>
      </c>
      <c r="N654" s="286">
        <f t="shared" si="446"/>
        <v>1.1414087548243641E-2</v>
      </c>
      <c r="O654" s="287">
        <f t="shared" si="447"/>
        <v>6.4970053815366899</v>
      </c>
      <c r="P654" s="288">
        <f t="shared" si="448"/>
        <v>3.0431946218758566E-5</v>
      </c>
      <c r="Q654" s="223"/>
      <c r="R654" s="23"/>
      <c r="S654" s="372"/>
      <c r="T654" s="367"/>
      <c r="U654" s="367"/>
      <c r="V654" s="3">
        <v>20</v>
      </c>
      <c r="W654" s="252">
        <v>2845.0955545698398</v>
      </c>
      <c r="X654" s="252">
        <v>48.331542067918903</v>
      </c>
      <c r="Y654" s="253">
        <v>2842.3784903097408</v>
      </c>
      <c r="Z654" s="253">
        <v>48.344075639586187</v>
      </c>
      <c r="AA654" s="2">
        <f t="shared" si="449"/>
        <v>9.5499929896374014E-2</v>
      </c>
      <c r="AB654" s="2">
        <f t="shared" si="450"/>
        <v>2.593248866272584E-2</v>
      </c>
      <c r="AC654" s="215">
        <f t="shared" si="451"/>
        <v>7.3824381935076007</v>
      </c>
      <c r="AD654" s="217">
        <f t="shared" si="452"/>
        <v>1.5709041873893516E-4</v>
      </c>
      <c r="AE654" s="223"/>
      <c r="AF654" s="23"/>
      <c r="AG654" s="372"/>
      <c r="AH654" s="367"/>
      <c r="AI654" s="367"/>
      <c r="AJ654" s="3">
        <v>20</v>
      </c>
      <c r="AK654" s="252">
        <v>2674.0120951128201</v>
      </c>
      <c r="AL654" s="252">
        <v>48.331171065576797</v>
      </c>
      <c r="AM654" s="253">
        <v>2671.2170162408688</v>
      </c>
      <c r="AN654" s="253">
        <v>48.340712103571384</v>
      </c>
      <c r="AO654" s="2">
        <f t="shared" si="453"/>
        <v>0.10452753288063905</v>
      </c>
      <c r="AP654" s="2">
        <f t="shared" si="454"/>
        <v>1.9740961752493038E-2</v>
      </c>
      <c r="AQ654" s="215">
        <f t="shared" si="455"/>
        <v>7.8124659004286547</v>
      </c>
      <c r="AR654" s="280">
        <f t="shared" si="456"/>
        <v>9.1031406014162222E-5</v>
      </c>
      <c r="AS654" s="475"/>
    </row>
    <row r="655" spans="4:45" s="20" customFormat="1" x14ac:dyDescent="0.25">
      <c r="D655" s="463"/>
      <c r="E655" s="426"/>
      <c r="F655" s="370"/>
      <c r="G655" s="370"/>
      <c r="H655" s="283">
        <v>21</v>
      </c>
      <c r="I655" s="284">
        <v>2684.6450660321002</v>
      </c>
      <c r="J655" s="284">
        <v>48.330627289410103</v>
      </c>
      <c r="K655" s="285">
        <v>2681.9686730051567</v>
      </c>
      <c r="L655" s="285">
        <v>48.335878869931804</v>
      </c>
      <c r="M655" s="286">
        <f t="shared" si="445"/>
        <v>9.9692620853572209E-2</v>
      </c>
      <c r="N655" s="286">
        <f t="shared" si="446"/>
        <v>1.0865947363468142E-2</v>
      </c>
      <c r="O655" s="287">
        <f t="shared" si="447"/>
        <v>7.1630796346718704</v>
      </c>
      <c r="P655" s="288">
        <f t="shared" si="448"/>
        <v>2.7579097975912195E-5</v>
      </c>
      <c r="Q655" s="223"/>
      <c r="R655" s="23"/>
      <c r="S655" s="372"/>
      <c r="T655" s="367"/>
      <c r="U655" s="367"/>
      <c r="V655" s="3">
        <v>21</v>
      </c>
      <c r="W655" s="252">
        <v>2845.0843367923499</v>
      </c>
      <c r="X655" s="252">
        <v>48.331265406283002</v>
      </c>
      <c r="Y655" s="253">
        <v>2842.2313975900447</v>
      </c>
      <c r="Z655" s="253">
        <v>48.343245990949804</v>
      </c>
      <c r="AA655" s="2">
        <f t="shared" si="449"/>
        <v>0.10027608550689424</v>
      </c>
      <c r="AB655" s="2">
        <f t="shared" si="450"/>
        <v>2.4788477119500493E-2</v>
      </c>
      <c r="AC655" s="215">
        <f t="shared" si="451"/>
        <v>8.1392620920495542</v>
      </c>
      <c r="AD655" s="217">
        <f t="shared" si="452"/>
        <v>1.4353440895839968E-4</v>
      </c>
      <c r="AE655" s="223"/>
      <c r="AF655" s="23"/>
      <c r="AG655" s="372"/>
      <c r="AH655" s="367"/>
      <c r="AI655" s="367"/>
      <c r="AJ655" s="3">
        <v>21</v>
      </c>
      <c r="AK655" s="252">
        <v>2674.00135813316</v>
      </c>
      <c r="AL655" s="252">
        <v>48.330960932578101</v>
      </c>
      <c r="AM655" s="253">
        <v>2671.0664976370413</v>
      </c>
      <c r="AN655" s="253">
        <v>48.340080222680363</v>
      </c>
      <c r="AO655" s="2">
        <f t="shared" si="453"/>
        <v>0.10975538539620272</v>
      </c>
      <c r="AP655" s="2">
        <f t="shared" si="454"/>
        <v>1.8868422903868518E-2</v>
      </c>
      <c r="AQ655" s="215">
        <f t="shared" si="455"/>
        <v>8.6134061316783654</v>
      </c>
      <c r="AR655" s="280">
        <f t="shared" si="456"/>
        <v>8.316145196921936E-5</v>
      </c>
      <c r="AS655" s="475"/>
    </row>
    <row r="656" spans="4:45" s="20" customFormat="1" x14ac:dyDescent="0.25">
      <c r="D656" s="463"/>
      <c r="E656" s="426"/>
      <c r="F656" s="370"/>
      <c r="G656" s="370"/>
      <c r="H656" s="283">
        <v>22</v>
      </c>
      <c r="I656" s="284">
        <v>2684.6342991265801</v>
      </c>
      <c r="J656" s="284">
        <v>48.330519042042297</v>
      </c>
      <c r="K656" s="285">
        <v>2681.8304329967432</v>
      </c>
      <c r="L656" s="285">
        <v>48.335502507936368</v>
      </c>
      <c r="M656" s="286">
        <f t="shared" si="445"/>
        <v>0.10444126899329059</v>
      </c>
      <c r="N656" s="286">
        <f t="shared" si="446"/>
        <v>1.0311219479633534E-2</v>
      </c>
      <c r="O656" s="287">
        <f t="shared" si="447"/>
        <v>7.861665274046743</v>
      </c>
      <c r="P656" s="288">
        <f t="shared" si="448"/>
        <v>2.4834932317369465E-5</v>
      </c>
      <c r="Q656" s="223"/>
      <c r="R656" s="23"/>
      <c r="S656" s="372"/>
      <c r="T656" s="367"/>
      <c r="U656" s="367"/>
      <c r="V656" s="3">
        <v>22</v>
      </c>
      <c r="W656" s="252">
        <v>2845.0731190005999</v>
      </c>
      <c r="X656" s="252">
        <v>48.331047001244499</v>
      </c>
      <c r="Y656" s="253">
        <v>2842.0843025446447</v>
      </c>
      <c r="Z656" s="253">
        <v>48.342465243093656</v>
      </c>
      <c r="AA656" s="2">
        <f t="shared" si="449"/>
        <v>0.10505236002528806</v>
      </c>
      <c r="AB656" s="2">
        <f t="shared" si="450"/>
        <v>2.3625066199916205E-2</v>
      </c>
      <c r="AC656" s="215">
        <f t="shared" si="451"/>
        <v>8.9330238073886168</v>
      </c>
      <c r="AD656" s="217">
        <f t="shared" si="452"/>
        <v>1.3037624692583181E-4</v>
      </c>
      <c r="AE656" s="223"/>
      <c r="AF656" s="23"/>
      <c r="AG656" s="372"/>
      <c r="AH656" s="367"/>
      <c r="AI656" s="367"/>
      <c r="AJ656" s="3">
        <v>22</v>
      </c>
      <c r="AK656" s="252">
        <v>2673.9906211385401</v>
      </c>
      <c r="AL656" s="252">
        <v>48.330795107553001</v>
      </c>
      <c r="AM656" s="253">
        <v>2670.9159761735045</v>
      </c>
      <c r="AN656" s="253">
        <v>48.339485614501619</v>
      </c>
      <c r="AO656" s="2">
        <f t="shared" si="453"/>
        <v>0.11498338628152703</v>
      </c>
      <c r="AP656" s="2">
        <f t="shared" si="454"/>
        <v>1.7981303492480116E-2</v>
      </c>
      <c r="AQ656" s="215">
        <f t="shared" si="455"/>
        <v>9.4534416610183456</v>
      </c>
      <c r="AR656" s="280">
        <f t="shared" si="456"/>
        <v>7.5524911023974918E-5</v>
      </c>
      <c r="AS656" s="475"/>
    </row>
    <row r="657" spans="4:45" s="20" customFormat="1" x14ac:dyDescent="0.25">
      <c r="D657" s="463"/>
      <c r="E657" s="426"/>
      <c r="F657" s="370"/>
      <c r="G657" s="370"/>
      <c r="H657" s="283">
        <v>23</v>
      </c>
      <c r="I657" s="284">
        <v>2684.6235322050702</v>
      </c>
      <c r="J657" s="284">
        <v>48.330433585571598</v>
      </c>
      <c r="K657" s="285">
        <v>2681.6921904869596</v>
      </c>
      <c r="L657" s="285">
        <v>48.33515024019303</v>
      </c>
      <c r="M657" s="286">
        <f t="shared" si="445"/>
        <v>0.10919004780170793</v>
      </c>
      <c r="N657" s="286">
        <f t="shared" si="446"/>
        <v>9.75918126842726E-3</v>
      </c>
      <c r="O657" s="287">
        <f t="shared" si="447"/>
        <v>8.5927642683356993</v>
      </c>
      <c r="P657" s="288">
        <f t="shared" si="448"/>
        <v>2.224683081788321E-5</v>
      </c>
      <c r="Q657" s="223"/>
      <c r="R657" s="23"/>
      <c r="S657" s="372"/>
      <c r="T657" s="367"/>
      <c r="U657" s="367"/>
      <c r="V657" s="3">
        <v>23</v>
      </c>
      <c r="W657" s="252">
        <v>2845.0619011935901</v>
      </c>
      <c r="X657" s="252">
        <v>48.330874502854897</v>
      </c>
      <c r="Y657" s="253">
        <v>2841.937205147934</v>
      </c>
      <c r="Z657" s="253">
        <v>48.341730513759074</v>
      </c>
      <c r="AA657" s="2">
        <f t="shared" si="449"/>
        <v>0.10982875431796868</v>
      </c>
      <c r="AB657" s="2">
        <f t="shared" si="450"/>
        <v>2.2461854902990169E-2</v>
      </c>
      <c r="AC657" s="215">
        <f t="shared" si="451"/>
        <v>9.763725377738476</v>
      </c>
      <c r="AD657" s="217">
        <f t="shared" si="452"/>
        <v>1.178529727516216E-4</v>
      </c>
      <c r="AE657" s="223"/>
      <c r="AF657" s="23"/>
      <c r="AG657" s="372"/>
      <c r="AH657" s="367"/>
      <c r="AI657" s="367"/>
      <c r="AJ657" s="3">
        <v>23</v>
      </c>
      <c r="AK657" s="252">
        <v>2673.9798841281599</v>
      </c>
      <c r="AL657" s="252">
        <v>48.3306641983392</v>
      </c>
      <c r="AM657" s="253">
        <v>2670.7654518284439</v>
      </c>
      <c r="AN657" s="253">
        <v>48.338926080455828</v>
      </c>
      <c r="AO657" s="2">
        <f t="shared" si="453"/>
        <v>0.12021153632440511</v>
      </c>
      <c r="AP657" s="2">
        <f t="shared" si="454"/>
        <v>1.7094493224265938E-2</v>
      </c>
      <c r="AQ657" s="215">
        <f t="shared" si="455"/>
        <v>10.33257500945755</v>
      </c>
      <c r="AR657" s="280">
        <f t="shared" si="456"/>
        <v>6.8258696109054536E-5</v>
      </c>
      <c r="AS657" s="475"/>
    </row>
    <row r="658" spans="4:45" s="20" customFormat="1" x14ac:dyDescent="0.25">
      <c r="D658" s="463"/>
      <c r="E658" s="426"/>
      <c r="F658" s="370"/>
      <c r="G658" s="370"/>
      <c r="H658" s="283">
        <v>24</v>
      </c>
      <c r="I658" s="284">
        <v>2684.61276526757</v>
      </c>
      <c r="J658" s="284">
        <v>48.3303570990278</v>
      </c>
      <c r="K658" s="285">
        <v>2681.5539454628365</v>
      </c>
      <c r="L658" s="285">
        <v>48.334820524231013</v>
      </c>
      <c r="M658" s="286">
        <f t="shared" si="445"/>
        <v>0.11393895776356544</v>
      </c>
      <c r="N658" s="286">
        <f t="shared" si="446"/>
        <v>9.2352415151145412E-3</v>
      </c>
      <c r="O658" s="287">
        <f t="shared" si="447"/>
        <v>9.3563785978299041</v>
      </c>
      <c r="P658" s="288">
        <f t="shared" si="448"/>
        <v>1.9922164544672755E-5</v>
      </c>
      <c r="Q658" s="223"/>
      <c r="R658" s="23"/>
      <c r="S658" s="372"/>
      <c r="T658" s="367"/>
      <c r="U658" s="367"/>
      <c r="V658" s="3">
        <v>24</v>
      </c>
      <c r="W658" s="252">
        <v>2845.0506833712998</v>
      </c>
      <c r="X658" s="252">
        <v>48.330720084628801</v>
      </c>
      <c r="Y658" s="253">
        <v>2841.7901053757928</v>
      </c>
      <c r="Z658" s="253">
        <v>48.341039090568778</v>
      </c>
      <c r="AA658" s="2">
        <f t="shared" si="449"/>
        <v>0.11460526923349233</v>
      </c>
      <c r="AB658" s="2">
        <f t="shared" si="450"/>
        <v>2.1350821841486189E-2</v>
      </c>
      <c r="AC658" s="215">
        <f t="shared" si="451"/>
        <v>10.631368864784394</v>
      </c>
      <c r="AD658" s="217">
        <f t="shared" si="452"/>
        <v>1.0648188358926982E-4</v>
      </c>
      <c r="AE658" s="223"/>
      <c r="AF658" s="23"/>
      <c r="AG658" s="372"/>
      <c r="AH658" s="367"/>
      <c r="AI658" s="367"/>
      <c r="AJ658" s="3">
        <v>24</v>
      </c>
      <c r="AK658" s="252">
        <v>2673.9691471020001</v>
      </c>
      <c r="AL658" s="252">
        <v>48.330547030913003</v>
      </c>
      <c r="AM658" s="253">
        <v>2670.6149245813026</v>
      </c>
      <c r="AN658" s="253">
        <v>48.338399551648365</v>
      </c>
      <c r="AO658" s="2">
        <f t="shared" si="453"/>
        <v>0.12543983629477259</v>
      </c>
      <c r="AP658" s="2">
        <f t="shared" si="454"/>
        <v>1.624753125665955E-2</v>
      </c>
      <c r="AQ658" s="215">
        <f t="shared" si="455"/>
        <v>11.250808718354131</v>
      </c>
      <c r="AR658" s="280">
        <f t="shared" si="456"/>
        <v>6.1662081899292273E-5</v>
      </c>
      <c r="AS658" s="475"/>
    </row>
    <row r="659" spans="4:45" s="20" customFormat="1" x14ac:dyDescent="0.25">
      <c r="D659" s="463"/>
      <c r="E659" s="426"/>
      <c r="F659" s="370"/>
      <c r="G659" s="370"/>
      <c r="H659" s="283">
        <v>25</v>
      </c>
      <c r="I659" s="284">
        <v>2684.60199831417</v>
      </c>
      <c r="J659" s="284">
        <v>48.330292022729502</v>
      </c>
      <c r="K659" s="285">
        <v>2681.4156979122108</v>
      </c>
      <c r="L659" s="285">
        <v>48.3345119163248</v>
      </c>
      <c r="M659" s="286">
        <f t="shared" si="445"/>
        <v>0.11868799933696292</v>
      </c>
      <c r="N659" s="286">
        <f t="shared" si="446"/>
        <v>8.7313637445301986E-3</v>
      </c>
      <c r="O659" s="287">
        <f t="shared" si="447"/>
        <v>10.152510251525458</v>
      </c>
      <c r="P659" s="288">
        <f t="shared" si="448"/>
        <v>1.7807501955638551E-5</v>
      </c>
      <c r="Q659" s="223"/>
      <c r="R659" s="23"/>
      <c r="S659" s="372"/>
      <c r="T659" s="367"/>
      <c r="U659" s="367"/>
      <c r="V659" s="3">
        <v>25</v>
      </c>
      <c r="W659" s="252">
        <v>2845.0394655339001</v>
      </c>
      <c r="X659" s="252">
        <v>48.330588678383997</v>
      </c>
      <c r="Y659" s="253">
        <v>2841.6430032055</v>
      </c>
      <c r="Z659" s="253">
        <v>48.340388421014111</v>
      </c>
      <c r="AA659" s="2">
        <f t="shared" si="449"/>
        <v>0.11938190557798355</v>
      </c>
      <c r="AB659" s="2">
        <f t="shared" si="450"/>
        <v>2.0276480999077535E-2</v>
      </c>
      <c r="AC659" s="215">
        <f t="shared" si="451"/>
        <v>11.535956348240676</v>
      </c>
      <c r="AD659" s="217">
        <f t="shared" si="452"/>
        <v>9.6034955616490299E-5</v>
      </c>
      <c r="AE659" s="223"/>
      <c r="AF659" s="23"/>
      <c r="AG659" s="372"/>
      <c r="AH659" s="367"/>
      <c r="AI659" s="367"/>
      <c r="AJ659" s="3">
        <v>25</v>
      </c>
      <c r="AK659" s="252">
        <v>2673.9584100602101</v>
      </c>
      <c r="AL659" s="252">
        <v>48.330447343388897</v>
      </c>
      <c r="AM659" s="253">
        <v>2670.4643944127083</v>
      </c>
      <c r="AN659" s="253">
        <v>48.33790408121984</v>
      </c>
      <c r="AO659" s="2">
        <f t="shared" si="453"/>
        <v>0.13066828692459384</v>
      </c>
      <c r="AP659" s="2">
        <f t="shared" si="454"/>
        <v>1.5428654690411171E-2</v>
      </c>
      <c r="AQ659" s="215">
        <f t="shared" si="455"/>
        <v>12.208145344987303</v>
      </c>
      <c r="AR659" s="280">
        <f t="shared" si="456"/>
        <v>5.560293907940865E-5</v>
      </c>
      <c r="AS659" s="475"/>
    </row>
    <row r="660" spans="4:45" s="20" customFormat="1" x14ac:dyDescent="0.25">
      <c r="D660" s="463"/>
      <c r="E660" s="426"/>
      <c r="F660" s="370"/>
      <c r="G660" s="370"/>
      <c r="H660" s="283">
        <v>26</v>
      </c>
      <c r="I660" s="284">
        <v>2684.5912313445201</v>
      </c>
      <c r="J660" s="284">
        <v>48.3302474055319</v>
      </c>
      <c r="K660" s="285">
        <v>2681.2774478236752</v>
      </c>
      <c r="L660" s="285">
        <v>48.334223065172786</v>
      </c>
      <c r="M660" s="286">
        <f t="shared" si="445"/>
        <v>0.12343717293546021</v>
      </c>
      <c r="N660" s="286">
        <f t="shared" si="446"/>
        <v>8.2260279106937985E-3</v>
      </c>
      <c r="O660" s="287">
        <f t="shared" si="447"/>
        <v>10.981161223023461</v>
      </c>
      <c r="P660" s="288">
        <f t="shared" si="448"/>
        <v>1.5805869580173136E-5</v>
      </c>
      <c r="Q660" s="223"/>
      <c r="R660" s="23"/>
      <c r="S660" s="372"/>
      <c r="T660" s="367"/>
      <c r="U660" s="367"/>
      <c r="V660" s="3">
        <v>26</v>
      </c>
      <c r="W660" s="252">
        <v>2845.0282476807502</v>
      </c>
      <c r="X660" s="252">
        <v>48.330498551867699</v>
      </c>
      <c r="Y660" s="253">
        <v>2841.4958986156512</v>
      </c>
      <c r="Z660" s="253">
        <v>48.339776103032399</v>
      </c>
      <c r="AA660" s="2">
        <f t="shared" si="449"/>
        <v>0.12415866408280901</v>
      </c>
      <c r="AB660" s="2">
        <f t="shared" si="450"/>
        <v>1.9196059305583144E-2</v>
      </c>
      <c r="AC660" s="215">
        <f t="shared" si="451"/>
        <v>12.477489917705565</v>
      </c>
      <c r="AD660" s="217">
        <f t="shared" si="452"/>
        <v>8.6072955613636086E-5</v>
      </c>
      <c r="AE660" s="223"/>
      <c r="AF660" s="23"/>
      <c r="AG660" s="372"/>
      <c r="AH660" s="367"/>
      <c r="AI660" s="367"/>
      <c r="AJ660" s="3">
        <v>26</v>
      </c>
      <c r="AK660" s="252">
        <v>2673.9476730022402</v>
      </c>
      <c r="AL660" s="252">
        <v>48.330378997539</v>
      </c>
      <c r="AM660" s="253">
        <v>2670.3138613044016</v>
      </c>
      <c r="AN660" s="253">
        <v>48.337437837147839</v>
      </c>
      <c r="AO660" s="2">
        <f t="shared" si="453"/>
        <v>0.13589688887810802</v>
      </c>
      <c r="AP660" s="2">
        <f t="shared" si="454"/>
        <v>1.4605388484947903E-2</v>
      </c>
      <c r="AQ660" s="215">
        <f t="shared" si="455"/>
        <v>13.204587455348719</v>
      </c>
      <c r="AR660" s="280">
        <f t="shared" si="456"/>
        <v>4.9827216623303614E-5</v>
      </c>
      <c r="AS660" s="475"/>
    </row>
    <row r="661" spans="4:45" s="20" customFormat="1" x14ac:dyDescent="0.25">
      <c r="D661" s="463"/>
      <c r="E661" s="426"/>
      <c r="F661" s="370"/>
      <c r="G661" s="370"/>
      <c r="H661" s="283">
        <v>27</v>
      </c>
      <c r="I661" s="284">
        <v>2684.5804643586998</v>
      </c>
      <c r="J661" s="284">
        <v>48.330202788334297</v>
      </c>
      <c r="K661" s="285">
        <v>2681.1391951865285</v>
      </c>
      <c r="L661" s="285">
        <v>48.33395270598055</v>
      </c>
      <c r="M661" s="286">
        <f t="shared" si="445"/>
        <v>0.1281864789623067</v>
      </c>
      <c r="N661" s="286">
        <f t="shared" si="446"/>
        <v>7.7589528491660816E-3</v>
      </c>
      <c r="O661" s="287">
        <f t="shared" si="447"/>
        <v>11.842333515336957</v>
      </c>
      <c r="P661" s="288">
        <f t="shared" si="448"/>
        <v>1.4061882353681208E-5</v>
      </c>
      <c r="Q661" s="223"/>
      <c r="R661" s="23"/>
      <c r="S661" s="372"/>
      <c r="T661" s="367"/>
      <c r="U661" s="367"/>
      <c r="V661" s="3">
        <v>27</v>
      </c>
      <c r="W661" s="252">
        <v>2845.0170298119601</v>
      </c>
      <c r="X661" s="252">
        <v>48.330408425351401</v>
      </c>
      <c r="Y661" s="253">
        <v>2841.348791586081</v>
      </c>
      <c r="Z661" s="253">
        <v>48.339199876139681</v>
      </c>
      <c r="AA661" s="2">
        <f t="shared" si="449"/>
        <v>0.12893554546215047</v>
      </c>
      <c r="AB661" s="2">
        <f t="shared" si="450"/>
        <v>1.8190309320184707E-2</v>
      </c>
      <c r="AC661" s="215">
        <f t="shared" si="451"/>
        <v>13.455971681800809</v>
      </c>
      <c r="AD661" s="217">
        <f t="shared" si="452"/>
        <v>7.7289606962749577E-5</v>
      </c>
      <c r="AE661" s="223"/>
      <c r="AF661" s="23"/>
      <c r="AG661" s="372"/>
      <c r="AH661" s="367"/>
      <c r="AI661" s="367"/>
      <c r="AJ661" s="3">
        <v>27</v>
      </c>
      <c r="AK661" s="252">
        <v>2673.9369359282</v>
      </c>
      <c r="AL661" s="252">
        <v>48.330310651688997</v>
      </c>
      <c r="AM661" s="253">
        <v>2670.1633252391721</v>
      </c>
      <c r="AN661" s="253">
        <v>48.336999095473239</v>
      </c>
      <c r="AO661" s="2">
        <f t="shared" si="453"/>
        <v>0.14112564280495982</v>
      </c>
      <c r="AP661" s="2">
        <f t="shared" si="454"/>
        <v>1.3839025021884657E-2</v>
      </c>
      <c r="AQ661" s="215">
        <f t="shared" si="455"/>
        <v>14.240137632345764</v>
      </c>
      <c r="AR661" s="280">
        <f t="shared" si="456"/>
        <v>4.4735280254963128E-5</v>
      </c>
      <c r="AS661" s="475"/>
    </row>
    <row r="662" spans="4:45" s="20" customFormat="1" x14ac:dyDescent="0.25">
      <c r="D662" s="463"/>
      <c r="E662" s="426"/>
      <c r="F662" s="370"/>
      <c r="G662" s="370"/>
      <c r="H662" s="283">
        <v>28</v>
      </c>
      <c r="I662" s="284">
        <v>2684.5696973566501</v>
      </c>
      <c r="J662" s="284">
        <v>48.330165184704498</v>
      </c>
      <c r="K662" s="285">
        <v>2681.0009399907312</v>
      </c>
      <c r="L662" s="285">
        <v>48.333699654922917</v>
      </c>
      <c r="M662" s="286">
        <f t="shared" si="445"/>
        <v>0.13293591779095132</v>
      </c>
      <c r="N662" s="286">
        <f t="shared" si="446"/>
        <v>7.3131763669982332E-3</v>
      </c>
      <c r="O662" s="287">
        <f t="shared" si="447"/>
        <v>12.736029136799887</v>
      </c>
      <c r="P662" s="288">
        <f t="shared" si="448"/>
        <v>1.2492479724890973E-5</v>
      </c>
      <c r="Q662" s="223"/>
      <c r="R662" s="23"/>
      <c r="S662" s="372"/>
      <c r="T662" s="367"/>
      <c r="U662" s="367"/>
      <c r="V662" s="3">
        <v>28</v>
      </c>
      <c r="W662" s="252">
        <v>2845.0058119274699</v>
      </c>
      <c r="X662" s="252">
        <v>48.330332480368298</v>
      </c>
      <c r="Y662" s="253">
        <v>2841.2016820977901</v>
      </c>
      <c r="Z662" s="253">
        <v>48.338657613086085</v>
      </c>
      <c r="AA662" s="2">
        <f t="shared" si="449"/>
        <v>0.13371255038324698</v>
      </c>
      <c r="AB662" s="2">
        <f t="shared" si="450"/>
        <v>1.7225481991393062E-2</v>
      </c>
      <c r="AC662" s="215">
        <f t="shared" si="451"/>
        <v>14.47140376105984</v>
      </c>
      <c r="AD662" s="217">
        <f t="shared" si="452"/>
        <v>6.9307834768754777E-5</v>
      </c>
      <c r="AE662" s="223"/>
      <c r="AF662" s="23"/>
      <c r="AG662" s="372"/>
      <c r="AH662" s="367"/>
      <c r="AI662" s="367"/>
      <c r="AJ662" s="3">
        <v>28</v>
      </c>
      <c r="AK662" s="252">
        <v>2673.9261988380299</v>
      </c>
      <c r="AL662" s="252">
        <v>48.3302530494623</v>
      </c>
      <c r="AM662" s="253">
        <v>2670.0127862007957</v>
      </c>
      <c r="AN662" s="253">
        <v>48.336586233926099</v>
      </c>
      <c r="AO662" s="2">
        <f t="shared" si="453"/>
        <v>0.14635454931159866</v>
      </c>
      <c r="AP662" s="2">
        <f t="shared" si="454"/>
        <v>1.3103975386425298E-2</v>
      </c>
      <c r="AQ662" s="215">
        <f t="shared" si="455"/>
        <v>15.314798469264021</v>
      </c>
      <c r="AR662" s="280">
        <f t="shared" si="456"/>
        <v>4.010922545249999E-5</v>
      </c>
      <c r="AS662" s="475"/>
    </row>
    <row r="663" spans="4:45" s="20" customFormat="1" x14ac:dyDescent="0.25">
      <c r="D663" s="463"/>
      <c r="E663" s="426"/>
      <c r="F663" s="370"/>
      <c r="G663" s="370"/>
      <c r="H663" s="283">
        <v>29</v>
      </c>
      <c r="I663" s="284">
        <v>2684.5589303382599</v>
      </c>
      <c r="J663" s="284">
        <v>48.330134002650297</v>
      </c>
      <c r="K663" s="285">
        <v>2680.8626822268639</v>
      </c>
      <c r="L663" s="285">
        <v>48.333462803960558</v>
      </c>
      <c r="M663" s="286">
        <f t="shared" si="445"/>
        <v>0.13768548976983278</v>
      </c>
      <c r="N663" s="286">
        <f t="shared" si="446"/>
        <v>6.8876310379732122E-3</v>
      </c>
      <c r="O663" s="287">
        <f t="shared" si="447"/>
        <v>13.662250100998619</v>
      </c>
      <c r="P663" s="288">
        <f t="shared" si="448"/>
        <v>1.1080918163192603E-5</v>
      </c>
      <c r="Q663" s="223"/>
      <c r="R663" s="23"/>
      <c r="S663" s="372"/>
      <c r="T663" s="367"/>
      <c r="U663" s="367"/>
      <c r="V663" s="3">
        <v>29</v>
      </c>
      <c r="W663" s="252">
        <v>2844.99459402702</v>
      </c>
      <c r="X663" s="252">
        <v>48.3302695166715</v>
      </c>
      <c r="Y663" s="253">
        <v>2841.0545701328765</v>
      </c>
      <c r="Z663" s="253">
        <v>48.338147312002995</v>
      </c>
      <c r="AA663" s="2">
        <f t="shared" si="449"/>
        <v>0.13848967946777166</v>
      </c>
      <c r="AB663" s="2">
        <f t="shared" si="450"/>
        <v>1.629992013344354E-2</v>
      </c>
      <c r="AC663" s="215">
        <f t="shared" si="451"/>
        <v>15.523788286421324</v>
      </c>
      <c r="AD663" s="217">
        <f t="shared" si="452"/>
        <v>6.2059659284931712E-5</v>
      </c>
      <c r="AE663" s="223"/>
      <c r="AF663" s="23"/>
      <c r="AG663" s="372"/>
      <c r="AH663" s="367"/>
      <c r="AI663" s="367"/>
      <c r="AJ663" s="3">
        <v>29</v>
      </c>
      <c r="AK663" s="252">
        <v>2673.9154617315098</v>
      </c>
      <c r="AL663" s="252">
        <v>48.330205284056198</v>
      </c>
      <c r="AM663" s="253">
        <v>2669.8622441739767</v>
      </c>
      <c r="AN663" s="253">
        <v>48.336197725927462</v>
      </c>
      <c r="AO663" s="2">
        <f t="shared" si="453"/>
        <v>0.15158360896377895</v>
      </c>
      <c r="AP663" s="2">
        <f t="shared" si="454"/>
        <v>1.2398958034719718E-2</v>
      </c>
      <c r="AQ663" s="215">
        <f t="shared" si="455"/>
        <v>16.428572568694722</v>
      </c>
      <c r="AR663" s="280">
        <f t="shared" si="456"/>
        <v>3.5909359580478231E-5</v>
      </c>
      <c r="AS663" s="475"/>
    </row>
    <row r="664" spans="4:45" s="20" customFormat="1" x14ac:dyDescent="0.25">
      <c r="D664" s="463"/>
      <c r="E664" s="426"/>
      <c r="F664" s="370"/>
      <c r="G664" s="370"/>
      <c r="H664" s="283">
        <v>30</v>
      </c>
      <c r="I664" s="284">
        <v>2684.5481633035201</v>
      </c>
      <c r="J664" s="284">
        <v>48.3301099640004</v>
      </c>
      <c r="K664" s="285">
        <v>2680.7244218860856</v>
      </c>
      <c r="L664" s="285">
        <v>48.333241115988372</v>
      </c>
      <c r="M664" s="286">
        <f t="shared" si="445"/>
        <v>0.14243519522962109</v>
      </c>
      <c r="N664" s="286">
        <f t="shared" si="446"/>
        <v>6.4786775579540393E-3</v>
      </c>
      <c r="O664" s="287">
        <f t="shared" si="447"/>
        <v>14.620998427404579</v>
      </c>
      <c r="P664" s="288">
        <f t="shared" si="448"/>
        <v>9.804112771782277E-6</v>
      </c>
      <c r="Q664" s="223"/>
      <c r="R664" s="23"/>
      <c r="S664" s="372"/>
      <c r="T664" s="367"/>
      <c r="U664" s="367"/>
      <c r="V664" s="3">
        <v>30</v>
      </c>
      <c r="W664" s="252">
        <v>2844.9833761106402</v>
      </c>
      <c r="X664" s="252">
        <v>48.330220980975703</v>
      </c>
      <c r="Y664" s="253">
        <v>2840.9074556744708</v>
      </c>
      <c r="Z664" s="253">
        <v>48.337667089013102</v>
      </c>
      <c r="AA664" s="2">
        <f t="shared" si="449"/>
        <v>0.14326693331127627</v>
      </c>
      <c r="AB664" s="2">
        <f t="shared" si="450"/>
        <v>1.5406732860440128E-2</v>
      </c>
      <c r="AC664" s="215">
        <f t="shared" si="451"/>
        <v>16.613127401982752</v>
      </c>
      <c r="AD664" s="217">
        <f t="shared" si="452"/>
        <v>5.5444524904622643E-5</v>
      </c>
      <c r="AE664" s="223"/>
      <c r="AF664" s="23"/>
      <c r="AG664" s="372"/>
      <c r="AH664" s="367"/>
      <c r="AI664" s="367"/>
      <c r="AJ664" s="3">
        <v>30</v>
      </c>
      <c r="AK664" s="252">
        <v>2673.9047246086802</v>
      </c>
      <c r="AL664" s="252">
        <v>48.330168461121602</v>
      </c>
      <c r="AM664" s="253">
        <v>2669.7116991442931</v>
      </c>
      <c r="AN664" s="253">
        <v>48.335832134945022</v>
      </c>
      <c r="AO664" s="2">
        <f t="shared" si="453"/>
        <v>0.15681282230430851</v>
      </c>
      <c r="AP664" s="2">
        <f t="shared" si="454"/>
        <v>1.1718713184243121E-2</v>
      </c>
      <c r="AQ664" s="215">
        <f t="shared" si="455"/>
        <v>17.581462544998818</v>
      </c>
      <c r="AR664" s="280">
        <f t="shared" si="456"/>
        <v>3.2077201178097088E-5</v>
      </c>
      <c r="AS664" s="475"/>
    </row>
    <row r="665" spans="4:45" s="20" customFormat="1" x14ac:dyDescent="0.25">
      <c r="D665" s="463"/>
      <c r="E665" s="426"/>
      <c r="F665" s="370"/>
      <c r="G665" s="370"/>
      <c r="H665" s="283">
        <v>31</v>
      </c>
      <c r="I665" s="284">
        <v>2684.53739625244</v>
      </c>
      <c r="J665" s="284">
        <v>48.330090269074098</v>
      </c>
      <c r="K665" s="285">
        <v>2680.5861589600991</v>
      </c>
      <c r="L665" s="285">
        <v>48.333033620294501</v>
      </c>
      <c r="M665" s="286">
        <f t="shared" si="445"/>
        <v>0.14718503448142567</v>
      </c>
      <c r="N665" s="286">
        <f t="shared" si="446"/>
        <v>6.0901008130035579E-3</v>
      </c>
      <c r="O665" s="287">
        <f t="shared" si="447"/>
        <v>15.612276140385607</v>
      </c>
      <c r="P665" s="288">
        <f t="shared" si="448"/>
        <v>8.6633164066433259E-6</v>
      </c>
      <c r="Q665" s="223"/>
      <c r="R665" s="23"/>
      <c r="S665" s="372"/>
      <c r="T665" s="367"/>
      <c r="U665" s="367"/>
      <c r="V665" s="3">
        <v>31</v>
      </c>
      <c r="W665" s="252">
        <v>2844.9721581783001</v>
      </c>
      <c r="X665" s="252">
        <v>48.330181228144902</v>
      </c>
      <c r="Y665" s="253">
        <v>2840.7603387066761</v>
      </c>
      <c r="Z665" s="253">
        <v>48.337215171275993</v>
      </c>
      <c r="AA665" s="2">
        <f t="shared" si="449"/>
        <v>0.1480443124730248</v>
      </c>
      <c r="AB665" s="2">
        <f t="shared" si="450"/>
        <v>1.4553934937440501E-2</v>
      </c>
      <c r="AC665" s="215">
        <f t="shared" si="451"/>
        <v>17.739423261551405</v>
      </c>
      <c r="AD665" s="217">
        <f t="shared" si="452"/>
        <v>4.9476355971426359E-5</v>
      </c>
      <c r="AE665" s="223"/>
      <c r="AF665" s="23"/>
      <c r="AG665" s="372"/>
      <c r="AH665" s="367"/>
      <c r="AI665" s="367"/>
      <c r="AJ665" s="3">
        <v>31</v>
      </c>
      <c r="AK665" s="252">
        <v>2673.8939874695102</v>
      </c>
      <c r="AL665" s="252">
        <v>48.330138291902898</v>
      </c>
      <c r="AM665" s="253">
        <v>2669.5611510981453</v>
      </c>
      <c r="AN665" s="253">
        <v>48.335488109181696</v>
      </c>
      <c r="AO665" s="2">
        <f t="shared" si="453"/>
        <v>0.16204218984258911</v>
      </c>
      <c r="AP665" s="2">
        <f t="shared" si="454"/>
        <v>1.1069319203033473E-2</v>
      </c>
      <c r="AQ665" s="215">
        <f t="shared" si="455"/>
        <v>18.773471021022722</v>
      </c>
      <c r="AR665" s="280">
        <f t="shared" si="456"/>
        <v>2.8620544916528218E-5</v>
      </c>
      <c r="AS665" s="475"/>
    </row>
    <row r="666" spans="4:45" s="20" customFormat="1" x14ac:dyDescent="0.25">
      <c r="D666" s="463"/>
      <c r="E666" s="426"/>
      <c r="F666" s="370"/>
      <c r="G666" s="370"/>
      <c r="H666" s="283">
        <v>32</v>
      </c>
      <c r="I666" s="284">
        <v>2684.5266291849498</v>
      </c>
      <c r="J666" s="284">
        <v>48.3300747661252</v>
      </c>
      <c r="K666" s="285">
        <v>2680.447893441114</v>
      </c>
      <c r="L666" s="285">
        <v>48.332839408309994</v>
      </c>
      <c r="M666" s="286">
        <f t="shared" si="445"/>
        <v>0.15193500781454705</v>
      </c>
      <c r="N666" s="286">
        <f t="shared" si="446"/>
        <v>5.720335005008275E-3</v>
      </c>
      <c r="O666" s="287">
        <f t="shared" si="447"/>
        <v>16.63608526804337</v>
      </c>
      <c r="P666" s="288">
        <f t="shared" si="448"/>
        <v>7.6432464099388429E-6</v>
      </c>
      <c r="Q666" s="223"/>
      <c r="R666" s="23"/>
      <c r="S666" s="372"/>
      <c r="T666" s="367"/>
      <c r="U666" s="367"/>
      <c r="V666" s="3">
        <v>32</v>
      </c>
      <c r="W666" s="252">
        <v>2844.9609402299102</v>
      </c>
      <c r="X666" s="252">
        <v>48.330149949556699</v>
      </c>
      <c r="Y666" s="253">
        <v>2840.6132192145092</v>
      </c>
      <c r="Z666" s="253">
        <v>48.336789890443626</v>
      </c>
      <c r="AA666" s="2">
        <f t="shared" si="449"/>
        <v>0.15282181747808699</v>
      </c>
      <c r="AB666" s="2">
        <f t="shared" si="450"/>
        <v>1.3738713606015253E-2</v>
      </c>
      <c r="AC666" s="215">
        <f t="shared" si="451"/>
        <v>18.902678027759684</v>
      </c>
      <c r="AD666" s="217">
        <f t="shared" si="452"/>
        <v>4.4088814981889167E-5</v>
      </c>
      <c r="AE666" s="223"/>
      <c r="AF666" s="23"/>
      <c r="AG666" s="372"/>
      <c r="AH666" s="367"/>
      <c r="AI666" s="367"/>
      <c r="AJ666" s="3">
        <v>32</v>
      </c>
      <c r="AK666" s="252">
        <v>2673.8832503139101</v>
      </c>
      <c r="AL666" s="252">
        <v>48.330114543908202</v>
      </c>
      <c r="AM666" s="253">
        <v>2669.4106000227075</v>
      </c>
      <c r="AN666" s="253">
        <v>48.335164376577467</v>
      </c>
      <c r="AO666" s="2">
        <f t="shared" si="453"/>
        <v>0.16727171205689492</v>
      </c>
      <c r="AP666" s="2">
        <f t="shared" si="454"/>
        <v>1.0448625493483835E-2</v>
      </c>
      <c r="AQ666" s="215">
        <f t="shared" si="455"/>
        <v>20.004600627394936</v>
      </c>
      <c r="AR666" s="280">
        <f t="shared" si="456"/>
        <v>2.5500809987573358E-5</v>
      </c>
      <c r="AS666" s="475"/>
    </row>
    <row r="667" spans="4:45" s="20" customFormat="1" x14ac:dyDescent="0.25">
      <c r="D667" s="463"/>
      <c r="E667" s="426"/>
      <c r="F667" s="370"/>
      <c r="G667" s="370"/>
      <c r="H667" s="283">
        <v>33</v>
      </c>
      <c r="I667" s="284">
        <v>2684.5158621010901</v>
      </c>
      <c r="J667" s="284">
        <v>48.330062397155402</v>
      </c>
      <c r="K667" s="285">
        <v>2680.3096253218164</v>
      </c>
      <c r="L667" s="285">
        <v>48.332657629630603</v>
      </c>
      <c r="M667" s="286">
        <f t="shared" si="445"/>
        <v>0.1566851155046482</v>
      </c>
      <c r="N667" s="286">
        <f t="shared" si="446"/>
        <v>5.369809899839823E-3</v>
      </c>
      <c r="O667" s="287">
        <f t="shared" si="447"/>
        <v>17.692427843314746</v>
      </c>
      <c r="P667" s="288">
        <f t="shared" si="448"/>
        <v>6.735231600339023E-6</v>
      </c>
      <c r="Q667" s="223"/>
      <c r="R667" s="23"/>
      <c r="S667" s="372"/>
      <c r="T667" s="367"/>
      <c r="U667" s="367"/>
      <c r="V667" s="3">
        <v>33</v>
      </c>
      <c r="W667" s="252">
        <v>2844.94972226554</v>
      </c>
      <c r="X667" s="252">
        <v>48.330125001425401</v>
      </c>
      <c r="Y667" s="253">
        <v>2840.4660971838489</v>
      </c>
      <c r="Z667" s="253">
        <v>48.33638967650154</v>
      </c>
      <c r="AA667" s="2">
        <f t="shared" si="449"/>
        <v>0.15759944882683682</v>
      </c>
      <c r="AB667" s="2">
        <f t="shared" si="450"/>
        <v>1.2962257134559554E-2</v>
      </c>
      <c r="AC667" s="215">
        <f t="shared" si="451"/>
        <v>20.102893873169666</v>
      </c>
      <c r="AD667" s="217">
        <f t="shared" si="452"/>
        <v>3.9246153809594865E-5</v>
      </c>
      <c r="AE667" s="223"/>
      <c r="AF667" s="23"/>
      <c r="AG667" s="372"/>
      <c r="AH667" s="367"/>
      <c r="AI667" s="367"/>
      <c r="AJ667" s="3">
        <v>33</v>
      </c>
      <c r="AK667" s="252">
        <v>2673.8725131419501</v>
      </c>
      <c r="AL667" s="252">
        <v>48.330095596573699</v>
      </c>
      <c r="AM667" s="253">
        <v>2669.2600459058817</v>
      </c>
      <c r="AN667" s="253">
        <v>48.334859740106097</v>
      </c>
      <c r="AO667" s="2">
        <f t="shared" si="453"/>
        <v>0.17250138940425627</v>
      </c>
      <c r="AP667" s="2">
        <f t="shared" si="454"/>
        <v>9.857509019154366E-3</v>
      </c>
      <c r="AQ667" s="215">
        <f t="shared" si="455"/>
        <v>21.27485400380418</v>
      </c>
      <c r="AR667" s="280">
        <f t="shared" si="456"/>
        <v>2.2697063597291404E-5</v>
      </c>
      <c r="AS667" s="475"/>
    </row>
    <row r="668" spans="4:45" s="20" customFormat="1" x14ac:dyDescent="0.25">
      <c r="D668" s="463"/>
      <c r="E668" s="426"/>
      <c r="F668" s="370"/>
      <c r="G668" s="370"/>
      <c r="H668" s="283">
        <v>34</v>
      </c>
      <c r="I668" s="284">
        <v>2684.5050950008499</v>
      </c>
      <c r="J668" s="284">
        <v>48.330051424862802</v>
      </c>
      <c r="K668" s="285">
        <v>2680.1713545953362</v>
      </c>
      <c r="L668" s="285">
        <v>48.332487488293225</v>
      </c>
      <c r="M668" s="286">
        <f t="shared" si="445"/>
        <v>0.16143535780893487</v>
      </c>
      <c r="N668" s="286">
        <f t="shared" si="446"/>
        <v>5.0404734913437645E-3</v>
      </c>
      <c r="O668" s="287">
        <f t="shared" si="447"/>
        <v>18.781305902382122</v>
      </c>
      <c r="P668" s="288">
        <f t="shared" si="448"/>
        <v>5.9344050370443666E-6</v>
      </c>
      <c r="Q668" s="223"/>
      <c r="R668" s="23"/>
      <c r="S668" s="372"/>
      <c r="T668" s="367"/>
      <c r="U668" s="367"/>
      <c r="V668" s="3">
        <v>34</v>
      </c>
      <c r="W668" s="252">
        <v>2844.93850428517</v>
      </c>
      <c r="X668" s="252">
        <v>48.330102890396297</v>
      </c>
      <c r="Y668" s="253">
        <v>2840.3189726013834</v>
      </c>
      <c r="Z668" s="253">
        <v>48.336013051973069</v>
      </c>
      <c r="AA668" s="2">
        <f t="shared" si="449"/>
        <v>0.16237720698807551</v>
      </c>
      <c r="AB668" s="2">
        <f t="shared" si="450"/>
        <v>1.2228737832763879E-2</v>
      </c>
      <c r="AC668" s="215">
        <f t="shared" si="451"/>
        <v>21.340072977508171</v>
      </c>
      <c r="AD668" s="217">
        <f t="shared" si="452"/>
        <v>3.4930009863547363E-5</v>
      </c>
      <c r="AE668" s="223"/>
      <c r="AF668" s="23"/>
      <c r="AG668" s="372"/>
      <c r="AH668" s="367"/>
      <c r="AI668" s="367"/>
      <c r="AJ668" s="3">
        <v>34</v>
      </c>
      <c r="AK668" s="252">
        <v>2673.86177595361</v>
      </c>
      <c r="AL668" s="252">
        <v>48.330078788419897</v>
      </c>
      <c r="AM668" s="253">
        <v>2669.1094887362556</v>
      </c>
      <c r="AN668" s="253">
        <v>48.334573073349191</v>
      </c>
      <c r="AO668" s="2">
        <f t="shared" si="453"/>
        <v>0.17773122231270222</v>
      </c>
      <c r="AP668" s="2">
        <f t="shared" si="454"/>
        <v>9.2991467052409675E-3</v>
      </c>
      <c r="AQ668" s="215">
        <f t="shared" si="455"/>
        <v>22.58423379623077</v>
      </c>
      <c r="AR668" s="280">
        <f t="shared" si="456"/>
        <v>2.0198597025676593E-5</v>
      </c>
      <c r="AS668" s="475"/>
    </row>
    <row r="669" spans="4:45" s="20" customFormat="1" x14ac:dyDescent="0.25">
      <c r="D669" s="463"/>
      <c r="E669" s="426"/>
      <c r="F669" s="370"/>
      <c r="G669" s="370"/>
      <c r="H669" s="283">
        <v>35</v>
      </c>
      <c r="I669" s="284">
        <v>2684.4943278842002</v>
      </c>
      <c r="J669" s="284">
        <v>48.330042200716299</v>
      </c>
      <c r="K669" s="285">
        <v>2680.0330812552211</v>
      </c>
      <c r="L669" s="285">
        <v>48.332328239290732</v>
      </c>
      <c r="M669" s="286">
        <f t="shared" si="445"/>
        <v>0.16618573496838993</v>
      </c>
      <c r="N669" s="286">
        <f t="shared" si="446"/>
        <v>4.7300570625167879E-3</v>
      </c>
      <c r="O669" s="287">
        <f t="shared" si="447"/>
        <v>19.902721484577359</v>
      </c>
      <c r="P669" s="288">
        <f t="shared" si="448"/>
        <v>5.2259723637925783E-6</v>
      </c>
      <c r="Q669" s="223"/>
      <c r="R669" s="23"/>
      <c r="S669" s="372"/>
      <c r="T669" s="367"/>
      <c r="U669" s="367"/>
      <c r="V669" s="3">
        <v>35</v>
      </c>
      <c r="W669" s="252">
        <v>2844.9272862887401</v>
      </c>
      <c r="X669" s="252">
        <v>48.330084330088802</v>
      </c>
      <c r="Y669" s="253">
        <v>2840.1718454545635</v>
      </c>
      <c r="Z669" s="253">
        <v>48.335658626465154</v>
      </c>
      <c r="AA669" s="2">
        <f t="shared" si="449"/>
        <v>0.1671550924023856</v>
      </c>
      <c r="AB669" s="2">
        <f t="shared" si="450"/>
        <v>1.1533802296475017E-2</v>
      </c>
      <c r="AC669" s="215">
        <f t="shared" si="451"/>
        <v>22.614217527354473</v>
      </c>
      <c r="AD669" s="217">
        <f t="shared" si="452"/>
        <v>3.1072780091412098E-5</v>
      </c>
      <c r="AE669" s="223"/>
      <c r="AF669" s="23"/>
      <c r="AG669" s="372"/>
      <c r="AH669" s="367"/>
      <c r="AI669" s="367"/>
      <c r="AJ669" s="3">
        <v>35</v>
      </c>
      <c r="AK669" s="252">
        <v>2673.85103874884</v>
      </c>
      <c r="AL669" s="252">
        <v>48.330064657767899</v>
      </c>
      <c r="AM669" s="253">
        <v>2668.9589285030615</v>
      </c>
      <c r="AN669" s="253">
        <v>48.334303316331393</v>
      </c>
      <c r="AO669" s="2">
        <f t="shared" si="453"/>
        <v>0.18296121118503211</v>
      </c>
      <c r="AP669" s="2">
        <f t="shared" si="454"/>
        <v>8.7702315184325051E-3</v>
      </c>
      <c r="AQ669" s="215">
        <f t="shared" si="455"/>
        <v>23.93274265685039</v>
      </c>
      <c r="AR669" s="280">
        <f t="shared" si="456"/>
        <v>1.7966226417884144E-5</v>
      </c>
      <c r="AS669" s="475"/>
    </row>
    <row r="670" spans="4:45" s="20" customFormat="1" x14ac:dyDescent="0.25">
      <c r="D670" s="463"/>
      <c r="E670" s="426"/>
      <c r="F670" s="370"/>
      <c r="G670" s="370"/>
      <c r="H670" s="283">
        <v>36</v>
      </c>
      <c r="I670" s="284">
        <v>2684.48356075115</v>
      </c>
      <c r="J670" s="284">
        <v>48.330033423890598</v>
      </c>
      <c r="K670" s="285">
        <v>2679.8948052954079</v>
      </c>
      <c r="L670" s="285">
        <v>48.332179185309904</v>
      </c>
      <c r="M670" s="286">
        <f t="shared" si="445"/>
        <v>0.17093624721092035</v>
      </c>
      <c r="N670" s="286">
        <f t="shared" si="446"/>
        <v>4.4398095082758271E-3</v>
      </c>
      <c r="O670" s="287">
        <f t="shared" si="447"/>
        <v>21.056676632602912</v>
      </c>
      <c r="P670" s="288">
        <f t="shared" si="448"/>
        <v>4.604292068585446E-6</v>
      </c>
      <c r="Q670" s="223"/>
      <c r="R670" s="23"/>
      <c r="S670" s="372"/>
      <c r="T670" s="367"/>
      <c r="U670" s="367"/>
      <c r="V670" s="3">
        <v>36</v>
      </c>
      <c r="W670" s="252">
        <v>2844.9160682762699</v>
      </c>
      <c r="X670" s="252">
        <v>48.330066671311997</v>
      </c>
      <c r="Y670" s="253">
        <v>2840.0247157315571</v>
      </c>
      <c r="Z670" s="253">
        <v>48.335325091535609</v>
      </c>
      <c r="AA670" s="2">
        <f t="shared" si="449"/>
        <v>0.17193310548794177</v>
      </c>
      <c r="AB670" s="2">
        <f t="shared" si="450"/>
        <v>1.08802254699417E-2</v>
      </c>
      <c r="AC670" s="215">
        <f t="shared" si="451"/>
        <v>23.925329716668823</v>
      </c>
      <c r="AD670" s="217">
        <f t="shared" si="452"/>
        <v>2.7650983248090546E-5</v>
      </c>
      <c r="AE670" s="223"/>
      <c r="AF670" s="23"/>
      <c r="AG670" s="372"/>
      <c r="AH670" s="367"/>
      <c r="AI670" s="367"/>
      <c r="AJ670" s="3">
        <v>36</v>
      </c>
      <c r="AK670" s="252">
        <v>2673.8403015276499</v>
      </c>
      <c r="AL670" s="252">
        <v>48.330051212353901</v>
      </c>
      <c r="AM670" s="253">
        <v>2668.8083651961392</v>
      </c>
      <c r="AN670" s="253">
        <v>48.334049471601197</v>
      </c>
      <c r="AO670" s="2">
        <f t="shared" si="453"/>
        <v>0.18819135640358825</v>
      </c>
      <c r="AP670" s="2">
        <f t="shared" si="454"/>
        <v>8.2728222855155409E-3</v>
      </c>
      <c r="AQ670" s="215">
        <f t="shared" si="455"/>
        <v>25.320383244377144</v>
      </c>
      <c r="AR670" s="280">
        <f t="shared" si="456"/>
        <v>1.5986077008593471E-5</v>
      </c>
      <c r="AS670" s="475"/>
    </row>
    <row r="671" spans="4:45" s="20" customFormat="1" x14ac:dyDescent="0.25">
      <c r="D671" s="463"/>
      <c r="E671" s="426"/>
      <c r="F671" s="370"/>
      <c r="G671" s="370"/>
      <c r="H671" s="283">
        <v>37</v>
      </c>
      <c r="I671" s="284">
        <v>2684.4727936017098</v>
      </c>
      <c r="J671" s="284">
        <v>48.330027362136903</v>
      </c>
      <c r="K671" s="285">
        <v>2679.7565267101986</v>
      </c>
      <c r="L671" s="285">
        <v>48.332039673678175</v>
      </c>
      <c r="M671" s="286">
        <f t="shared" si="445"/>
        <v>0.17568689475088464</v>
      </c>
      <c r="N671" s="286">
        <f t="shared" si="446"/>
        <v>4.1636879826144552E-3</v>
      </c>
      <c r="O671" s="287">
        <f t="shared" si="447"/>
        <v>22.243173391964415</v>
      </c>
      <c r="P671" s="288">
        <f t="shared" si="448"/>
        <v>4.0493977391347698E-6</v>
      </c>
      <c r="Q671" s="223"/>
      <c r="R671" s="23"/>
      <c r="S671" s="372"/>
      <c r="T671" s="367"/>
      <c r="U671" s="367"/>
      <c r="V671" s="3">
        <v>37</v>
      </c>
      <c r="W671" s="252">
        <v>2844.9048502477799</v>
      </c>
      <c r="X671" s="252">
        <v>48.330054486703197</v>
      </c>
      <c r="Y671" s="253">
        <v>2839.8775834212083</v>
      </c>
      <c r="Z671" s="253">
        <v>48.33501121586292</v>
      </c>
      <c r="AA671" s="2">
        <f t="shared" si="449"/>
        <v>0.17671124663918802</v>
      </c>
      <c r="AB671" s="2">
        <f t="shared" si="450"/>
        <v>1.0255997458241028E-2</v>
      </c>
      <c r="AC671" s="215">
        <f t="shared" si="451"/>
        <v>25.273411745547051</v>
      </c>
      <c r="AD671" s="217">
        <f t="shared" si="452"/>
        <v>2.4569163962846133E-5</v>
      </c>
      <c r="AE671" s="223"/>
      <c r="AF671" s="23"/>
      <c r="AG671" s="372"/>
      <c r="AH671" s="367"/>
      <c r="AI671" s="367"/>
      <c r="AJ671" s="3">
        <v>37</v>
      </c>
      <c r="AK671" s="252">
        <v>2673.8295642900598</v>
      </c>
      <c r="AL671" s="252">
        <v>48.330041926046697</v>
      </c>
      <c r="AM671" s="253">
        <v>2668.6577988058989</v>
      </c>
      <c r="AN671" s="253">
        <v>48.33381060054294</v>
      </c>
      <c r="AO671" s="2">
        <f t="shared" si="453"/>
        <v>0.1934216583297482</v>
      </c>
      <c r="AP671" s="2">
        <f t="shared" si="454"/>
        <v>7.7977885928788857E-3</v>
      </c>
      <c r="AQ671" s="215">
        <f t="shared" si="455"/>
        <v>26.747158223158181</v>
      </c>
      <c r="AR671" s="280">
        <f t="shared" si="456"/>
        <v>1.4202907458631314E-5</v>
      </c>
      <c r="AS671" s="475"/>
    </row>
    <row r="672" spans="4:45" s="20" customFormat="1" x14ac:dyDescent="0.25">
      <c r="D672" s="463"/>
      <c r="E672" s="426"/>
      <c r="F672" s="370"/>
      <c r="G672" s="370"/>
      <c r="H672" s="283">
        <v>38</v>
      </c>
      <c r="I672" s="284">
        <v>2684.46202643585</v>
      </c>
      <c r="J672" s="284">
        <v>48.3300229070325</v>
      </c>
      <c r="K672" s="285">
        <v>2679.6182454942368</v>
      </c>
      <c r="L672" s="285">
        <v>48.331909093505864</v>
      </c>
      <c r="M672" s="286">
        <f t="shared" si="445"/>
        <v>0.18043767778843472</v>
      </c>
      <c r="N672" s="286">
        <f t="shared" si="446"/>
        <v>3.9027220760725827E-3</v>
      </c>
      <c r="O672" s="287">
        <f t="shared" si="447"/>
        <v>23.462213810335296</v>
      </c>
      <c r="P672" s="288">
        <f t="shared" si="448"/>
        <v>3.5576994123001671E-6</v>
      </c>
      <c r="Q672" s="223"/>
      <c r="R672" s="23"/>
      <c r="S672" s="372"/>
      <c r="T672" s="367"/>
      <c r="U672" s="367"/>
      <c r="V672" s="3">
        <v>38</v>
      </c>
      <c r="W672" s="252">
        <v>2844.89363220322</v>
      </c>
      <c r="X672" s="252">
        <v>48.330045548611601</v>
      </c>
      <c r="Y672" s="253">
        <v>2839.7304485129966</v>
      </c>
      <c r="Z672" s="253">
        <v>48.334715840700746</v>
      </c>
      <c r="AA672" s="2">
        <f t="shared" si="449"/>
        <v>0.18148951622577059</v>
      </c>
      <c r="AB672" s="2">
        <f t="shared" si="450"/>
        <v>9.6633306179017015E-3</v>
      </c>
      <c r="AC672" s="215">
        <f t="shared" si="451"/>
        <v>26.658465818988692</v>
      </c>
      <c r="AD672" s="217">
        <f t="shared" si="452"/>
        <v>2.1811628197928716E-5</v>
      </c>
      <c r="AE672" s="223"/>
      <c r="AF672" s="23"/>
      <c r="AG672" s="372"/>
      <c r="AH672" s="367"/>
      <c r="AI672" s="367"/>
      <c r="AJ672" s="3">
        <v>38</v>
      </c>
      <c r="AK672" s="252">
        <v>2673.8188270360301</v>
      </c>
      <c r="AL672" s="252">
        <v>48.330035100768498</v>
      </c>
      <c r="AM672" s="253">
        <v>2668.5072293232888</v>
      </c>
      <c r="AN672" s="253">
        <v>48.333585819906354</v>
      </c>
      <c r="AO672" s="2">
        <f t="shared" si="453"/>
        <v>0.19865211730255189</v>
      </c>
      <c r="AP672" s="2">
        <f t="shared" si="454"/>
        <v>7.3468167992271766E-3</v>
      </c>
      <c r="AQ672" s="215">
        <f t="shared" si="455"/>
        <v>28.213070261998947</v>
      </c>
      <c r="AR672" s="280">
        <f t="shared" si="456"/>
        <v>1.260760639593438E-5</v>
      </c>
      <c r="AS672" s="475"/>
    </row>
    <row r="673" spans="4:45" s="20" customFormat="1" x14ac:dyDescent="0.25">
      <c r="D673" s="463"/>
      <c r="E673" s="426"/>
      <c r="F673" s="370"/>
      <c r="G673" s="370"/>
      <c r="H673" s="283">
        <v>39</v>
      </c>
      <c r="I673" s="284">
        <v>2684.4512592535598</v>
      </c>
      <c r="J673" s="284">
        <v>48.330019162379401</v>
      </c>
      <c r="K673" s="285">
        <v>2679.4799616424862</v>
      </c>
      <c r="L673" s="285">
        <v>48.331786873011325</v>
      </c>
      <c r="M673" s="286">
        <f t="shared" si="445"/>
        <v>0.18518859651249342</v>
      </c>
      <c r="N673" s="286">
        <f t="shared" si="446"/>
        <v>3.6575831389283856E-3</v>
      </c>
      <c r="O673" s="287">
        <f t="shared" si="447"/>
        <v>24.713799937866316</v>
      </c>
      <c r="P673" s="288">
        <f t="shared" si="448"/>
        <v>3.124800878217312E-6</v>
      </c>
      <c r="Q673" s="223"/>
      <c r="R673" s="23"/>
      <c r="S673" s="372"/>
      <c r="T673" s="367"/>
      <c r="U673" s="367"/>
      <c r="V673" s="3">
        <v>39</v>
      </c>
      <c r="W673" s="252">
        <v>2844.8824141425798</v>
      </c>
      <c r="X673" s="252">
        <v>48.330038040760002</v>
      </c>
      <c r="Y673" s="253">
        <v>2839.583310996999</v>
      </c>
      <c r="Z673" s="253">
        <v>48.334437875600308</v>
      </c>
      <c r="AA673" s="2">
        <f t="shared" si="449"/>
        <v>0.18626791459772613</v>
      </c>
      <c r="AB673" s="2">
        <f t="shared" si="450"/>
        <v>9.1037272443191593E-3</v>
      </c>
      <c r="AC673" s="215">
        <f t="shared" si="451"/>
        <v>28.080494147504645</v>
      </c>
      <c r="AD673" s="217">
        <f t="shared" si="452"/>
        <v>1.9358546621974769E-5</v>
      </c>
      <c r="AE673" s="223"/>
      <c r="AF673" s="23"/>
      <c r="AG673" s="372"/>
      <c r="AH673" s="367"/>
      <c r="AI673" s="367"/>
      <c r="AJ673" s="3">
        <v>39</v>
      </c>
      <c r="AK673" s="252">
        <v>2673.80808976555</v>
      </c>
      <c r="AL673" s="252">
        <v>48.330029363831599</v>
      </c>
      <c r="AM673" s="253">
        <v>2668.3566567397625</v>
      </c>
      <c r="AN673" s="253">
        <v>48.333374298540782</v>
      </c>
      <c r="AO673" s="2">
        <f t="shared" si="453"/>
        <v>0.20388273364321893</v>
      </c>
      <c r="AP673" s="2">
        <f t="shared" si="454"/>
        <v>6.9210276782624989E-3</v>
      </c>
      <c r="AQ673" s="215">
        <f t="shared" si="455"/>
        <v>29.718122034647063</v>
      </c>
      <c r="AR673" s="280">
        <f t="shared" si="456"/>
        <v>1.1188588208698353E-5</v>
      </c>
      <c r="AS673" s="475"/>
    </row>
    <row r="674" spans="4:45" s="20" customFormat="1" x14ac:dyDescent="0.25">
      <c r="D674" s="463"/>
      <c r="E674" s="426"/>
      <c r="F674" s="370"/>
      <c r="G674" s="370"/>
      <c r="H674" s="283">
        <v>40</v>
      </c>
      <c r="I674" s="284">
        <v>2684.44049205487</v>
      </c>
      <c r="J674" s="284">
        <v>48.330015749422202</v>
      </c>
      <c r="K674" s="285">
        <v>2679.3416751502095</v>
      </c>
      <c r="L674" s="285">
        <v>48.331672477017356</v>
      </c>
      <c r="M674" s="286">
        <f t="shared" si="445"/>
        <v>0.18993965110239563</v>
      </c>
      <c r="N674" s="286">
        <f t="shared" si="446"/>
        <v>3.427947559016173E-3</v>
      </c>
      <c r="O674" s="287">
        <f t="shared" si="447"/>
        <v>25.997933827251199</v>
      </c>
      <c r="P674" s="288">
        <f t="shared" si="448"/>
        <v>2.7447463245462478E-6</v>
      </c>
      <c r="Q674" s="223"/>
      <c r="R674" s="23"/>
      <c r="S674" s="372"/>
      <c r="T674" s="367"/>
      <c r="U674" s="367"/>
      <c r="V674" s="3">
        <v>40</v>
      </c>
      <c r="W674" s="252">
        <v>2844.8711960659002</v>
      </c>
      <c r="X674" s="252">
        <v>48.330031205867598</v>
      </c>
      <c r="Y674" s="253">
        <v>2839.4361708638562</v>
      </c>
      <c r="Z674" s="253">
        <v>48.334176294384903</v>
      </c>
      <c r="AA674" s="2">
        <f t="shared" si="449"/>
        <v>0.19104644208707847</v>
      </c>
      <c r="AB674" s="2">
        <f t="shared" si="450"/>
        <v>8.5766311626168414E-3</v>
      </c>
      <c r="AC674" s="215">
        <f t="shared" si="451"/>
        <v>29.539498946853605</v>
      </c>
      <c r="AD674" s="217">
        <f t="shared" si="452"/>
        <v>1.7181758816292808E-5</v>
      </c>
      <c r="AE674" s="223"/>
      <c r="AF674" s="23"/>
      <c r="AG674" s="372"/>
      <c r="AH674" s="367"/>
      <c r="AI674" s="367"/>
      <c r="AJ674" s="3">
        <v>40</v>
      </c>
      <c r="AK674" s="252">
        <v>2673.7973524786398</v>
      </c>
      <c r="AL674" s="252">
        <v>48.330024134931399</v>
      </c>
      <c r="AM674" s="253">
        <v>2668.2060810472503</v>
      </c>
      <c r="AN674" s="253">
        <v>48.333175254322079</v>
      </c>
      <c r="AO674" s="2">
        <f t="shared" si="453"/>
        <v>0.20911350765630446</v>
      </c>
      <c r="AP674" s="2">
        <f t="shared" si="454"/>
        <v>6.5200037597372938E-3</v>
      </c>
      <c r="AQ674" s="215">
        <f t="shared" si="455"/>
        <v>31.26231621947224</v>
      </c>
      <c r="AR674" s="280">
        <f t="shared" si="456"/>
        <v>9.9295534143161461E-6</v>
      </c>
      <c r="AS674" s="475"/>
    </row>
    <row r="675" spans="4:45" s="20" customFormat="1" x14ac:dyDescent="0.25">
      <c r="D675" s="463"/>
      <c r="E675" s="426"/>
      <c r="F675" s="370"/>
      <c r="G675" s="370"/>
      <c r="H675" s="283">
        <v>41</v>
      </c>
      <c r="I675" s="284">
        <v>2684.4297248397802</v>
      </c>
      <c r="J675" s="284">
        <v>48.330012966687001</v>
      </c>
      <c r="K675" s="285">
        <v>2679.2033860129495</v>
      </c>
      <c r="L675" s="285">
        <v>48.331565404607872</v>
      </c>
      <c r="M675" s="286">
        <f t="shared" si="445"/>
        <v>0.19469084172589404</v>
      </c>
      <c r="N675" s="286">
        <f t="shared" si="446"/>
        <v>3.2121611925521485E-3</v>
      </c>
      <c r="O675" s="287">
        <f t="shared" si="447"/>
        <v>27.314617532837783</v>
      </c>
      <c r="P675" s="288">
        <f t="shared" si="448"/>
        <v>2.4100634981593328E-6</v>
      </c>
      <c r="Q675" s="223"/>
      <c r="R675" s="23"/>
      <c r="S675" s="372"/>
      <c r="T675" s="367"/>
      <c r="U675" s="367"/>
      <c r="V675" s="3">
        <v>41</v>
      </c>
      <c r="W675" s="252">
        <v>2844.8599779731599</v>
      </c>
      <c r="X675" s="252">
        <v>48.330025649597097</v>
      </c>
      <c r="Y675" s="253">
        <v>2839.2890281047376</v>
      </c>
      <c r="Z675" s="253">
        <v>48.333930131361704</v>
      </c>
      <c r="AA675" s="2">
        <f t="shared" si="449"/>
        <v>0.1958250990050964</v>
      </c>
      <c r="AB675" s="2">
        <f t="shared" si="450"/>
        <v>8.0787910044069593E-3</v>
      </c>
      <c r="AC675" s="215">
        <f t="shared" si="451"/>
        <v>31.035482436474481</v>
      </c>
      <c r="AD675" s="217">
        <f t="shared" si="452"/>
        <v>1.5244977850150358E-5</v>
      </c>
      <c r="AE675" s="223"/>
      <c r="AF675" s="23"/>
      <c r="AG675" s="372"/>
      <c r="AH675" s="367"/>
      <c r="AI675" s="367"/>
      <c r="AJ675" s="3">
        <v>41</v>
      </c>
      <c r="AK675" s="252">
        <v>2673.7866151753201</v>
      </c>
      <c r="AL675" s="252">
        <v>48.330019871301303</v>
      </c>
      <c r="AM675" s="253">
        <v>2668.05550223813</v>
      </c>
      <c r="AN675" s="253">
        <v>48.332987951260719</v>
      </c>
      <c r="AO675" s="2">
        <f t="shared" si="453"/>
        <v>0.21434443962964975</v>
      </c>
      <c r="AP675" s="2">
        <f t="shared" si="454"/>
        <v>6.1412760998646411E-3</v>
      </c>
      <c r="AQ675" s="215">
        <f t="shared" si="455"/>
        <v>32.845655498827952</v>
      </c>
      <c r="AR675" s="280">
        <f t="shared" si="456"/>
        <v>8.8094986454872347E-6</v>
      </c>
      <c r="AS675" s="475"/>
    </row>
    <row r="676" spans="4:45" s="20" customFormat="1" x14ac:dyDescent="0.25">
      <c r="D676" s="463"/>
      <c r="E676" s="426"/>
      <c r="F676" s="370"/>
      <c r="G676" s="370"/>
      <c r="H676" s="283">
        <v>42</v>
      </c>
      <c r="I676" s="284">
        <v>2684.4189576082799</v>
      </c>
      <c r="J676" s="284">
        <v>48.3300102302073</v>
      </c>
      <c r="K676" s="285">
        <v>2679.0650942265115</v>
      </c>
      <c r="L676" s="285">
        <v>48.331465186934572</v>
      </c>
      <c r="M676" s="286">
        <f t="shared" si="445"/>
        <v>0.19944216854058072</v>
      </c>
      <c r="N676" s="286">
        <f t="shared" si="446"/>
        <v>3.0104622787002458E-3</v>
      </c>
      <c r="O676" s="287">
        <f t="shared" si="447"/>
        <v>28.66385311064063</v>
      </c>
      <c r="P676" s="288">
        <f t="shared" si="448"/>
        <v>2.1168990782350985E-6</v>
      </c>
      <c r="Q676" s="223"/>
      <c r="R676" s="23"/>
      <c r="S676" s="372"/>
      <c r="T676" s="367"/>
      <c r="U676" s="367"/>
      <c r="V676" s="3">
        <v>42</v>
      </c>
      <c r="W676" s="252">
        <v>2844.8487598643701</v>
      </c>
      <c r="X676" s="252">
        <v>48.330020186078201</v>
      </c>
      <c r="Y676" s="253">
        <v>2839.1418827113121</v>
      </c>
      <c r="Z676" s="253">
        <v>48.333698477756798</v>
      </c>
      <c r="AA676" s="2">
        <f t="shared" si="449"/>
        <v>0.20060388564663487</v>
      </c>
      <c r="AB676" s="2">
        <f t="shared" si="450"/>
        <v>7.6107803481866472E-3</v>
      </c>
      <c r="AC676" s="215">
        <f t="shared" si="451"/>
        <v>32.568446840095731</v>
      </c>
      <c r="AD676" s="217">
        <f t="shared" si="452"/>
        <v>1.3529829672833574E-5</v>
      </c>
      <c r="AE676" s="223"/>
      <c r="AF676" s="23"/>
      <c r="AG676" s="372"/>
      <c r="AH676" s="367"/>
      <c r="AI676" s="367"/>
      <c r="AJ676" s="3">
        <v>42</v>
      </c>
      <c r="AK676" s="252">
        <v>2673.7758778555599</v>
      </c>
      <c r="AL676" s="252">
        <v>48.330015678535702</v>
      </c>
      <c r="AM676" s="253">
        <v>2667.9049203052004</v>
      </c>
      <c r="AN676" s="253">
        <v>48.332811696780539</v>
      </c>
      <c r="AO676" s="2">
        <f t="shared" si="453"/>
        <v>0.21957552983341674</v>
      </c>
      <c r="AP676" s="2">
        <f t="shared" si="454"/>
        <v>5.7852624411180139E-3</v>
      </c>
      <c r="AQ676" s="215">
        <f t="shared" si="455"/>
        <v>34.468142558122459</v>
      </c>
      <c r="AR676" s="280">
        <f t="shared" si="456"/>
        <v>7.8177180254601102E-6</v>
      </c>
      <c r="AS676" s="475"/>
    </row>
    <row r="677" spans="4:45" s="20" customFormat="1" x14ac:dyDescent="0.25">
      <c r="D677" s="463"/>
      <c r="E677" s="426"/>
      <c r="F677" s="370"/>
      <c r="G677" s="370"/>
      <c r="H677" s="283">
        <v>43</v>
      </c>
      <c r="I677" s="284">
        <v>2684.4081903603901</v>
      </c>
      <c r="J677" s="284">
        <v>48.330008603998003</v>
      </c>
      <c r="K677" s="285">
        <v>2678.926799786946</v>
      </c>
      <c r="L677" s="285">
        <v>48.331371385164061</v>
      </c>
      <c r="M677" s="286">
        <f t="shared" si="445"/>
        <v>0.2041936316960859</v>
      </c>
      <c r="N677" s="286">
        <f t="shared" si="446"/>
        <v>2.8197412030786097E-3</v>
      </c>
      <c r="O677" s="287">
        <f t="shared" si="447"/>
        <v>30.045642618641395</v>
      </c>
      <c r="P677" s="288">
        <f t="shared" si="448"/>
        <v>1.8571725065634075E-6</v>
      </c>
      <c r="Q677" s="223"/>
      <c r="R677" s="23"/>
      <c r="S677" s="372"/>
      <c r="T677" s="367"/>
      <c r="U677" s="367"/>
      <c r="V677" s="3">
        <v>43</v>
      </c>
      <c r="W677" s="252">
        <v>2844.83754173954</v>
      </c>
      <c r="X677" s="252">
        <v>48.330016948688801</v>
      </c>
      <c r="Y677" s="253">
        <v>2838.9947346757176</v>
      </c>
      <c r="Z677" s="253">
        <v>48.333480478360364</v>
      </c>
      <c r="AA677" s="2">
        <f t="shared" si="449"/>
        <v>0.20538280228999312</v>
      </c>
      <c r="AB677" s="2">
        <f t="shared" si="450"/>
        <v>7.1664151809436895E-3</v>
      </c>
      <c r="AC677" s="215">
        <f t="shared" si="451"/>
        <v>34.138394385053168</v>
      </c>
      <c r="AD677" s="217">
        <f t="shared" si="452"/>
        <v>1.1996037785800713E-5</v>
      </c>
      <c r="AE677" s="223"/>
      <c r="AF677" s="23"/>
      <c r="AG677" s="372"/>
      <c r="AH677" s="367"/>
      <c r="AI677" s="367"/>
      <c r="AJ677" s="3">
        <v>43</v>
      </c>
      <c r="AK677" s="252">
        <v>2673.7651405193901</v>
      </c>
      <c r="AL677" s="252">
        <v>48.330013186740899</v>
      </c>
      <c r="AM677" s="253">
        <v>2667.7543352416587</v>
      </c>
      <c r="AN677" s="253">
        <v>48.332645839157948</v>
      </c>
      <c r="AO677" s="2">
        <f t="shared" si="453"/>
        <v>0.22480677852519818</v>
      </c>
      <c r="AP677" s="2">
        <f t="shared" si="454"/>
        <v>5.4472412554003417E-3</v>
      </c>
      <c r="AQ677" s="215">
        <f t="shared" si="455"/>
        <v>36.1297800868034</v>
      </c>
      <c r="AR677" s="280">
        <f t="shared" si="456"/>
        <v>6.930858748991706E-6</v>
      </c>
      <c r="AS677" s="475"/>
    </row>
    <row r="678" spans="4:45" s="20" customFormat="1" x14ac:dyDescent="0.25">
      <c r="D678" s="463"/>
      <c r="E678" s="426"/>
      <c r="F678" s="370"/>
      <c r="G678" s="370"/>
      <c r="H678" s="283">
        <v>44</v>
      </c>
      <c r="I678" s="284">
        <v>2684.3974230961198</v>
      </c>
      <c r="J678" s="284">
        <v>48.330007121064497</v>
      </c>
      <c r="K678" s="285">
        <v>2678.7885026905333</v>
      </c>
      <c r="L678" s="285">
        <v>48.331283588556339</v>
      </c>
      <c r="M678" s="286">
        <f t="shared" si="445"/>
        <v>0.20894523133304774</v>
      </c>
      <c r="N678" s="286">
        <f t="shared" si="446"/>
        <v>2.6411489835787144E-3</v>
      </c>
      <c r="O678" s="287">
        <f t="shared" si="447"/>
        <v>31.459988116205295</v>
      </c>
      <c r="P678" s="288">
        <f t="shared" si="448"/>
        <v>1.629369257728169E-6</v>
      </c>
      <c r="Q678" s="223"/>
      <c r="R678" s="23"/>
      <c r="S678" s="372"/>
      <c r="T678" s="367"/>
      <c r="U678" s="367"/>
      <c r="V678" s="3">
        <v>44</v>
      </c>
      <c r="W678" s="252">
        <v>2844.8263235986801</v>
      </c>
      <c r="X678" s="252">
        <v>48.330013998707798</v>
      </c>
      <c r="Y678" s="253">
        <v>2838.8475839905332</v>
      </c>
      <c r="Z678" s="253">
        <v>48.333275328369595</v>
      </c>
      <c r="AA678" s="2">
        <f t="shared" si="449"/>
        <v>0.21016184919801709</v>
      </c>
      <c r="AB678" s="2">
        <f t="shared" si="450"/>
        <v>6.7480420383985544E-3</v>
      </c>
      <c r="AC678" s="215">
        <f t="shared" si="451"/>
        <v>35.745327302025174</v>
      </c>
      <c r="AD678" s="217">
        <f t="shared" si="452"/>
        <v>1.063627116291503E-5</v>
      </c>
      <c r="AE678" s="223"/>
      <c r="AF678" s="23"/>
      <c r="AG678" s="372"/>
      <c r="AH678" s="367"/>
      <c r="AI678" s="367"/>
      <c r="AJ678" s="3">
        <v>44</v>
      </c>
      <c r="AK678" s="252">
        <v>2673.7544031668199</v>
      </c>
      <c r="AL678" s="252">
        <v>48.330010914446603</v>
      </c>
      <c r="AM678" s="253">
        <v>2667.6037470410738</v>
      </c>
      <c r="AN678" s="253">
        <v>48.332489765112221</v>
      </c>
      <c r="AO678" s="2">
        <f t="shared" si="453"/>
        <v>0.23003818594786368</v>
      </c>
      <c r="AP678" s="2">
        <f t="shared" si="454"/>
        <v>5.1290091161079352E-3</v>
      </c>
      <c r="AQ678" s="215">
        <f t="shared" si="455"/>
        <v>37.830570777177797</v>
      </c>
      <c r="AR678" s="280">
        <f t="shared" si="456"/>
        <v>6.1447006224344378E-6</v>
      </c>
      <c r="AS678" s="475"/>
    </row>
    <row r="679" spans="4:45" s="20" customFormat="1" x14ac:dyDescent="0.25">
      <c r="D679" s="463"/>
      <c r="E679" s="426"/>
      <c r="F679" s="370"/>
      <c r="G679" s="370"/>
      <c r="H679" s="283">
        <v>45</v>
      </c>
      <c r="I679" s="284">
        <v>2684.38665581548</v>
      </c>
      <c r="J679" s="284">
        <v>48.330005853732899</v>
      </c>
      <c r="K679" s="285">
        <v>2678.6502029337694</v>
      </c>
      <c r="L679" s="285">
        <v>48.331201412666339</v>
      </c>
      <c r="M679" s="286">
        <f t="shared" si="445"/>
        <v>0.21369696758412737</v>
      </c>
      <c r="N679" s="286">
        <f t="shared" si="446"/>
        <v>2.4737405103103303E-3</v>
      </c>
      <c r="O679" s="287">
        <f t="shared" si="447"/>
        <v>32.906891664086395</v>
      </c>
      <c r="P679" s="288">
        <f t="shared" si="448"/>
        <v>1.4293611633261454E-6</v>
      </c>
      <c r="Q679" s="223"/>
      <c r="R679" s="23"/>
      <c r="S679" s="372"/>
      <c r="T679" s="367"/>
      <c r="U679" s="367"/>
      <c r="V679" s="3">
        <v>45</v>
      </c>
      <c r="W679" s="252">
        <v>2844.8151054417999</v>
      </c>
      <c r="X679" s="252">
        <v>48.330011483076198</v>
      </c>
      <c r="Y679" s="253">
        <v>2838.7004306487538</v>
      </c>
      <c r="Z679" s="253">
        <v>48.333082270417663</v>
      </c>
      <c r="AA679" s="2">
        <f t="shared" si="449"/>
        <v>0.21494102661889855</v>
      </c>
      <c r="AB679" s="2">
        <f t="shared" si="450"/>
        <v>6.3537898031318634E-3</v>
      </c>
      <c r="AC679" s="215">
        <f t="shared" si="451"/>
        <v>37.389247824713443</v>
      </c>
      <c r="AD679" s="217">
        <f t="shared" si="452"/>
        <v>9.4297348964964867E-6</v>
      </c>
      <c r="AE679" s="223"/>
      <c r="AF679" s="23"/>
      <c r="AG679" s="372"/>
      <c r="AH679" s="367"/>
      <c r="AI679" s="367"/>
      <c r="AJ679" s="3">
        <v>45</v>
      </c>
      <c r="AK679" s="252">
        <v>2673.7436657978501</v>
      </c>
      <c r="AL679" s="252">
        <v>48.330008972426</v>
      </c>
      <c r="AM679" s="253">
        <v>2667.4531556973666</v>
      </c>
      <c r="AN679" s="253">
        <v>48.332342897537906</v>
      </c>
      <c r="AO679" s="2">
        <f t="shared" si="453"/>
        <v>0.23526975233081723</v>
      </c>
      <c r="AP679" s="2">
        <f t="shared" si="454"/>
        <v>4.8291427242172277E-3</v>
      </c>
      <c r="AQ679" s="215">
        <f t="shared" si="455"/>
        <v>39.570517324285134</v>
      </c>
      <c r="AR679" s="280">
        <f t="shared" si="456"/>
        <v>5.4472064279828384E-6</v>
      </c>
      <c r="AS679" s="475"/>
    </row>
    <row r="680" spans="4:45" s="20" customFormat="1" x14ac:dyDescent="0.25">
      <c r="D680" s="463"/>
      <c r="E680" s="426"/>
      <c r="F680" s="370"/>
      <c r="G680" s="370"/>
      <c r="H680" s="283">
        <v>46</v>
      </c>
      <c r="I680" s="284">
        <v>2684.3758885184702</v>
      </c>
      <c r="J680" s="284">
        <v>48.330004846404499</v>
      </c>
      <c r="K680" s="285">
        <v>2678.5119005133506</v>
      </c>
      <c r="L680" s="285">
        <v>48.331124497660575</v>
      </c>
      <c r="M680" s="286">
        <f t="shared" si="445"/>
        <v>0.21844884057411174</v>
      </c>
      <c r="N680" s="286">
        <f t="shared" si="446"/>
        <v>2.3166793788540717E-3</v>
      </c>
      <c r="O680" s="287">
        <f t="shared" si="447"/>
        <v>34.386355324186646</v>
      </c>
      <c r="P680" s="288">
        <f t="shared" si="448"/>
        <v>1.2536189352321761E-6</v>
      </c>
      <c r="Q680" s="223"/>
      <c r="R680" s="23"/>
      <c r="S680" s="372"/>
      <c r="T680" s="367"/>
      <c r="U680" s="367"/>
      <c r="V680" s="3">
        <v>46</v>
      </c>
      <c r="W680" s="252">
        <v>2844.8038872689099</v>
      </c>
      <c r="X680" s="252">
        <v>48.3300094897454</v>
      </c>
      <c r="Y680" s="253">
        <v>2838.5532746437657</v>
      </c>
      <c r="Z680" s="253">
        <v>48.332900591777836</v>
      </c>
      <c r="AA680" s="2">
        <f t="shared" si="449"/>
        <v>0.21972033478711764</v>
      </c>
      <c r="AB680" s="2">
        <f t="shared" si="450"/>
        <v>5.9820017892800968E-3</v>
      </c>
      <c r="AC680" s="215">
        <f t="shared" si="451"/>
        <v>39.070158189611888</v>
      </c>
      <c r="AD680" s="217">
        <f t="shared" si="452"/>
        <v>8.3584709619544737E-6</v>
      </c>
      <c r="AE680" s="223"/>
      <c r="AF680" s="23"/>
      <c r="AG680" s="372"/>
      <c r="AH680" s="367"/>
      <c r="AI680" s="367"/>
      <c r="AJ680" s="3">
        <v>46</v>
      </c>
      <c r="AK680" s="252">
        <v>2673.7329284124999</v>
      </c>
      <c r="AL680" s="252">
        <v>48.330007428720897</v>
      </c>
      <c r="AM680" s="253">
        <v>2667.3025612047891</v>
      </c>
      <c r="AN680" s="253">
        <v>48.332204693371004</v>
      </c>
      <c r="AO680" s="2">
        <f t="shared" si="453"/>
        <v>0.24050147789176343</v>
      </c>
      <c r="AP680" s="2">
        <f t="shared" si="454"/>
        <v>4.5463776378424151E-3</v>
      </c>
      <c r="AQ680" s="215">
        <f t="shared" si="455"/>
        <v>41.349622426002234</v>
      </c>
      <c r="AR680" s="280">
        <f t="shared" si="456"/>
        <v>4.8279719426095946E-6</v>
      </c>
      <c r="AS680" s="475"/>
    </row>
    <row r="681" spans="4:45" s="20" customFormat="1" x14ac:dyDescent="0.25">
      <c r="D681" s="463"/>
      <c r="E681" s="426"/>
      <c r="F681" s="370"/>
      <c r="G681" s="370"/>
      <c r="H681" s="283">
        <v>47</v>
      </c>
      <c r="I681" s="284">
        <v>2684.3651212051</v>
      </c>
      <c r="J681" s="284">
        <v>48.330003909863002</v>
      </c>
      <c r="K681" s="285">
        <v>2678.3735954261629</v>
      </c>
      <c r="L681" s="285">
        <v>48.331052506741571</v>
      </c>
      <c r="M681" s="286">
        <f t="shared" si="445"/>
        <v>0.2232008504210973</v>
      </c>
      <c r="N681" s="286">
        <f t="shared" si="446"/>
        <v>2.1696602394744207E-3</v>
      </c>
      <c r="O681" s="287">
        <f t="shared" si="447"/>
        <v>35.898381159667856</v>
      </c>
      <c r="P681" s="288">
        <f t="shared" si="448"/>
        <v>1.099555413744085E-6</v>
      </c>
      <c r="Q681" s="223"/>
      <c r="R681" s="23"/>
      <c r="S681" s="372"/>
      <c r="T681" s="367"/>
      <c r="U681" s="367"/>
      <c r="V681" s="3">
        <v>47</v>
      </c>
      <c r="W681" s="252">
        <v>2844.79266908</v>
      </c>
      <c r="X681" s="252">
        <v>48.330007637686002</v>
      </c>
      <c r="Y681" s="253">
        <v>2838.4061159693229</v>
      </c>
      <c r="Z681" s="253">
        <v>48.332729621732355</v>
      </c>
      <c r="AA681" s="2">
        <f t="shared" si="449"/>
        <v>0.22449977392350845</v>
      </c>
      <c r="AB681" s="2">
        <f t="shared" si="450"/>
        <v>5.6320786596163038E-3</v>
      </c>
      <c r="AC681" s="215">
        <f t="shared" si="451"/>
        <v>40.788060635499868</v>
      </c>
      <c r="AD681" s="217">
        <f t="shared" si="452"/>
        <v>7.4091971486004858E-6</v>
      </c>
      <c r="AE681" s="223"/>
      <c r="AF681" s="23"/>
      <c r="AG681" s="372"/>
      <c r="AH681" s="367"/>
      <c r="AI681" s="367"/>
      <c r="AJ681" s="3">
        <v>47</v>
      </c>
      <c r="AK681" s="252">
        <v>2673.7221910107501</v>
      </c>
      <c r="AL681" s="252">
        <v>48.3300059934746</v>
      </c>
      <c r="AM681" s="253">
        <v>2667.1519635579039</v>
      </c>
      <c r="AN681" s="253">
        <v>48.332074641580988</v>
      </c>
      <c r="AO681" s="2">
        <f t="shared" si="453"/>
        <v>0.24573336283536851</v>
      </c>
      <c r="AP681" s="2">
        <f t="shared" si="454"/>
        <v>4.2802562587452011E-3</v>
      </c>
      <c r="AQ681" s="215">
        <f t="shared" si="455"/>
        <v>43.167888782134014</v>
      </c>
      <c r="AR681" s="280">
        <f t="shared" si="456"/>
        <v>4.2793049880611157E-6</v>
      </c>
      <c r="AS681" s="475"/>
    </row>
    <row r="682" spans="4:45" s="20" customFormat="1" x14ac:dyDescent="0.25">
      <c r="D682" s="463"/>
      <c r="E682" s="426"/>
      <c r="F682" s="370"/>
      <c r="G682" s="370"/>
      <c r="H682" s="283">
        <v>48</v>
      </c>
      <c r="I682" s="284">
        <v>2684.3543538753702</v>
      </c>
      <c r="J682" s="284">
        <v>48.330003302739598</v>
      </c>
      <c r="K682" s="285">
        <v>2678.2352876692676</v>
      </c>
      <c r="L682" s="285">
        <v>48.330985124673134</v>
      </c>
      <c r="M682" s="286">
        <f t="shared" si="445"/>
        <v>0.22795299723632215</v>
      </c>
      <c r="N682" s="286">
        <f t="shared" si="446"/>
        <v>2.031495688890514E-3</v>
      </c>
      <c r="O682" s="287">
        <f t="shared" si="447"/>
        <v>37.442971234667063</v>
      </c>
      <c r="P682" s="288">
        <f t="shared" si="448"/>
        <v>9.6397430917197298E-7</v>
      </c>
      <c r="Q682" s="223"/>
      <c r="R682" s="23"/>
      <c r="S682" s="372"/>
      <c r="T682" s="367"/>
      <c r="U682" s="367"/>
      <c r="V682" s="3">
        <v>48</v>
      </c>
      <c r="W682" s="252">
        <v>2844.7814508750898</v>
      </c>
      <c r="X682" s="252">
        <v>48.330006440134397</v>
      </c>
      <c r="Y682" s="253">
        <v>2838.2589546195259</v>
      </c>
      <c r="Z682" s="253">
        <v>48.332568729096401</v>
      </c>
      <c r="AA682" s="2">
        <f t="shared" si="449"/>
        <v>0.22927934423776436</v>
      </c>
      <c r="AB682" s="2">
        <f t="shared" si="450"/>
        <v>5.301652432382147E-3</v>
      </c>
      <c r="AC682" s="215">
        <f t="shared" si="451"/>
        <v>42.542957403845946</v>
      </c>
      <c r="AD682" s="217">
        <f t="shared" si="452"/>
        <v>6.5653247248066828E-6</v>
      </c>
      <c r="AE682" s="223"/>
      <c r="AF682" s="23"/>
      <c r="AG682" s="372"/>
      <c r="AH682" s="367"/>
      <c r="AI682" s="367"/>
      <c r="AJ682" s="3">
        <v>48</v>
      </c>
      <c r="AK682" s="252">
        <v>2673.7114535926298</v>
      </c>
      <c r="AL682" s="252">
        <v>48.330005063008102</v>
      </c>
      <c r="AM682" s="253">
        <v>2667.0013627515664</v>
      </c>
      <c r="AN682" s="253">
        <v>48.331952261281295</v>
      </c>
      <c r="AO682" s="2">
        <f t="shared" si="453"/>
        <v>0.25096540735714729</v>
      </c>
      <c r="AP682" s="2">
        <f t="shared" si="454"/>
        <v>4.0289635199796123E-3</v>
      </c>
      <c r="AQ682" s="215">
        <f t="shared" si="455"/>
        <v>45.02531909532356</v>
      </c>
      <c r="AR682" s="280">
        <f t="shared" si="456"/>
        <v>3.7915811151253965E-6</v>
      </c>
      <c r="AS682" s="475"/>
    </row>
    <row r="683" spans="4:45" s="20" customFormat="1" x14ac:dyDescent="0.25">
      <c r="D683" s="463"/>
      <c r="E683" s="426"/>
      <c r="F683" s="370"/>
      <c r="G683" s="370"/>
      <c r="H683" s="283">
        <v>49</v>
      </c>
      <c r="I683" s="284">
        <v>2684.34358652931</v>
      </c>
      <c r="J683" s="284">
        <v>48.330002692912601</v>
      </c>
      <c r="K683" s="285">
        <v>2678.0969772398917</v>
      </c>
      <c r="L683" s="285">
        <v>48.330922056400048</v>
      </c>
      <c r="M683" s="286">
        <f t="shared" si="445"/>
        <v>0.23270528112590763</v>
      </c>
      <c r="N683" s="286">
        <f t="shared" si="446"/>
        <v>1.9022624378678787E-3</v>
      </c>
      <c r="O683" s="287">
        <f t="shared" si="447"/>
        <v>39.020127614647024</v>
      </c>
      <c r="P683" s="288">
        <f t="shared" si="448"/>
        <v>8.4522922205220083E-7</v>
      </c>
      <c r="Q683" s="223"/>
      <c r="R683" s="23"/>
      <c r="S683" s="372"/>
      <c r="T683" s="367"/>
      <c r="U683" s="367"/>
      <c r="V683" s="3">
        <v>49</v>
      </c>
      <c r="W683" s="252">
        <v>2844.7702326541898</v>
      </c>
      <c r="X683" s="252">
        <v>48.330005237267997</v>
      </c>
      <c r="Y683" s="253">
        <v>2838.1117905888013</v>
      </c>
      <c r="Z683" s="253">
        <v>48.332417319887988</v>
      </c>
      <c r="AA683" s="2">
        <f t="shared" si="449"/>
        <v>0.23405904592780163</v>
      </c>
      <c r="AB683" s="2">
        <f t="shared" si="450"/>
        <v>4.9908594219031707E-3</v>
      </c>
      <c r="AC683" s="215">
        <f t="shared" si="451"/>
        <v>44.33485073813506</v>
      </c>
      <c r="AD683" s="217">
        <f t="shared" si="452"/>
        <v>5.8181425656601643E-6</v>
      </c>
      <c r="AE683" s="223"/>
      <c r="AF683" s="23"/>
      <c r="AG683" s="372"/>
      <c r="AH683" s="367"/>
      <c r="AI683" s="367"/>
      <c r="AJ683" s="3">
        <v>49</v>
      </c>
      <c r="AK683" s="252">
        <v>2673.70071615815</v>
      </c>
      <c r="AL683" s="252">
        <v>48.330004128398002</v>
      </c>
      <c r="AM683" s="253">
        <v>2666.8507587809081</v>
      </c>
      <c r="AN683" s="253">
        <v>48.331837099951244</v>
      </c>
      <c r="AO683" s="2">
        <f t="shared" si="453"/>
        <v>0.25619761164161498</v>
      </c>
      <c r="AP683" s="2">
        <f t="shared" si="454"/>
        <v>3.7926161735307279E-3</v>
      </c>
      <c r="AQ683" s="215">
        <f t="shared" si="455"/>
        <v>46.921916070031216</v>
      </c>
      <c r="AR683" s="280">
        <f t="shared" si="456"/>
        <v>3.3597847149932582E-6</v>
      </c>
      <c r="AS683" s="475"/>
    </row>
    <row r="684" spans="4:45" s="20" customFormat="1" x14ac:dyDescent="0.25">
      <c r="D684" s="463"/>
      <c r="E684" s="426"/>
      <c r="F684" s="370"/>
      <c r="G684" s="370"/>
      <c r="H684" s="283">
        <v>50</v>
      </c>
      <c r="I684" s="284">
        <v>2684.3328191669002</v>
      </c>
      <c r="J684" s="284">
        <v>48.330002244396397</v>
      </c>
      <c r="K684" s="285">
        <v>2677.9586641354167</v>
      </c>
      <c r="L684" s="285">
        <v>48.330863025756138</v>
      </c>
      <c r="M684" s="286">
        <f t="shared" si="445"/>
        <v>0.23745770218842524</v>
      </c>
      <c r="N684" s="286">
        <f t="shared" si="446"/>
        <v>1.7810496994971128E-3</v>
      </c>
      <c r="O684" s="287">
        <f t="shared" si="447"/>
        <v>40.629852365386377</v>
      </c>
      <c r="P684" s="288">
        <f t="shared" si="448"/>
        <v>7.4094454927716866E-7</v>
      </c>
      <c r="Q684" s="223"/>
      <c r="R684" s="23"/>
      <c r="S684" s="372"/>
      <c r="T684" s="367"/>
      <c r="U684" s="367"/>
      <c r="V684" s="3">
        <v>50</v>
      </c>
      <c r="W684" s="252">
        <v>2844.75901441729</v>
      </c>
      <c r="X684" s="252">
        <v>48.330004358131802</v>
      </c>
      <c r="Y684" s="253">
        <v>2837.9646238718828</v>
      </c>
      <c r="Z684" s="253">
        <v>48.33227483513523</v>
      </c>
      <c r="AA684" s="2">
        <f t="shared" si="449"/>
        <v>0.23883887918003158</v>
      </c>
      <c r="AB684" s="2">
        <f t="shared" si="450"/>
        <v>4.6978621946804425E-3</v>
      </c>
      <c r="AC684" s="215">
        <f t="shared" si="451"/>
        <v>46.163742883518317</v>
      </c>
      <c r="AD684" s="217">
        <f t="shared" si="452"/>
        <v>5.1550658230957725E-6</v>
      </c>
      <c r="AE684" s="223"/>
      <c r="AF684" s="23"/>
      <c r="AG684" s="372"/>
      <c r="AH684" s="367"/>
      <c r="AI684" s="367"/>
      <c r="AJ684" s="3">
        <v>50</v>
      </c>
      <c r="AK684" s="252">
        <v>2673.6899787072998</v>
      </c>
      <c r="AL684" s="252">
        <v>48.330003440914503</v>
      </c>
      <c r="AM684" s="253">
        <v>2666.7001516413193</v>
      </c>
      <c r="AN684" s="253">
        <v>48.331728731762844</v>
      </c>
      <c r="AO684" s="2">
        <f t="shared" si="453"/>
        <v>0.2614299758627977</v>
      </c>
      <c r="AP684" s="2">
        <f t="shared" si="454"/>
        <v>3.569813212305332E-3</v>
      </c>
      <c r="AQ684" s="215">
        <f t="shared" si="455"/>
        <v>48.857682412314055</v>
      </c>
      <c r="AR684" s="280">
        <f t="shared" si="456"/>
        <v>2.9766285113705449E-6</v>
      </c>
      <c r="AS684" s="475"/>
    </row>
    <row r="685" spans="4:45" s="20" customFormat="1" x14ac:dyDescent="0.25">
      <c r="D685" s="463"/>
      <c r="E685" s="426"/>
      <c r="F685" s="370"/>
      <c r="G685" s="370"/>
      <c r="H685" s="283">
        <v>51</v>
      </c>
      <c r="I685" s="284">
        <v>2684.32205178815</v>
      </c>
      <c r="J685" s="284">
        <v>48.330001802043398</v>
      </c>
      <c r="K685" s="285">
        <v>2677.8203483533684</v>
      </c>
      <c r="L685" s="285">
        <v>48.330807774255014</v>
      </c>
      <c r="M685" s="286">
        <f t="shared" si="445"/>
        <v>0.24221026051812569</v>
      </c>
      <c r="N685" s="286">
        <f t="shared" si="446"/>
        <v>1.6676436614197427E-3</v>
      </c>
      <c r="O685" s="287">
        <f t="shared" si="447"/>
        <v>42.27214755385053</v>
      </c>
      <c r="P685" s="288">
        <f t="shared" si="448"/>
        <v>6.4959120589690271E-7</v>
      </c>
      <c r="Q685" s="223"/>
      <c r="R685" s="23"/>
      <c r="S685" s="372"/>
      <c r="T685" s="367"/>
      <c r="U685" s="367"/>
      <c r="V685" s="3">
        <v>51</v>
      </c>
      <c r="W685" s="252">
        <v>2844.7477961644099</v>
      </c>
      <c r="X685" s="252">
        <v>48.330003491378797</v>
      </c>
      <c r="Y685" s="253">
        <v>2837.8174544637923</v>
      </c>
      <c r="Z685" s="253">
        <v>48.33214074881279</v>
      </c>
      <c r="AA685" s="2">
        <f t="shared" si="449"/>
        <v>0.24361884417177038</v>
      </c>
      <c r="AB685" s="2">
        <f t="shared" si="450"/>
        <v>4.4222165934143989E-3</v>
      </c>
      <c r="AC685" s="215">
        <f t="shared" si="451"/>
        <v>48.029636087319886</v>
      </c>
      <c r="AD685" s="217">
        <f t="shared" si="452"/>
        <v>4.5678693391605286E-6</v>
      </c>
      <c r="AE685" s="223"/>
      <c r="AF685" s="23"/>
      <c r="AG685" s="372"/>
      <c r="AH685" s="367"/>
      <c r="AI685" s="367"/>
      <c r="AJ685" s="3">
        <v>51</v>
      </c>
      <c r="AK685" s="252">
        <v>2673.67924124008</v>
      </c>
      <c r="AL685" s="252">
        <v>48.330002762872702</v>
      </c>
      <c r="AM685" s="253">
        <v>2666.5495413284348</v>
      </c>
      <c r="AN685" s="253">
        <v>48.331626756006315</v>
      </c>
      <c r="AO685" s="2">
        <f t="shared" si="453"/>
        <v>0.26666250018601512</v>
      </c>
      <c r="AP685" s="2">
        <f t="shared" si="454"/>
        <v>3.3602173407294182E-3</v>
      </c>
      <c r="AQ685" s="215">
        <f t="shared" si="455"/>
        <v>50.832620830114649</v>
      </c>
      <c r="AR685" s="280">
        <f t="shared" si="456"/>
        <v>2.637353698022351E-6</v>
      </c>
      <c r="AS685" s="475"/>
    </row>
    <row r="686" spans="4:45" s="20" customFormat="1" x14ac:dyDescent="0.25">
      <c r="D686" s="463"/>
      <c r="E686" s="426"/>
      <c r="F686" s="370"/>
      <c r="G686" s="370"/>
      <c r="H686" s="283">
        <v>52</v>
      </c>
      <c r="I686" s="284">
        <v>2684.3112843930799</v>
      </c>
      <c r="J686" s="284">
        <v>48.3300014899012</v>
      </c>
      <c r="K686" s="285">
        <v>2677.6820298914085</v>
      </c>
      <c r="L686" s="285">
        <v>48.330756059958262</v>
      </c>
      <c r="M686" s="286">
        <f t="shared" si="445"/>
        <v>0.24696295620461839</v>
      </c>
      <c r="N686" s="286">
        <f t="shared" si="446"/>
        <v>1.561287055245322E-3</v>
      </c>
      <c r="O686" s="287">
        <f t="shared" si="447"/>
        <v>43.947015247929357</v>
      </c>
      <c r="P686" s="288">
        <f t="shared" si="448"/>
        <v>5.6937597101409513E-7</v>
      </c>
      <c r="Q686" s="223"/>
      <c r="R686" s="23"/>
      <c r="S686" s="372"/>
      <c r="T686" s="367"/>
      <c r="U686" s="367"/>
      <c r="V686" s="3">
        <v>52</v>
      </c>
      <c r="W686" s="252">
        <v>2844.73657789556</v>
      </c>
      <c r="X686" s="252">
        <v>48.330002880971797</v>
      </c>
      <c r="Y686" s="253">
        <v>2837.6702823598234</v>
      </c>
      <c r="Z686" s="253">
        <v>48.332014565900003</v>
      </c>
      <c r="AA686" s="2">
        <f t="shared" si="449"/>
        <v>0.24839894107045857</v>
      </c>
      <c r="AB686" s="2">
        <f t="shared" si="450"/>
        <v>4.1623935615326966E-3</v>
      </c>
      <c r="AC686" s="215">
        <f t="shared" si="451"/>
        <v>49.932532598370607</v>
      </c>
      <c r="AD686" s="217">
        <f t="shared" si="452"/>
        <v>4.0468762503717291E-6</v>
      </c>
      <c r="AE686" s="223"/>
      <c r="AF686" s="23"/>
      <c r="AG686" s="372"/>
      <c r="AH686" s="367"/>
      <c r="AI686" s="367"/>
      <c r="AJ686" s="3">
        <v>52</v>
      </c>
      <c r="AK686" s="252">
        <v>2673.6685037565198</v>
      </c>
      <c r="AL686" s="252">
        <v>48.330002284398503</v>
      </c>
      <c r="AM686" s="253">
        <v>2666.3989278381187</v>
      </c>
      <c r="AN686" s="253">
        <v>48.331530795608444</v>
      </c>
      <c r="AO686" s="2">
        <f t="shared" si="453"/>
        <v>0.27189518476906882</v>
      </c>
      <c r="AP686" s="2">
        <f t="shared" si="454"/>
        <v>3.1626549507406012E-3</v>
      </c>
      <c r="AQ686" s="215">
        <f t="shared" si="455"/>
        <v>52.846734033398469</v>
      </c>
      <c r="AR686" s="280">
        <f t="shared" si="456"/>
        <v>2.336346518914001E-6</v>
      </c>
      <c r="AS686" s="475"/>
    </row>
    <row r="687" spans="4:45" s="20" customFormat="1" x14ac:dyDescent="0.25">
      <c r="D687" s="463"/>
      <c r="E687" s="426"/>
      <c r="F687" s="370"/>
      <c r="G687" s="370"/>
      <c r="H687" s="283">
        <v>53</v>
      </c>
      <c r="I687" s="284">
        <v>2684.3005169816902</v>
      </c>
      <c r="J687" s="284">
        <v>48.330001242971903</v>
      </c>
      <c r="K687" s="285">
        <v>2677.5437087473251</v>
      </c>
      <c r="L687" s="285">
        <v>48.33070765641606</v>
      </c>
      <c r="M687" s="286">
        <f t="shared" si="445"/>
        <v>0.2517157893320609</v>
      </c>
      <c r="N687" s="286">
        <f t="shared" si="446"/>
        <v>1.4616458224467055E-3</v>
      </c>
      <c r="O687" s="287">
        <f t="shared" si="447"/>
        <v>45.654457515983388</v>
      </c>
      <c r="P687" s="288">
        <f t="shared" si="448"/>
        <v>4.9901995408482206E-7</v>
      </c>
      <c r="Q687" s="223"/>
      <c r="R687" s="23"/>
      <c r="S687" s="372"/>
      <c r="T687" s="367"/>
      <c r="U687" s="367"/>
      <c r="V687" s="3">
        <v>53</v>
      </c>
      <c r="W687" s="252">
        <v>2844.7253596107298</v>
      </c>
      <c r="X687" s="252">
        <v>48.330002399328698</v>
      </c>
      <c r="Y687" s="253">
        <v>2837.5231075555262</v>
      </c>
      <c r="Z687" s="253">
        <v>48.331895820553441</v>
      </c>
      <c r="AA687" s="2">
        <f t="shared" si="449"/>
        <v>0.2531791700338058</v>
      </c>
      <c r="AB687" s="2">
        <f t="shared" si="450"/>
        <v>3.9176932148658611E-3</v>
      </c>
      <c r="AC687" s="215">
        <f t="shared" si="451"/>
        <v>51.872434666685116</v>
      </c>
      <c r="AD687" s="217">
        <f t="shared" si="452"/>
        <v>3.5850439343073132E-6</v>
      </c>
      <c r="AE687" s="223"/>
      <c r="AF687" s="23"/>
      <c r="AG687" s="372"/>
      <c r="AH687" s="367"/>
      <c r="AI687" s="367"/>
      <c r="AJ687" s="3">
        <v>53</v>
      </c>
      <c r="AK687" s="252">
        <v>2673.6577662566101</v>
      </c>
      <c r="AL687" s="252">
        <v>48.3300019058657</v>
      </c>
      <c r="AM687" s="253">
        <v>2666.2483111664515</v>
      </c>
      <c r="AN687" s="253">
        <v>48.331440495738363</v>
      </c>
      <c r="AO687" s="2">
        <f t="shared" si="453"/>
        <v>0.27712802976024214</v>
      </c>
      <c r="AP687" s="2">
        <f t="shared" si="454"/>
        <v>2.9765980052411075E-3</v>
      </c>
      <c r="AQ687" s="215">
        <f t="shared" si="455"/>
        <v>54.900024733077849</v>
      </c>
      <c r="AR687" s="280">
        <f t="shared" si="456"/>
        <v>2.0695408217285106E-6</v>
      </c>
      <c r="AS687" s="475"/>
    </row>
    <row r="688" spans="4:45" s="20" customFormat="1" x14ac:dyDescent="0.25">
      <c r="D688" s="463"/>
      <c r="E688" s="426"/>
      <c r="F688" s="370"/>
      <c r="G688" s="370"/>
      <c r="H688" s="283">
        <v>54</v>
      </c>
      <c r="I688" s="284">
        <v>2684.2897495539801</v>
      </c>
      <c r="J688" s="284">
        <v>48.330001019409899</v>
      </c>
      <c r="K688" s="285">
        <v>2677.4053849190254</v>
      </c>
      <c r="L688" s="285">
        <v>48.330662351675642</v>
      </c>
      <c r="M688" s="286">
        <f t="shared" si="445"/>
        <v>0.25646875998012275</v>
      </c>
      <c r="N688" s="286">
        <f t="shared" si="446"/>
        <v>1.3683679946072075E-3</v>
      </c>
      <c r="O688" s="287">
        <f t="shared" si="447"/>
        <v>47.394476427014084</v>
      </c>
      <c r="P688" s="288">
        <f t="shared" si="448"/>
        <v>4.3736036571269341E-7</v>
      </c>
      <c r="Q688" s="223"/>
      <c r="R688" s="23"/>
      <c r="S688" s="372"/>
      <c r="T688" s="367"/>
      <c r="U688" s="367"/>
      <c r="V688" s="3">
        <v>54</v>
      </c>
      <c r="W688" s="252">
        <v>2844.7141413099398</v>
      </c>
      <c r="X688" s="252">
        <v>48.330001963849703</v>
      </c>
      <c r="Y688" s="253">
        <v>2837.3759300466909</v>
      </c>
      <c r="Z688" s="253">
        <v>48.331784074387159</v>
      </c>
      <c r="AA688" s="2">
        <f t="shared" si="449"/>
        <v>0.2579595312121522</v>
      </c>
      <c r="AB688" s="2">
        <f t="shared" si="450"/>
        <v>3.6873794021116285E-3</v>
      </c>
      <c r="AC688" s="215">
        <f t="shared" si="451"/>
        <v>53.849344544073347</v>
      </c>
      <c r="AD688" s="217">
        <f t="shared" si="452"/>
        <v>3.1759179677086456E-6</v>
      </c>
      <c r="AE688" s="223"/>
      <c r="AF688" s="23"/>
      <c r="AG688" s="372"/>
      <c r="AH688" s="367"/>
      <c r="AI688" s="367"/>
      <c r="AJ688" s="3">
        <v>54</v>
      </c>
      <c r="AK688" s="252">
        <v>2673.6470287403699</v>
      </c>
      <c r="AL688" s="252">
        <v>48.330001563143902</v>
      </c>
      <c r="AM688" s="253">
        <v>2666.097691309717</v>
      </c>
      <c r="AN688" s="253">
        <v>48.331355522495549</v>
      </c>
      <c r="AO688" s="2">
        <f t="shared" si="453"/>
        <v>0.28236103530126955</v>
      </c>
      <c r="AP688" s="2">
        <f t="shared" si="454"/>
        <v>2.8014883257927903E-3</v>
      </c>
      <c r="AQ688" s="215">
        <f t="shared" si="455"/>
        <v>56.992495641857538</v>
      </c>
      <c r="AR688" s="280">
        <f t="shared" si="456"/>
        <v>1.8332059259122277E-6</v>
      </c>
      <c r="AS688" s="475"/>
    </row>
    <row r="689" spans="4:45" s="20" customFormat="1" x14ac:dyDescent="0.25">
      <c r="D689" s="463"/>
      <c r="E689" s="426"/>
      <c r="F689" s="370"/>
      <c r="G689" s="370"/>
      <c r="H689" s="283">
        <v>55</v>
      </c>
      <c r="I689" s="284">
        <v>2684.27898210997</v>
      </c>
      <c r="J689" s="284">
        <v>48.330000846599702</v>
      </c>
      <c r="K689" s="285">
        <v>2677.2670584045268</v>
      </c>
      <c r="L689" s="285">
        <v>48.330619947353206</v>
      </c>
      <c r="M689" s="286">
        <f t="shared" si="445"/>
        <v>0.26122186822516935</v>
      </c>
      <c r="N689" s="286">
        <f t="shared" si="446"/>
        <v>1.2809864321515832E-3</v>
      </c>
      <c r="O689" s="287">
        <f t="shared" si="447"/>
        <v>49.167074050956622</v>
      </c>
      <c r="P689" s="288">
        <f t="shared" si="448"/>
        <v>3.8328574298883357E-7</v>
      </c>
      <c r="Q689" s="223"/>
      <c r="R689" s="23"/>
      <c r="S689" s="372"/>
      <c r="T689" s="367"/>
      <c r="U689" s="367"/>
      <c r="V689" s="3">
        <v>55</v>
      </c>
      <c r="W689" s="252">
        <v>2844.70292299319</v>
      </c>
      <c r="X689" s="252">
        <v>48.330001628787599</v>
      </c>
      <c r="Y689" s="253">
        <v>2837.228749829334</v>
      </c>
      <c r="Z689" s="253">
        <v>48.331678914854351</v>
      </c>
      <c r="AA689" s="2">
        <f t="shared" si="449"/>
        <v>0.26274002474717767</v>
      </c>
      <c r="AB689" s="2">
        <f t="shared" si="450"/>
        <v>3.4704862615863828E-3</v>
      </c>
      <c r="AC689" s="215">
        <f t="shared" si="451"/>
        <v>55.863264483305123</v>
      </c>
      <c r="AD689" s="217">
        <f t="shared" si="452"/>
        <v>2.8132885497188808E-6</v>
      </c>
      <c r="AE689" s="223"/>
      <c r="AF689" s="23"/>
      <c r="AG689" s="372"/>
      <c r="AH689" s="367"/>
      <c r="AI689" s="367"/>
      <c r="AJ689" s="3">
        <v>55</v>
      </c>
      <c r="AK689" s="252">
        <v>2673.6362912077798</v>
      </c>
      <c r="AL689" s="252">
        <v>48.330001298197999</v>
      </c>
      <c r="AM689" s="253">
        <v>2665.947068264391</v>
      </c>
      <c r="AN689" s="253">
        <v>48.331275561675248</v>
      </c>
      <c r="AO689" s="2">
        <f t="shared" si="453"/>
        <v>0.28759420152526838</v>
      </c>
      <c r="AP689" s="2">
        <f t="shared" si="454"/>
        <v>2.6365889572133329E-3</v>
      </c>
      <c r="AQ689" s="215">
        <f t="shared" si="455"/>
        <v>59.124149473136924</v>
      </c>
      <c r="AR689" s="280">
        <f t="shared" si="456"/>
        <v>1.6237474094516019E-6</v>
      </c>
      <c r="AS689" s="475"/>
    </row>
    <row r="690" spans="4:45" s="20" customFormat="1" x14ac:dyDescent="0.25">
      <c r="D690" s="463"/>
      <c r="E690" s="426"/>
      <c r="F690" s="370"/>
      <c r="G690" s="370"/>
      <c r="H690" s="283">
        <v>56</v>
      </c>
      <c r="I690" s="284">
        <v>2684.26821464964</v>
      </c>
      <c r="J690" s="284">
        <v>48.330000673789399</v>
      </c>
      <c r="K690" s="285">
        <v>2677.1287292019515</v>
      </c>
      <c r="L690" s="285">
        <v>48.330580257765263</v>
      </c>
      <c r="M690" s="286">
        <f t="shared" si="445"/>
        <v>0.26597511413814989</v>
      </c>
      <c r="N690" s="286">
        <f t="shared" si="446"/>
        <v>1.199221948651146E-3</v>
      </c>
      <c r="O690" s="287">
        <f t="shared" si="447"/>
        <v>50.972252457755253</v>
      </c>
      <c r="P690" s="288">
        <f t="shared" si="448"/>
        <v>3.3591758507754421E-7</v>
      </c>
      <c r="Q690" s="223"/>
      <c r="R690" s="23"/>
      <c r="S690" s="372"/>
      <c r="T690" s="367"/>
      <c r="U690" s="367"/>
      <c r="V690" s="3">
        <v>56</v>
      </c>
      <c r="W690" s="252">
        <v>2844.6917046604799</v>
      </c>
      <c r="X690" s="252">
        <v>48.330001293725601</v>
      </c>
      <c r="Y690" s="253">
        <v>2837.0815668996856</v>
      </c>
      <c r="Z690" s="253">
        <v>48.331579953724358</v>
      </c>
      <c r="AA690" s="2">
        <f t="shared" si="449"/>
        <v>0.267520650773035</v>
      </c>
      <c r="AB690" s="2">
        <f t="shared" si="450"/>
        <v>3.2664182836703985E-3</v>
      </c>
      <c r="AC690" s="215">
        <f t="shared" si="451"/>
        <v>57.914196738266668</v>
      </c>
      <c r="AD690" s="217">
        <f t="shared" si="452"/>
        <v>2.4921673916735352E-6</v>
      </c>
      <c r="AE690" s="223"/>
      <c r="AF690" s="23"/>
      <c r="AG690" s="372"/>
      <c r="AH690" s="367"/>
      <c r="AI690" s="367"/>
      <c r="AJ690" s="3">
        <v>56</v>
      </c>
      <c r="AK690" s="252">
        <v>2673.6255536588701</v>
      </c>
      <c r="AL690" s="252">
        <v>48.330001033252003</v>
      </c>
      <c r="AM690" s="253">
        <v>2665.7964420271283</v>
      </c>
      <c r="AN690" s="253">
        <v>48.331200317606658</v>
      </c>
      <c r="AO690" s="2">
        <f t="shared" si="453"/>
        <v>0.29282752856052241</v>
      </c>
      <c r="AP690" s="2">
        <f t="shared" si="454"/>
        <v>2.4814490565186914E-3</v>
      </c>
      <c r="AQ690" s="215">
        <f t="shared" si="455"/>
        <v>61.294988942275573</v>
      </c>
      <c r="AR690" s="280">
        <f t="shared" si="456"/>
        <v>1.4382829633205134E-6</v>
      </c>
      <c r="AS690" s="475"/>
    </row>
    <row r="691" spans="4:45" s="20" customFormat="1" x14ac:dyDescent="0.25">
      <c r="D691" s="463"/>
      <c r="E691" s="426"/>
      <c r="F691" s="370"/>
      <c r="G691" s="370"/>
      <c r="H691" s="283">
        <v>57</v>
      </c>
      <c r="I691" s="284">
        <v>2684.25744717302</v>
      </c>
      <c r="J691" s="284">
        <v>48.330000558506498</v>
      </c>
      <c r="K691" s="285">
        <v>2676.9903973095184</v>
      </c>
      <c r="L691" s="285">
        <v>48.330543109115595</v>
      </c>
      <c r="M691" s="286">
        <f t="shared" si="445"/>
        <v>0.27072849778828179</v>
      </c>
      <c r="N691" s="286">
        <f t="shared" si="446"/>
        <v>1.1225959090160904E-3</v>
      </c>
      <c r="O691" s="287">
        <f t="shared" si="447"/>
        <v>52.810013718618585</v>
      </c>
      <c r="P691" s="288">
        <f t="shared" si="448"/>
        <v>2.943611634317944E-7</v>
      </c>
      <c r="Q691" s="223"/>
      <c r="R691" s="23"/>
      <c r="S691" s="372"/>
      <c r="T691" s="367"/>
      <c r="U691" s="367"/>
      <c r="V691" s="3">
        <v>57</v>
      </c>
      <c r="W691" s="252">
        <v>2844.68048631183</v>
      </c>
      <c r="X691" s="252">
        <v>48.330001070776802</v>
      </c>
      <c r="Y691" s="253">
        <v>2836.934381254177</v>
      </c>
      <c r="Z691" s="253">
        <v>48.331486825649449</v>
      </c>
      <c r="AA691" s="2">
        <f t="shared" si="449"/>
        <v>0.27230140941754688</v>
      </c>
      <c r="AB691" s="2">
        <f t="shared" si="450"/>
        <v>3.074187543408042E-3</v>
      </c>
      <c r="AC691" s="215">
        <f t="shared" si="451"/>
        <v>60.002143564198001</v>
      </c>
      <c r="AD691" s="217">
        <f t="shared" si="452"/>
        <v>2.2074675415936908E-6</v>
      </c>
      <c r="AE691" s="223"/>
      <c r="AF691" s="23"/>
      <c r="AG691" s="372"/>
      <c r="AH691" s="367"/>
      <c r="AI691" s="367"/>
      <c r="AJ691" s="3">
        <v>57</v>
      </c>
      <c r="AK691" s="252">
        <v>2673.61481609363</v>
      </c>
      <c r="AL691" s="252">
        <v>48.330000856494799</v>
      </c>
      <c r="AM691" s="253">
        <v>2665.6458125947543</v>
      </c>
      <c r="AN691" s="253">
        <v>48.331129512059718</v>
      </c>
      <c r="AO691" s="2">
        <f t="shared" si="453"/>
        <v>0.29806101652739575</v>
      </c>
      <c r="AP691" s="2">
        <f t="shared" si="454"/>
        <v>2.335310459171206E-3</v>
      </c>
      <c r="AQ691" s="215">
        <f t="shared" si="455"/>
        <v>63.505016765093721</v>
      </c>
      <c r="AR691" s="280">
        <f t="shared" si="456"/>
        <v>1.2738633842232058E-6</v>
      </c>
      <c r="AS691" s="475"/>
    </row>
    <row r="692" spans="4:45" s="20" customFormat="1" x14ac:dyDescent="0.25">
      <c r="D692" s="463"/>
      <c r="E692" s="426"/>
      <c r="F692" s="370"/>
      <c r="G692" s="370"/>
      <c r="H692" s="283">
        <v>58</v>
      </c>
      <c r="I692" s="284">
        <v>2684.2466796801</v>
      </c>
      <c r="J692" s="284">
        <v>48.330000461806797</v>
      </c>
      <c r="K692" s="285">
        <v>2676.852062725538</v>
      </c>
      <c r="L692" s="285">
        <v>48.330508338734226</v>
      </c>
      <c r="M692" s="286">
        <f t="shared" si="445"/>
        <v>0.27548201923987448</v>
      </c>
      <c r="N692" s="286">
        <f t="shared" si="446"/>
        <v>1.0508523123861874E-3</v>
      </c>
      <c r="O692" s="287">
        <f t="shared" si="447"/>
        <v>54.680359904696161</v>
      </c>
      <c r="P692" s="288">
        <f t="shared" si="448"/>
        <v>2.5793897341487581E-7</v>
      </c>
      <c r="Q692" s="223"/>
      <c r="R692" s="23"/>
      <c r="S692" s="372"/>
      <c r="T692" s="367"/>
      <c r="U692" s="367"/>
      <c r="V692" s="3">
        <v>58</v>
      </c>
      <c r="W692" s="252">
        <v>2844.6692679472299</v>
      </c>
      <c r="X692" s="252">
        <v>48.330000884099199</v>
      </c>
      <c r="Y692" s="253">
        <v>2836.7871928894269</v>
      </c>
      <c r="Z692" s="253">
        <v>48.331399186816078</v>
      </c>
      <c r="AA692" s="2">
        <f t="shared" si="449"/>
        <v>0.27708230080085144</v>
      </c>
      <c r="AB692" s="2">
        <f t="shared" si="450"/>
        <v>2.8932395847300258E-3</v>
      </c>
      <c r="AC692" s="215">
        <f t="shared" si="451"/>
        <v>62.127107216838937</v>
      </c>
      <c r="AD692" s="217">
        <f t="shared" si="452"/>
        <v>1.9552504880315551E-6</v>
      </c>
      <c r="AE692" s="223"/>
      <c r="AF692" s="23"/>
      <c r="AG692" s="372"/>
      <c r="AH692" s="367"/>
      <c r="AI692" s="367"/>
      <c r="AJ692" s="3">
        <v>58</v>
      </c>
      <c r="AK692" s="252">
        <v>2673.6040785120699</v>
      </c>
      <c r="AL692" s="252">
        <v>48.330000708224503</v>
      </c>
      <c r="AM692" s="253">
        <v>2665.4951799642531</v>
      </c>
      <c r="AN692" s="253">
        <v>48.331062883216312</v>
      </c>
      <c r="AO692" s="2">
        <f t="shared" si="453"/>
        <v>0.30329466554111556</v>
      </c>
      <c r="AP692" s="2">
        <f t="shared" si="454"/>
        <v>2.1977549684330197E-3</v>
      </c>
      <c r="AQ692" s="215">
        <f t="shared" si="455"/>
        <v>65.754235658785518</v>
      </c>
      <c r="AR692" s="280">
        <f t="shared" si="456"/>
        <v>1.1282157132238492E-6</v>
      </c>
      <c r="AS692" s="475"/>
    </row>
    <row r="693" spans="4:45" s="20" customFormat="1" x14ac:dyDescent="0.25">
      <c r="D693" s="463"/>
      <c r="E693" s="426"/>
      <c r="F693" s="370"/>
      <c r="G693" s="370"/>
      <c r="H693" s="283">
        <v>59</v>
      </c>
      <c r="I693" s="284">
        <v>2684.2359121708801</v>
      </c>
      <c r="J693" s="284">
        <v>48.330000382563199</v>
      </c>
      <c r="K693" s="285">
        <v>2676.7137254484055</v>
      </c>
      <c r="L693" s="285">
        <v>48.330475794365157</v>
      </c>
      <c r="M693" s="286">
        <f t="shared" si="445"/>
        <v>0.28023567855445924</v>
      </c>
      <c r="N693" s="286">
        <f t="shared" si="446"/>
        <v>9.8367845684762308E-4</v>
      </c>
      <c r="O693" s="287">
        <f t="shared" si="447"/>
        <v>56.583293087772319</v>
      </c>
      <c r="P693" s="288">
        <f t="shared" si="448"/>
        <v>2.2601638144061803E-7</v>
      </c>
      <c r="Q693" s="223"/>
      <c r="R693" s="23"/>
      <c r="S693" s="372"/>
      <c r="T693" s="367"/>
      <c r="U693" s="367"/>
      <c r="V693" s="3">
        <v>59</v>
      </c>
      <c r="W693" s="252">
        <v>2844.6580495666799</v>
      </c>
      <c r="X693" s="252">
        <v>48.330000731458</v>
      </c>
      <c r="Y693" s="253">
        <v>2836.6400018022327</v>
      </c>
      <c r="Z693" s="253">
        <v>48.331316713675655</v>
      </c>
      <c r="AA693" s="2">
        <f t="shared" si="449"/>
        <v>0.28186332503720501</v>
      </c>
      <c r="AB693" s="2">
        <f t="shared" si="450"/>
        <v>2.7229095752902563E-3</v>
      </c>
      <c r="AC693" s="215">
        <f t="shared" si="451"/>
        <v>64.289089952955891</v>
      </c>
      <c r="AD693" s="217">
        <f t="shared" si="452"/>
        <v>1.7318091971834372E-6</v>
      </c>
      <c r="AE693" s="223"/>
      <c r="AF693" s="23"/>
      <c r="AG693" s="372"/>
      <c r="AH693" s="367"/>
      <c r="AI693" s="367"/>
      <c r="AJ693" s="3">
        <v>59</v>
      </c>
      <c r="AK693" s="252">
        <v>2673.5933409141899</v>
      </c>
      <c r="AL693" s="252">
        <v>48.330000586713801</v>
      </c>
      <c r="AM693" s="253">
        <v>2665.3445441327594</v>
      </c>
      <c r="AN693" s="253">
        <v>48.331000184702205</v>
      </c>
      <c r="AO693" s="2">
        <f t="shared" si="453"/>
        <v>0.30852847571089076</v>
      </c>
      <c r="AP693" s="2">
        <f t="shared" si="454"/>
        <v>2.0682763837554614E-3</v>
      </c>
      <c r="AQ693" s="215">
        <f t="shared" si="455"/>
        <v>68.042648341336999</v>
      </c>
      <c r="AR693" s="280">
        <f t="shared" si="456"/>
        <v>9.9919613842107836E-7</v>
      </c>
      <c r="AS693" s="475"/>
    </row>
    <row r="694" spans="4:45" s="20" customFormat="1" x14ac:dyDescent="0.25">
      <c r="D694" s="463"/>
      <c r="E694" s="426"/>
      <c r="F694" s="370"/>
      <c r="G694" s="370"/>
      <c r="H694" s="283">
        <v>60</v>
      </c>
      <c r="I694" s="284">
        <v>2684.2251446453702</v>
      </c>
      <c r="J694" s="284">
        <v>48.330000314085297</v>
      </c>
      <c r="K694" s="285">
        <v>2676.5753854765962</v>
      </c>
      <c r="L694" s="285">
        <v>48.330445333499675</v>
      </c>
      <c r="M694" s="286">
        <f t="shared" si="445"/>
        <v>0.28498947579095807</v>
      </c>
      <c r="N694" s="286">
        <f t="shared" si="446"/>
        <v>9.2079331985620017E-4</v>
      </c>
      <c r="O694" s="287">
        <f t="shared" si="447"/>
        <v>58.518815340240749</v>
      </c>
      <c r="P694" s="288">
        <f t="shared" si="448"/>
        <v>1.9804227917385248E-7</v>
      </c>
      <c r="Q694" s="223"/>
      <c r="R694" s="23"/>
      <c r="S694" s="372"/>
      <c r="T694" s="367"/>
      <c r="U694" s="367"/>
      <c r="V694" s="3">
        <v>60</v>
      </c>
      <c r="W694" s="252">
        <v>2844.6468311701901</v>
      </c>
      <c r="X694" s="252">
        <v>48.330000599864697</v>
      </c>
      <c r="Y694" s="253">
        <v>2836.492807989559</v>
      </c>
      <c r="Z694" s="253">
        <v>48.331239101750079</v>
      </c>
      <c r="AA694" s="2">
        <f t="shared" si="449"/>
        <v>0.28664448223531747</v>
      </c>
      <c r="AB694" s="2">
        <f t="shared" si="450"/>
        <v>2.5625943927372104E-3</v>
      </c>
      <c r="AC694" s="215">
        <f t="shared" si="451"/>
        <v>66.488094030270247</v>
      </c>
      <c r="AD694" s="217">
        <f t="shared" si="452"/>
        <v>1.533886920094751E-6</v>
      </c>
      <c r="AE694" s="223"/>
      <c r="AF694" s="23"/>
      <c r="AG694" s="372"/>
      <c r="AH694" s="367"/>
      <c r="AI694" s="367"/>
      <c r="AJ694" s="3">
        <v>60</v>
      </c>
      <c r="AK694" s="252">
        <v>2673.5826032999898</v>
      </c>
      <c r="AL694" s="252">
        <v>48.330000481705603</v>
      </c>
      <c r="AM694" s="253">
        <v>2665.1939050975493</v>
      </c>
      <c r="AN694" s="253">
        <v>48.330941184676064</v>
      </c>
      <c r="AO694" s="2">
        <f t="shared" si="453"/>
        <v>0.31376244714064222</v>
      </c>
      <c r="AP694" s="2">
        <f t="shared" si="454"/>
        <v>1.9464162240522525E-3</v>
      </c>
      <c r="AQ694" s="215">
        <f t="shared" si="455"/>
        <v>70.370257531629093</v>
      </c>
      <c r="AR694" s="280">
        <f t="shared" si="456"/>
        <v>8.8492207863311375E-7</v>
      </c>
      <c r="AS694" s="475"/>
    </row>
    <row r="695" spans="4:45" s="20" customFormat="1" x14ac:dyDescent="0.25">
      <c r="D695" s="463"/>
      <c r="E695" s="426"/>
      <c r="F695" s="370"/>
      <c r="G695" s="370"/>
      <c r="H695" s="283">
        <v>61</v>
      </c>
      <c r="I695" s="284">
        <v>2684.2143771035699</v>
      </c>
      <c r="J695" s="284">
        <v>48.330000253769001</v>
      </c>
      <c r="K695" s="285">
        <v>2676.43704280866</v>
      </c>
      <c r="L695" s="285">
        <v>48.330416822752348</v>
      </c>
      <c r="M695" s="286">
        <f t="shared" si="445"/>
        <v>0.28974341100512702</v>
      </c>
      <c r="N695" s="286">
        <f t="shared" si="446"/>
        <v>8.6192630076510396E-4</v>
      </c>
      <c r="O695" s="287">
        <f t="shared" si="447"/>
        <v>60.486928734781763</v>
      </c>
      <c r="P695" s="288">
        <f t="shared" si="448"/>
        <v>1.7352971788681689E-7</v>
      </c>
      <c r="Q695" s="223"/>
      <c r="R695" s="23"/>
      <c r="S695" s="372"/>
      <c r="T695" s="367"/>
      <c r="U695" s="367"/>
      <c r="V695" s="3">
        <v>61</v>
      </c>
      <c r="W695" s="252">
        <v>2844.6356127577601</v>
      </c>
      <c r="X695" s="252">
        <v>48.330000484062303</v>
      </c>
      <c r="Y695" s="253">
        <v>2836.3456114485271</v>
      </c>
      <c r="Z695" s="253">
        <v>48.331166064507727</v>
      </c>
      <c r="AA695" s="2">
        <f t="shared" si="449"/>
        <v>0.29142577249801865</v>
      </c>
      <c r="AB695" s="2">
        <f t="shared" si="450"/>
        <v>2.4117120499677165E-3</v>
      </c>
      <c r="AC695" s="215">
        <f t="shared" si="451"/>
        <v>68.724121707085658</v>
      </c>
      <c r="AD695" s="217">
        <f t="shared" si="452"/>
        <v>1.3585777747538458E-6</v>
      </c>
      <c r="AE695" s="223"/>
      <c r="AF695" s="23"/>
      <c r="AG695" s="372"/>
      <c r="AH695" s="367"/>
      <c r="AI695" s="367"/>
      <c r="AJ695" s="3">
        <v>61</v>
      </c>
      <c r="AK695" s="252">
        <v>2673.5718656694798</v>
      </c>
      <c r="AL695" s="252">
        <v>48.330000389210902</v>
      </c>
      <c r="AM695" s="253">
        <v>2665.0432628560316</v>
      </c>
      <c r="AN695" s="253">
        <v>48.3308856649722</v>
      </c>
      <c r="AO695" s="2">
        <f t="shared" si="453"/>
        <v>0.31899657992969899</v>
      </c>
      <c r="AP695" s="2">
        <f t="shared" si="454"/>
        <v>1.8317313349248694E-3</v>
      </c>
      <c r="AQ695" s="215">
        <f t="shared" si="455"/>
        <v>72.737065949558044</v>
      </c>
      <c r="AR695" s="280">
        <f t="shared" si="456"/>
        <v>7.8371317354261644E-7</v>
      </c>
      <c r="AS695" s="475"/>
    </row>
    <row r="696" spans="4:45" s="20" customFormat="1" x14ac:dyDescent="0.25">
      <c r="D696" s="463"/>
      <c r="E696" s="426"/>
      <c r="F696" s="370"/>
      <c r="G696" s="370"/>
      <c r="H696" s="283">
        <v>62</v>
      </c>
      <c r="I696" s="284">
        <v>2684.20360954546</v>
      </c>
      <c r="J696" s="284">
        <v>48.330000213990502</v>
      </c>
      <c r="K696" s="285">
        <v>2676.298697443217</v>
      </c>
      <c r="L696" s="285">
        <v>48.330390137276972</v>
      </c>
      <c r="M696" s="286">
        <f t="shared" si="445"/>
        <v>0.29449748424940447</v>
      </c>
      <c r="N696" s="286">
        <f t="shared" si="446"/>
        <v>8.0679347143230735E-4</v>
      </c>
      <c r="O696" s="287">
        <f t="shared" si="447"/>
        <v>62.487635344189236</v>
      </c>
      <c r="P696" s="288">
        <f t="shared" si="448"/>
        <v>1.5204016933132825E-7</v>
      </c>
      <c r="Q696" s="223"/>
      <c r="R696" s="23"/>
      <c r="S696" s="372"/>
      <c r="T696" s="367"/>
      <c r="U696" s="367"/>
      <c r="V696" s="3">
        <v>62</v>
      </c>
      <c r="W696" s="252">
        <v>2844.6243943293698</v>
      </c>
      <c r="X696" s="252">
        <v>48.330000407942897</v>
      </c>
      <c r="Y696" s="253">
        <v>2836.1984121764067</v>
      </c>
      <c r="Z696" s="253">
        <v>48.331097332305653</v>
      </c>
      <c r="AA696" s="2">
        <f t="shared" si="449"/>
        <v>0.29620719592224304</v>
      </c>
      <c r="AB696" s="2">
        <f t="shared" si="450"/>
        <v>2.2696551903512536E-3</v>
      </c>
      <c r="AC696" s="215">
        <f t="shared" si="451"/>
        <v>70.997175242052933</v>
      </c>
      <c r="AD696" s="217">
        <f t="shared" si="452"/>
        <v>1.2032430576069063E-6</v>
      </c>
      <c r="AE696" s="223"/>
      <c r="AF696" s="23"/>
      <c r="AG696" s="372"/>
      <c r="AH696" s="367"/>
      <c r="AI696" s="367"/>
      <c r="AJ696" s="3">
        <v>62</v>
      </c>
      <c r="AK696" s="252">
        <v>2673.5611280226299</v>
      </c>
      <c r="AL696" s="252">
        <v>48.330000328206303</v>
      </c>
      <c r="AM696" s="253">
        <v>2664.8926174057401</v>
      </c>
      <c r="AN696" s="253">
        <v>48.330833420293906</v>
      </c>
      <c r="AO696" s="2">
        <f t="shared" si="453"/>
        <v>0.32423087417122221</v>
      </c>
      <c r="AP696" s="2">
        <f t="shared" si="454"/>
        <v>1.7237576700722592E-3</v>
      </c>
      <c r="AQ696" s="215">
        <f t="shared" si="455"/>
        <v>75.143076315130514</v>
      </c>
      <c r="AR696" s="280">
        <f t="shared" si="456"/>
        <v>6.9404242642739821E-7</v>
      </c>
      <c r="AS696" s="475"/>
    </row>
    <row r="697" spans="4:45" s="20" customFormat="1" x14ac:dyDescent="0.25">
      <c r="D697" s="463"/>
      <c r="E697" s="426"/>
      <c r="F697" s="370"/>
      <c r="G697" s="370"/>
      <c r="H697" s="283">
        <v>63</v>
      </c>
      <c r="I697" s="284">
        <v>2684.1928419710498</v>
      </c>
      <c r="J697" s="284">
        <v>48.330000175210102</v>
      </c>
      <c r="K697" s="285">
        <v>2676.1603493789521</v>
      </c>
      <c r="L697" s="285">
        <v>48.330365160219884</v>
      </c>
      <c r="M697" s="286">
        <f t="shared" si="445"/>
        <v>0.29925169557487147</v>
      </c>
      <c r="N697" s="286">
        <f t="shared" si="446"/>
        <v>7.5519347911933278E-4</v>
      </c>
      <c r="O697" s="287">
        <f t="shared" si="447"/>
        <v>64.520937242104367</v>
      </c>
      <c r="P697" s="288">
        <f t="shared" si="448"/>
        <v>1.3321405736523728E-7</v>
      </c>
      <c r="Q697" s="223"/>
      <c r="R697" s="23"/>
      <c r="S697" s="372"/>
      <c r="T697" s="367"/>
      <c r="U697" s="367"/>
      <c r="V697" s="3">
        <v>63</v>
      </c>
      <c r="W697" s="252">
        <v>2844.6131758850402</v>
      </c>
      <c r="X697" s="252">
        <v>48.330000333742298</v>
      </c>
      <c r="Y697" s="253">
        <v>2836.0512101706076</v>
      </c>
      <c r="Z697" s="253">
        <v>48.33103265139416</v>
      </c>
      <c r="AA697" s="2">
        <f t="shared" si="449"/>
        <v>0.30098875260143748</v>
      </c>
      <c r="AB697" s="2">
        <f t="shared" si="450"/>
        <v>2.1359769185471857E-3</v>
      </c>
      <c r="AC697" s="215">
        <f t="shared" si="451"/>
        <v>73.307256895117931</v>
      </c>
      <c r="AD697" s="217">
        <f t="shared" si="452"/>
        <v>1.065679734346933E-6</v>
      </c>
      <c r="AE697" s="223"/>
      <c r="AF697" s="23"/>
      <c r="AG697" s="372"/>
      <c r="AH697" s="367"/>
      <c r="AI697" s="367"/>
      <c r="AJ697" s="3">
        <v>63</v>
      </c>
      <c r="AK697" s="252">
        <v>2673.5503903594599</v>
      </c>
      <c r="AL697" s="252">
        <v>48.330000268732299</v>
      </c>
      <c r="AM697" s="253">
        <v>2664.7419687443266</v>
      </c>
      <c r="AN697" s="253">
        <v>48.330784257454347</v>
      </c>
      <c r="AO697" s="2">
        <f t="shared" si="453"/>
        <v>0.32946532995583405</v>
      </c>
      <c r="AP697" s="2">
        <f t="shared" si="454"/>
        <v>1.6221574957359262E-3</v>
      </c>
      <c r="AQ697" s="215">
        <f t="shared" si="455"/>
        <v>77.588291349947255</v>
      </c>
      <c r="AR697" s="280">
        <f t="shared" si="456"/>
        <v>6.1463831629913719E-7</v>
      </c>
      <c r="AS697" s="475"/>
    </row>
    <row r="698" spans="4:45" s="20" customFormat="1" x14ac:dyDescent="0.25">
      <c r="D698" s="463"/>
      <c r="E698" s="426"/>
      <c r="F698" s="370"/>
      <c r="G698" s="370"/>
      <c r="H698" s="283">
        <v>64</v>
      </c>
      <c r="I698" s="284">
        <v>2684.1820743803501</v>
      </c>
      <c r="J698" s="284">
        <v>48.330000143255901</v>
      </c>
      <c r="K698" s="285">
        <v>2676.0219986146117</v>
      </c>
      <c r="L698" s="285">
        <v>48.330341782208315</v>
      </c>
      <c r="M698" s="286">
        <f t="shared" si="445"/>
        <v>0.30400604503039003</v>
      </c>
      <c r="N698" s="286">
        <f t="shared" si="446"/>
        <v>7.0688796068836979E-4</v>
      </c>
      <c r="O698" s="287">
        <f t="shared" si="447"/>
        <v>66.58683650259087</v>
      </c>
      <c r="P698" s="288">
        <f t="shared" si="448"/>
        <v>1.1671717380608976E-7</v>
      </c>
      <c r="Q698" s="223"/>
      <c r="R698" s="23"/>
      <c r="S698" s="372"/>
      <c r="T698" s="367"/>
      <c r="U698" s="367"/>
      <c r="V698" s="3">
        <v>64</v>
      </c>
      <c r="W698" s="252">
        <v>2844.6019574247498</v>
      </c>
      <c r="X698" s="252">
        <v>48.330000272693297</v>
      </c>
      <c r="Y698" s="253">
        <v>2835.9040054286702</v>
      </c>
      <c r="Z698" s="253">
        <v>48.330971782980036</v>
      </c>
      <c r="AA698" s="2">
        <f t="shared" si="449"/>
        <v>0.30577044262297998</v>
      </c>
      <c r="AB698" s="2">
        <f t="shared" si="450"/>
        <v>2.0101599032843944E-3</v>
      </c>
      <c r="AC698" s="215">
        <f t="shared" si="451"/>
        <v>75.654368926105263</v>
      </c>
      <c r="AD698" s="217">
        <f t="shared" si="452"/>
        <v>9.4383223723953691E-7</v>
      </c>
      <c r="AE698" s="223"/>
      <c r="AF698" s="23"/>
      <c r="AG698" s="372"/>
      <c r="AH698" s="367"/>
      <c r="AI698" s="367"/>
      <c r="AJ698" s="3">
        <v>64</v>
      </c>
      <c r="AK698" s="252">
        <v>2673.53965267997</v>
      </c>
      <c r="AL698" s="252">
        <v>48.330000219725399</v>
      </c>
      <c r="AM698" s="253">
        <v>2664.5913168695538</v>
      </c>
      <c r="AN698" s="253">
        <v>48.330737994662258</v>
      </c>
      <c r="AO698" s="2">
        <f t="shared" si="453"/>
        <v>0.33469994736926206</v>
      </c>
      <c r="AP698" s="2">
        <f t="shared" si="454"/>
        <v>1.5265361752627414E-3</v>
      </c>
      <c r="AQ698" s="215">
        <f t="shared" si="455"/>
        <v>80.072713775977149</v>
      </c>
      <c r="AR698" s="280">
        <f t="shared" si="456"/>
        <v>5.443118574568154E-7</v>
      </c>
      <c r="AS698" s="475"/>
    </row>
    <row r="699" spans="4:45" s="20" customFormat="1" x14ac:dyDescent="0.25">
      <c r="D699" s="463"/>
      <c r="E699" s="426"/>
      <c r="F699" s="370"/>
      <c r="G699" s="370"/>
      <c r="H699" s="283">
        <v>65</v>
      </c>
      <c r="I699" s="284">
        <v>2684.1713067733299</v>
      </c>
      <c r="J699" s="284">
        <v>48.330000119972198</v>
      </c>
      <c r="K699" s="285">
        <v>2675.8836451489997</v>
      </c>
      <c r="L699" s="285">
        <v>48.330319900871459</v>
      </c>
      <c r="M699" s="286">
        <f t="shared" si="445"/>
        <v>0.30876053266111753</v>
      </c>
      <c r="N699" s="286">
        <f t="shared" si="446"/>
        <v>6.616612838137413E-4</v>
      </c>
      <c r="O699" s="287">
        <f t="shared" si="447"/>
        <v>68.685335199395695</v>
      </c>
      <c r="P699" s="288">
        <f t="shared" si="448"/>
        <v>1.022598235321679E-7</v>
      </c>
      <c r="Q699" s="223"/>
      <c r="R699" s="23"/>
      <c r="S699" s="372"/>
      <c r="T699" s="367"/>
      <c r="U699" s="367"/>
      <c r="V699" s="3">
        <v>65</v>
      </c>
      <c r="W699" s="252">
        <v>2844.5907389485101</v>
      </c>
      <c r="X699" s="252">
        <v>48.330000228332999</v>
      </c>
      <c r="Y699" s="253">
        <v>2835.7567979482578</v>
      </c>
      <c r="Z699" s="253">
        <v>48.330914502344974</v>
      </c>
      <c r="AA699" s="2">
        <f t="shared" si="449"/>
        <v>0.31055226607106506</v>
      </c>
      <c r="AB699" s="2">
        <f t="shared" si="450"/>
        <v>1.891731859416899E-3</v>
      </c>
      <c r="AC699" s="215">
        <f t="shared" si="451"/>
        <v>78.038513595937772</v>
      </c>
      <c r="AD699" s="217">
        <f t="shared" si="452"/>
        <v>8.3589696897402428E-7</v>
      </c>
      <c r="AE699" s="223"/>
      <c r="AF699" s="23"/>
      <c r="AG699" s="372"/>
      <c r="AH699" s="367"/>
      <c r="AI699" s="367"/>
      <c r="AJ699" s="3">
        <v>65</v>
      </c>
      <c r="AK699" s="252">
        <v>2673.5289149841401</v>
      </c>
      <c r="AL699" s="252">
        <v>48.330000184013997</v>
      </c>
      <c r="AM699" s="253">
        <v>2664.4406617792879</v>
      </c>
      <c r="AN699" s="253">
        <v>48.330694460849735</v>
      </c>
      <c r="AO699" s="2">
        <f t="shared" si="453"/>
        <v>0.33993472649261103</v>
      </c>
      <c r="AP699" s="2">
        <f t="shared" si="454"/>
        <v>1.4365338983948191E-3</v>
      </c>
      <c r="AQ699" s="215">
        <f t="shared" si="455"/>
        <v>82.596346315506423</v>
      </c>
      <c r="AR699" s="280">
        <f t="shared" si="456"/>
        <v>4.8202032464186921E-7</v>
      </c>
      <c r="AS699" s="475"/>
    </row>
    <row r="700" spans="4:45" s="20" customFormat="1" x14ac:dyDescent="0.25">
      <c r="D700" s="463"/>
      <c r="E700" s="426"/>
      <c r="F700" s="370"/>
      <c r="G700" s="370"/>
      <c r="H700" s="283">
        <v>66</v>
      </c>
      <c r="I700" s="284">
        <v>2684.1605391500102</v>
      </c>
      <c r="J700" s="284">
        <v>48.330000096688501</v>
      </c>
      <c r="K700" s="285">
        <v>2675.7452889809738</v>
      </c>
      <c r="L700" s="285">
        <v>48.330299420392215</v>
      </c>
      <c r="M700" s="286">
        <f t="shared" si="445"/>
        <v>0.31351515851213851</v>
      </c>
      <c r="N700" s="286">
        <f t="shared" si="446"/>
        <v>6.1933313286928438E-4</v>
      </c>
      <c r="O700" s="287">
        <f t="shared" si="447"/>
        <v>70.816435407467594</v>
      </c>
      <c r="P700" s="288">
        <f t="shared" si="448"/>
        <v>8.9594679605395163E-8</v>
      </c>
      <c r="Q700" s="223"/>
      <c r="R700" s="23"/>
      <c r="S700" s="372"/>
      <c r="T700" s="367"/>
      <c r="U700" s="367"/>
      <c r="V700" s="3">
        <v>66</v>
      </c>
      <c r="W700" s="252">
        <v>2844.5795204563101</v>
      </c>
      <c r="X700" s="252">
        <v>48.330000183972501</v>
      </c>
      <c r="Y700" s="253">
        <v>2835.6095877271509</v>
      </c>
      <c r="Z700" s="253">
        <v>48.33086059801601</v>
      </c>
      <c r="AA700" s="2">
        <f t="shared" si="449"/>
        <v>0.31533422302499919</v>
      </c>
      <c r="AB700" s="2">
        <f t="shared" si="450"/>
        <v>1.7802897583964101E-3</v>
      </c>
      <c r="AC700" s="215">
        <f t="shared" si="451"/>
        <v>80.459693165640601</v>
      </c>
      <c r="AD700" s="217">
        <f t="shared" si="452"/>
        <v>7.4031232626617985E-7</v>
      </c>
      <c r="AE700" s="223"/>
      <c r="AF700" s="23"/>
      <c r="AG700" s="372"/>
      <c r="AH700" s="367"/>
      <c r="AI700" s="367"/>
      <c r="AJ700" s="3">
        <v>66</v>
      </c>
      <c r="AK700" s="252">
        <v>2673.5181772719802</v>
      </c>
      <c r="AL700" s="252">
        <v>48.330000148302503</v>
      </c>
      <c r="AM700" s="253">
        <v>2664.2900034714944</v>
      </c>
      <c r="AN700" s="253">
        <v>48.330653495039719</v>
      </c>
      <c r="AO700" s="2">
        <f t="shared" si="453"/>
        <v>0.34516966740439803</v>
      </c>
      <c r="AP700" s="2">
        <f t="shared" si="454"/>
        <v>1.3518450966515396E-3</v>
      </c>
      <c r="AQ700" s="215">
        <f t="shared" si="455"/>
        <v>85.159191691972893</v>
      </c>
      <c r="AR700" s="280">
        <f t="shared" si="456"/>
        <v>4.2686195903145829E-7</v>
      </c>
      <c r="AS700" s="475"/>
    </row>
    <row r="701" spans="4:45" s="20" customFormat="1" x14ac:dyDescent="0.25">
      <c r="D701" s="463"/>
      <c r="E701" s="426"/>
      <c r="F701" s="370"/>
      <c r="G701" s="370"/>
      <c r="H701" s="283">
        <v>67</v>
      </c>
      <c r="I701" s="284">
        <v>2684.1497715103901</v>
      </c>
      <c r="J701" s="284">
        <v>48.330000081159397</v>
      </c>
      <c r="K701" s="285">
        <v>2675.6069301094412</v>
      </c>
      <c r="L701" s="285">
        <v>48.330280251087629</v>
      </c>
      <c r="M701" s="286">
        <f t="shared" si="445"/>
        <v>0.31826992262588072</v>
      </c>
      <c r="N701" s="286">
        <f t="shared" si="446"/>
        <v>5.7970189894695091E-4</v>
      </c>
      <c r="O701" s="287">
        <f t="shared" si="447"/>
        <v>72.980139201766107</v>
      </c>
      <c r="P701" s="288">
        <f t="shared" si="448"/>
        <v>7.8495188685268497E-8</v>
      </c>
      <c r="Q701" s="223"/>
      <c r="R701" s="23"/>
      <c r="S701" s="372"/>
      <c r="T701" s="367"/>
      <c r="U701" s="367"/>
      <c r="V701" s="3">
        <v>67</v>
      </c>
      <c r="W701" s="252">
        <v>2844.5683019481698</v>
      </c>
      <c r="X701" s="252">
        <v>48.330000154440597</v>
      </c>
      <c r="Y701" s="253">
        <v>2835.462374763239</v>
      </c>
      <c r="Z701" s="253">
        <v>48.330809870984815</v>
      </c>
      <c r="AA701" s="2">
        <f t="shared" si="449"/>
        <v>0.32011631356133713</v>
      </c>
      <c r="AB701" s="2">
        <f t="shared" si="450"/>
        <v>1.6753911475905975E-3</v>
      </c>
      <c r="AC701" s="215">
        <f t="shared" si="451"/>
        <v>82.917909897261879</v>
      </c>
      <c r="AD701" s="217">
        <f t="shared" si="452"/>
        <v>6.5564088198037254E-7</v>
      </c>
      <c r="AE701" s="223"/>
      <c r="AF701" s="23"/>
      <c r="AG701" s="372"/>
      <c r="AH701" s="367"/>
      <c r="AI701" s="367"/>
      <c r="AJ701" s="3">
        <v>67</v>
      </c>
      <c r="AK701" s="252">
        <v>2673.5074395434999</v>
      </c>
      <c r="AL701" s="252">
        <v>48.330000124483703</v>
      </c>
      <c r="AM701" s="253">
        <v>2664.1393419442302</v>
      </c>
      <c r="AN701" s="253">
        <v>48.330614945750767</v>
      </c>
      <c r="AO701" s="2">
        <f t="shared" si="453"/>
        <v>0.35040477017970556</v>
      </c>
      <c r="AP701" s="2">
        <f t="shared" si="454"/>
        <v>1.2721317307680664E-3</v>
      </c>
      <c r="AQ701" s="215">
        <f t="shared" si="455"/>
        <v>87.761252629443305</v>
      </c>
      <c r="AR701" s="280">
        <f t="shared" si="456"/>
        <v>3.7800519043394033E-7</v>
      </c>
      <c r="AS701" s="475"/>
    </row>
    <row r="702" spans="4:45" s="20" customFormat="1" x14ac:dyDescent="0.25">
      <c r="D702" s="463"/>
      <c r="E702" s="426"/>
      <c r="F702" s="370"/>
      <c r="G702" s="370"/>
      <c r="H702" s="283">
        <v>68</v>
      </c>
      <c r="I702" s="284">
        <v>2684.13900385447</v>
      </c>
      <c r="J702" s="284">
        <v>48.330000066923098</v>
      </c>
      <c r="K702" s="285">
        <v>2675.468568533357</v>
      </c>
      <c r="L702" s="285">
        <v>48.330262309016206</v>
      </c>
      <c r="M702" s="286">
        <f t="shared" si="445"/>
        <v>0.32302482504304442</v>
      </c>
      <c r="N702" s="286">
        <f t="shared" si="446"/>
        <v>5.4260726824832553E-4</v>
      </c>
      <c r="O702" s="287">
        <f t="shared" si="447"/>
        <v>75.176448657604212</v>
      </c>
      <c r="P702" s="288">
        <f t="shared" si="448"/>
        <v>6.8770915397426466E-8</v>
      </c>
      <c r="Q702" s="223"/>
      <c r="R702" s="23"/>
      <c r="S702" s="372"/>
      <c r="T702" s="367"/>
      <c r="U702" s="367"/>
      <c r="V702" s="3">
        <v>68</v>
      </c>
      <c r="W702" s="252">
        <v>2844.5570834240698</v>
      </c>
      <c r="X702" s="252">
        <v>48.330000127383101</v>
      </c>
      <c r="Y702" s="253">
        <v>2835.315159054514</v>
      </c>
      <c r="Z702" s="253">
        <v>48.330762133973003</v>
      </c>
      <c r="AA702" s="2">
        <f t="shared" si="449"/>
        <v>0.32489853775165112</v>
      </c>
      <c r="AB702" s="2">
        <f t="shared" si="450"/>
        <v>1.5766740904065188E-3</v>
      </c>
      <c r="AC702" s="215">
        <f t="shared" si="451"/>
        <v>85.413166052589702</v>
      </c>
      <c r="AD702" s="217">
        <f t="shared" si="452"/>
        <v>5.8065404305390237E-7</v>
      </c>
      <c r="AE702" s="223"/>
      <c r="AF702" s="23"/>
      <c r="AG702" s="372"/>
      <c r="AH702" s="367"/>
      <c r="AI702" s="367"/>
      <c r="AJ702" s="3">
        <v>68</v>
      </c>
      <c r="AK702" s="252">
        <v>2673.4967017986901</v>
      </c>
      <c r="AL702" s="252">
        <v>48.330000102647602</v>
      </c>
      <c r="AM702" s="253">
        <v>2663.9886771956394</v>
      </c>
      <c r="AN702" s="253">
        <v>48.330578670436921</v>
      </c>
      <c r="AO702" s="2">
        <f t="shared" si="453"/>
        <v>0.35564003488965629</v>
      </c>
      <c r="AP702" s="2">
        <f t="shared" si="454"/>
        <v>1.1971193629005295E-3</v>
      </c>
      <c r="AQ702" s="215">
        <f t="shared" si="455"/>
        <v>90.402531852216882</v>
      </c>
      <c r="AR702" s="280">
        <f t="shared" si="456"/>
        <v>3.3474068683705854E-7</v>
      </c>
      <c r="AS702" s="475"/>
    </row>
    <row r="703" spans="4:45" s="20" customFormat="1" x14ac:dyDescent="0.25">
      <c r="D703" s="463"/>
      <c r="E703" s="426"/>
      <c r="F703" s="370"/>
      <c r="G703" s="370"/>
      <c r="H703" s="283">
        <v>69</v>
      </c>
      <c r="I703" s="284">
        <v>2684.12823618225</v>
      </c>
      <c r="J703" s="284">
        <v>48.330000054189</v>
      </c>
      <c r="K703" s="285">
        <v>2675.3302042517194</v>
      </c>
      <c r="L703" s="285">
        <v>48.330245515610336</v>
      </c>
      <c r="M703" s="286">
        <f t="shared" si="445"/>
        <v>0.32777986580270413</v>
      </c>
      <c r="N703" s="286">
        <f t="shared" si="446"/>
        <v>5.0788624262587017E-4</v>
      </c>
      <c r="O703" s="287">
        <f t="shared" si="447"/>
        <v>77.40536585063721</v>
      </c>
      <c r="P703" s="288">
        <f t="shared" si="448"/>
        <v>6.0251309364437352E-8</v>
      </c>
      <c r="Q703" s="223"/>
      <c r="R703" s="23"/>
      <c r="S703" s="372"/>
      <c r="T703" s="367"/>
      <c r="U703" s="367"/>
      <c r="V703" s="3">
        <v>69</v>
      </c>
      <c r="W703" s="252">
        <v>2844.5458648840199</v>
      </c>
      <c r="X703" s="252">
        <v>48.330000103186798</v>
      </c>
      <c r="Y703" s="253">
        <v>2835.1679405990653</v>
      </c>
      <c r="Z703" s="253">
        <v>48.330717210740765</v>
      </c>
      <c r="AA703" s="2">
        <f t="shared" si="449"/>
        <v>0.32968089566511355</v>
      </c>
      <c r="AB703" s="2">
        <f t="shared" si="450"/>
        <v>1.4837731273252817E-3</v>
      </c>
      <c r="AC703" s="215">
        <f t="shared" si="451"/>
        <v>87.945463894341017</v>
      </c>
      <c r="AD703" s="217">
        <f t="shared" si="452"/>
        <v>5.142432439570596E-7</v>
      </c>
      <c r="AE703" s="223"/>
      <c r="AF703" s="23"/>
      <c r="AG703" s="372"/>
      <c r="AH703" s="367"/>
      <c r="AI703" s="367"/>
      <c r="AJ703" s="3">
        <v>69</v>
      </c>
      <c r="AK703" s="252">
        <v>2673.4859640375698</v>
      </c>
      <c r="AL703" s="252">
        <v>48.330000083115202</v>
      </c>
      <c r="AM703" s="253">
        <v>2663.8380092239481</v>
      </c>
      <c r="AN703" s="253">
        <v>48.330544534960652</v>
      </c>
      <c r="AO703" s="2">
        <f t="shared" si="453"/>
        <v>0.36087546160336337</v>
      </c>
      <c r="AP703" s="2">
        <f t="shared" si="454"/>
        <v>1.1265297838056756E-3</v>
      </c>
      <c r="AQ703" s="215">
        <f t="shared" si="455"/>
        <v>93.083032085686312</v>
      </c>
      <c r="AR703" s="280">
        <f t="shared" si="456"/>
        <v>2.9642781201347573E-7</v>
      </c>
      <c r="AS703" s="475"/>
    </row>
    <row r="704" spans="4:45" s="20" customFormat="1" x14ac:dyDescent="0.25">
      <c r="D704" s="463"/>
      <c r="E704" s="426"/>
      <c r="F704" s="370"/>
      <c r="G704" s="370"/>
      <c r="H704" s="283">
        <v>70</v>
      </c>
      <c r="I704" s="284">
        <v>2684.11746849374</v>
      </c>
      <c r="J704" s="284">
        <v>48.3300000454498</v>
      </c>
      <c r="K704" s="285">
        <v>2675.1918372635682</v>
      </c>
      <c r="L704" s="285">
        <v>48.330229797332258</v>
      </c>
      <c r="M704" s="286">
        <f t="shared" si="445"/>
        <v>0.33253504494274777</v>
      </c>
      <c r="N704" s="286">
        <f t="shared" si="446"/>
        <v>4.7538150681068243E-4</v>
      </c>
      <c r="O704" s="287">
        <f t="shared" si="447"/>
        <v>79.666892857018212</v>
      </c>
      <c r="P704" s="288">
        <f t="shared" si="448"/>
        <v>5.2785927492839682E-8</v>
      </c>
      <c r="Q704" s="223"/>
      <c r="R704" s="23"/>
      <c r="S704" s="372"/>
      <c r="T704" s="367"/>
      <c r="U704" s="367"/>
      <c r="V704" s="3">
        <v>70</v>
      </c>
      <c r="W704" s="252">
        <v>2844.5346463280398</v>
      </c>
      <c r="X704" s="252">
        <v>48.330000086598602</v>
      </c>
      <c r="Y704" s="253">
        <v>2835.0207193950732</v>
      </c>
      <c r="Z704" s="253">
        <v>48.330674935436228</v>
      </c>
      <c r="AA704" s="2">
        <f t="shared" si="449"/>
        <v>0.33446338736805092</v>
      </c>
      <c r="AB704" s="2">
        <f t="shared" si="450"/>
        <v>1.3963352708810737E-3</v>
      </c>
      <c r="AC704" s="215">
        <f t="shared" si="451"/>
        <v>90.514805685826673</v>
      </c>
      <c r="AD704" s="217">
        <f t="shared" si="452"/>
        <v>4.5542095364520347E-7</v>
      </c>
      <c r="AE704" s="223"/>
      <c r="AF704" s="23"/>
      <c r="AG704" s="372"/>
      <c r="AH704" s="367"/>
      <c r="AI704" s="367"/>
      <c r="AJ704" s="3">
        <v>70</v>
      </c>
      <c r="AK704" s="252">
        <v>2673.4752262601201</v>
      </c>
      <c r="AL704" s="252">
        <v>48.330000069710103</v>
      </c>
      <c r="AM704" s="253">
        <v>2663.6873380274587</v>
      </c>
      <c r="AN704" s="253">
        <v>48.330512413096869</v>
      </c>
      <c r="AO704" s="2">
        <f t="shared" si="453"/>
        <v>0.36611105038565966</v>
      </c>
      <c r="AP704" s="2">
        <f t="shared" si="454"/>
        <v>1.0600939086026326E-3</v>
      </c>
      <c r="AQ704" s="215">
        <f t="shared" si="455"/>
        <v>95.802756055069878</v>
      </c>
      <c r="AR704" s="280">
        <f t="shared" si="456"/>
        <v>2.6249574596351591E-7</v>
      </c>
      <c r="AS704" s="475"/>
    </row>
    <row r="705" spans="4:45" s="20" customFormat="1" x14ac:dyDescent="0.25">
      <c r="D705" s="463"/>
      <c r="E705" s="426"/>
      <c r="F705" s="370"/>
      <c r="G705" s="370"/>
      <c r="H705" s="283">
        <v>71</v>
      </c>
      <c r="I705" s="284">
        <v>2684.1067007889501</v>
      </c>
      <c r="J705" s="284">
        <v>48.330000036710601</v>
      </c>
      <c r="K705" s="285">
        <v>2675.0534675679819</v>
      </c>
      <c r="L705" s="285">
        <v>48.33021508535208</v>
      </c>
      <c r="M705" s="286">
        <f t="shared" si="445"/>
        <v>0.33729036249964067</v>
      </c>
      <c r="N705" s="286">
        <f t="shared" si="446"/>
        <v>4.44958910233387E-4</v>
      </c>
      <c r="O705" s="287">
        <f t="shared" si="447"/>
        <v>81.961031753242167</v>
      </c>
      <c r="P705" s="288">
        <f t="shared" si="448"/>
        <v>4.6245918202025004E-8</v>
      </c>
      <c r="Q705" s="223"/>
      <c r="R705" s="23"/>
      <c r="S705" s="372"/>
      <c r="T705" s="367"/>
      <c r="U705" s="367"/>
      <c r="V705" s="3">
        <v>71</v>
      </c>
      <c r="W705" s="252">
        <v>2844.5234277561199</v>
      </c>
      <c r="X705" s="252">
        <v>48.330000070010499</v>
      </c>
      <c r="Y705" s="253">
        <v>2834.8734954408037</v>
      </c>
      <c r="Z705" s="253">
        <v>48.330635151983181</v>
      </c>
      <c r="AA705" s="2">
        <f t="shared" si="449"/>
        <v>0.33924601292274953</v>
      </c>
      <c r="AB705" s="2">
        <f t="shared" si="450"/>
        <v>1.3140533245643317E-3</v>
      </c>
      <c r="AC705" s="215">
        <f t="shared" si="451"/>
        <v>93.121193690183176</v>
      </c>
      <c r="AD705" s="217">
        <f t="shared" si="452"/>
        <v>4.0332911202555489E-7</v>
      </c>
      <c r="AE705" s="223"/>
      <c r="AF705" s="23"/>
      <c r="AG705" s="372"/>
      <c r="AH705" s="367"/>
      <c r="AI705" s="367"/>
      <c r="AJ705" s="3">
        <v>71</v>
      </c>
      <c r="AK705" s="252">
        <v>2673.4644884663599</v>
      </c>
      <c r="AL705" s="252">
        <v>48.330000056305003</v>
      </c>
      <c r="AM705" s="253">
        <v>2663.5366636045469</v>
      </c>
      <c r="AN705" s="253">
        <v>48.330482186066178</v>
      </c>
      <c r="AO705" s="2">
        <f t="shared" si="453"/>
        <v>0.3713468013000642</v>
      </c>
      <c r="AP705" s="2">
        <f t="shared" si="454"/>
        <v>9.9757864807042181E-4</v>
      </c>
      <c r="AQ705" s="215">
        <f t="shared" si="455"/>
        <v>98.561706486831341</v>
      </c>
      <c r="AR705" s="280">
        <f t="shared" si="456"/>
        <v>2.3244910660981547E-7</v>
      </c>
      <c r="AS705" s="475"/>
    </row>
    <row r="706" spans="4:45" s="20" customFormat="1" x14ac:dyDescent="0.25">
      <c r="D706" s="463"/>
      <c r="E706" s="426"/>
      <c r="F706" s="370"/>
      <c r="G706" s="370"/>
      <c r="H706" s="283">
        <v>72</v>
      </c>
      <c r="I706" s="284">
        <v>2684.0959330678702</v>
      </c>
      <c r="J706" s="284">
        <v>48.330000030515599</v>
      </c>
      <c r="K706" s="285">
        <v>2674.915095164075</v>
      </c>
      <c r="L706" s="285">
        <v>48.330201315246363</v>
      </c>
      <c r="M706" s="286">
        <f t="shared" si="445"/>
        <v>0.34204581850775034</v>
      </c>
      <c r="N706" s="286">
        <f t="shared" si="446"/>
        <v>4.1647988958593381E-4</v>
      </c>
      <c r="O706" s="287">
        <f t="shared" si="447"/>
        <v>84.287784615763314</v>
      </c>
      <c r="P706" s="288">
        <f t="shared" si="448"/>
        <v>4.0515542838725152E-8</v>
      </c>
      <c r="Q706" s="223"/>
      <c r="R706" s="23"/>
      <c r="S706" s="372"/>
      <c r="T706" s="367"/>
      <c r="U706" s="367"/>
      <c r="V706" s="3">
        <v>72</v>
      </c>
      <c r="W706" s="252">
        <v>2844.5122091682601</v>
      </c>
      <c r="X706" s="252">
        <v>48.330000058252999</v>
      </c>
      <c r="Y706" s="253">
        <v>2834.7262687346033</v>
      </c>
      <c r="Z706" s="253">
        <v>48.330597713504886</v>
      </c>
      <c r="AA706" s="2">
        <f t="shared" si="449"/>
        <v>0.34402877238900154</v>
      </c>
      <c r="AB706" s="2">
        <f t="shared" si="450"/>
        <v>1.2366133895448171E-3</v>
      </c>
      <c r="AC706" s="215">
        <f t="shared" si="451"/>
        <v>95.764630171079688</v>
      </c>
      <c r="AD706" s="217">
        <f t="shared" si="452"/>
        <v>3.5719180010856114E-7</v>
      </c>
      <c r="AE706" s="223"/>
      <c r="AF706" s="23"/>
      <c r="AG706" s="372"/>
      <c r="AH706" s="367"/>
      <c r="AI706" s="367"/>
      <c r="AJ706" s="3">
        <v>72</v>
      </c>
      <c r="AK706" s="252">
        <v>2673.4537506563001</v>
      </c>
      <c r="AL706" s="252">
        <v>48.330000046802603</v>
      </c>
      <c r="AM706" s="253">
        <v>2663.3859859536556</v>
      </c>
      <c r="AN706" s="253">
        <v>48.330453742095699</v>
      </c>
      <c r="AO706" s="2">
        <f t="shared" si="453"/>
        <v>0.37658271440727442</v>
      </c>
      <c r="AP706" s="2">
        <f t="shared" si="454"/>
        <v>9.3874465685265629E-4</v>
      </c>
      <c r="AQ706" s="215">
        <f t="shared" si="455"/>
        <v>101.35988610781614</v>
      </c>
      <c r="AR706" s="280">
        <f t="shared" si="456"/>
        <v>2.0583941897768826E-7</v>
      </c>
      <c r="AS706" s="475"/>
    </row>
    <row r="707" spans="4:45" s="20" customFormat="1" x14ac:dyDescent="0.25">
      <c r="D707" s="463"/>
      <c r="E707" s="426"/>
      <c r="F707" s="370"/>
      <c r="G707" s="370"/>
      <c r="H707" s="283">
        <v>73</v>
      </c>
      <c r="I707" s="284">
        <v>2684.0851653305099</v>
      </c>
      <c r="J707" s="284">
        <v>48.330000025373103</v>
      </c>
      <c r="K707" s="285">
        <v>2674.7767200509952</v>
      </c>
      <c r="L707" s="285">
        <v>48.330188426716028</v>
      </c>
      <c r="M707" s="286">
        <f t="shared" si="445"/>
        <v>0.34680141300093431</v>
      </c>
      <c r="N707" s="286">
        <f t="shared" si="446"/>
        <v>3.8982276603732408E-4</v>
      </c>
      <c r="O707" s="287">
        <f t="shared" si="447"/>
        <v>86.647153521718977</v>
      </c>
      <c r="P707" s="288">
        <f t="shared" si="448"/>
        <v>3.5495066015848816E-8</v>
      </c>
      <c r="Q707" s="223"/>
      <c r="R707" s="23"/>
      <c r="S707" s="372"/>
      <c r="T707" s="367"/>
      <c r="U707" s="367"/>
      <c r="V707" s="3">
        <v>73</v>
      </c>
      <c r="W707" s="252">
        <v>2844.5009905644902</v>
      </c>
      <c r="X707" s="252">
        <v>48.330000048493403</v>
      </c>
      <c r="Y707" s="253">
        <v>2834.579039274895</v>
      </c>
      <c r="Z707" s="253">
        <v>48.330562481781847</v>
      </c>
      <c r="AA707" s="2">
        <f t="shared" si="449"/>
        <v>0.34881166582494988</v>
      </c>
      <c r="AB707" s="2">
        <f t="shared" si="450"/>
        <v>1.1637353359805656E-3</v>
      </c>
      <c r="AC707" s="215">
        <f t="shared" si="451"/>
        <v>98.445117393099835</v>
      </c>
      <c r="AD707" s="217">
        <f t="shared" si="452"/>
        <v>3.1633120394964172E-7</v>
      </c>
      <c r="AE707" s="223"/>
      <c r="AF707" s="23"/>
      <c r="AG707" s="372"/>
      <c r="AH707" s="367"/>
      <c r="AI707" s="367"/>
      <c r="AJ707" s="3">
        <v>73</v>
      </c>
      <c r="AK707" s="252">
        <v>2673.44301282993</v>
      </c>
      <c r="AL707" s="252">
        <v>48.330000038914697</v>
      </c>
      <c r="AM707" s="253">
        <v>2663.2353050732927</v>
      </c>
      <c r="AN707" s="253">
        <v>48.330426976005768</v>
      </c>
      <c r="AO707" s="2">
        <f t="shared" si="453"/>
        <v>0.38181878976474287</v>
      </c>
      <c r="AP707" s="2">
        <f t="shared" si="454"/>
        <v>8.8337904143759945E-4</v>
      </c>
      <c r="AQ707" s="215">
        <f t="shared" si="455"/>
        <v>104.19729764491369</v>
      </c>
      <c r="AR707" s="280">
        <f t="shared" si="456"/>
        <v>1.8227527973178831E-7</v>
      </c>
      <c r="AS707" s="475"/>
    </row>
    <row r="708" spans="4:45" s="20" customFormat="1" x14ac:dyDescent="0.25">
      <c r="D708" s="463"/>
      <c r="E708" s="426"/>
      <c r="F708" s="370"/>
      <c r="G708" s="370"/>
      <c r="H708" s="283">
        <v>74</v>
      </c>
      <c r="I708" s="284">
        <v>2684.0743975768801</v>
      </c>
      <c r="J708" s="284">
        <v>48.330000020474401</v>
      </c>
      <c r="K708" s="285">
        <v>2674.6383422279227</v>
      </c>
      <c r="L708" s="285">
        <v>48.330176363322323</v>
      </c>
      <c r="M708" s="286">
        <f t="shared" si="445"/>
        <v>0.35155714601189808</v>
      </c>
      <c r="N708" s="286">
        <f t="shared" si="446"/>
        <v>3.6487243502487682E-4</v>
      </c>
      <c r="O708" s="287">
        <f t="shared" si="447"/>
        <v>89.039140548586147</v>
      </c>
      <c r="P708" s="288">
        <f t="shared" si="448"/>
        <v>3.1096800013322187E-8</v>
      </c>
      <c r="Q708" s="223"/>
      <c r="R708" s="23"/>
      <c r="S708" s="372"/>
      <c r="T708" s="367"/>
      <c r="U708" s="367"/>
      <c r="V708" s="3">
        <v>74</v>
      </c>
      <c r="W708" s="252">
        <v>2844.4897719447799</v>
      </c>
      <c r="X708" s="252">
        <v>48.330000039195497</v>
      </c>
      <c r="Y708" s="253">
        <v>2834.4318070601726</v>
      </c>
      <c r="Z708" s="253">
        <v>48.330529326741527</v>
      </c>
      <c r="AA708" s="2">
        <f t="shared" si="449"/>
        <v>0.35359469328415738</v>
      </c>
      <c r="AB708" s="2">
        <f t="shared" si="450"/>
        <v>1.0951532083604938E-3</v>
      </c>
      <c r="AC708" s="215">
        <f t="shared" si="451"/>
        <v>101.16265761999499</v>
      </c>
      <c r="AD708" s="217">
        <f t="shared" si="452"/>
        <v>2.8014530638232955E-7</v>
      </c>
      <c r="AE708" s="223"/>
      <c r="AF708" s="23"/>
      <c r="AG708" s="372"/>
      <c r="AH708" s="367"/>
      <c r="AI708" s="367"/>
      <c r="AJ708" s="3">
        <v>74</v>
      </c>
      <c r="AK708" s="252">
        <v>2673.4322749872699</v>
      </c>
      <c r="AL708" s="252">
        <v>48.330000031400502</v>
      </c>
      <c r="AM708" s="253">
        <v>2663.0846209620258</v>
      </c>
      <c r="AN708" s="253">
        <v>48.330401788821014</v>
      </c>
      <c r="AO708" s="2">
        <f t="shared" si="453"/>
        <v>0.38705502742886411</v>
      </c>
      <c r="AP708" s="2">
        <f t="shared" si="454"/>
        <v>8.3127957842159576E-4</v>
      </c>
      <c r="AQ708" s="215">
        <f t="shared" si="455"/>
        <v>107.07394382615007</v>
      </c>
      <c r="AR708" s="280">
        <f t="shared" si="456"/>
        <v>1.6140902493660321E-7</v>
      </c>
      <c r="AS708" s="475"/>
    </row>
    <row r="709" spans="4:45" s="20" customFormat="1" x14ac:dyDescent="0.25">
      <c r="D709" s="463"/>
      <c r="E709" s="426"/>
      <c r="F709" s="370"/>
      <c r="G709" s="370"/>
      <c r="H709" s="283">
        <v>75</v>
      </c>
      <c r="I709" s="284">
        <v>2684.0636298069699</v>
      </c>
      <c r="J709" s="284">
        <v>48.330000017318099</v>
      </c>
      <c r="K709" s="285">
        <v>2674.4999616940668</v>
      </c>
      <c r="L709" s="285">
        <v>48.330165072239694</v>
      </c>
      <c r="M709" s="286">
        <f t="shared" ref="M709:M734" si="457">ABS(I709-K709)/I709*100</f>
        <v>0.35631301757145301</v>
      </c>
      <c r="N709" s="286">
        <f t="shared" ref="N709:N734" si="458">ABS(J709-L709)/J709*100</f>
        <v>3.4151649397082186E-4</v>
      </c>
      <c r="O709" s="287">
        <f t="shared" ref="O709:O734" si="459">(K709-I709)^2</f>
        <v>91.463747773759309</v>
      </c>
      <c r="P709" s="288">
        <f t="shared" ref="P709:P734" si="460">(L709-J709)^2</f>
        <v>2.724312714281161E-8</v>
      </c>
      <c r="Q709" s="223"/>
      <c r="R709" s="23"/>
      <c r="S709" s="372"/>
      <c r="T709" s="367"/>
      <c r="U709" s="367"/>
      <c r="V709" s="3">
        <v>75</v>
      </c>
      <c r="W709" s="252">
        <v>2844.4785533091599</v>
      </c>
      <c r="X709" s="252">
        <v>48.330000033198097</v>
      </c>
      <c r="Y709" s="253">
        <v>2834.2845720889977</v>
      </c>
      <c r="Z709" s="253">
        <v>48.330498125978153</v>
      </c>
      <c r="AA709" s="2">
        <f t="shared" ref="AA709:AA734" si="461">ABS(W709-Y709)/W709*100</f>
        <v>0.3583778548199244</v>
      </c>
      <c r="AB709" s="2">
        <f t="shared" ref="AB709:AB734" si="462">ABS(X709-Z709)/X709*100</f>
        <v>1.0306078620190928E-3</v>
      </c>
      <c r="AC709" s="215">
        <f t="shared" ref="AC709:AC734" si="463">(Y709-W709)^2</f>
        <v>103.91725311701933</v>
      </c>
      <c r="AD709" s="217">
        <f t="shared" ref="AD709:AD734" si="464">(Z709-X709)^2</f>
        <v>2.480964175438847E-7</v>
      </c>
      <c r="AE709" s="223"/>
      <c r="AF709" s="23"/>
      <c r="AG709" s="372"/>
      <c r="AH709" s="367"/>
      <c r="AI709" s="367"/>
      <c r="AJ709" s="3">
        <v>75</v>
      </c>
      <c r="AK709" s="252">
        <v>2673.4215371282999</v>
      </c>
      <c r="AL709" s="252">
        <v>48.330000026558999</v>
      </c>
      <c r="AM709" s="253">
        <v>2662.9339336184794</v>
      </c>
      <c r="AN709" s="253">
        <v>48.330378087404398</v>
      </c>
      <c r="AO709" s="2">
        <f t="shared" ref="AO709:AO734" si="465">ABS(AK709-AM709)/AK709*100</f>
        <v>0.39229142745239898</v>
      </c>
      <c r="AP709" s="2">
        <f t="shared" ref="AP709:AP734" si="466">ABS(AL709-AN709)/AL709*100</f>
        <v>7.8224880031371312E-4</v>
      </c>
      <c r="AQ709" s="215">
        <f t="shared" ref="AQ709:AQ734" si="467">(AM709-AK709)^2</f>
        <v>109.98982737919872</v>
      </c>
      <c r="AR709" s="280">
        <f t="shared" ref="AR709:AR734" si="468">(AN709-AL709)^2</f>
        <v>1.4293000282409014E-7</v>
      </c>
      <c r="AS709" s="475"/>
    </row>
    <row r="710" spans="4:45" s="20" customFormat="1" x14ac:dyDescent="0.25">
      <c r="D710" s="463"/>
      <c r="E710" s="426"/>
      <c r="F710" s="370"/>
      <c r="G710" s="370"/>
      <c r="H710" s="283">
        <v>76</v>
      </c>
      <c r="I710" s="284">
        <v>2684.0528620207901</v>
      </c>
      <c r="J710" s="284">
        <v>48.330000014161698</v>
      </c>
      <c r="K710" s="285">
        <v>2674.3615784486642</v>
      </c>
      <c r="L710" s="285">
        <v>48.330154504024463</v>
      </c>
      <c r="M710" s="286">
        <f t="shared" si="457"/>
        <v>0.36106902771018801</v>
      </c>
      <c r="N710" s="286">
        <f t="shared" si="458"/>
        <v>3.1965624399007524E-4</v>
      </c>
      <c r="O710" s="287">
        <f t="shared" si="459"/>
        <v>93.920977275358112</v>
      </c>
      <c r="P710" s="288">
        <f t="shared" si="460"/>
        <v>2.3867117697356202E-8</v>
      </c>
      <c r="Q710" s="223"/>
      <c r="R710" s="23"/>
      <c r="S710" s="372"/>
      <c r="T710" s="367"/>
      <c r="U710" s="367"/>
      <c r="V710" s="3">
        <v>76</v>
      </c>
      <c r="W710" s="252">
        <v>2844.4673346576101</v>
      </c>
      <c r="X710" s="252">
        <v>48.330000027200597</v>
      </c>
      <c r="Y710" s="253">
        <v>2834.1373343599948</v>
      </c>
      <c r="Z710" s="253">
        <v>48.330468764300846</v>
      </c>
      <c r="AA710" s="2">
        <f t="shared" si="461"/>
        <v>0.3631611504815776</v>
      </c>
      <c r="AB710" s="2">
        <f t="shared" si="462"/>
        <v>9.6986778395440271E-4</v>
      </c>
      <c r="AC710" s="215">
        <f t="shared" si="463"/>
        <v>106.708906148731</v>
      </c>
      <c r="AD710" s="217">
        <f t="shared" si="464"/>
        <v>2.1971446914981542E-7</v>
      </c>
      <c r="AE710" s="223"/>
      <c r="AF710" s="23"/>
      <c r="AG710" s="372"/>
      <c r="AH710" s="367"/>
      <c r="AI710" s="367"/>
      <c r="AJ710" s="3">
        <v>76</v>
      </c>
      <c r="AK710" s="252">
        <v>2673.4107992530298</v>
      </c>
      <c r="AL710" s="252">
        <v>48.330000021717602</v>
      </c>
      <c r="AM710" s="253">
        <v>2662.7832430413314</v>
      </c>
      <c r="AN710" s="253">
        <v>48.330355784112825</v>
      </c>
      <c r="AO710" s="2">
        <f t="shared" si="465"/>
        <v>0.3975279898872206</v>
      </c>
      <c r="AP710" s="2">
        <f t="shared" si="466"/>
        <v>7.3611089398596034E-4</v>
      </c>
      <c r="AQ710" s="215">
        <f t="shared" si="467"/>
        <v>112.94495103281025</v>
      </c>
      <c r="AR710" s="280">
        <f t="shared" si="468"/>
        <v>1.2656688185500545E-7</v>
      </c>
      <c r="AS710" s="475"/>
    </row>
    <row r="711" spans="4:45" s="20" customFormat="1" x14ac:dyDescent="0.25">
      <c r="D711" s="463"/>
      <c r="E711" s="426"/>
      <c r="F711" s="370"/>
      <c r="G711" s="370"/>
      <c r="H711" s="283">
        <v>77</v>
      </c>
      <c r="I711" s="284">
        <v>2684.04209421833</v>
      </c>
      <c r="J711" s="284">
        <v>48.3300000116703</v>
      </c>
      <c r="K711" s="285">
        <v>2674.2231924909779</v>
      </c>
      <c r="L711" s="285">
        <v>48.330144612398328</v>
      </c>
      <c r="M711" s="286">
        <f t="shared" si="457"/>
        <v>0.36582517645691615</v>
      </c>
      <c r="N711" s="286">
        <f t="shared" si="458"/>
        <v>2.9919455409268273E-4</v>
      </c>
      <c r="O711" s="287">
        <f t="shared" si="459"/>
        <v>96.410831131398311</v>
      </c>
      <c r="P711" s="288">
        <f t="shared" si="460"/>
        <v>2.0909370546201729E-8</v>
      </c>
      <c r="Q711" s="223"/>
      <c r="R711" s="23"/>
      <c r="S711" s="372"/>
      <c r="T711" s="367"/>
      <c r="U711" s="367"/>
      <c r="V711" s="3">
        <v>77</v>
      </c>
      <c r="W711" s="252">
        <v>2844.45611599013</v>
      </c>
      <c r="X711" s="252">
        <v>48.330000022461697</v>
      </c>
      <c r="Y711" s="253">
        <v>2833.9900938718488</v>
      </c>
      <c r="Z711" s="253">
        <v>48.330441133308348</v>
      </c>
      <c r="AA711" s="2">
        <f t="shared" si="461"/>
        <v>0.36794458031700328</v>
      </c>
      <c r="AB711" s="2">
        <f t="shared" si="462"/>
        <v>9.1270607582519703E-4</v>
      </c>
      <c r="AC711" s="215">
        <f t="shared" si="463"/>
        <v>109.53761898035164</v>
      </c>
      <c r="AD711" s="217">
        <f t="shared" si="464"/>
        <v>1.9457877903345047E-7</v>
      </c>
      <c r="AE711" s="223"/>
      <c r="AF711" s="23"/>
      <c r="AG711" s="372"/>
      <c r="AH711" s="367"/>
      <c r="AI711" s="367"/>
      <c r="AJ711" s="3">
        <v>77</v>
      </c>
      <c r="AK711" s="252">
        <v>2673.4000613614598</v>
      </c>
      <c r="AL711" s="252">
        <v>48.330000017896097</v>
      </c>
      <c r="AM711" s="253">
        <v>2662.6325492293104</v>
      </c>
      <c r="AN711" s="253">
        <v>48.330334796473068</v>
      </c>
      <c r="AO711" s="2">
        <f t="shared" si="465"/>
        <v>0.40276471478294185</v>
      </c>
      <c r="AP711" s="2">
        <f t="shared" si="466"/>
        <v>6.9269310334480014E-4</v>
      </c>
      <c r="AQ711" s="215">
        <f t="shared" si="467"/>
        <v>115.93931751598618</v>
      </c>
      <c r="AR711" s="280">
        <f t="shared" si="468"/>
        <v>1.1207669559839765E-7</v>
      </c>
      <c r="AS711" s="475"/>
    </row>
    <row r="712" spans="4:45" s="20" customFormat="1" x14ac:dyDescent="0.25">
      <c r="D712" s="463"/>
      <c r="E712" s="426"/>
      <c r="F712" s="370"/>
      <c r="G712" s="370"/>
      <c r="H712" s="283">
        <v>78</v>
      </c>
      <c r="I712" s="284">
        <v>2684.0313263995699</v>
      </c>
      <c r="J712" s="284">
        <v>48.3300000097192</v>
      </c>
      <c r="K712" s="285">
        <v>2674.0848038202948</v>
      </c>
      <c r="L712" s="285">
        <v>48.330135354045716</v>
      </c>
      <c r="M712" s="286">
        <f t="shared" si="457"/>
        <v>0.37058146383923257</v>
      </c>
      <c r="N712" s="286">
        <f t="shared" si="458"/>
        <v>2.8004205770483092E-4</v>
      </c>
      <c r="O712" s="287">
        <f t="shared" si="459"/>
        <v>98.933311420029327</v>
      </c>
      <c r="P712" s="288">
        <f t="shared" si="460"/>
        <v>1.8318086720059502E-8</v>
      </c>
      <c r="Q712" s="223"/>
      <c r="R712" s="23"/>
      <c r="S712" s="372"/>
      <c r="T712" s="367"/>
      <c r="U712" s="367"/>
      <c r="V712" s="3">
        <v>78</v>
      </c>
      <c r="W712" s="252">
        <v>2844.4448973067101</v>
      </c>
      <c r="X712" s="252">
        <v>48.330000018745203</v>
      </c>
      <c r="Y712" s="253">
        <v>2833.8428506232995</v>
      </c>
      <c r="Z712" s="253">
        <v>48.330415130988818</v>
      </c>
      <c r="AA712" s="2">
        <f t="shared" si="461"/>
        <v>0.37272814437183555</v>
      </c>
      <c r="AB712" s="2">
        <f t="shared" si="462"/>
        <v>8.5891215281308205E-4</v>
      </c>
      <c r="AC712" s="215">
        <f t="shared" si="463"/>
        <v>112.40339387721903</v>
      </c>
      <c r="AD712" s="217">
        <f t="shared" si="464"/>
        <v>1.723181747995502E-7</v>
      </c>
      <c r="AE712" s="223"/>
      <c r="AF712" s="23"/>
      <c r="AG712" s="372"/>
      <c r="AH712" s="367"/>
      <c r="AI712" s="367"/>
      <c r="AJ712" s="3">
        <v>78</v>
      </c>
      <c r="AK712" s="252">
        <v>2673.3893234535699</v>
      </c>
      <c r="AL712" s="252">
        <v>48.330000014903398</v>
      </c>
      <c r="AM712" s="253">
        <v>2662.4818521811917</v>
      </c>
      <c r="AN712" s="253">
        <v>48.330315046876819</v>
      </c>
      <c r="AO712" s="2">
        <f t="shared" si="465"/>
        <v>0.40800160218667919</v>
      </c>
      <c r="AP712" s="2">
        <f t="shared" si="466"/>
        <v>6.5183524379186356E-4</v>
      </c>
      <c r="AQ712" s="215">
        <f t="shared" si="467"/>
        <v>118.97292955775546</v>
      </c>
      <c r="AR712" s="280">
        <f t="shared" si="468"/>
        <v>9.9245144278004253E-8</v>
      </c>
      <c r="AS712" s="475"/>
    </row>
    <row r="713" spans="4:45" s="20" customFormat="1" x14ac:dyDescent="0.25">
      <c r="D713" s="463"/>
      <c r="E713" s="426"/>
      <c r="F713" s="370"/>
      <c r="G713" s="370"/>
      <c r="H713" s="283">
        <v>79</v>
      </c>
      <c r="I713" s="284">
        <v>2684.0205585645299</v>
      </c>
      <c r="J713" s="284">
        <v>48.330000007768</v>
      </c>
      <c r="K713" s="285">
        <v>2673.9464124359247</v>
      </c>
      <c r="L713" s="285">
        <v>48.330126688424109</v>
      </c>
      <c r="M713" s="286">
        <f t="shared" si="457"/>
        <v>0.37533788988535433</v>
      </c>
      <c r="N713" s="286">
        <f t="shared" si="458"/>
        <v>2.6211598611367774E-4</v>
      </c>
      <c r="O713" s="287">
        <f t="shared" si="459"/>
        <v>101.48842022049128</v>
      </c>
      <c r="P713" s="288">
        <f t="shared" si="460"/>
        <v>1.6047988632232465E-8</v>
      </c>
      <c r="Q713" s="223"/>
      <c r="R713" s="23"/>
      <c r="S713" s="372"/>
      <c r="T713" s="367"/>
      <c r="U713" s="367"/>
      <c r="V713" s="3">
        <v>79</v>
      </c>
      <c r="W713" s="252">
        <v>2844.43367860735</v>
      </c>
      <c r="X713" s="252">
        <v>48.330000015028901</v>
      </c>
      <c r="Y713" s="253">
        <v>2833.6956046131404</v>
      </c>
      <c r="Z713" s="253">
        <v>48.330390661343252</v>
      </c>
      <c r="AA713" s="2">
        <f t="shared" si="461"/>
        <v>0.37751184269014104</v>
      </c>
      <c r="AB713" s="2">
        <f t="shared" si="462"/>
        <v>8.0828949768123445E-4</v>
      </c>
      <c r="AC713" s="215">
        <f t="shared" si="463"/>
        <v>115.3062331051199</v>
      </c>
      <c r="AD713" s="217">
        <f t="shared" si="464"/>
        <v>1.5260454291587784E-7</v>
      </c>
      <c r="AE713" s="223"/>
      <c r="AF713" s="23"/>
      <c r="AG713" s="372"/>
      <c r="AH713" s="367"/>
      <c r="AI713" s="367"/>
      <c r="AJ713" s="3">
        <v>79</v>
      </c>
      <c r="AK713" s="252">
        <v>2673.37858552937</v>
      </c>
      <c r="AL713" s="252">
        <v>48.330000011910698</v>
      </c>
      <c r="AM713" s="253">
        <v>2662.3311518957953</v>
      </c>
      <c r="AN713" s="253">
        <v>48.33029646229371</v>
      </c>
      <c r="AO713" s="2">
        <f t="shared" si="465"/>
        <v>0.41323865214500083</v>
      </c>
      <c r="AP713" s="2">
        <f t="shared" si="466"/>
        <v>6.1338792248778241E-4</v>
      </c>
      <c r="AQ713" s="215">
        <f t="shared" si="467"/>
        <v>122.04578988823651</v>
      </c>
      <c r="AR713" s="280">
        <f t="shared" si="468"/>
        <v>8.7882829587608152E-8</v>
      </c>
      <c r="AS713" s="475"/>
    </row>
    <row r="714" spans="4:45" s="20" customFormat="1" x14ac:dyDescent="0.25">
      <c r="D714" s="463"/>
      <c r="E714" s="426"/>
      <c r="F714" s="370"/>
      <c r="G714" s="370"/>
      <c r="H714" s="283">
        <v>80</v>
      </c>
      <c r="I714" s="284">
        <v>2684.0097907131699</v>
      </c>
      <c r="J714" s="284">
        <v>48.330000006431298</v>
      </c>
      <c r="K714" s="285">
        <v>2673.808018337199</v>
      </c>
      <c r="L714" s="285">
        <v>48.330118577586518</v>
      </c>
      <c r="M714" s="286">
        <f t="shared" si="457"/>
        <v>0.38009445462045743</v>
      </c>
      <c r="N714" s="286">
        <f t="shared" si="458"/>
        <v>2.45336551218391E-4</v>
      </c>
      <c r="O714" s="287">
        <f t="shared" si="459"/>
        <v>104.07615961112303</v>
      </c>
      <c r="P714" s="288">
        <f t="shared" si="460"/>
        <v>1.4059118850116806E-8</v>
      </c>
      <c r="Q714" s="223"/>
      <c r="R714" s="23"/>
      <c r="S714" s="372"/>
      <c r="T714" s="367"/>
      <c r="U714" s="367"/>
      <c r="V714" s="3">
        <v>80</v>
      </c>
      <c r="W714" s="252">
        <v>2844.42245989202</v>
      </c>
      <c r="X714" s="252">
        <v>48.330000012471203</v>
      </c>
      <c r="Y714" s="253">
        <v>2833.5483558402138</v>
      </c>
      <c r="Z714" s="253">
        <v>48.330367634031056</v>
      </c>
      <c r="AA714" s="2">
        <f t="shared" si="461"/>
        <v>0.38229567531325753</v>
      </c>
      <c r="AB714" s="2">
        <f t="shared" si="462"/>
        <v>7.6064878907156313E-4</v>
      </c>
      <c r="AC714" s="215">
        <f t="shared" si="463"/>
        <v>118.24613892950738</v>
      </c>
      <c r="AD714" s="217">
        <f t="shared" si="464"/>
        <v>1.3514561126886202E-7</v>
      </c>
      <c r="AE714" s="223"/>
      <c r="AF714" s="23"/>
      <c r="AG714" s="372"/>
      <c r="AH714" s="367"/>
      <c r="AI714" s="367"/>
      <c r="AJ714" s="3">
        <v>80</v>
      </c>
      <c r="AK714" s="252">
        <v>2673.36784758882</v>
      </c>
      <c r="AL714" s="252">
        <v>48.330000009860697</v>
      </c>
      <c r="AM714" s="253">
        <v>2662.1804483719834</v>
      </c>
      <c r="AN714" s="253">
        <v>48.330278974001281</v>
      </c>
      <c r="AO714" s="2">
        <f t="shared" si="465"/>
        <v>0.41847586470103043</v>
      </c>
      <c r="AP714" s="2">
        <f t="shared" si="466"/>
        <v>5.772069946764337E-4</v>
      </c>
      <c r="AQ714" s="215">
        <f t="shared" si="467"/>
        <v>125.15790123687704</v>
      </c>
      <c r="AR714" s="280">
        <f t="shared" si="468"/>
        <v>7.7820991731790395E-8</v>
      </c>
      <c r="AS714" s="475"/>
    </row>
    <row r="715" spans="4:45" s="20" customFormat="1" x14ac:dyDescent="0.25">
      <c r="D715" s="463"/>
      <c r="E715" s="426"/>
      <c r="F715" s="370"/>
      <c r="G715" s="370"/>
      <c r="H715" s="283">
        <v>81</v>
      </c>
      <c r="I715" s="284">
        <v>2683.9990228454899</v>
      </c>
      <c r="J715" s="284">
        <v>48.330000005169403</v>
      </c>
      <c r="K715" s="285">
        <v>2673.6696215234683</v>
      </c>
      <c r="L715" s="285">
        <v>48.330110986015313</v>
      </c>
      <c r="M715" s="286">
        <f t="shared" si="457"/>
        <v>0.38485115807049242</v>
      </c>
      <c r="N715" s="286">
        <f t="shared" si="458"/>
        <v>2.2963137988552866E-4</v>
      </c>
      <c r="O715" s="287">
        <f t="shared" si="459"/>
        <v>106.69653167138091</v>
      </c>
      <c r="P715" s="288">
        <f t="shared" si="460"/>
        <v>1.2316748159020483E-8</v>
      </c>
      <c r="Q715" s="223"/>
      <c r="R715" s="23"/>
      <c r="S715" s="372"/>
      <c r="T715" s="367"/>
      <c r="U715" s="367"/>
      <c r="V715" s="3">
        <v>81</v>
      </c>
      <c r="W715" s="252">
        <v>2844.4112411607298</v>
      </c>
      <c r="X715" s="252">
        <v>48.3300000100555</v>
      </c>
      <c r="Y715" s="253">
        <v>2833.4011043034097</v>
      </c>
      <c r="Z715" s="253">
        <v>48.330345964036546</v>
      </c>
      <c r="AA715" s="2">
        <f t="shared" si="461"/>
        <v>0.38707964228221448</v>
      </c>
      <c r="AB715" s="2">
        <f t="shared" si="462"/>
        <v>7.1581622382462613E-4</v>
      </c>
      <c r="AC715" s="215">
        <f t="shared" si="463"/>
        <v>121.2231136169174</v>
      </c>
      <c r="AD715" s="217">
        <f t="shared" si="464"/>
        <v>1.1968415700186722E-7</v>
      </c>
      <c r="AE715" s="223"/>
      <c r="AF715" s="23"/>
      <c r="AG715" s="372"/>
      <c r="AH715" s="367"/>
      <c r="AI715" s="367"/>
      <c r="AJ715" s="3">
        <v>81</v>
      </c>
      <c r="AK715" s="252">
        <v>2673.3571096319401</v>
      </c>
      <c r="AL715" s="252">
        <v>48.330000007925499</v>
      </c>
      <c r="AM715" s="253">
        <v>2662.0297416086569</v>
      </c>
      <c r="AN715" s="253">
        <v>48.330262517330873</v>
      </c>
      <c r="AO715" s="2">
        <f t="shared" si="465"/>
        <v>0.42371323989868265</v>
      </c>
      <c r="AP715" s="2">
        <f t="shared" si="466"/>
        <v>5.4316036691711431E-4</v>
      </c>
      <c r="AQ715" s="215">
        <f t="shared" si="467"/>
        <v>128.30926633490034</v>
      </c>
      <c r="AR715" s="280">
        <f t="shared" si="468"/>
        <v>6.891118790985806E-8</v>
      </c>
      <c r="AS715" s="475"/>
    </row>
    <row r="716" spans="4:45" s="20" customFormat="1" x14ac:dyDescent="0.25">
      <c r="D716" s="463"/>
      <c r="E716" s="426"/>
      <c r="F716" s="370"/>
      <c r="G716" s="370"/>
      <c r="H716" s="283">
        <v>82</v>
      </c>
      <c r="I716" s="284">
        <v>2683.9882549614999</v>
      </c>
      <c r="J716" s="284">
        <v>48.330000004343901</v>
      </c>
      <c r="K716" s="285">
        <v>2673.531221994102</v>
      </c>
      <c r="L716" s="285">
        <v>48.330103880466716</v>
      </c>
      <c r="M716" s="286">
        <f t="shared" si="457"/>
        <v>0.38960800026108666</v>
      </c>
      <c r="N716" s="286">
        <f t="shared" si="458"/>
        <v>2.1493093897195773E-4</v>
      </c>
      <c r="O716" s="287">
        <f t="shared" si="459"/>
        <v>109.34953848124728</v>
      </c>
      <c r="P716" s="288">
        <f t="shared" si="460"/>
        <v>1.079024889096967E-8</v>
      </c>
      <c r="Q716" s="223"/>
      <c r="R716" s="23"/>
      <c r="S716" s="372"/>
      <c r="T716" s="367"/>
      <c r="U716" s="367"/>
      <c r="V716" s="3">
        <v>82</v>
      </c>
      <c r="W716" s="252">
        <v>2844.4000224134702</v>
      </c>
      <c r="X716" s="252">
        <v>48.330000008471799</v>
      </c>
      <c r="Y716" s="253">
        <v>2833.2538500016612</v>
      </c>
      <c r="Z716" s="253">
        <v>48.330325571355068</v>
      </c>
      <c r="AA716" s="2">
        <f t="shared" si="461"/>
        <v>0.3918637436358699</v>
      </c>
      <c r="AB716" s="2">
        <f t="shared" si="462"/>
        <v>6.7362483594443786E-4</v>
      </c>
      <c r="AC716" s="215">
        <f t="shared" si="463"/>
        <v>124.2371594337709</v>
      </c>
      <c r="AD716" s="217">
        <f t="shared" si="464"/>
        <v>1.0599119096243425E-7</v>
      </c>
      <c r="AE716" s="223"/>
      <c r="AF716" s="23"/>
      <c r="AG716" s="372"/>
      <c r="AH716" s="367"/>
      <c r="AI716" s="367"/>
      <c r="AJ716" s="3">
        <v>82</v>
      </c>
      <c r="AK716" s="252">
        <v>2673.3463716587098</v>
      </c>
      <c r="AL716" s="252">
        <v>48.330000006659503</v>
      </c>
      <c r="AM716" s="253">
        <v>2661.8790316047548</v>
      </c>
      <c r="AN716" s="253">
        <v>48.330247031428492</v>
      </c>
      <c r="AO716" s="2">
        <f t="shared" si="465"/>
        <v>0.42895077777893648</v>
      </c>
      <c r="AP716" s="2">
        <f t="shared" si="466"/>
        <v>5.1112097859401203E-4</v>
      </c>
      <c r="AQ716" s="215">
        <f t="shared" si="467"/>
        <v>131.49988791304096</v>
      </c>
      <c r="AR716" s="280">
        <f t="shared" si="468"/>
        <v>6.1021236493833705E-8</v>
      </c>
      <c r="AS716" s="475"/>
    </row>
    <row r="717" spans="4:45" s="20" customFormat="1" x14ac:dyDescent="0.25">
      <c r="D717" s="463"/>
      <c r="E717" s="426"/>
      <c r="F717" s="370"/>
      <c r="G717" s="370"/>
      <c r="H717" s="283">
        <v>83</v>
      </c>
      <c r="I717" s="284">
        <v>2683.97748706112</v>
      </c>
      <c r="J717" s="284">
        <v>48.330000003659201</v>
      </c>
      <c r="K717" s="285">
        <v>2673.392819748487</v>
      </c>
      <c r="L717" s="285">
        <v>48.330097229825213</v>
      </c>
      <c r="M717" s="286">
        <f t="shared" si="457"/>
        <v>0.39436498121386582</v>
      </c>
      <c r="N717" s="286">
        <f t="shared" si="458"/>
        <v>2.0117145873166782E-4</v>
      </c>
      <c r="O717" s="287">
        <f t="shared" si="459"/>
        <v>112.03518211912093</v>
      </c>
      <c r="P717" s="288">
        <f t="shared" si="460"/>
        <v>9.4529273574661615E-9</v>
      </c>
      <c r="Q717" s="223"/>
      <c r="R717" s="23"/>
      <c r="S717" s="372"/>
      <c r="T717" s="367"/>
      <c r="U717" s="367"/>
      <c r="V717" s="3">
        <v>83</v>
      </c>
      <c r="W717" s="252">
        <v>2844.3888036501799</v>
      </c>
      <c r="X717" s="252">
        <v>48.330000007156002</v>
      </c>
      <c r="Y717" s="253">
        <v>2833.1065929339434</v>
      </c>
      <c r="Z717" s="253">
        <v>48.330306380697664</v>
      </c>
      <c r="AA717" s="2">
        <f t="shared" si="461"/>
        <v>0.39664797940978086</v>
      </c>
      <c r="AB717" s="2">
        <f t="shared" si="462"/>
        <v>6.3392001162089506E-4</v>
      </c>
      <c r="AC717" s="215">
        <f t="shared" si="463"/>
        <v>127.28827864556121</v>
      </c>
      <c r="AD717" s="217">
        <f t="shared" si="464"/>
        <v>9.3864747030359113E-8</v>
      </c>
      <c r="AE717" s="223"/>
      <c r="AF717" s="23"/>
      <c r="AG717" s="372"/>
      <c r="AH717" s="367"/>
      <c r="AI717" s="367"/>
      <c r="AJ717" s="3">
        <v>83</v>
      </c>
      <c r="AK717" s="252">
        <v>2673.3356336690799</v>
      </c>
      <c r="AL717" s="252">
        <v>48.330000005609399</v>
      </c>
      <c r="AM717" s="253">
        <v>2661.7283183592499</v>
      </c>
      <c r="AN717" s="253">
        <v>48.330232459029801</v>
      </c>
      <c r="AO717" s="2">
        <f t="shared" si="465"/>
        <v>0.43418847838044589</v>
      </c>
      <c r="AP717" s="2">
        <f t="shared" si="466"/>
        <v>4.8097128155419767E-4</v>
      </c>
      <c r="AQ717" s="215">
        <f t="shared" si="467"/>
        <v>134.72976870181455</v>
      </c>
      <c r="AR717" s="280">
        <f t="shared" si="468"/>
        <v>5.4034592656646301E-8</v>
      </c>
      <c r="AS717" s="475"/>
    </row>
    <row r="718" spans="4:45" s="20" customFormat="1" x14ac:dyDescent="0.25">
      <c r="D718" s="463"/>
      <c r="E718" s="426"/>
      <c r="F718" s="370"/>
      <c r="G718" s="370"/>
      <c r="H718" s="283">
        <v>84</v>
      </c>
      <c r="I718" s="284">
        <v>2683.96671914434</v>
      </c>
      <c r="J718" s="284">
        <v>48.330000002934298</v>
      </c>
      <c r="K718" s="285">
        <v>2673.2544147860262</v>
      </c>
      <c r="L718" s="285">
        <v>48.330091004967301</v>
      </c>
      <c r="M718" s="286">
        <f t="shared" si="457"/>
        <v>0.39912210095246214</v>
      </c>
      <c r="N718" s="286">
        <f t="shared" si="458"/>
        <v>1.8829305399745754E-4</v>
      </c>
      <c r="O718" s="287">
        <f t="shared" si="459"/>
        <v>114.75346466514794</v>
      </c>
      <c r="P718" s="288">
        <f t="shared" si="460"/>
        <v>8.2813700105874291E-9</v>
      </c>
      <c r="Q718" s="223"/>
      <c r="R718" s="23"/>
      <c r="S718" s="372"/>
      <c r="T718" s="367"/>
      <c r="U718" s="367"/>
      <c r="V718" s="3">
        <v>84</v>
      </c>
      <c r="W718" s="252">
        <v>2844.3775848708201</v>
      </c>
      <c r="X718" s="252">
        <v>48.3300000057612</v>
      </c>
      <c r="Y718" s="253">
        <v>2832.9593330992698</v>
      </c>
      <c r="Z718" s="253">
        <v>48.330288321213089</v>
      </c>
      <c r="AA718" s="2">
        <f t="shared" si="461"/>
        <v>0.4014323496389422</v>
      </c>
      <c r="AB718" s="2">
        <f t="shared" si="462"/>
        <v>5.9655586976084833E-4</v>
      </c>
      <c r="AC718" s="215">
        <f t="shared" si="463"/>
        <v>130.37647351851226</v>
      </c>
      <c r="AD718" s="217">
        <f t="shared" si="464"/>
        <v>8.312579979841197E-8</v>
      </c>
      <c r="AE718" s="223"/>
      <c r="AF718" s="23"/>
      <c r="AG718" s="372"/>
      <c r="AH718" s="367"/>
      <c r="AI718" s="367"/>
      <c r="AJ718" s="3">
        <v>84</v>
      </c>
      <c r="AK718" s="252">
        <v>2673.32489566301</v>
      </c>
      <c r="AL718" s="252">
        <v>48.330000004497698</v>
      </c>
      <c r="AM718" s="253">
        <v>2661.5776018711485</v>
      </c>
      <c r="AN718" s="253">
        <v>48.330218746248384</v>
      </c>
      <c r="AO718" s="2">
        <f t="shared" si="465"/>
        <v>0.43942634174092876</v>
      </c>
      <c r="AP718" s="2">
        <f t="shared" si="466"/>
        <v>4.5260035312575839E-4</v>
      </c>
      <c r="AQ718" s="215">
        <f t="shared" si="467"/>
        <v>137.99891143230695</v>
      </c>
      <c r="AR718" s="280">
        <f t="shared" si="468"/>
        <v>4.784795349319177E-8</v>
      </c>
      <c r="AS718" s="475"/>
    </row>
    <row r="719" spans="4:45" s="20" customFormat="1" x14ac:dyDescent="0.25">
      <c r="D719" s="463"/>
      <c r="E719" s="426"/>
      <c r="F719" s="370"/>
      <c r="G719" s="370"/>
      <c r="H719" s="283">
        <v>85</v>
      </c>
      <c r="I719" s="284">
        <v>2683.9559512111</v>
      </c>
      <c r="J719" s="284">
        <v>48.330000002431298</v>
      </c>
      <c r="K719" s="285">
        <v>2673.1160071061381</v>
      </c>
      <c r="L719" s="285">
        <v>48.330085178633972</v>
      </c>
      <c r="M719" s="286">
        <f t="shared" si="457"/>
        <v>0.40387935949807613</v>
      </c>
      <c r="N719" s="286">
        <f t="shared" si="458"/>
        <v>1.7623878061211456E-4</v>
      </c>
      <c r="O719" s="287">
        <f t="shared" si="459"/>
        <v>117.50438819869797</v>
      </c>
      <c r="P719" s="288">
        <f t="shared" si="460"/>
        <v>7.2549855019827418E-9</v>
      </c>
      <c r="Q719" s="223"/>
      <c r="R719" s="23"/>
      <c r="S719" s="372"/>
      <c r="T719" s="367"/>
      <c r="U719" s="367"/>
      <c r="V719" s="3">
        <v>85</v>
      </c>
      <c r="W719" s="252">
        <v>2844.36636607536</v>
      </c>
      <c r="X719" s="252">
        <v>48.330000004789298</v>
      </c>
      <c r="Y719" s="253">
        <v>2832.8120704966909</v>
      </c>
      <c r="Z719" s="253">
        <v>48.330271326226267</v>
      </c>
      <c r="AA719" s="2">
        <f t="shared" si="461"/>
        <v>0.40621685435732557</v>
      </c>
      <c r="AB719" s="2">
        <f t="shared" si="462"/>
        <v>5.6139341390913991E-4</v>
      </c>
      <c r="AC719" s="215">
        <f t="shared" si="463"/>
        <v>133.50174631925228</v>
      </c>
      <c r="AD719" s="217">
        <f t="shared" si="464"/>
        <v>7.361532215901751E-8</v>
      </c>
      <c r="AE719" s="223"/>
      <c r="AF719" s="23"/>
      <c r="AG719" s="372"/>
      <c r="AH719" s="367"/>
      <c r="AI719" s="367"/>
      <c r="AJ719" s="3">
        <v>85</v>
      </c>
      <c r="AK719" s="252">
        <v>2673.3141576404701</v>
      </c>
      <c r="AL719" s="252">
        <v>48.330000003726603</v>
      </c>
      <c r="AM719" s="253">
        <v>2661.426882139488</v>
      </c>
      <c r="AN719" s="253">
        <v>48.330205842376472</v>
      </c>
      <c r="AO719" s="2">
        <f t="shared" si="465"/>
        <v>0.44466436789733699</v>
      </c>
      <c r="AP719" s="2">
        <f t="shared" si="466"/>
        <v>4.2590244124358158E-4</v>
      </c>
      <c r="AQ719" s="215">
        <f t="shared" si="467"/>
        <v>141.30731883624719</v>
      </c>
      <c r="AR719" s="280">
        <f t="shared" si="468"/>
        <v>4.2369549779849411E-8</v>
      </c>
      <c r="AS719" s="475"/>
    </row>
    <row r="720" spans="4:45" s="20" customFormat="1" x14ac:dyDescent="0.25">
      <c r="D720" s="463"/>
      <c r="E720" s="426"/>
      <c r="F720" s="370"/>
      <c r="G720" s="370"/>
      <c r="H720" s="283">
        <v>86</v>
      </c>
      <c r="I720" s="284">
        <v>2683.9451832613499</v>
      </c>
      <c r="J720" s="284">
        <v>48.330000002004603</v>
      </c>
      <c r="K720" s="285">
        <v>2672.9775967082555</v>
      </c>
      <c r="L720" s="285">
        <v>48.33007972531135</v>
      </c>
      <c r="M720" s="286">
        <f t="shared" si="457"/>
        <v>0.408636756871738</v>
      </c>
      <c r="N720" s="286">
        <f t="shared" si="458"/>
        <v>1.6495614885996075E-4</v>
      </c>
      <c r="O720" s="287">
        <f t="shared" si="459"/>
        <v>120.28795479961724</v>
      </c>
      <c r="P720" s="288">
        <f t="shared" si="460"/>
        <v>6.355805638728196E-9</v>
      </c>
      <c r="Q720" s="223"/>
      <c r="R720" s="23"/>
      <c r="S720" s="372"/>
      <c r="T720" s="367"/>
      <c r="U720" s="367"/>
      <c r="V720" s="3">
        <v>86</v>
      </c>
      <c r="W720" s="252">
        <v>2844.35514726372</v>
      </c>
      <c r="X720" s="252">
        <v>48.330000003961899</v>
      </c>
      <c r="Y720" s="253">
        <v>2832.6648051252914</v>
      </c>
      <c r="Z720" s="253">
        <v>48.330255332992131</v>
      </c>
      <c r="AA720" s="2">
        <f t="shared" si="461"/>
        <v>0.41100149359600036</v>
      </c>
      <c r="AB720" s="2">
        <f t="shared" si="462"/>
        <v>5.2830339377341301E-4</v>
      </c>
      <c r="AC720" s="215">
        <f t="shared" si="463"/>
        <v>136.66409931351947</v>
      </c>
      <c r="AD720" s="217">
        <f t="shared" si="464"/>
        <v>6.5192913679020212E-8</v>
      </c>
      <c r="AE720" s="223"/>
      <c r="AF720" s="23"/>
      <c r="AG720" s="372"/>
      <c r="AH720" s="367"/>
      <c r="AI720" s="367"/>
      <c r="AJ720" s="3">
        <v>86</v>
      </c>
      <c r="AK720" s="252">
        <v>2673.30341960138</v>
      </c>
      <c r="AL720" s="252">
        <v>48.3300000030722</v>
      </c>
      <c r="AM720" s="253">
        <v>2661.2761591633343</v>
      </c>
      <c r="AN720" s="253">
        <v>48.330193699697453</v>
      </c>
      <c r="AO720" s="2">
        <f t="shared" si="465"/>
        <v>0.44990255688368841</v>
      </c>
      <c r="AP720" s="2">
        <f t="shared" si="466"/>
        <v>4.0077927837908804E-4</v>
      </c>
      <c r="AQ720" s="215">
        <f t="shared" si="467"/>
        <v>144.65499364457892</v>
      </c>
      <c r="AR720" s="280">
        <f t="shared" si="468"/>
        <v>3.7518382634372437E-8</v>
      </c>
      <c r="AS720" s="475"/>
    </row>
    <row r="721" spans="4:45" s="20" customFormat="1" x14ac:dyDescent="0.25">
      <c r="D721" s="463"/>
      <c r="E721" s="426"/>
      <c r="F721" s="370"/>
      <c r="G721" s="370"/>
      <c r="H721" s="283">
        <v>87</v>
      </c>
      <c r="I721" s="284">
        <v>2683.9344152949402</v>
      </c>
      <c r="J721" s="284">
        <v>48.330000001622203</v>
      </c>
      <c r="K721" s="285">
        <v>2672.8391835918242</v>
      </c>
      <c r="L721" s="285">
        <v>48.330074621118953</v>
      </c>
      <c r="M721" s="286">
        <f t="shared" si="457"/>
        <v>0.41339429309030923</v>
      </c>
      <c r="N721" s="286">
        <f t="shared" si="458"/>
        <v>1.5439581367259977E-4</v>
      </c>
      <c r="O721" s="287">
        <f t="shared" si="459"/>
        <v>123.1041665458313</v>
      </c>
      <c r="P721" s="288">
        <f t="shared" si="460"/>
        <v>5.5680692952937133E-9</v>
      </c>
      <c r="Q721" s="223"/>
      <c r="R721" s="23"/>
      <c r="S721" s="372"/>
      <c r="T721" s="367"/>
      <c r="U721" s="367"/>
      <c r="V721" s="3">
        <v>87</v>
      </c>
      <c r="W721" s="252">
        <v>2844.3439284357601</v>
      </c>
      <c r="X721" s="252">
        <v>48.3300000032201</v>
      </c>
      <c r="Y721" s="253">
        <v>2832.5175369841891</v>
      </c>
      <c r="Z721" s="253">
        <v>48.330240282463976</v>
      </c>
      <c r="AA721" s="2">
        <f t="shared" si="461"/>
        <v>0.41578626738275259</v>
      </c>
      <c r="AB721" s="2">
        <f t="shared" si="462"/>
        <v>4.9716375721044724E-4</v>
      </c>
      <c r="AC721" s="215">
        <f t="shared" si="463"/>
        <v>139.8635347657916</v>
      </c>
      <c r="AD721" s="217">
        <f t="shared" si="464"/>
        <v>5.7734115037534988E-8</v>
      </c>
      <c r="AE721" s="223"/>
      <c r="AF721" s="23"/>
      <c r="AG721" s="372"/>
      <c r="AH721" s="367"/>
      <c r="AI721" s="367"/>
      <c r="AJ721" s="3">
        <v>87</v>
      </c>
      <c r="AK721" s="252">
        <v>2673.2926815456199</v>
      </c>
      <c r="AL721" s="252">
        <v>48.330000002485903</v>
      </c>
      <c r="AM721" s="253">
        <v>2661.1254329417807</v>
      </c>
      <c r="AN721" s="253">
        <v>48.33018227330944</v>
      </c>
      <c r="AO721" s="2">
        <f t="shared" si="465"/>
        <v>0.45514090873149177</v>
      </c>
      <c r="AP721" s="2">
        <f t="shared" si="466"/>
        <v>3.7713805819829688E-4</v>
      </c>
      <c r="AQ721" s="215">
        <f t="shared" si="467"/>
        <v>148.0419385876269</v>
      </c>
      <c r="AR721" s="280">
        <f t="shared" si="468"/>
        <v>3.3222653112714811E-8</v>
      </c>
      <c r="AS721" s="475"/>
    </row>
    <row r="722" spans="4:45" s="20" customFormat="1" x14ac:dyDescent="0.25">
      <c r="D722" s="463"/>
      <c r="E722" s="426"/>
      <c r="F722" s="370"/>
      <c r="G722" s="370"/>
      <c r="H722" s="283">
        <v>88</v>
      </c>
      <c r="I722" s="284">
        <v>2683.9236473117098</v>
      </c>
      <c r="J722" s="284">
        <v>48.330000001349497</v>
      </c>
      <c r="K722" s="285">
        <v>2672.7007677563029</v>
      </c>
      <c r="L722" s="285">
        <v>48.330069843705139</v>
      </c>
      <c r="M722" s="286">
        <f t="shared" si="457"/>
        <v>0.4181519681697391</v>
      </c>
      <c r="N722" s="286">
        <f t="shared" si="458"/>
        <v>1.4451139176689524E-4</v>
      </c>
      <c r="O722" s="287">
        <f t="shared" si="459"/>
        <v>125.95302551517157</v>
      </c>
      <c r="P722" s="288">
        <f t="shared" si="460"/>
        <v>4.8779546417480201E-9</v>
      </c>
      <c r="Q722" s="223"/>
      <c r="R722" s="23"/>
      <c r="S722" s="372"/>
      <c r="T722" s="367"/>
      <c r="U722" s="367"/>
      <c r="V722" s="3">
        <v>88</v>
      </c>
      <c r="W722" s="252">
        <v>2844.3327095913</v>
      </c>
      <c r="X722" s="252">
        <v>48.3300000026872</v>
      </c>
      <c r="Y722" s="253">
        <v>2832.3702660725312</v>
      </c>
      <c r="Z722" s="253">
        <v>48.330226119075476</v>
      </c>
      <c r="AA722" s="2">
        <f t="shared" si="461"/>
        <v>0.42057117574292935</v>
      </c>
      <c r="AB722" s="2">
        <f t="shared" si="462"/>
        <v>4.6785927635803259E-4</v>
      </c>
      <c r="AC722" s="215">
        <f t="shared" si="463"/>
        <v>143.10005493973489</v>
      </c>
      <c r="AD722" s="217">
        <f t="shared" si="464"/>
        <v>5.1128621047167958E-8</v>
      </c>
      <c r="AE722" s="223"/>
      <c r="AF722" s="23"/>
      <c r="AG722" s="372"/>
      <c r="AH722" s="367"/>
      <c r="AI722" s="367"/>
      <c r="AJ722" s="3">
        <v>88</v>
      </c>
      <c r="AK722" s="252">
        <v>2673.281943473</v>
      </c>
      <c r="AL722" s="252">
        <v>48.330000002067898</v>
      </c>
      <c r="AM722" s="253">
        <v>2660.9747034739462</v>
      </c>
      <c r="AN722" s="253">
        <v>48.330171520959212</v>
      </c>
      <c r="AO722" s="2">
        <f t="shared" si="465"/>
        <v>0.46037942346869654</v>
      </c>
      <c r="AP722" s="2">
        <f t="shared" si="466"/>
        <v>3.5489114692013017E-4</v>
      </c>
      <c r="AQ722" s="215">
        <f t="shared" si="467"/>
        <v>151.46815639430886</v>
      </c>
      <c r="AR722" s="280">
        <f t="shared" si="468"/>
        <v>2.9418730077528066E-8</v>
      </c>
      <c r="AS722" s="475"/>
    </row>
    <row r="723" spans="4:45" s="20" customFormat="1" x14ac:dyDescent="0.25">
      <c r="D723" s="463"/>
      <c r="E723" s="426"/>
      <c r="F723" s="370"/>
      <c r="G723" s="370"/>
      <c r="H723" s="283">
        <v>89</v>
      </c>
      <c r="I723" s="284">
        <v>2683.9128793114801</v>
      </c>
      <c r="J723" s="284">
        <v>48.330000001083903</v>
      </c>
      <c r="K723" s="285">
        <v>2672.5623492011614</v>
      </c>
      <c r="L723" s="285">
        <v>48.330065372149221</v>
      </c>
      <c r="M723" s="286">
        <f t="shared" si="457"/>
        <v>0.42290978212491404</v>
      </c>
      <c r="N723" s="286">
        <f t="shared" si="458"/>
        <v>1.3525980822835811E-4</v>
      </c>
      <c r="O723" s="287">
        <f t="shared" si="459"/>
        <v>128.83453378525112</v>
      </c>
      <c r="P723" s="288">
        <f t="shared" si="460"/>
        <v>4.2733761808404965E-9</v>
      </c>
      <c r="Q723" s="223"/>
      <c r="R723" s="23"/>
      <c r="S723" s="372"/>
      <c r="T723" s="367"/>
      <c r="U723" s="367"/>
      <c r="V723" s="3">
        <v>89</v>
      </c>
      <c r="W723" s="252">
        <v>2844.3214907301799</v>
      </c>
      <c r="X723" s="252">
        <v>48.330000002167502</v>
      </c>
      <c r="Y723" s="253">
        <v>2832.2229923894947</v>
      </c>
      <c r="Z723" s="253">
        <v>48.330212790535541</v>
      </c>
      <c r="AA723" s="2">
        <f t="shared" si="461"/>
        <v>0.42535621870154056</v>
      </c>
      <c r="AB723" s="2">
        <f t="shared" si="462"/>
        <v>4.402821602093664E-4</v>
      </c>
      <c r="AC723" s="215">
        <f t="shared" si="463"/>
        <v>146.37366209956213</v>
      </c>
      <c r="AD723" s="217">
        <f t="shared" si="464"/>
        <v>4.5278889572585973E-8</v>
      </c>
      <c r="AE723" s="223"/>
      <c r="AF723" s="23"/>
      <c r="AG723" s="372"/>
      <c r="AH723" s="367"/>
      <c r="AI723" s="367"/>
      <c r="AJ723" s="3">
        <v>89</v>
      </c>
      <c r="AK723" s="252">
        <v>2673.2712053833802</v>
      </c>
      <c r="AL723" s="252">
        <v>48.3300000016607</v>
      </c>
      <c r="AM723" s="253">
        <v>2660.8239707589746</v>
      </c>
      <c r="AN723" s="253">
        <v>48.330161402886006</v>
      </c>
      <c r="AO723" s="2">
        <f t="shared" si="465"/>
        <v>0.46561810112418134</v>
      </c>
      <c r="AP723" s="2">
        <f t="shared" si="466"/>
        <v>3.3395660107630451E-4</v>
      </c>
      <c r="AQ723" s="215">
        <f t="shared" si="467"/>
        <v>154.93364979500186</v>
      </c>
      <c r="AR723" s="280">
        <f t="shared" si="468"/>
        <v>2.6050355530189076E-8</v>
      </c>
      <c r="AS723" s="475"/>
    </row>
    <row r="724" spans="4:45" s="20" customFormat="1" x14ac:dyDescent="0.25">
      <c r="D724" s="463"/>
      <c r="E724" s="426"/>
      <c r="F724" s="370"/>
      <c r="G724" s="370"/>
      <c r="H724" s="283">
        <v>90</v>
      </c>
      <c r="I724" s="284">
        <v>2683.9021112938299</v>
      </c>
      <c r="J724" s="284">
        <v>48.330000000901101</v>
      </c>
      <c r="K724" s="285">
        <v>2672.4239279258809</v>
      </c>
      <c r="L724" s="285">
        <v>48.33006118686987</v>
      </c>
      <c r="M724" s="286">
        <f t="shared" si="457"/>
        <v>0.42766773496130578</v>
      </c>
      <c r="N724" s="286">
        <f t="shared" si="458"/>
        <v>1.2660039057911979E-4</v>
      </c>
      <c r="O724" s="287">
        <f t="shared" si="459"/>
        <v>131.74869342826074</v>
      </c>
      <c r="P724" s="288">
        <f t="shared" si="460"/>
        <v>3.7437227740822688E-9</v>
      </c>
      <c r="Q724" s="223"/>
      <c r="R724" s="23"/>
      <c r="S724" s="372"/>
      <c r="T724" s="367"/>
      <c r="U724" s="367"/>
      <c r="V724" s="3">
        <v>90</v>
      </c>
      <c r="W724" s="252">
        <v>2844.3102718519299</v>
      </c>
      <c r="X724" s="252">
        <v>48.330000001807903</v>
      </c>
      <c r="Y724" s="253">
        <v>2832.0757159342834</v>
      </c>
      <c r="Z724" s="253">
        <v>48.330200247635268</v>
      </c>
      <c r="AA724" s="2">
        <f t="shared" si="461"/>
        <v>0.43014139627181341</v>
      </c>
      <c r="AB724" s="2">
        <f t="shared" si="462"/>
        <v>4.1433028627688384E-4</v>
      </c>
      <c r="AC724" s="215">
        <f t="shared" si="463"/>
        <v>149.68435850201908</v>
      </c>
      <c r="AD724" s="217">
        <f t="shared" si="464"/>
        <v>4.0098391377136895E-8</v>
      </c>
      <c r="AE724" s="223"/>
      <c r="AF724" s="23"/>
      <c r="AG724" s="372"/>
      <c r="AH724" s="367"/>
      <c r="AI724" s="367"/>
      <c r="AJ724" s="3">
        <v>90</v>
      </c>
      <c r="AK724" s="252">
        <v>2673.26046727631</v>
      </c>
      <c r="AL724" s="252">
        <v>48.330000001380597</v>
      </c>
      <c r="AM724" s="253">
        <v>2660.6732347960319</v>
      </c>
      <c r="AN724" s="253">
        <v>48.330151881674468</v>
      </c>
      <c r="AO724" s="2">
        <f t="shared" si="465"/>
        <v>0.47085694171442904</v>
      </c>
      <c r="AP724" s="2">
        <f t="shared" si="466"/>
        <v>3.142567636377778E-4</v>
      </c>
      <c r="AQ724" s="215">
        <f t="shared" si="467"/>
        <v>158.43842151256771</v>
      </c>
      <c r="AR724" s="280">
        <f t="shared" si="468"/>
        <v>2.3067623666182341E-8</v>
      </c>
      <c r="AS724" s="475"/>
    </row>
    <row r="725" spans="4:45" s="20" customFormat="1" x14ac:dyDescent="0.25">
      <c r="D725" s="463"/>
      <c r="E725" s="426"/>
      <c r="F725" s="370"/>
      <c r="G725" s="370"/>
      <c r="H725" s="283">
        <v>91</v>
      </c>
      <c r="I725" s="284">
        <v>2683.89134325851</v>
      </c>
      <c r="J725" s="284">
        <v>48.330000000755298</v>
      </c>
      <c r="K725" s="285">
        <v>2672.2855039299525</v>
      </c>
      <c r="L725" s="285">
        <v>48.330057269539353</v>
      </c>
      <c r="M725" s="286">
        <f t="shared" si="457"/>
        <v>0.43242582669039364</v>
      </c>
      <c r="N725" s="286">
        <f t="shared" si="458"/>
        <v>1.1849531151178921E-4</v>
      </c>
      <c r="O725" s="287">
        <f t="shared" si="459"/>
        <v>134.69550652029253</v>
      </c>
      <c r="P725" s="288">
        <f t="shared" si="460"/>
        <v>3.2797136270858467E-9</v>
      </c>
      <c r="Q725" s="223"/>
      <c r="R725" s="23"/>
      <c r="S725" s="372"/>
      <c r="T725" s="367"/>
      <c r="U725" s="367"/>
      <c r="V725" s="3">
        <v>91</v>
      </c>
      <c r="W725" s="252">
        <v>2844.2990529562999</v>
      </c>
      <c r="X725" s="252">
        <v>48.330000001519402</v>
      </c>
      <c r="Y725" s="253">
        <v>2831.9284367061259</v>
      </c>
      <c r="Z725" s="253">
        <v>48.330188444066266</v>
      </c>
      <c r="AA725" s="2">
        <f t="shared" si="461"/>
        <v>0.43492670847378778</v>
      </c>
      <c r="AB725" s="2">
        <f t="shared" si="462"/>
        <v>3.8990802164005846E-4</v>
      </c>
      <c r="AC725" s="215">
        <f t="shared" si="463"/>
        <v>153.03214640906788</v>
      </c>
      <c r="AD725" s="217">
        <f t="shared" si="464"/>
        <v>3.5510593468803598E-8</v>
      </c>
      <c r="AE725" s="223"/>
      <c r="AF725" s="23"/>
      <c r="AG725" s="372"/>
      <c r="AH725" s="367"/>
      <c r="AI725" s="367"/>
      <c r="AJ725" s="3">
        <v>91</v>
      </c>
      <c r="AK725" s="252">
        <v>2673.2497291515401</v>
      </c>
      <c r="AL725" s="252">
        <v>48.330000001157202</v>
      </c>
      <c r="AM725" s="253">
        <v>2660.5224955843055</v>
      </c>
      <c r="AN725" s="253">
        <v>48.330142922116323</v>
      </c>
      <c r="AO725" s="2">
        <f t="shared" si="465"/>
        <v>0.47609594526262677</v>
      </c>
      <c r="AP725" s="2">
        <f t="shared" si="466"/>
        <v>2.9571893051398112E-4</v>
      </c>
      <c r="AQ725" s="215">
        <f t="shared" si="467"/>
        <v>161.98247427494402</v>
      </c>
      <c r="AR725" s="280">
        <f t="shared" si="468"/>
        <v>2.0426400556017714E-8</v>
      </c>
      <c r="AS725" s="475"/>
    </row>
    <row r="726" spans="4:45" s="20" customFormat="1" x14ac:dyDescent="0.25">
      <c r="D726" s="463"/>
      <c r="E726" s="426"/>
      <c r="F726" s="370"/>
      <c r="G726" s="370"/>
      <c r="H726" s="283">
        <v>92</v>
      </c>
      <c r="I726" s="284">
        <v>2683.8805752046001</v>
      </c>
      <c r="J726" s="284">
        <v>48.330000000605402</v>
      </c>
      <c r="K726" s="285">
        <v>2672.1470772128769</v>
      </c>
      <c r="L726" s="285">
        <v>48.330053603003293</v>
      </c>
      <c r="M726" s="286">
        <f t="shared" si="457"/>
        <v>0.43718405729840343</v>
      </c>
      <c r="N726" s="286">
        <f t="shared" si="458"/>
        <v>1.1090916178421771E-4</v>
      </c>
      <c r="O726" s="287">
        <f t="shared" si="459"/>
        <v>137.67497512177232</v>
      </c>
      <c r="P726" s="288">
        <f t="shared" si="460"/>
        <v>2.8732170596633514E-9</v>
      </c>
      <c r="Q726" s="223"/>
      <c r="R726" s="23"/>
      <c r="S726" s="372"/>
      <c r="T726" s="367"/>
      <c r="U726" s="367"/>
      <c r="V726" s="3">
        <v>92</v>
      </c>
      <c r="W726" s="252">
        <v>2844.2878340423399</v>
      </c>
      <c r="X726" s="252">
        <v>48.3300000012227</v>
      </c>
      <c r="Y726" s="253">
        <v>2831.7811547042752</v>
      </c>
      <c r="Z726" s="253">
        <v>48.330177336249704</v>
      </c>
      <c r="AA726" s="2">
        <f t="shared" si="461"/>
        <v>0.43971215530216062</v>
      </c>
      <c r="AB726" s="2">
        <f t="shared" si="462"/>
        <v>3.669253610588588E-4</v>
      </c>
      <c r="AC726" s="215">
        <f t="shared" si="463"/>
        <v>156.41702806517483</v>
      </c>
      <c r="AD726" s="217">
        <f t="shared" si="464"/>
        <v>3.1447711802592002E-8</v>
      </c>
      <c r="AE726" s="223"/>
      <c r="AF726" s="23"/>
      <c r="AG726" s="372"/>
      <c r="AH726" s="367"/>
      <c r="AI726" s="367"/>
      <c r="AJ726" s="3">
        <v>92</v>
      </c>
      <c r="AK726" s="252">
        <v>2673.2389910081602</v>
      </c>
      <c r="AL726" s="252">
        <v>48.330000000927399</v>
      </c>
      <c r="AM726" s="253">
        <v>2660.3717531230031</v>
      </c>
      <c r="AN726" s="253">
        <v>48.330134491080166</v>
      </c>
      <c r="AO726" s="2">
        <f t="shared" si="465"/>
        <v>0.48133511176658322</v>
      </c>
      <c r="AP726" s="2">
        <f t="shared" si="466"/>
        <v>2.7827467983604538E-4</v>
      </c>
      <c r="AQ726" s="215">
        <f t="shared" si="467"/>
        <v>165.56581079321984</v>
      </c>
      <c r="AR726" s="280">
        <f t="shared" si="468"/>
        <v>1.8087601191382838E-8</v>
      </c>
      <c r="AS726" s="475"/>
    </row>
    <row r="727" spans="4:45" s="20" customFormat="1" x14ac:dyDescent="0.25">
      <c r="D727" s="463"/>
      <c r="E727" s="426"/>
      <c r="F727" s="370"/>
      <c r="G727" s="370"/>
      <c r="H727" s="283">
        <v>93</v>
      </c>
      <c r="I727" s="284">
        <v>2683.8698071316599</v>
      </c>
      <c r="J727" s="284">
        <v>48.330000000489001</v>
      </c>
      <c r="K727" s="285">
        <v>2672.0086477741643</v>
      </c>
      <c r="L727" s="285">
        <v>48.330050171205542</v>
      </c>
      <c r="M727" s="286">
        <f t="shared" si="457"/>
        <v>0.4419424267890249</v>
      </c>
      <c r="N727" s="286">
        <f t="shared" si="458"/>
        <v>1.0380864171471894E-4</v>
      </c>
      <c r="O727" s="287">
        <f t="shared" si="459"/>
        <v>140.68710130390497</v>
      </c>
      <c r="P727" s="288">
        <f t="shared" si="460"/>
        <v>2.5171007982605787E-9</v>
      </c>
      <c r="Q727" s="223"/>
      <c r="R727" s="23"/>
      <c r="S727" s="372"/>
      <c r="T727" s="367"/>
      <c r="U727" s="367"/>
      <c r="V727" s="3">
        <v>93</v>
      </c>
      <c r="W727" s="252">
        <v>2844.2766151095898</v>
      </c>
      <c r="X727" s="252">
        <v>48.3300000009909</v>
      </c>
      <c r="Y727" s="253">
        <v>2831.6338699280068</v>
      </c>
      <c r="Z727" s="253">
        <v>48.330166883175409</v>
      </c>
      <c r="AA727" s="2">
        <f t="shared" si="461"/>
        <v>0.4444977367679786</v>
      </c>
      <c r="AB727" s="2">
        <f t="shared" si="462"/>
        <v>3.4529729879007628E-4</v>
      </c>
      <c r="AC727" s="215">
        <f t="shared" si="463"/>
        <v>159.83900572644004</v>
      </c>
      <c r="AD727" s="217">
        <f t="shared" si="464"/>
        <v>2.7849663506384254E-8</v>
      </c>
      <c r="AE727" s="223"/>
      <c r="AF727" s="23"/>
      <c r="AG727" s="372"/>
      <c r="AH727" s="367"/>
      <c r="AI727" s="367"/>
      <c r="AJ727" s="3">
        <v>93</v>
      </c>
      <c r="AK727" s="252">
        <v>2673.2282528457499</v>
      </c>
      <c r="AL727" s="252">
        <v>48.330000000749003</v>
      </c>
      <c r="AM727" s="253">
        <v>2660.2210074113518</v>
      </c>
      <c r="AN727" s="253">
        <v>48.330126557388958</v>
      </c>
      <c r="AO727" s="2">
        <f t="shared" si="465"/>
        <v>0.48657444124164889</v>
      </c>
      <c r="AP727" s="2">
        <f t="shared" si="466"/>
        <v>2.6185938330922721E-4</v>
      </c>
      <c r="AQ727" s="215">
        <f t="shared" si="467"/>
        <v>169.18843379067025</v>
      </c>
      <c r="AR727" s="280">
        <f t="shared" si="468"/>
        <v>1.6016583116778186E-8</v>
      </c>
      <c r="AS727" s="475"/>
    </row>
    <row r="728" spans="4:45" s="20" customFormat="1" x14ac:dyDescent="0.25">
      <c r="D728" s="463"/>
      <c r="E728" s="426"/>
      <c r="F728" s="370"/>
      <c r="G728" s="370"/>
      <c r="H728" s="283">
        <v>94</v>
      </c>
      <c r="I728" s="284">
        <v>2683.8590390383301</v>
      </c>
      <c r="J728" s="284">
        <v>48.3300000003916</v>
      </c>
      <c r="K728" s="285">
        <v>2671.8702156133322</v>
      </c>
      <c r="L728" s="285">
        <v>48.330046959117873</v>
      </c>
      <c r="M728" s="286">
        <f t="shared" si="457"/>
        <v>0.44670093513158965</v>
      </c>
      <c r="N728" s="286">
        <f t="shared" si="458"/>
        <v>9.7162686266139079E-5</v>
      </c>
      <c r="O728" s="287">
        <f t="shared" si="459"/>
        <v>143.73188711577879</v>
      </c>
      <c r="P728" s="288">
        <f t="shared" si="460"/>
        <v>2.2051219731642742E-9</v>
      </c>
      <c r="Q728" s="223"/>
      <c r="R728" s="23"/>
      <c r="S728" s="372"/>
      <c r="T728" s="367"/>
      <c r="U728" s="367"/>
      <c r="V728" s="3">
        <v>94</v>
      </c>
      <c r="W728" s="252">
        <v>2844.2653961566298</v>
      </c>
      <c r="X728" s="252">
        <v>48.330000000796304</v>
      </c>
      <c r="Y728" s="253">
        <v>2831.4865823766177</v>
      </c>
      <c r="Z728" s="253">
        <v>48.33015704625047</v>
      </c>
      <c r="AA728" s="2">
        <f t="shared" si="461"/>
        <v>0.44928345284795651</v>
      </c>
      <c r="AB728" s="2">
        <f t="shared" si="462"/>
        <v>3.2494403923816667E-4</v>
      </c>
      <c r="AC728" s="215">
        <f t="shared" si="463"/>
        <v>163.29808162422751</v>
      </c>
      <c r="AD728" s="217">
        <f t="shared" si="464"/>
        <v>2.4663274674328798E-8</v>
      </c>
      <c r="AE728" s="223"/>
      <c r="AF728" s="23"/>
      <c r="AG728" s="372"/>
      <c r="AH728" s="367"/>
      <c r="AI728" s="367"/>
      <c r="AJ728" s="3">
        <v>94</v>
      </c>
      <c r="AK728" s="252">
        <v>2673.2175146629202</v>
      </c>
      <c r="AL728" s="252">
        <v>48.330000000599902</v>
      </c>
      <c r="AM728" s="253">
        <v>2660.0702584485957</v>
      </c>
      <c r="AN728" s="253">
        <v>48.330119091704759</v>
      </c>
      <c r="AO728" s="2">
        <f t="shared" si="465"/>
        <v>0.49181393366645842</v>
      </c>
      <c r="AP728" s="2">
        <f t="shared" si="466"/>
        <v>2.4641238331320458E-4</v>
      </c>
      <c r="AQ728" s="215">
        <f t="shared" si="467"/>
        <v>172.85034596509269</v>
      </c>
      <c r="AR728" s="280">
        <f t="shared" si="468"/>
        <v>1.4182691256001426E-8</v>
      </c>
      <c r="AS728" s="475"/>
    </row>
    <row r="729" spans="4:45" s="20" customFormat="1" x14ac:dyDescent="0.25">
      <c r="D729" s="463"/>
      <c r="E729" s="426"/>
      <c r="F729" s="370"/>
      <c r="G729" s="370"/>
      <c r="H729" s="283">
        <v>95</v>
      </c>
      <c r="I729" s="284">
        <v>2683.8482709242498</v>
      </c>
      <c r="J729" s="284">
        <v>48.330000000298803</v>
      </c>
      <c r="K729" s="285">
        <v>2671.7317807299073</v>
      </c>
      <c r="L729" s="285">
        <v>48.330043952674174</v>
      </c>
      <c r="M729" s="286">
        <f t="shared" si="457"/>
        <v>0.4514595823321233</v>
      </c>
      <c r="N729" s="286">
        <f t="shared" si="458"/>
        <v>9.0942220920703725E-5</v>
      </c>
      <c r="O729" s="287">
        <f t="shared" si="459"/>
        <v>146.80933462959874</v>
      </c>
      <c r="P729" s="288">
        <f t="shared" si="460"/>
        <v>1.931811300775075E-9</v>
      </c>
      <c r="Q729" s="223"/>
      <c r="R729" s="23"/>
      <c r="S729" s="372"/>
      <c r="T729" s="367"/>
      <c r="U729" s="367"/>
      <c r="V729" s="3">
        <v>95</v>
      </c>
      <c r="W729" s="252">
        <v>2844.2541771830802</v>
      </c>
      <c r="X729" s="252">
        <v>48.330000000609701</v>
      </c>
      <c r="Y729" s="253">
        <v>2831.3392920494243</v>
      </c>
      <c r="Z729" s="253">
        <v>48.330147789156761</v>
      </c>
      <c r="AA729" s="2">
        <f t="shared" si="461"/>
        <v>0.45406930355453012</v>
      </c>
      <c r="AB729" s="2">
        <f t="shared" si="462"/>
        <v>3.0579049670761884E-4</v>
      </c>
      <c r="AC729" s="215">
        <f t="shared" si="463"/>
        <v>166.79425801552472</v>
      </c>
      <c r="AD729" s="217">
        <f t="shared" si="464"/>
        <v>2.1841454642299905E-8</v>
      </c>
      <c r="AE729" s="223"/>
      <c r="AF729" s="23"/>
      <c r="AG729" s="372"/>
      <c r="AH729" s="367"/>
      <c r="AI729" s="367"/>
      <c r="AJ729" s="3">
        <v>95</v>
      </c>
      <c r="AK729" s="252">
        <v>2673.2067764593398</v>
      </c>
      <c r="AL729" s="252">
        <v>48.330000000457801</v>
      </c>
      <c r="AM729" s="253">
        <v>2659.9195062339963</v>
      </c>
      <c r="AN729" s="253">
        <v>48.33011206642022</v>
      </c>
      <c r="AO729" s="2">
        <f t="shared" si="465"/>
        <v>0.49705358905839936</v>
      </c>
      <c r="AP729" s="2">
        <f t="shared" si="466"/>
        <v>2.3187660338947421E-4</v>
      </c>
      <c r="AQ729" s="215">
        <f t="shared" si="467"/>
        <v>176.55155004129966</v>
      </c>
      <c r="AR729" s="280">
        <f t="shared" si="468"/>
        <v>1.2558779932940297E-8</v>
      </c>
      <c r="AS729" s="475"/>
    </row>
    <row r="730" spans="4:45" s="20" customFormat="1" x14ac:dyDescent="0.25">
      <c r="D730" s="463"/>
      <c r="E730" s="426"/>
      <c r="F730" s="370"/>
      <c r="G730" s="370"/>
      <c r="H730" s="283">
        <v>96</v>
      </c>
      <c r="I730" s="284">
        <v>2683.83750278762</v>
      </c>
      <c r="J730" s="284">
        <v>48.330000000229496</v>
      </c>
      <c r="K730" s="285">
        <v>2671.5933431234225</v>
      </c>
      <c r="L730" s="285">
        <v>48.33004113870885</v>
      </c>
      <c r="M730" s="286">
        <f t="shared" si="457"/>
        <v>0.45621836834308466</v>
      </c>
      <c r="N730" s="286">
        <f t="shared" si="458"/>
        <v>8.5119965556640091E-5</v>
      </c>
      <c r="O730" s="287">
        <f t="shared" si="459"/>
        <v>149.91944588236026</v>
      </c>
      <c r="P730" s="288">
        <f t="shared" si="460"/>
        <v>1.6923744835364059E-9</v>
      </c>
      <c r="Q730" s="223"/>
      <c r="R730" s="23"/>
      <c r="S730" s="372"/>
      <c r="T730" s="367"/>
      <c r="U730" s="367"/>
      <c r="V730" s="3">
        <v>96</v>
      </c>
      <c r="W730" s="252">
        <v>2844.2429581870701</v>
      </c>
      <c r="X730" s="252">
        <v>48.330000000469198</v>
      </c>
      <c r="Y730" s="253">
        <v>2831.191998945762</v>
      </c>
      <c r="Z730" s="253">
        <v>48.330139077716865</v>
      </c>
      <c r="AA730" s="2">
        <f t="shared" si="461"/>
        <v>0.45885528884729726</v>
      </c>
      <c r="AB730" s="2">
        <f t="shared" si="462"/>
        <v>2.8776587557514743E-4</v>
      </c>
      <c r="AC730" s="215">
        <f t="shared" si="463"/>
        <v>170.32753711828769</v>
      </c>
      <c r="AD730" s="217">
        <f t="shared" si="464"/>
        <v>1.9342480818577696E-8</v>
      </c>
      <c r="AE730" s="223"/>
      <c r="AF730" s="23"/>
      <c r="AG730" s="372"/>
      <c r="AH730" s="367"/>
      <c r="AI730" s="367"/>
      <c r="AJ730" s="3">
        <v>96</v>
      </c>
      <c r="AK730" s="252">
        <v>2673.1960382331999</v>
      </c>
      <c r="AL730" s="252">
        <v>48.330000000351603</v>
      </c>
      <c r="AM730" s="253">
        <v>2659.7687507668306</v>
      </c>
      <c r="AN730" s="253">
        <v>48.330105455556513</v>
      </c>
      <c r="AO730" s="2">
        <f t="shared" si="465"/>
        <v>0.50229340737927419</v>
      </c>
      <c r="AP730" s="2">
        <f t="shared" si="466"/>
        <v>2.1819823072423067E-4</v>
      </c>
      <c r="AQ730" s="215">
        <f t="shared" si="467"/>
        <v>180.29204870451829</v>
      </c>
      <c r="AR730" s="280">
        <f t="shared" si="468"/>
        <v>1.1120800242565349E-8</v>
      </c>
      <c r="AS730" s="475"/>
    </row>
    <row r="731" spans="4:45" s="20" customFormat="1" x14ac:dyDescent="0.25">
      <c r="D731" s="463"/>
      <c r="E731" s="426"/>
      <c r="F731" s="370"/>
      <c r="G731" s="370"/>
      <c r="H731" s="283">
        <v>97</v>
      </c>
      <c r="I731" s="284">
        <v>2683.8267346274001</v>
      </c>
      <c r="J731" s="284">
        <v>48.330000000163203</v>
      </c>
      <c r="K731" s="285">
        <v>2671.4549027934181</v>
      </c>
      <c r="L731" s="285">
        <v>48.330038504899193</v>
      </c>
      <c r="M731" s="286">
        <f t="shared" si="457"/>
        <v>0.46097729314480557</v>
      </c>
      <c r="N731" s="286">
        <f t="shared" si="458"/>
        <v>7.9670465528129312E-5</v>
      </c>
      <c r="O731" s="287">
        <f t="shared" si="459"/>
        <v>153.06222292833078</v>
      </c>
      <c r="P731" s="288">
        <f t="shared" si="460"/>
        <v>1.4826146936499687E-9</v>
      </c>
      <c r="Q731" s="223"/>
      <c r="R731" s="23"/>
      <c r="S731" s="372"/>
      <c r="T731" s="367"/>
      <c r="U731" s="367"/>
      <c r="V731" s="3">
        <v>97</v>
      </c>
      <c r="W731" s="252">
        <v>2844.2317391675101</v>
      </c>
      <c r="X731" s="252">
        <v>48.3300000003345</v>
      </c>
      <c r="Y731" s="253">
        <v>2831.0447030649839</v>
      </c>
      <c r="Z731" s="253">
        <v>48.330130879767879</v>
      </c>
      <c r="AA731" s="2">
        <f t="shared" si="461"/>
        <v>0.4636414087125687</v>
      </c>
      <c r="AB731" s="2">
        <f t="shared" si="462"/>
        <v>2.7080371069145042E-4</v>
      </c>
      <c r="AC731" s="215">
        <f t="shared" si="463"/>
        <v>173.89792116933032</v>
      </c>
      <c r="AD731" s="217">
        <f t="shared" si="464"/>
        <v>1.7129426081368285E-8</v>
      </c>
      <c r="AE731" s="223"/>
      <c r="AF731" s="23"/>
      <c r="AG731" s="372"/>
      <c r="AH731" s="367"/>
      <c r="AI731" s="367"/>
      <c r="AJ731" s="3">
        <v>97</v>
      </c>
      <c r="AK731" s="252">
        <v>2673.18529998346</v>
      </c>
      <c r="AL731" s="252">
        <v>48.330000000250102</v>
      </c>
      <c r="AM731" s="253">
        <v>2659.6179920463906</v>
      </c>
      <c r="AN731" s="253">
        <v>48.330099234667259</v>
      </c>
      <c r="AO731" s="2">
        <f t="shared" si="465"/>
        <v>0.50753338861894159</v>
      </c>
      <c r="AP731" s="2">
        <f t="shared" si="466"/>
        <v>2.0532674768448291E-4</v>
      </c>
      <c r="AQ731" s="215">
        <f t="shared" si="467"/>
        <v>184.07184465926829</v>
      </c>
      <c r="AR731" s="280">
        <f t="shared" si="468"/>
        <v>9.8474695483752009E-9</v>
      </c>
      <c r="AS731" s="475"/>
    </row>
    <row r="732" spans="4:45" s="20" customFormat="1" x14ac:dyDescent="0.25">
      <c r="D732" s="463"/>
      <c r="E732" s="426"/>
      <c r="F732" s="370"/>
      <c r="G732" s="370"/>
      <c r="H732" s="283">
        <v>98</v>
      </c>
      <c r="I732" s="284">
        <v>2683.8159664426498</v>
      </c>
      <c r="J732" s="284">
        <v>48.330000000106203</v>
      </c>
      <c r="K732" s="285">
        <v>2671.3164597394402</v>
      </c>
      <c r="L732" s="285">
        <v>48.330036039711381</v>
      </c>
      <c r="M732" s="286">
        <f t="shared" si="457"/>
        <v>0.46573635672111541</v>
      </c>
      <c r="N732" s="286">
        <f t="shared" si="458"/>
        <v>7.456984311489288E-5</v>
      </c>
      <c r="O732" s="287">
        <f t="shared" si="459"/>
        <v>156.23766782358149</v>
      </c>
      <c r="P732" s="288">
        <f t="shared" si="460"/>
        <v>1.2988531413505842E-9</v>
      </c>
      <c r="Q732" s="223"/>
      <c r="R732" s="23"/>
      <c r="S732" s="372"/>
      <c r="T732" s="367"/>
      <c r="U732" s="367"/>
      <c r="V732" s="3">
        <v>98</v>
      </c>
      <c r="W732" s="252">
        <v>2844.2205201234401</v>
      </c>
      <c r="X732" s="252">
        <v>48.330000000217801</v>
      </c>
      <c r="Y732" s="253">
        <v>2830.8974044064594</v>
      </c>
      <c r="Z732" s="253">
        <v>48.330123165042693</v>
      </c>
      <c r="AA732" s="2">
        <f t="shared" si="461"/>
        <v>0.46842766314063822</v>
      </c>
      <c r="AB732" s="2">
        <f t="shared" si="462"/>
        <v>2.54841350902701E-4</v>
      </c>
      <c r="AC732" s="215">
        <f t="shared" si="463"/>
        <v>177.50541240805916</v>
      </c>
      <c r="AD732" s="217">
        <f t="shared" si="464"/>
        <v>1.5169574090635258E-8</v>
      </c>
      <c r="AE732" s="223"/>
      <c r="AF732" s="23"/>
      <c r="AG732" s="372"/>
      <c r="AH732" s="367"/>
      <c r="AI732" s="367"/>
      <c r="AJ732" s="3">
        <v>98</v>
      </c>
      <c r="AK732" s="252">
        <v>2673.1745617091901</v>
      </c>
      <c r="AL732" s="252">
        <v>48.330000000162698</v>
      </c>
      <c r="AM732" s="253">
        <v>2659.4672300719822</v>
      </c>
      <c r="AN732" s="253">
        <v>48.330093380748139</v>
      </c>
      <c r="AO732" s="2">
        <f t="shared" si="465"/>
        <v>0.51277353277085269</v>
      </c>
      <c r="AP732" s="2">
        <f t="shared" si="466"/>
        <v>1.9321453639532013E-4</v>
      </c>
      <c r="AQ732" s="215">
        <f t="shared" si="467"/>
        <v>187.89094061240257</v>
      </c>
      <c r="AR732" s="280">
        <f t="shared" si="468"/>
        <v>8.7199337371493712E-9</v>
      </c>
      <c r="AS732" s="475"/>
    </row>
    <row r="733" spans="4:45" s="20" customFormat="1" x14ac:dyDescent="0.25">
      <c r="D733" s="463"/>
      <c r="E733" s="426"/>
      <c r="F733" s="370"/>
      <c r="G733" s="370"/>
      <c r="H733" s="283">
        <v>99</v>
      </c>
      <c r="I733" s="284">
        <v>2683.8051982318898</v>
      </c>
      <c r="J733" s="284">
        <v>48.330000000053303</v>
      </c>
      <c r="K733" s="285">
        <v>2671.1780139610419</v>
      </c>
      <c r="L733" s="285">
        <v>48.330033732350017</v>
      </c>
      <c r="M733" s="286">
        <f t="shared" si="457"/>
        <v>0.47049555903561108</v>
      </c>
      <c r="N733" s="286">
        <f t="shared" si="458"/>
        <v>6.9795772220296014E-5</v>
      </c>
      <c r="O733" s="287">
        <f t="shared" si="459"/>
        <v>159.44578260994911</v>
      </c>
      <c r="P733" s="288">
        <f t="shared" si="460"/>
        <v>1.1378678416085046E-9</v>
      </c>
      <c r="Q733" s="223"/>
      <c r="R733" s="23"/>
      <c r="S733" s="372"/>
      <c r="T733" s="367"/>
      <c r="U733" s="367"/>
      <c r="V733" s="3">
        <v>99</v>
      </c>
      <c r="W733" s="252">
        <v>2844.2093010532999</v>
      </c>
      <c r="X733" s="252">
        <v>48.330000000109301</v>
      </c>
      <c r="Y733" s="253">
        <v>2830.7501029695741</v>
      </c>
      <c r="Z733" s="253">
        <v>48.330115905058229</v>
      </c>
      <c r="AA733" s="2">
        <f t="shared" si="461"/>
        <v>0.47321405210022555</v>
      </c>
      <c r="AB733" s="2">
        <f t="shared" si="462"/>
        <v>2.3981988191014794E-4</v>
      </c>
      <c r="AC733" s="215">
        <f t="shared" si="463"/>
        <v>181.15001305696887</v>
      </c>
      <c r="AD733" s="217">
        <f t="shared" si="464"/>
        <v>1.3433957185871695E-8</v>
      </c>
      <c r="AE733" s="223"/>
      <c r="AF733" s="23"/>
      <c r="AG733" s="372"/>
      <c r="AH733" s="367"/>
      <c r="AI733" s="367"/>
      <c r="AJ733" s="3">
        <v>99</v>
      </c>
      <c r="AK733" s="252">
        <v>2673.16382340891</v>
      </c>
      <c r="AL733" s="252">
        <v>48.330000000081597</v>
      </c>
      <c r="AM733" s="253">
        <v>2659.3164648429247</v>
      </c>
      <c r="AN733" s="253">
        <v>48.330087872151829</v>
      </c>
      <c r="AO733" s="2">
        <f t="shared" si="465"/>
        <v>0.51801383980749571</v>
      </c>
      <c r="AP733" s="2">
        <f t="shared" si="466"/>
        <v>1.8181682232899926E-4</v>
      </c>
      <c r="AQ733" s="215">
        <f t="shared" si="467"/>
        <v>191.74933925496811</v>
      </c>
      <c r="AR733" s="280">
        <f t="shared" si="468"/>
        <v>7.7215007268142533E-9</v>
      </c>
      <c r="AS733" s="475"/>
    </row>
    <row r="734" spans="4:45" s="20" customFormat="1" x14ac:dyDescent="0.25">
      <c r="D734" s="463"/>
      <c r="E734" s="427"/>
      <c r="F734" s="377"/>
      <c r="G734" s="377"/>
      <c r="H734" s="283">
        <v>100</v>
      </c>
      <c r="I734" s="289">
        <v>2683.7944299949399</v>
      </c>
      <c r="J734" s="289">
        <v>48.329999999999899</v>
      </c>
      <c r="K734" s="93">
        <v>2671.039565457781</v>
      </c>
      <c r="L734" s="93">
        <v>48.330031572710816</v>
      </c>
      <c r="M734" s="290">
        <f t="shared" si="457"/>
        <v>0.47525490009989274</v>
      </c>
      <c r="N734" s="290">
        <f t="shared" si="458"/>
        <v>6.532735550756301E-5</v>
      </c>
      <c r="O734" s="290">
        <f t="shared" si="459"/>
        <v>162.68656936127468</v>
      </c>
      <c r="P734" s="291">
        <f t="shared" si="460"/>
        <v>9.9683607463614624E-10</v>
      </c>
      <c r="Q734" s="223"/>
      <c r="R734" s="23"/>
      <c r="S734" s="373"/>
      <c r="T734" s="368"/>
      <c r="U734" s="368"/>
      <c r="V734" s="3">
        <v>100</v>
      </c>
      <c r="W734" s="15">
        <v>2844.1980819568998</v>
      </c>
      <c r="X734" s="15">
        <v>48.329999999999899</v>
      </c>
      <c r="Y734" s="17">
        <v>2830.6027987537277</v>
      </c>
      <c r="Z734" s="17">
        <v>48.330109073010298</v>
      </c>
      <c r="AA734" s="18">
        <f t="shared" si="461"/>
        <v>0.47800057560752368</v>
      </c>
      <c r="AB734" s="18">
        <f t="shared" si="462"/>
        <v>2.256838617828283E-4</v>
      </c>
      <c r="AC734" s="18">
        <f t="shared" si="463"/>
        <v>184.83172537445427</v>
      </c>
      <c r="AD734" s="38">
        <f t="shared" si="464"/>
        <v>1.1896921597640124E-8</v>
      </c>
      <c r="AE734" s="223"/>
      <c r="AF734" s="23"/>
      <c r="AG734" s="373"/>
      <c r="AH734" s="368"/>
      <c r="AI734" s="368"/>
      <c r="AJ734" s="3">
        <v>100</v>
      </c>
      <c r="AK734" s="15">
        <v>2673.1530850824402</v>
      </c>
      <c r="AL734" s="15">
        <v>48.329999999999899</v>
      </c>
      <c r="AM734" s="17">
        <v>2659.1656963585492</v>
      </c>
      <c r="AN734" s="17">
        <v>48.33008268850795</v>
      </c>
      <c r="AO734" s="18">
        <f t="shared" si="465"/>
        <v>0.52325430974932641</v>
      </c>
      <c r="AP734" s="18">
        <f t="shared" si="466"/>
        <v>1.7109147124224364E-4</v>
      </c>
      <c r="AQ734" s="18">
        <f t="shared" si="467"/>
        <v>195.64704331323156</v>
      </c>
      <c r="AR734" s="281">
        <f t="shared" si="468"/>
        <v>6.8373893637625023E-9</v>
      </c>
      <c r="AS734" s="475"/>
    </row>
    <row r="735" spans="4:45" s="20" customFormat="1" x14ac:dyDescent="0.25">
      <c r="D735" s="463"/>
      <c r="E735" s="425">
        <v>31</v>
      </c>
      <c r="F735" s="369">
        <v>1071</v>
      </c>
      <c r="G735" s="369">
        <v>0.28999999999999998</v>
      </c>
      <c r="H735" s="283">
        <v>0</v>
      </c>
      <c r="I735" s="284">
        <v>2674.2268369999902</v>
      </c>
      <c r="J735" s="284">
        <v>48.359189749999999</v>
      </c>
      <c r="K735" s="285">
        <v>2684.6227093754546</v>
      </c>
      <c r="L735" s="285">
        <v>48.359189754737315</v>
      </c>
      <c r="M735" s="286">
        <f t="shared" ref="M735:M745" si="469">ABS(I735-K735)/I735*100</f>
        <v>0.38874310255321531</v>
      </c>
      <c r="N735" s="286">
        <f t="shared" ref="N735:N745" si="470">ABS(J735-L735)/J735*100</f>
        <v>9.7961035772007025E-9</v>
      </c>
      <c r="O735" s="287">
        <f t="shared" ref="O735:O745" si="471">(K735-I735)^2</f>
        <v>108.07416244694545</v>
      </c>
      <c r="P735" s="288">
        <f t="shared" ref="P735:P745" si="472">(L735-J735)^2</f>
        <v>2.2442165887362052E-17</v>
      </c>
      <c r="Q735" s="223"/>
      <c r="R735" s="23"/>
      <c r="S735" s="371">
        <v>31</v>
      </c>
      <c r="T735" s="366">
        <v>1156.8</v>
      </c>
      <c r="U735" s="366">
        <v>0.3044</v>
      </c>
      <c r="V735" s="3">
        <v>0</v>
      </c>
      <c r="W735" s="252">
        <v>2856.9964239999999</v>
      </c>
      <c r="X735" s="252">
        <v>48.3781561199999</v>
      </c>
      <c r="Y735" s="253">
        <v>2856.9964235916109</v>
      </c>
      <c r="Z735" s="253">
        <v>48.378156117583963</v>
      </c>
      <c r="AA735" s="2">
        <f t="shared" ref="AA735:AA745" si="473">ABS(W735-Y735)/W735*100</f>
        <v>1.4294349067587259E-8</v>
      </c>
      <c r="AB735" s="2">
        <f t="shared" ref="AB735:AB745" si="474">ABS(X735-Z735)/X735*100</f>
        <v>4.9938605889553994E-9</v>
      </c>
      <c r="AC735" s="215">
        <f t="shared" ref="AC735:AC745" si="475">(Y735-W735)^2</f>
        <v>1.6678160937659745E-13</v>
      </c>
      <c r="AD735" s="217">
        <f t="shared" ref="AD735:AD745" si="476">(Z735-X735)^2</f>
        <v>5.8367548356651911E-18</v>
      </c>
      <c r="AE735" s="223"/>
      <c r="AF735" s="23"/>
      <c r="AG735" s="371">
        <v>36</v>
      </c>
      <c r="AH735" s="366">
        <v>1071</v>
      </c>
      <c r="AI735" s="366">
        <v>0.3044</v>
      </c>
      <c r="AJ735" s="3">
        <v>0</v>
      </c>
      <c r="AK735" s="252">
        <v>2671.3145279999999</v>
      </c>
      <c r="AL735" s="252">
        <v>48.36593233</v>
      </c>
      <c r="AM735" s="253">
        <v>2671.3145275261199</v>
      </c>
      <c r="AN735" s="253">
        <v>48.365932334527898</v>
      </c>
      <c r="AO735" s="2">
        <f t="shared" ref="AO735:AO745" si="477">ABS(AK735-AM735)/AK735*100</f>
        <v>1.7739578443991841E-8</v>
      </c>
      <c r="AP735" s="2">
        <f t="shared" ref="AP735:AP745" si="478">ABS(AL735-AN735)/AL735*100</f>
        <v>9.3617507993036774E-9</v>
      </c>
      <c r="AQ735" s="215">
        <f t="shared" ref="AQ735:AQ745" si="479">(AM735-AK735)^2</f>
        <v>2.2456219391425499E-13</v>
      </c>
      <c r="AR735" s="280">
        <f t="shared" ref="AR735:AR745" si="480">(AN735-AL735)^2</f>
        <v>2.0501860810006221E-17</v>
      </c>
      <c r="AS735" s="475"/>
    </row>
    <row r="736" spans="4:45" s="20" customFormat="1" x14ac:dyDescent="0.25">
      <c r="D736" s="463"/>
      <c r="E736" s="426"/>
      <c r="F736" s="370"/>
      <c r="G736" s="370"/>
      <c r="H736" s="283">
        <v>1</v>
      </c>
      <c r="I736" s="284">
        <v>2674.2160994470801</v>
      </c>
      <c r="J736" s="284">
        <v>48.356191807774998</v>
      </c>
      <c r="K736" s="285">
        <v>2684.4795731737245</v>
      </c>
      <c r="L736" s="285">
        <v>48.357384233162257</v>
      </c>
      <c r="M736" s="286">
        <f t="shared" si="469"/>
        <v>0.38379373038575598</v>
      </c>
      <c r="N736" s="286">
        <f t="shared" si="470"/>
        <v>2.4659207904530476E-3</v>
      </c>
      <c r="O736" s="287">
        <f t="shared" si="471"/>
        <v>105.33889293752001</v>
      </c>
      <c r="P736" s="288">
        <f t="shared" si="472"/>
        <v>1.421878304180437E-6</v>
      </c>
      <c r="Q736" s="223"/>
      <c r="R736" s="23"/>
      <c r="S736" s="372"/>
      <c r="T736" s="367"/>
      <c r="U736" s="367"/>
      <c r="V736" s="3">
        <v>1</v>
      </c>
      <c r="W736" s="252">
        <v>2856.9851722995199</v>
      </c>
      <c r="X736" s="252">
        <v>48.373213879679298</v>
      </c>
      <c r="Y736" s="253">
        <v>2856.849585675885</v>
      </c>
      <c r="Z736" s="253">
        <v>48.375317875533689</v>
      </c>
      <c r="AA736" s="2">
        <f t="shared" si="473"/>
        <v>4.7457937461329279E-3</v>
      </c>
      <c r="AB736" s="2">
        <f t="shared" si="474"/>
        <v>4.3495060295647772E-3</v>
      </c>
      <c r="AC736" s="215">
        <f t="shared" si="475"/>
        <v>1.8383732508721697E-2</v>
      </c>
      <c r="AD736" s="217">
        <f t="shared" si="476"/>
        <v>4.4267985552941632E-6</v>
      </c>
      <c r="AE736" s="223"/>
      <c r="AF736" s="23"/>
      <c r="AG736" s="372"/>
      <c r="AH736" s="367"/>
      <c r="AI736" s="367"/>
      <c r="AJ736" s="3">
        <v>1</v>
      </c>
      <c r="AK736" s="252">
        <v>2671.3037984198199</v>
      </c>
      <c r="AL736" s="252">
        <v>48.362241890305597</v>
      </c>
      <c r="AM736" s="253">
        <v>2671.1639965124505</v>
      </c>
      <c r="AN736" s="253">
        <v>48.363812773947018</v>
      </c>
      <c r="AO736" s="2">
        <f t="shared" si="477"/>
        <v>5.2334709160437812E-3</v>
      </c>
      <c r="AP736" s="2">
        <f t="shared" si="478"/>
        <v>3.2481613341738829E-3</v>
      </c>
      <c r="AQ736" s="215">
        <f t="shared" si="479"/>
        <v>1.9544573304143009E-2</v>
      </c>
      <c r="AR736" s="280">
        <f t="shared" si="480"/>
        <v>2.4676754148826893E-6</v>
      </c>
      <c r="AS736" s="475"/>
    </row>
    <row r="737" spans="4:45" s="20" customFormat="1" x14ac:dyDescent="0.25">
      <c r="D737" s="463"/>
      <c r="E737" s="426"/>
      <c r="F737" s="370"/>
      <c r="G737" s="370"/>
      <c r="H737" s="283">
        <v>2</v>
      </c>
      <c r="I737" s="284">
        <v>2674.2053620051902</v>
      </c>
      <c r="J737" s="284">
        <v>48.353198746194103</v>
      </c>
      <c r="K737" s="285">
        <v>2684.336435063256</v>
      </c>
      <c r="L737" s="285">
        <v>48.355690390357893</v>
      </c>
      <c r="M737" s="286">
        <f t="shared" si="469"/>
        <v>0.37884424292939295</v>
      </c>
      <c r="N737" s="286">
        <f t="shared" si="470"/>
        <v>5.1530079258427629E-3</v>
      </c>
      <c r="O737" s="287">
        <f t="shared" si="471"/>
        <v>102.63864130786661</v>
      </c>
      <c r="P737" s="288">
        <f t="shared" si="472"/>
        <v>6.2082906389481988E-6</v>
      </c>
      <c r="Q737" s="223"/>
      <c r="R737" s="23"/>
      <c r="S737" s="372"/>
      <c r="T737" s="367"/>
      <c r="U737" s="367"/>
      <c r="V737" s="3">
        <v>2</v>
      </c>
      <c r="W737" s="252">
        <v>2856.9739207848102</v>
      </c>
      <c r="X737" s="252">
        <v>48.368279667288903</v>
      </c>
      <c r="Y737" s="253">
        <v>2856.7027464961211</v>
      </c>
      <c r="Z737" s="253">
        <v>48.372646913121443</v>
      </c>
      <c r="AA737" s="2">
        <f t="shared" si="473"/>
        <v>9.491661324460457E-3</v>
      </c>
      <c r="AB737" s="2">
        <f t="shared" si="474"/>
        <v>9.0291527062391439E-3</v>
      </c>
      <c r="AC737" s="215">
        <f t="shared" si="475"/>
        <v>7.3535494846014057E-2</v>
      </c>
      <c r="AD737" s="217">
        <f t="shared" si="476"/>
        <v>1.9072836161840915E-5</v>
      </c>
      <c r="AE737" s="223"/>
      <c r="AF737" s="23"/>
      <c r="AG737" s="372"/>
      <c r="AH737" s="367"/>
      <c r="AI737" s="367"/>
      <c r="AJ737" s="3">
        <v>2</v>
      </c>
      <c r="AK737" s="252">
        <v>2671.2930689802101</v>
      </c>
      <c r="AL737" s="252">
        <v>48.358557458546997</v>
      </c>
      <c r="AM737" s="253">
        <v>2671.0134634931428</v>
      </c>
      <c r="AN737" s="253">
        <v>48.361818239751308</v>
      </c>
      <c r="AO737" s="2">
        <f t="shared" si="477"/>
        <v>1.0467046477010876E-2</v>
      </c>
      <c r="AP737" s="2">
        <f t="shared" si="478"/>
        <v>6.7429248837833989E-3</v>
      </c>
      <c r="AQ737" s="215">
        <f t="shared" si="479"/>
        <v>7.8179228398158176E-2</v>
      </c>
      <c r="AR737" s="280">
        <f t="shared" si="480"/>
        <v>1.0632694062388277E-5</v>
      </c>
      <c r="AS737" s="475"/>
    </row>
    <row r="738" spans="4:45" s="20" customFormat="1" x14ac:dyDescent="0.25">
      <c r="D738" s="463"/>
      <c r="E738" s="426"/>
      <c r="F738" s="370"/>
      <c r="G738" s="370"/>
      <c r="H738" s="283">
        <v>3</v>
      </c>
      <c r="I738" s="284">
        <v>2674.1946246747998</v>
      </c>
      <c r="J738" s="284">
        <v>48.350159235825203</v>
      </c>
      <c r="K738" s="285">
        <v>2684.1932949831721</v>
      </c>
      <c r="L738" s="285">
        <v>48.35410131860916</v>
      </c>
      <c r="M738" s="286">
        <f t="shared" si="469"/>
        <v>0.37389463788890154</v>
      </c>
      <c r="N738" s="286">
        <f t="shared" si="470"/>
        <v>8.1531950385737347E-3</v>
      </c>
      <c r="O738" s="287">
        <f t="shared" si="471"/>
        <v>99.973407935526055</v>
      </c>
      <c r="P738" s="288">
        <f t="shared" si="472"/>
        <v>1.5540016675576488E-5</v>
      </c>
      <c r="Q738" s="223"/>
      <c r="R738" s="23"/>
      <c r="S738" s="372"/>
      <c r="T738" s="367"/>
      <c r="U738" s="367"/>
      <c r="V738" s="3">
        <v>3</v>
      </c>
      <c r="W738" s="252">
        <v>2856.96266945661</v>
      </c>
      <c r="X738" s="252">
        <v>48.363268932986898</v>
      </c>
      <c r="Y738" s="253">
        <v>2856.5559059662692</v>
      </c>
      <c r="Z738" s="253">
        <v>48.370133371352821</v>
      </c>
      <c r="AA738" s="2">
        <f t="shared" si="473"/>
        <v>1.4237620067265422E-2</v>
      </c>
      <c r="AB738" s="2">
        <f t="shared" si="474"/>
        <v>1.4193495430250634E-2</v>
      </c>
      <c r="AC738" s="215">
        <f t="shared" si="475"/>
        <v>0.1654565370742595</v>
      </c>
      <c r="AD738" s="217">
        <f t="shared" si="476"/>
        <v>4.7120514079560018E-5</v>
      </c>
      <c r="AE738" s="223"/>
      <c r="AF738" s="23"/>
      <c r="AG738" s="372"/>
      <c r="AH738" s="367"/>
      <c r="AI738" s="367"/>
      <c r="AJ738" s="3">
        <v>3</v>
      </c>
      <c r="AK738" s="252">
        <v>2671.2823396817498</v>
      </c>
      <c r="AL738" s="252">
        <v>48.354815849023502</v>
      </c>
      <c r="AM738" s="253">
        <v>2670.8629283960713</v>
      </c>
      <c r="AN738" s="253">
        <v>48.359941357091877</v>
      </c>
      <c r="AO738" s="2">
        <f t="shared" si="477"/>
        <v>1.570074714485158E-2</v>
      </c>
      <c r="AP738" s="2">
        <f t="shared" si="478"/>
        <v>1.0599788208019895E-2</v>
      </c>
      <c r="AQ738" s="215">
        <f t="shared" si="479"/>
        <v>0.17590582655449807</v>
      </c>
      <c r="AR738" s="280">
        <f t="shared" si="480"/>
        <v>2.6270832958972397E-5</v>
      </c>
      <c r="AS738" s="475"/>
    </row>
    <row r="739" spans="4:45" s="20" customFormat="1" x14ac:dyDescent="0.25">
      <c r="D739" s="463"/>
      <c r="E739" s="426"/>
      <c r="F739" s="370"/>
      <c r="G739" s="370"/>
      <c r="H739" s="283">
        <v>4</v>
      </c>
      <c r="I739" s="284">
        <v>2674.1838874461</v>
      </c>
      <c r="J739" s="284">
        <v>48.347464066705399</v>
      </c>
      <c r="K739" s="285">
        <v>2684.0501528763343</v>
      </c>
      <c r="L739" s="285">
        <v>48.352610537463057</v>
      </c>
      <c r="M739" s="286">
        <f t="shared" si="469"/>
        <v>0.36894491349496505</v>
      </c>
      <c r="N739" s="286">
        <f t="shared" si="470"/>
        <v>1.0644758431502999E-2</v>
      </c>
      <c r="O739" s="287">
        <f t="shared" si="471"/>
        <v>97.343193539836562</v>
      </c>
      <c r="P739" s="288">
        <f t="shared" si="472"/>
        <v>2.6486161259434114E-5</v>
      </c>
      <c r="Q739" s="223"/>
      <c r="R739" s="23"/>
      <c r="S739" s="372"/>
      <c r="T739" s="367"/>
      <c r="U739" s="367"/>
      <c r="V739" s="3">
        <v>4</v>
      </c>
      <c r="W739" s="252">
        <v>2856.9514182993998</v>
      </c>
      <c r="X739" s="252">
        <v>48.358824188656897</v>
      </c>
      <c r="Y739" s="253">
        <v>2856.4090640053273</v>
      </c>
      <c r="Z739" s="253">
        <v>48.367767972290018</v>
      </c>
      <c r="AA739" s="2">
        <f t="shared" si="473"/>
        <v>1.8983672266831009E-2</v>
      </c>
      <c r="AB739" s="2">
        <f t="shared" si="474"/>
        <v>1.8494625920245786E-2</v>
      </c>
      <c r="AC739" s="215">
        <f t="shared" si="475"/>
        <v>0.29414818029892137</v>
      </c>
      <c r="AD739" s="217">
        <f t="shared" si="476"/>
        <v>7.999126567609072E-5</v>
      </c>
      <c r="AE739" s="223"/>
      <c r="AF739" s="23"/>
      <c r="AG739" s="372"/>
      <c r="AH739" s="367"/>
      <c r="AI739" s="367"/>
      <c r="AJ739" s="3">
        <v>4</v>
      </c>
      <c r="AK739" s="252">
        <v>2671.27161051238</v>
      </c>
      <c r="AL739" s="252">
        <v>48.3514981188221</v>
      </c>
      <c r="AM739" s="253">
        <v>2670.7123911533345</v>
      </c>
      <c r="AN739" s="253">
        <v>48.358175186131099</v>
      </c>
      <c r="AO739" s="2">
        <f t="shared" si="477"/>
        <v>2.0934575010822788E-2</v>
      </c>
      <c r="AP739" s="2">
        <f t="shared" si="478"/>
        <v>1.3809432114368882E-2</v>
      </c>
      <c r="AQ739" s="215">
        <f t="shared" si="479"/>
        <v>0.31272629153129128</v>
      </c>
      <c r="AR739" s="280">
        <f t="shared" si="480"/>
        <v>4.4583227848904284E-5</v>
      </c>
      <c r="AS739" s="475"/>
    </row>
    <row r="740" spans="4:45" s="20" customFormat="1" x14ac:dyDescent="0.25">
      <c r="D740" s="463"/>
      <c r="E740" s="426"/>
      <c r="F740" s="370"/>
      <c r="G740" s="370"/>
      <c r="H740" s="283">
        <v>5</v>
      </c>
      <c r="I740" s="284">
        <v>2674.17315030087</v>
      </c>
      <c r="J740" s="284">
        <v>48.3449571743731</v>
      </c>
      <c r="K740" s="285">
        <v>2683.9070086891124</v>
      </c>
      <c r="L740" s="285">
        <v>48.351211967301452</v>
      </c>
      <c r="M740" s="286">
        <f t="shared" si="469"/>
        <v>0.36399506842506713</v>
      </c>
      <c r="N740" s="286">
        <f t="shared" si="470"/>
        <v>1.2937839423028969E-2</v>
      </c>
      <c r="O740" s="287">
        <f t="shared" si="471"/>
        <v>94.747999122357413</v>
      </c>
      <c r="P740" s="288">
        <f t="shared" si="472"/>
        <v>3.9122434576568629E-5</v>
      </c>
      <c r="Q740" s="223"/>
      <c r="R740" s="23"/>
      <c r="S740" s="372"/>
      <c r="T740" s="367"/>
      <c r="U740" s="367"/>
      <c r="V740" s="3">
        <v>5</v>
      </c>
      <c r="W740" s="252">
        <v>2856.9401672843701</v>
      </c>
      <c r="X740" s="252">
        <v>48.354688882095999</v>
      </c>
      <c r="Y740" s="253">
        <v>2856.2622205370453</v>
      </c>
      <c r="Z740" s="253">
        <v>48.365541984806512</v>
      </c>
      <c r="AA740" s="2">
        <f t="shared" si="473"/>
        <v>2.3729819584187576E-2</v>
      </c>
      <c r="AB740" s="2">
        <f t="shared" si="474"/>
        <v>2.2444778286085713E-2</v>
      </c>
      <c r="AC740" s="215">
        <f t="shared" si="475"/>
        <v>0.45961179220823256</v>
      </c>
      <c r="AD740" s="217">
        <f t="shared" si="476"/>
        <v>1.177898384449443E-4</v>
      </c>
      <c r="AE740" s="223"/>
      <c r="AF740" s="23"/>
      <c r="AG740" s="372"/>
      <c r="AH740" s="367"/>
      <c r="AI740" s="367"/>
      <c r="AJ740" s="3">
        <v>5</v>
      </c>
      <c r="AK740" s="252">
        <v>2671.2608814496698</v>
      </c>
      <c r="AL740" s="252">
        <v>48.348412155409697</v>
      </c>
      <c r="AM740" s="253">
        <v>2670.5618517010048</v>
      </c>
      <c r="AN740" s="253">
        <v>48.356513196383347</v>
      </c>
      <c r="AO740" s="2">
        <f t="shared" si="477"/>
        <v>2.6168531629364503E-2</v>
      </c>
      <c r="AP740" s="2">
        <f t="shared" si="478"/>
        <v>1.6755547105889498E-2</v>
      </c>
      <c r="AQ740" s="215">
        <f t="shared" si="479"/>
        <v>0.48864258951865014</v>
      </c>
      <c r="AR740" s="280">
        <f t="shared" si="480"/>
        <v>6.5626864856744405E-5</v>
      </c>
      <c r="AS740" s="475"/>
    </row>
    <row r="741" spans="4:45" s="20" customFormat="1" x14ac:dyDescent="0.25">
      <c r="D741" s="463"/>
      <c r="E741" s="426"/>
      <c r="F741" s="370"/>
      <c r="G741" s="370"/>
      <c r="H741" s="283">
        <v>6</v>
      </c>
      <c r="I741" s="284">
        <v>2674.1624132330198</v>
      </c>
      <c r="J741" s="284">
        <v>48.342569038846698</v>
      </c>
      <c r="K741" s="285">
        <v>2683.7638623711655</v>
      </c>
      <c r="L741" s="285">
        <v>48.349899904548479</v>
      </c>
      <c r="M741" s="286">
        <f t="shared" si="469"/>
        <v>0.35904510102427378</v>
      </c>
      <c r="N741" s="286">
        <f t="shared" si="470"/>
        <v>1.5164410678900829E-2</v>
      </c>
      <c r="O741" s="287">
        <f t="shared" si="471"/>
        <v>92.187825552397911</v>
      </c>
      <c r="P741" s="288">
        <f t="shared" si="472"/>
        <v>5.3741591937561859E-5</v>
      </c>
      <c r="Q741" s="223"/>
      <c r="R741" s="23"/>
      <c r="S741" s="372"/>
      <c r="T741" s="367"/>
      <c r="U741" s="367"/>
      <c r="V741" s="3">
        <v>6</v>
      </c>
      <c r="W741" s="252">
        <v>2856.9289164019401</v>
      </c>
      <c r="X741" s="252">
        <v>48.350749175142496</v>
      </c>
      <c r="Y741" s="253">
        <v>2856.1153754896441</v>
      </c>
      <c r="Z741" s="253">
        <v>48.363447192360027</v>
      </c>
      <c r="AA741" s="2">
        <f t="shared" si="473"/>
        <v>2.847606419695713E-2</v>
      </c>
      <c r="AB741" s="2">
        <f t="shared" si="474"/>
        <v>2.6262296725815749E-2</v>
      </c>
      <c r="AC741" s="215">
        <f t="shared" si="475"/>
        <v>0.66184881597948642</v>
      </c>
      <c r="AD741" s="217">
        <f t="shared" si="476"/>
        <v>1.6123964125670947E-4</v>
      </c>
      <c r="AE741" s="223"/>
      <c r="AF741" s="23"/>
      <c r="AG741" s="372"/>
      <c r="AH741" s="367"/>
      <c r="AI741" s="367"/>
      <c r="AJ741" s="3">
        <v>6</v>
      </c>
      <c r="AK741" s="252">
        <v>2671.25015248614</v>
      </c>
      <c r="AL741" s="252">
        <v>48.3454723809933</v>
      </c>
      <c r="AM741" s="253">
        <v>2670.4113099788965</v>
      </c>
      <c r="AN741" s="253">
        <v>48.354949242569234</v>
      </c>
      <c r="AO741" s="2">
        <f t="shared" si="477"/>
        <v>3.1402618974594551E-2</v>
      </c>
      <c r="AP741" s="2">
        <f t="shared" si="478"/>
        <v>1.9602376622261098E-2</v>
      </c>
      <c r="AQ741" s="215">
        <f t="shared" si="479"/>
        <v>0.7036567519585587</v>
      </c>
      <c r="AR741" s="280">
        <f t="shared" si="480"/>
        <v>8.9810905329405284E-5</v>
      </c>
      <c r="AS741" s="475"/>
    </row>
    <row r="742" spans="4:45" s="20" customFormat="1" x14ac:dyDescent="0.25">
      <c r="D742" s="463"/>
      <c r="E742" s="426"/>
      <c r="F742" s="370"/>
      <c r="G742" s="370"/>
      <c r="H742" s="283">
        <v>7</v>
      </c>
      <c r="I742" s="284">
        <v>2674.1516762249298</v>
      </c>
      <c r="J742" s="284">
        <v>48.340775226515603</v>
      </c>
      <c r="K742" s="285">
        <v>2683.6207138752397</v>
      </c>
      <c r="L742" s="285">
        <v>48.348668998411391</v>
      </c>
      <c r="M742" s="286">
        <f t="shared" si="469"/>
        <v>0.35409501018570733</v>
      </c>
      <c r="N742" s="286">
        <f t="shared" si="470"/>
        <v>1.6329427608057043E-2</v>
      </c>
      <c r="O742" s="287">
        <f t="shared" si="471"/>
        <v>89.662674022986977</v>
      </c>
      <c r="P742" s="288">
        <f t="shared" si="472"/>
        <v>6.2311634742723599E-5</v>
      </c>
      <c r="Q742" s="223"/>
      <c r="R742" s="23"/>
      <c r="S742" s="372"/>
      <c r="T742" s="367"/>
      <c r="U742" s="367"/>
      <c r="V742" s="3">
        <v>7</v>
      </c>
      <c r="W742" s="252">
        <v>2856.9176656242298</v>
      </c>
      <c r="X742" s="252">
        <v>48.347789239651398</v>
      </c>
      <c r="Y742" s="253">
        <v>2855.9685287955513</v>
      </c>
      <c r="Z742" s="253">
        <v>48.361475862664818</v>
      </c>
      <c r="AA742" s="2">
        <f t="shared" si="473"/>
        <v>3.3222407495287869E-2</v>
      </c>
      <c r="AB742" s="2">
        <f t="shared" si="474"/>
        <v>2.8308684282497627E-2</v>
      </c>
      <c r="AC742" s="215">
        <f t="shared" si="475"/>
        <v>0.90086071955397007</v>
      </c>
      <c r="AD742" s="217">
        <f t="shared" si="476"/>
        <v>1.8732364951148546E-4</v>
      </c>
      <c r="AE742" s="223"/>
      <c r="AF742" s="23"/>
      <c r="AG742" s="372"/>
      <c r="AH742" s="367"/>
      <c r="AI742" s="367"/>
      <c r="AJ742" s="3">
        <v>7</v>
      </c>
      <c r="AK742" s="252">
        <v>2671.23942360008</v>
      </c>
      <c r="AL742" s="252">
        <v>48.343264212157898</v>
      </c>
      <c r="AM742" s="253">
        <v>2670.2607659303426</v>
      </c>
      <c r="AN742" s="253">
        <v>48.353477541894065</v>
      </c>
      <c r="AO742" s="2">
        <f t="shared" si="477"/>
        <v>3.6636838356424936E-2</v>
      </c>
      <c r="AP742" s="2">
        <f t="shared" si="478"/>
        <v>2.1126686214951427E-2</v>
      </c>
      <c r="AQ742" s="215">
        <f t="shared" si="479"/>
        <v>0.95777083453595235</v>
      </c>
      <c r="AR742" s="280">
        <f t="shared" si="480"/>
        <v>1.0431210429968347E-4</v>
      </c>
      <c r="AS742" s="475"/>
    </row>
    <row r="743" spans="4:45" s="20" customFormat="1" x14ac:dyDescent="0.25">
      <c r="D743" s="463"/>
      <c r="E743" s="426"/>
      <c r="F743" s="370"/>
      <c r="G743" s="370"/>
      <c r="H743" s="283">
        <v>8</v>
      </c>
      <c r="I743" s="284">
        <v>2674.1409392575201</v>
      </c>
      <c r="J743" s="284">
        <v>48.3391121791798</v>
      </c>
      <c r="K743" s="285">
        <v>2683.4775631569773</v>
      </c>
      <c r="L743" s="285">
        <v>48.347514229060074</v>
      </c>
      <c r="M743" s="286">
        <f t="shared" si="469"/>
        <v>0.34914479496542683</v>
      </c>
      <c r="N743" s="286">
        <f t="shared" si="470"/>
        <v>1.7381473307019557E-2</v>
      </c>
      <c r="O743" s="287">
        <f t="shared" si="471"/>
        <v>87.172545839915529</v>
      </c>
      <c r="P743" s="288">
        <f t="shared" si="472"/>
        <v>7.0594442190618657E-5</v>
      </c>
      <c r="Q743" s="223"/>
      <c r="R743" s="23"/>
      <c r="S743" s="372"/>
      <c r="T743" s="367"/>
      <c r="U743" s="367"/>
      <c r="V743" s="3">
        <v>8</v>
      </c>
      <c r="W743" s="252">
        <v>2856.9064149211399</v>
      </c>
      <c r="X743" s="252">
        <v>48.345044876795797</v>
      </c>
      <c r="Y743" s="253">
        <v>2855.8216803911546</v>
      </c>
      <c r="Z743" s="253">
        <v>48.359620719151366</v>
      </c>
      <c r="AA743" s="2">
        <f t="shared" si="473"/>
        <v>3.7968850653277986E-2</v>
      </c>
      <c r="AB743" s="2">
        <f t="shared" si="474"/>
        <v>3.0149609732940917E-2</v>
      </c>
      <c r="AC743" s="215">
        <f t="shared" si="475"/>
        <v>1.1766490005424859</v>
      </c>
      <c r="AD743" s="217">
        <f t="shared" si="476"/>
        <v>2.1245518037440157E-4</v>
      </c>
      <c r="AE743" s="223"/>
      <c r="AF743" s="23"/>
      <c r="AG743" s="372"/>
      <c r="AH743" s="367"/>
      <c r="AI743" s="367"/>
      <c r="AJ743" s="3">
        <v>8</v>
      </c>
      <c r="AK743" s="252">
        <v>2671.22869476803</v>
      </c>
      <c r="AL743" s="252">
        <v>48.341217012595202</v>
      </c>
      <c r="AM743" s="253">
        <v>2670.1102195019889</v>
      </c>
      <c r="AN743" s="253">
        <v>48.352092652666549</v>
      </c>
      <c r="AO743" s="2">
        <f t="shared" si="477"/>
        <v>4.1871190895476217E-2</v>
      </c>
      <c r="AP743" s="2">
        <f t="shared" si="478"/>
        <v>2.249765467947119E-2</v>
      </c>
      <c r="AQ743" s="215">
        <f t="shared" si="479"/>
        <v>1.2509869207456188</v>
      </c>
      <c r="AR743" s="280">
        <f t="shared" si="480"/>
        <v>1.1827954696149832E-4</v>
      </c>
      <c r="AS743" s="475"/>
    </row>
    <row r="744" spans="4:45" s="20" customFormat="1" x14ac:dyDescent="0.25">
      <c r="D744" s="463"/>
      <c r="E744" s="426"/>
      <c r="F744" s="370"/>
      <c r="G744" s="370"/>
      <c r="H744" s="283">
        <v>9</v>
      </c>
      <c r="I744" s="284">
        <v>2674.1302023232001</v>
      </c>
      <c r="J744" s="284">
        <v>48.337618584054802</v>
      </c>
      <c r="K744" s="285">
        <v>2683.3344101747375</v>
      </c>
      <c r="L744" s="285">
        <v>48.346430887156167</v>
      </c>
      <c r="M744" s="286">
        <f t="shared" si="469"/>
        <v>0.34419445408982147</v>
      </c>
      <c r="N744" s="286">
        <f t="shared" si="470"/>
        <v>1.8230734900688893E-2</v>
      </c>
      <c r="O744" s="287">
        <f t="shared" si="471"/>
        <v>84.717442174302278</v>
      </c>
      <c r="P744" s="288">
        <f t="shared" si="472"/>
        <v>7.7656685950330015E-5</v>
      </c>
      <c r="Q744" s="223"/>
      <c r="R744" s="23"/>
      <c r="S744" s="372"/>
      <c r="T744" s="367"/>
      <c r="U744" s="367"/>
      <c r="V744" s="3">
        <v>9</v>
      </c>
      <c r="W744" s="252">
        <v>2856.8951642806501</v>
      </c>
      <c r="X744" s="252">
        <v>48.342580102605801</v>
      </c>
      <c r="Y744" s="253">
        <v>2855.6748302165674</v>
      </c>
      <c r="Z744" s="253">
        <v>48.35787491410813</v>
      </c>
      <c r="AA744" s="2">
        <f t="shared" si="473"/>
        <v>4.2715395347379108E-2</v>
      </c>
      <c r="AB744" s="2">
        <f t="shared" si="474"/>
        <v>3.163838477356077E-2</v>
      </c>
      <c r="AC744" s="215">
        <f t="shared" si="475"/>
        <v>1.4892152279604418</v>
      </c>
      <c r="AD744" s="217">
        <f t="shared" si="476"/>
        <v>2.3393125889178322E-4</v>
      </c>
      <c r="AE744" s="223"/>
      <c r="AF744" s="23"/>
      <c r="AG744" s="372"/>
      <c r="AH744" s="367"/>
      <c r="AI744" s="367"/>
      <c r="AJ744" s="3">
        <v>9</v>
      </c>
      <c r="AK744" s="252">
        <v>2671.2179659806502</v>
      </c>
      <c r="AL744" s="252">
        <v>48.339378406760197</v>
      </c>
      <c r="AM744" s="253">
        <v>2669.9596706435977</v>
      </c>
      <c r="AN744" s="253">
        <v>48.350789454178674</v>
      </c>
      <c r="AO744" s="2">
        <f t="shared" si="477"/>
        <v>4.710567812426783E-2</v>
      </c>
      <c r="AP744" s="2">
        <f t="shared" si="478"/>
        <v>2.3606111196666037E-2</v>
      </c>
      <c r="AQ744" s="215">
        <f t="shared" si="479"/>
        <v>1.5833071552479618</v>
      </c>
      <c r="AR744" s="280">
        <f t="shared" si="480"/>
        <v>1.3021200318673022E-4</v>
      </c>
      <c r="AS744" s="475"/>
    </row>
    <row r="745" spans="4:45" s="20" customFormat="1" x14ac:dyDescent="0.25">
      <c r="D745" s="463"/>
      <c r="E745" s="426"/>
      <c r="F745" s="370"/>
      <c r="G745" s="370"/>
      <c r="H745" s="283">
        <v>10</v>
      </c>
      <c r="I745" s="284">
        <v>2674.1194654146798</v>
      </c>
      <c r="J745" s="284">
        <v>48.336299568542501</v>
      </c>
      <c r="K745" s="285">
        <v>2683.1912548894288</v>
      </c>
      <c r="L745" s="285">
        <v>48.345414554648372</v>
      </c>
      <c r="M745" s="286">
        <f t="shared" si="469"/>
        <v>0.33924398636925757</v>
      </c>
      <c r="N745" s="286">
        <f t="shared" si="470"/>
        <v>1.8857434655182217E-2</v>
      </c>
      <c r="O745" s="287">
        <f t="shared" si="471"/>
        <v>82.29736427416745</v>
      </c>
      <c r="P745" s="288">
        <f t="shared" si="472"/>
        <v>8.308297171022185E-5</v>
      </c>
      <c r="Q745" s="223"/>
      <c r="R745" s="23"/>
      <c r="S745" s="372"/>
      <c r="T745" s="367"/>
      <c r="U745" s="367"/>
      <c r="V745" s="3">
        <v>10</v>
      </c>
      <c r="W745" s="252">
        <v>2856.8839136912402</v>
      </c>
      <c r="X745" s="252">
        <v>48.3404034893735</v>
      </c>
      <c r="Y745" s="253">
        <v>2855.5279782154098</v>
      </c>
      <c r="Z745" s="253">
        <v>48.356232003406198</v>
      </c>
      <c r="AA745" s="2">
        <f t="shared" si="473"/>
        <v>4.7462043148909561E-2</v>
      </c>
      <c r="AB745" s="2">
        <f t="shared" si="474"/>
        <v>3.2743859980766739E-2</v>
      </c>
      <c r="AC745" s="215">
        <f t="shared" si="475"/>
        <v>1.838561014615393</v>
      </c>
      <c r="AD745" s="217">
        <f t="shared" si="476"/>
        <v>2.5054185648332189E-4</v>
      </c>
      <c r="AE745" s="223"/>
      <c r="AF745" s="23"/>
      <c r="AG745" s="372"/>
      <c r="AH745" s="367"/>
      <c r="AI745" s="367"/>
      <c r="AJ745" s="3">
        <v>10</v>
      </c>
      <c r="AK745" s="252">
        <v>2671.2072372289499</v>
      </c>
      <c r="AL745" s="252">
        <v>48.337754706226399</v>
      </c>
      <c r="AM745" s="253">
        <v>2669.8091193078653</v>
      </c>
      <c r="AN745" s="253">
        <v>48.34956312777237</v>
      </c>
      <c r="AO745" s="2">
        <f t="shared" si="477"/>
        <v>5.2340301478628545E-2</v>
      </c>
      <c r="AP745" s="2">
        <f t="shared" si="478"/>
        <v>2.4428982309454849E-2</v>
      </c>
      <c r="AQ745" s="215">
        <f t="shared" si="479"/>
        <v>1.9547337212578586</v>
      </c>
      <c r="AR745" s="280">
        <f t="shared" si="480"/>
        <v>1.3943881940736927E-4</v>
      </c>
      <c r="AS745" s="475"/>
    </row>
    <row r="746" spans="4:45" s="20" customFormat="1" x14ac:dyDescent="0.25">
      <c r="D746" s="463"/>
      <c r="E746" s="426"/>
      <c r="F746" s="370"/>
      <c r="G746" s="370"/>
      <c r="H746" s="283">
        <v>11</v>
      </c>
      <c r="I746" s="284">
        <v>2674.1087285163699</v>
      </c>
      <c r="J746" s="284">
        <v>48.335421296165102</v>
      </c>
      <c r="K746" s="285">
        <v>2683.0480972643509</v>
      </c>
      <c r="L746" s="285">
        <v>48.344461086755601</v>
      </c>
      <c r="M746" s="286">
        <f t="shared" ref="M746:M809" si="481">ABS(I746-K746)/I746*100</f>
        <v>0.33429339101483296</v>
      </c>
      <c r="N746" s="286">
        <f t="shared" ref="N746:N809" si="482">ABS(J746-L746)/J746*100</f>
        <v>1.8702207093861657E-2</v>
      </c>
      <c r="O746" s="287">
        <f t="shared" ref="O746:O809" si="483">(K746-I746)^2</f>
        <v>79.912313612379521</v>
      </c>
      <c r="P746" s="288">
        <f t="shared" ref="P746:P809" si="484">(L746-J746)^2</f>
        <v>8.171781392007983E-5</v>
      </c>
      <c r="Q746" s="223"/>
      <c r="R746" s="23"/>
      <c r="S746" s="372"/>
      <c r="T746" s="367"/>
      <c r="U746" s="367"/>
      <c r="V746" s="3">
        <v>11</v>
      </c>
      <c r="W746" s="252">
        <v>2856.8726631282202</v>
      </c>
      <c r="X746" s="252">
        <v>48.3389543989476</v>
      </c>
      <c r="Y746" s="253">
        <v>2855.3811243346013</v>
      </c>
      <c r="Z746" s="253">
        <v>48.354685922713593</v>
      </c>
      <c r="AA746" s="2">
        <f t="shared" ref="AA746:AA809" si="485">ABS(W746-Y746)/W746*100</f>
        <v>5.2208795053039679E-2</v>
      </c>
      <c r="AB746" s="2">
        <f t="shared" ref="AB746:AB809" si="486">ABS(X746-Z746)/X746*100</f>
        <v>3.2544195383620994E-2</v>
      </c>
      <c r="AC746" s="215">
        <f t="shared" ref="AC746:AC809" si="487">(Y746-W746)^2</f>
        <v>2.22468797287021</v>
      </c>
      <c r="AD746" s="217">
        <f t="shared" ref="AD746:AD809" si="488">(Z746-X746)^2</f>
        <v>2.4748084000000137E-4</v>
      </c>
      <c r="AE746" s="223"/>
      <c r="AF746" s="23"/>
      <c r="AG746" s="372"/>
      <c r="AH746" s="367"/>
      <c r="AI746" s="367"/>
      <c r="AJ746" s="3">
        <v>11</v>
      </c>
      <c r="AK746" s="252">
        <v>2671.1965084937401</v>
      </c>
      <c r="AL746" s="252">
        <v>48.336673554752601</v>
      </c>
      <c r="AM746" s="253">
        <v>2669.6585654502469</v>
      </c>
      <c r="AN746" s="253">
        <v>48.348409139022969</v>
      </c>
      <c r="AO746" s="2">
        <f t="shared" ref="AO746:AO809" si="489">ABS(AK746-AM746)/AK746*100</f>
        <v>5.7575061909632574E-2</v>
      </c>
      <c r="AP746" s="2">
        <f t="shared" ref="AP746:AP809" si="490">ABS(AL746-AN746)/AL746*100</f>
        <v>2.427884131719471E-2</v>
      </c>
      <c r="AQ746" s="215">
        <f t="shared" ref="AQ746:AQ809" si="491">(AM746-AK746)^2</f>
        <v>2.3652688050291717</v>
      </c>
      <c r="AR746" s="280">
        <f t="shared" ref="AR746:AR809" si="492">(AN746-AL746)^2</f>
        <v>1.3772393816692768E-4</v>
      </c>
      <c r="AS746" s="475"/>
    </row>
    <row r="747" spans="4:45" s="20" customFormat="1" x14ac:dyDescent="0.25">
      <c r="D747" s="463"/>
      <c r="E747" s="426"/>
      <c r="F747" s="370"/>
      <c r="G747" s="370"/>
      <c r="H747" s="283">
        <v>12</v>
      </c>
      <c r="I747" s="284">
        <v>2674.0979916208998</v>
      </c>
      <c r="J747" s="284">
        <v>48.334578108915998</v>
      </c>
      <c r="K747" s="285">
        <v>2682.9049372650466</v>
      </c>
      <c r="L747" s="285">
        <v>48.343566595064523</v>
      </c>
      <c r="M747" s="286">
        <f t="shared" si="481"/>
        <v>0.32934266701305115</v>
      </c>
      <c r="N747" s="286">
        <f t="shared" si="482"/>
        <v>1.8596388962514789E-2</v>
      </c>
      <c r="O747" s="287">
        <f t="shared" si="483"/>
        <v>77.562291578954671</v>
      </c>
      <c r="P747" s="288">
        <f t="shared" si="484"/>
        <v>8.0792883242217586E-5</v>
      </c>
      <c r="Q747" s="223"/>
      <c r="R747" s="23"/>
      <c r="S747" s="372"/>
      <c r="T747" s="367"/>
      <c r="U747" s="367"/>
      <c r="V747" s="3">
        <v>12</v>
      </c>
      <c r="W747" s="252">
        <v>2856.8614125798299</v>
      </c>
      <c r="X747" s="252">
        <v>48.337563206447903</v>
      </c>
      <c r="Y747" s="253">
        <v>2855.234268524167</v>
      </c>
      <c r="Z747" s="253">
        <v>48.353230965111393</v>
      </c>
      <c r="AA747" s="2">
        <f t="shared" si="485"/>
        <v>5.6955652398748308E-2</v>
      </c>
      <c r="AB747" s="2">
        <f t="shared" si="486"/>
        <v>3.2413215777083136E-2</v>
      </c>
      <c r="AC747" s="215">
        <f t="shared" si="487"/>
        <v>2.6475977778792363</v>
      </c>
      <c r="AD747" s="217">
        <f t="shared" si="488"/>
        <v>2.4547866153736301E-4</v>
      </c>
      <c r="AE747" s="223"/>
      <c r="AF747" s="23"/>
      <c r="AG747" s="372"/>
      <c r="AH747" s="367"/>
      <c r="AI747" s="367"/>
      <c r="AJ747" s="3">
        <v>12</v>
      </c>
      <c r="AK747" s="252">
        <v>2671.18577976593</v>
      </c>
      <c r="AL747" s="252">
        <v>48.335635593050903</v>
      </c>
      <c r="AM747" s="253">
        <v>2669.5080090287966</v>
      </c>
      <c r="AN747" s="253">
        <v>48.347323220973543</v>
      </c>
      <c r="AO747" s="2">
        <f t="shared" si="489"/>
        <v>6.2809960649028079E-2</v>
      </c>
      <c r="AP747" s="2">
        <f t="shared" si="490"/>
        <v>2.4180147378305362E-2</v>
      </c>
      <c r="AQ747" s="215">
        <f t="shared" si="491"/>
        <v>2.8149146463812009</v>
      </c>
      <c r="AR747" s="280">
        <f t="shared" si="492"/>
        <v>1.3660064645808196E-4</v>
      </c>
      <c r="AS747" s="475"/>
    </row>
    <row r="748" spans="4:45" s="20" customFormat="1" x14ac:dyDescent="0.25">
      <c r="D748" s="463"/>
      <c r="E748" s="426"/>
      <c r="F748" s="370"/>
      <c r="G748" s="370"/>
      <c r="H748" s="283">
        <v>13</v>
      </c>
      <c r="I748" s="284">
        <v>2674.08725472776</v>
      </c>
      <c r="J748" s="284">
        <v>48.333731285317398</v>
      </c>
      <c r="K748" s="285">
        <v>2682.7617748591642</v>
      </c>
      <c r="L748" s="285">
        <v>48.342727431672529</v>
      </c>
      <c r="M748" s="286">
        <f t="shared" si="481"/>
        <v>0.32439181317168364</v>
      </c>
      <c r="N748" s="286">
        <f t="shared" si="482"/>
        <v>1.861256335047998E-2</v>
      </c>
      <c r="O748" s="287">
        <f t="shared" si="483"/>
        <v>75.247299510138106</v>
      </c>
      <c r="P748" s="288">
        <f t="shared" si="484"/>
        <v>8.0930649242927119E-5</v>
      </c>
      <c r="Q748" s="223"/>
      <c r="R748" s="23"/>
      <c r="S748" s="372"/>
      <c r="T748" s="367"/>
      <c r="U748" s="367"/>
      <c r="V748" s="3">
        <v>13</v>
      </c>
      <c r="W748" s="252">
        <v>2856.8501620452598</v>
      </c>
      <c r="X748" s="252">
        <v>48.336166010852502</v>
      </c>
      <c r="Y748" s="253">
        <v>2855.0874107370541</v>
      </c>
      <c r="Z748" s="253">
        <v>48.351861760029088</v>
      </c>
      <c r="AA748" s="2">
        <f t="shared" si="485"/>
        <v>6.170261680590558E-2</v>
      </c>
      <c r="AB748" s="2">
        <f t="shared" si="486"/>
        <v>3.247206071963285E-2</v>
      </c>
      <c r="AC748" s="215">
        <f t="shared" si="487"/>
        <v>3.107292174580834</v>
      </c>
      <c r="AD748" s="217">
        <f t="shared" si="488"/>
        <v>2.4635654221431765E-4</v>
      </c>
      <c r="AE748" s="223"/>
      <c r="AF748" s="23"/>
      <c r="AG748" s="372"/>
      <c r="AH748" s="367"/>
      <c r="AI748" s="367"/>
      <c r="AJ748" s="3">
        <v>13</v>
      </c>
      <c r="AK748" s="252">
        <v>2671.1750510448801</v>
      </c>
      <c r="AL748" s="252">
        <v>48.334593155032003</v>
      </c>
      <c r="AM748" s="253">
        <v>2669.3574500040113</v>
      </c>
      <c r="AN748" s="253">
        <v>48.346301358358183</v>
      </c>
      <c r="AO748" s="2">
        <f t="shared" si="489"/>
        <v>6.8044999153380289E-2</v>
      </c>
      <c r="AP748" s="2">
        <f t="shared" si="490"/>
        <v>2.4223237565330756E-2</v>
      </c>
      <c r="AQ748" s="215">
        <f t="shared" si="491"/>
        <v>3.3036735437673248</v>
      </c>
      <c r="AR748" s="280">
        <f t="shared" si="492"/>
        <v>1.3708202512716073E-4</v>
      </c>
      <c r="AS748" s="475"/>
    </row>
    <row r="749" spans="4:45" s="20" customFormat="1" x14ac:dyDescent="0.25">
      <c r="D749" s="463"/>
      <c r="E749" s="426"/>
      <c r="F749" s="370"/>
      <c r="G749" s="370"/>
      <c r="H749" s="283">
        <v>14</v>
      </c>
      <c r="I749" s="284">
        <v>2674.07651783448</v>
      </c>
      <c r="J749" s="284">
        <v>48.333056308847901</v>
      </c>
      <c r="K749" s="285">
        <v>2682.6186100163268</v>
      </c>
      <c r="L749" s="285">
        <v>48.341940174311524</v>
      </c>
      <c r="M749" s="286">
        <f t="shared" si="481"/>
        <v>0.3194408284458643</v>
      </c>
      <c r="N749" s="286">
        <f t="shared" si="482"/>
        <v>1.8380516652734658E-2</v>
      </c>
      <c r="O749" s="287">
        <f t="shared" si="483"/>
        <v>72.967338843167937</v>
      </c>
      <c r="P749" s="288">
        <f t="shared" si="484"/>
        <v>7.8923065575760753E-5</v>
      </c>
      <c r="Q749" s="223"/>
      <c r="R749" s="23"/>
      <c r="S749" s="372"/>
      <c r="T749" s="367"/>
      <c r="U749" s="367"/>
      <c r="V749" s="3">
        <v>14</v>
      </c>
      <c r="W749" s="252">
        <v>2856.83891152058</v>
      </c>
      <c r="X749" s="252">
        <v>48.335052113195303</v>
      </c>
      <c r="Y749" s="253">
        <v>2854.94055092896</v>
      </c>
      <c r="Z749" s="253">
        <v>48.350573253421381</v>
      </c>
      <c r="AA749" s="2">
        <f t="shared" si="485"/>
        <v>6.6449689689001584E-2</v>
      </c>
      <c r="AB749" s="2">
        <f t="shared" si="486"/>
        <v>3.2111561997965277E-2</v>
      </c>
      <c r="AC749" s="215">
        <f t="shared" si="487"/>
        <v>3.6037729358161243</v>
      </c>
      <c r="AD749" s="217">
        <f t="shared" si="488"/>
        <v>2.4090579391756217E-4</v>
      </c>
      <c r="AE749" s="223"/>
      <c r="AF749" s="23"/>
      <c r="AG749" s="372"/>
      <c r="AH749" s="367"/>
      <c r="AI749" s="367"/>
      <c r="AJ749" s="3">
        <v>14</v>
      </c>
      <c r="AK749" s="252">
        <v>2671.1643223275501</v>
      </c>
      <c r="AL749" s="252">
        <v>48.333762260076298</v>
      </c>
      <c r="AM749" s="253">
        <v>2669.2068883386896</v>
      </c>
      <c r="AN749" s="253">
        <v>48.345339772755899</v>
      </c>
      <c r="AO749" s="2">
        <f t="shared" si="489"/>
        <v>7.3280178703300322E-2</v>
      </c>
      <c r="AP749" s="2">
        <f t="shared" si="490"/>
        <v>2.3953261939975181E-2</v>
      </c>
      <c r="AQ749" s="215">
        <f t="shared" si="491"/>
        <v>3.8315478207460538</v>
      </c>
      <c r="AR749" s="280">
        <f t="shared" si="492"/>
        <v>1.3403879984632061E-4</v>
      </c>
      <c r="AS749" s="475"/>
    </row>
    <row r="750" spans="4:45" s="20" customFormat="1" x14ac:dyDescent="0.25">
      <c r="D750" s="463"/>
      <c r="E750" s="426"/>
      <c r="F750" s="370"/>
      <c r="G750" s="370"/>
      <c r="H750" s="283">
        <v>15</v>
      </c>
      <c r="I750" s="284">
        <v>2674.0657809318</v>
      </c>
      <c r="J750" s="284">
        <v>48.332567193870702</v>
      </c>
      <c r="K750" s="285">
        <v>2682.4754427080093</v>
      </c>
      <c r="L750" s="285">
        <v>48.341201612391828</v>
      </c>
      <c r="M750" s="286">
        <f t="shared" si="481"/>
        <v>0.31448971211466947</v>
      </c>
      <c r="N750" s="286">
        <f t="shared" si="482"/>
        <v>1.7864597356254196E-2</v>
      </c>
      <c r="O750" s="287">
        <f t="shared" si="483"/>
        <v>70.722411190235832</v>
      </c>
      <c r="P750" s="288">
        <f t="shared" si="484"/>
        <v>7.4553183197963841E-5</v>
      </c>
      <c r="Q750" s="223"/>
      <c r="R750" s="23"/>
      <c r="S750" s="372"/>
      <c r="T750" s="367"/>
      <c r="U750" s="367"/>
      <c r="V750" s="3">
        <v>15</v>
      </c>
      <c r="W750" s="252">
        <v>2856.8276609910299</v>
      </c>
      <c r="X750" s="252">
        <v>48.334244612968</v>
      </c>
      <c r="Y750" s="253">
        <v>2854.79368905817</v>
      </c>
      <c r="Z750" s="253">
        <v>48.349360689113318</v>
      </c>
      <c r="AA750" s="2">
        <f t="shared" si="485"/>
        <v>7.1196871993122982E-2</v>
      </c>
      <c r="AB750" s="2">
        <f t="shared" si="486"/>
        <v>3.1274050657787218E-2</v>
      </c>
      <c r="AC750" s="215">
        <f t="shared" si="487"/>
        <v>4.1370418236618907</v>
      </c>
      <c r="AD750" s="217">
        <f t="shared" si="488"/>
        <v>2.2849575803106405E-4</v>
      </c>
      <c r="AE750" s="223"/>
      <c r="AF750" s="23"/>
      <c r="AG750" s="372"/>
      <c r="AH750" s="367"/>
      <c r="AI750" s="367"/>
      <c r="AJ750" s="3">
        <v>15</v>
      </c>
      <c r="AK750" s="252">
        <v>2671.1535936025198</v>
      </c>
      <c r="AL750" s="252">
        <v>48.333160159800499</v>
      </c>
      <c r="AM750" s="253">
        <v>2669.0563239977942</v>
      </c>
      <c r="AN750" s="253">
        <v>48.344434908620158</v>
      </c>
      <c r="AO750" s="2">
        <f t="shared" si="489"/>
        <v>7.8515500184962728E-2</v>
      </c>
      <c r="AP750" s="2">
        <f t="shared" si="490"/>
        <v>2.3327150102294265E-2</v>
      </c>
      <c r="AQ750" s="215">
        <f t="shared" si="491"/>
        <v>4.3985397949059788</v>
      </c>
      <c r="AR750" s="280">
        <f t="shared" si="492"/>
        <v>1.2711996094640096E-4</v>
      </c>
      <c r="AS750" s="475"/>
    </row>
    <row r="751" spans="4:45" s="20" customFormat="1" x14ac:dyDescent="0.25">
      <c r="D751" s="463"/>
      <c r="E751" s="426"/>
      <c r="F751" s="370"/>
      <c r="G751" s="370"/>
      <c r="H751" s="283">
        <v>16</v>
      </c>
      <c r="I751" s="284">
        <v>2674.0550440192601</v>
      </c>
      <c r="J751" s="284">
        <v>48.332078078893602</v>
      </c>
      <c r="K751" s="285">
        <v>2682.3322729074257</v>
      </c>
      <c r="L751" s="285">
        <v>48.340508733909296</v>
      </c>
      <c r="M751" s="286">
        <f t="shared" si="481"/>
        <v>0.30953846319200873</v>
      </c>
      <c r="N751" s="286">
        <f t="shared" si="482"/>
        <v>1.7443187528440811E-2</v>
      </c>
      <c r="O751" s="287">
        <f t="shared" si="483"/>
        <v>68.512518067083292</v>
      </c>
      <c r="P751" s="288">
        <f t="shared" si="484"/>
        <v>7.1075943993643772E-5</v>
      </c>
      <c r="Q751" s="223"/>
      <c r="R751" s="23"/>
      <c r="S751" s="372"/>
      <c r="T751" s="367"/>
      <c r="U751" s="367"/>
      <c r="V751" s="3">
        <v>16</v>
      </c>
      <c r="W751" s="252">
        <v>2856.81641045586</v>
      </c>
      <c r="X751" s="252">
        <v>48.333437112740803</v>
      </c>
      <c r="Y751" s="253">
        <v>2854.646825085405</v>
      </c>
      <c r="Z751" s="253">
        <v>48.348219591244842</v>
      </c>
      <c r="AA751" s="2">
        <f t="shared" si="485"/>
        <v>7.5944165068305022E-2</v>
      </c>
      <c r="AB751" s="2">
        <f t="shared" si="486"/>
        <v>3.0584372614671285E-2</v>
      </c>
      <c r="AC751" s="215">
        <f t="shared" si="487"/>
        <v>4.7071006796924664</v>
      </c>
      <c r="AD751" s="217">
        <f t="shared" si="488"/>
        <v>2.185216707223593E-4</v>
      </c>
      <c r="AE751" s="223"/>
      <c r="AF751" s="23"/>
      <c r="AG751" s="372"/>
      <c r="AH751" s="367"/>
      <c r="AI751" s="367"/>
      <c r="AJ751" s="3">
        <v>16</v>
      </c>
      <c r="AK751" s="252">
        <v>2671.1428648691999</v>
      </c>
      <c r="AL751" s="252">
        <v>48.3325580595248</v>
      </c>
      <c r="AM751" s="253">
        <v>2668.9057569483243</v>
      </c>
      <c r="AN751" s="253">
        <v>48.343583420132518</v>
      </c>
      <c r="AO751" s="2">
        <f t="shared" si="489"/>
        <v>8.3750964813525008E-2</v>
      </c>
      <c r="AP751" s="2">
        <f t="shared" si="490"/>
        <v>2.2811456811657884E-2</v>
      </c>
      <c r="AQ751" s="215">
        <f t="shared" si="491"/>
        <v>5.0046518496442927</v>
      </c>
      <c r="AR751" s="280">
        <f t="shared" si="492"/>
        <v>1.2155857653021919E-4</v>
      </c>
      <c r="AS751" s="475"/>
    </row>
    <row r="752" spans="4:45" s="20" customFormat="1" x14ac:dyDescent="0.25">
      <c r="D752" s="463"/>
      <c r="E752" s="426"/>
      <c r="F752" s="370"/>
      <c r="G752" s="370"/>
      <c r="H752" s="283">
        <v>17</v>
      </c>
      <c r="I752" s="284">
        <v>2674.0443070966598</v>
      </c>
      <c r="J752" s="284">
        <v>48.331705787487202</v>
      </c>
      <c r="K752" s="285">
        <v>2682.1891005894204</v>
      </c>
      <c r="L752" s="285">
        <v>48.339858713162258</v>
      </c>
      <c r="M752" s="286">
        <f t="shared" si="481"/>
        <v>0.30458708074301605</v>
      </c>
      <c r="N752" s="286">
        <f t="shared" si="482"/>
        <v>1.6868690111836275E-2</v>
      </c>
      <c r="O752" s="287">
        <f t="shared" si="483"/>
        <v>66.337661039714234</v>
      </c>
      <c r="P752" s="288">
        <f t="shared" si="484"/>
        <v>6.6470197062981715E-5</v>
      </c>
      <c r="Q752" s="223"/>
      <c r="R752" s="23"/>
      <c r="S752" s="372"/>
      <c r="T752" s="367"/>
      <c r="U752" s="367"/>
      <c r="V752" s="3">
        <v>17</v>
      </c>
      <c r="W752" s="252">
        <v>2856.8051599147102</v>
      </c>
      <c r="X752" s="252">
        <v>48.332822175895899</v>
      </c>
      <c r="Y752" s="253">
        <v>2854.4999589736785</v>
      </c>
      <c r="Z752" s="253">
        <v>48.347145747750012</v>
      </c>
      <c r="AA752" s="2">
        <f t="shared" si="485"/>
        <v>8.0691570197965232E-2</v>
      </c>
      <c r="AB752" s="2">
        <f t="shared" si="486"/>
        <v>2.9635289662966965E-2</v>
      </c>
      <c r="AC752" s="215">
        <f t="shared" si="487"/>
        <v>5.3139513785333037</v>
      </c>
      <c r="AD752" s="217">
        <f t="shared" si="488"/>
        <v>2.0516471065995192E-4</v>
      </c>
      <c r="AE752" s="223"/>
      <c r="AF752" s="23"/>
      <c r="AG752" s="372"/>
      <c r="AH752" s="367"/>
      <c r="AI752" s="367"/>
      <c r="AJ752" s="3">
        <v>17</v>
      </c>
      <c r="AK752" s="252">
        <v>2671.1321361273199</v>
      </c>
      <c r="AL752" s="252">
        <v>48.332099770864701</v>
      </c>
      <c r="AM752" s="253">
        <v>2668.7551871591968</v>
      </c>
      <c r="AN752" s="253">
        <v>48.342782158831689</v>
      </c>
      <c r="AO752" s="2">
        <f t="shared" si="489"/>
        <v>8.8986573744317024E-2</v>
      </c>
      <c r="AP752" s="2">
        <f t="shared" si="490"/>
        <v>2.2102056433780281E-2</v>
      </c>
      <c r="AQ752" s="215">
        <f t="shared" si="491"/>
        <v>5.6498863970614126</v>
      </c>
      <c r="AR752" s="280">
        <f t="shared" si="492"/>
        <v>1.1411341267723945E-4</v>
      </c>
      <c r="AS752" s="475"/>
    </row>
    <row r="753" spans="4:45" s="20" customFormat="1" x14ac:dyDescent="0.25">
      <c r="D753" s="463"/>
      <c r="E753" s="426"/>
      <c r="F753" s="370"/>
      <c r="G753" s="370"/>
      <c r="H753" s="283">
        <v>18</v>
      </c>
      <c r="I753" s="284">
        <v>2674.0335701608901</v>
      </c>
      <c r="J753" s="284">
        <v>48.331410855842002</v>
      </c>
      <c r="K753" s="285">
        <v>2682.0459257303678</v>
      </c>
      <c r="L753" s="285">
        <v>48.339248899228203</v>
      </c>
      <c r="M753" s="286">
        <f t="shared" si="481"/>
        <v>0.29963556399913083</v>
      </c>
      <c r="N753" s="286">
        <f t="shared" si="482"/>
        <v>1.6217286537691566E-2</v>
      </c>
      <c r="O753" s="287">
        <f t="shared" si="483"/>
        <v>64.197841771739945</v>
      </c>
      <c r="P753" s="288">
        <f t="shared" si="484"/>
        <v>6.1434924123967137E-5</v>
      </c>
      <c r="Q753" s="223"/>
      <c r="R753" s="23"/>
      <c r="S753" s="372"/>
      <c r="T753" s="367"/>
      <c r="U753" s="367"/>
      <c r="V753" s="3">
        <v>18</v>
      </c>
      <c r="W753" s="252">
        <v>2856.7939093626701</v>
      </c>
      <c r="X753" s="252">
        <v>48.3323346341408</v>
      </c>
      <c r="Y753" s="253">
        <v>2854.3530906881606</v>
      </c>
      <c r="Z753" s="253">
        <v>48.346135194809875</v>
      </c>
      <c r="AA753" s="2">
        <f t="shared" si="485"/>
        <v>8.5439088430919741E-2</v>
      </c>
      <c r="AB753" s="2">
        <f t="shared" si="486"/>
        <v>2.8553474135981499E-2</v>
      </c>
      <c r="AC753" s="215">
        <f t="shared" si="487"/>
        <v>5.9575958018343167</v>
      </c>
      <c r="AD753" s="217">
        <f t="shared" si="488"/>
        <v>1.904554747808315E-4</v>
      </c>
      <c r="AE753" s="223"/>
      <c r="AF753" s="23"/>
      <c r="AG753" s="372"/>
      <c r="AH753" s="367"/>
      <c r="AI753" s="367"/>
      <c r="AJ753" s="3">
        <v>18</v>
      </c>
      <c r="AK753" s="252">
        <v>2671.1214073730598</v>
      </c>
      <c r="AL753" s="252">
        <v>48.331736714631901</v>
      </c>
      <c r="AM753" s="253">
        <v>2668.6046146011322</v>
      </c>
      <c r="AN753" s="253">
        <v>48.342028161972287</v>
      </c>
      <c r="AO753" s="2">
        <f t="shared" si="489"/>
        <v>9.4222327932401109E-2</v>
      </c>
      <c r="AP753" s="2">
        <f t="shared" si="490"/>
        <v>2.1293353063536927E-2</v>
      </c>
      <c r="AQ753" s="215">
        <f t="shared" si="491"/>
        <v>6.3342458568270734</v>
      </c>
      <c r="AR753" s="280">
        <f t="shared" si="492"/>
        <v>1.0591388835993135E-4</v>
      </c>
      <c r="AS753" s="475"/>
    </row>
    <row r="754" spans="4:45" s="20" customFormat="1" x14ac:dyDescent="0.25">
      <c r="D754" s="463"/>
      <c r="E754" s="426"/>
      <c r="F754" s="370"/>
      <c r="G754" s="370"/>
      <c r="H754" s="283">
        <v>19</v>
      </c>
      <c r="I754" s="284">
        <v>2674.0228332113402</v>
      </c>
      <c r="J754" s="284">
        <v>48.331145306876998</v>
      </c>
      <c r="K754" s="285">
        <v>2681.9027483080777</v>
      </c>
      <c r="L754" s="285">
        <v>48.338676805153185</v>
      </c>
      <c r="M754" s="286">
        <f t="shared" si="481"/>
        <v>0.29468391215172141</v>
      </c>
      <c r="N754" s="286">
        <f t="shared" si="482"/>
        <v>1.5583115666648726E-2</v>
      </c>
      <c r="O754" s="287">
        <f t="shared" si="483"/>
        <v>62.093061931791205</v>
      </c>
      <c r="P754" s="288">
        <f t="shared" si="484"/>
        <v>5.6723466284203386E-5</v>
      </c>
      <c r="Q754" s="223"/>
      <c r="R754" s="23"/>
      <c r="S754" s="372"/>
      <c r="T754" s="367"/>
      <c r="U754" s="367"/>
      <c r="V754" s="3">
        <v>19</v>
      </c>
      <c r="W754" s="252">
        <v>2856.7826587987602</v>
      </c>
      <c r="X754" s="252">
        <v>48.331895577511098</v>
      </c>
      <c r="Y754" s="253">
        <v>2854.2062201960516</v>
      </c>
      <c r="Z754" s="253">
        <v>48.345184202221645</v>
      </c>
      <c r="AA754" s="2">
        <f t="shared" si="485"/>
        <v>9.0186720882431709E-2</v>
      </c>
      <c r="AB754" s="2">
        <f t="shared" si="486"/>
        <v>2.7494524168281739E-2</v>
      </c>
      <c r="AC754" s="215">
        <f t="shared" si="487"/>
        <v>6.6380358735267819</v>
      </c>
      <c r="AD754" s="217">
        <f t="shared" si="488"/>
        <v>1.7658754669777312E-4</v>
      </c>
      <c r="AE754" s="223"/>
      <c r="AF754" s="23"/>
      <c r="AG754" s="372"/>
      <c r="AH754" s="367"/>
      <c r="AI754" s="367"/>
      <c r="AJ754" s="3">
        <v>19</v>
      </c>
      <c r="AK754" s="252">
        <v>2671.1106786056698</v>
      </c>
      <c r="AL754" s="252">
        <v>48.331409828759902</v>
      </c>
      <c r="AM754" s="253">
        <v>2668.4540392465487</v>
      </c>
      <c r="AN754" s="253">
        <v>48.341318641570254</v>
      </c>
      <c r="AO754" s="2">
        <f t="shared" si="489"/>
        <v>9.9458228384150985E-2</v>
      </c>
      <c r="AP754" s="2">
        <f t="shared" si="490"/>
        <v>2.0501807924616797E-2</v>
      </c>
      <c r="AQ754" s="215">
        <f t="shared" si="491"/>
        <v>7.0577326844312234</v>
      </c>
      <c r="AR754" s="280">
        <f t="shared" si="492"/>
        <v>9.8184571310590342E-5</v>
      </c>
      <c r="AS754" s="475"/>
    </row>
    <row r="755" spans="4:45" s="20" customFormat="1" x14ac:dyDescent="0.25">
      <c r="D755" s="463"/>
      <c r="E755" s="426"/>
      <c r="F755" s="370"/>
      <c r="G755" s="370"/>
      <c r="H755" s="283">
        <v>20</v>
      </c>
      <c r="I755" s="284">
        <v>2674.0120962476999</v>
      </c>
      <c r="J755" s="284">
        <v>48.330945895755399</v>
      </c>
      <c r="K755" s="285">
        <v>2681.7595683017066</v>
      </c>
      <c r="L755" s="285">
        <v>48.338140097809919</v>
      </c>
      <c r="M755" s="286">
        <f t="shared" si="481"/>
        <v>0.28973212443123725</v>
      </c>
      <c r="N755" s="286">
        <f t="shared" si="482"/>
        <v>1.4885291237704984E-2</v>
      </c>
      <c r="O755" s="287">
        <f t="shared" si="483"/>
        <v>60.023323227615123</v>
      </c>
      <c r="P755" s="288">
        <f t="shared" si="484"/>
        <v>5.1756543201271517E-5</v>
      </c>
      <c r="Q755" s="223"/>
      <c r="R755" s="23"/>
      <c r="S755" s="372"/>
      <c r="T755" s="367"/>
      <c r="U755" s="367"/>
      <c r="V755" s="3">
        <v>20</v>
      </c>
      <c r="W755" s="252">
        <v>2856.7714082224702</v>
      </c>
      <c r="X755" s="252">
        <v>48.331565670815699</v>
      </c>
      <c r="Y755" s="253">
        <v>2854.059347466462</v>
      </c>
      <c r="Z755" s="253">
        <v>48.344289259630152</v>
      </c>
      <c r="AA755" s="2">
        <f t="shared" si="485"/>
        <v>9.4934468617343865E-2</v>
      </c>
      <c r="AB755" s="2">
        <f t="shared" si="486"/>
        <v>2.6325629302208844E-2</v>
      </c>
      <c r="AC755" s="215">
        <f t="shared" si="487"/>
        <v>7.3552735442798429</v>
      </c>
      <c r="AD755" s="217">
        <f t="shared" si="488"/>
        <v>1.6188971231926252E-4</v>
      </c>
      <c r="AE755" s="223"/>
      <c r="AF755" s="23"/>
      <c r="AG755" s="372"/>
      <c r="AH755" s="367"/>
      <c r="AI755" s="367"/>
      <c r="AJ755" s="3">
        <v>20</v>
      </c>
      <c r="AK755" s="252">
        <v>2671.0999498247402</v>
      </c>
      <c r="AL755" s="252">
        <v>48.331164359121402</v>
      </c>
      <c r="AM755" s="253">
        <v>2668.3034610694626</v>
      </c>
      <c r="AN755" s="253">
        <v>48.340650974094444</v>
      </c>
      <c r="AO755" s="2">
        <f t="shared" si="489"/>
        <v>0.10469427605885875</v>
      </c>
      <c r="AP755" s="2">
        <f t="shared" si="490"/>
        <v>1.9628360083677087E-2</v>
      </c>
      <c r="AQ755" s="215">
        <f t="shared" si="491"/>
        <v>7.8203493583937851</v>
      </c>
      <c r="AR755" s="280">
        <f t="shared" si="492"/>
        <v>8.9995863646747537E-5</v>
      </c>
      <c r="AS755" s="475"/>
    </row>
    <row r="756" spans="4:45" s="20" customFormat="1" x14ac:dyDescent="0.25">
      <c r="D756" s="463"/>
      <c r="E756" s="426"/>
      <c r="F756" s="370"/>
      <c r="G756" s="370"/>
      <c r="H756" s="283">
        <v>21</v>
      </c>
      <c r="I756" s="284">
        <v>2674.0013592690598</v>
      </c>
      <c r="J756" s="284">
        <v>48.330776166852601</v>
      </c>
      <c r="K756" s="285">
        <v>2681.6163856916742</v>
      </c>
      <c r="L756" s="285">
        <v>48.337636588383155</v>
      </c>
      <c r="M756" s="286">
        <f t="shared" si="481"/>
        <v>0.28478020013781763</v>
      </c>
      <c r="N756" s="286">
        <f t="shared" si="482"/>
        <v>1.4194726579332876E-2</v>
      </c>
      <c r="O756" s="287">
        <f t="shared" si="483"/>
        <v>57.988627417115339</v>
      </c>
      <c r="P756" s="288">
        <f t="shared" si="484"/>
        <v>4.7065383576890341E-5</v>
      </c>
      <c r="Q756" s="223"/>
      <c r="R756" s="23"/>
      <c r="S756" s="372"/>
      <c r="T756" s="367"/>
      <c r="U756" s="367"/>
      <c r="V756" s="3">
        <v>21</v>
      </c>
      <c r="W756" s="252">
        <v>2856.76015763236</v>
      </c>
      <c r="X756" s="252">
        <v>48.331284777182397</v>
      </c>
      <c r="Y756" s="253">
        <v>2853.9124724703001</v>
      </c>
      <c r="Z756" s="253">
        <v>48.343447063570757</v>
      </c>
      <c r="AA756" s="2">
        <f t="shared" si="485"/>
        <v>9.9682332605057739E-2</v>
      </c>
      <c r="AB756" s="2">
        <f t="shared" si="486"/>
        <v>2.516441771500778E-2</v>
      </c>
      <c r="AC756" s="215">
        <f t="shared" si="487"/>
        <v>8.1093107822158963</v>
      </c>
      <c r="AD756" s="217">
        <f t="shared" si="488"/>
        <v>1.4792121019249044E-4</v>
      </c>
      <c r="AE756" s="223"/>
      <c r="AF756" s="23"/>
      <c r="AG756" s="372"/>
      <c r="AH756" s="367"/>
      <c r="AI756" s="367"/>
      <c r="AJ756" s="3">
        <v>21</v>
      </c>
      <c r="AK756" s="252">
        <v>2671.0892210291499</v>
      </c>
      <c r="AL756" s="252">
        <v>48.3309554282066</v>
      </c>
      <c r="AM756" s="253">
        <v>2668.1528800453925</v>
      </c>
      <c r="AN756" s="253">
        <v>48.340022690766247</v>
      </c>
      <c r="AO756" s="2">
        <f t="shared" si="489"/>
        <v>0.10993047183298763</v>
      </c>
      <c r="AP756" s="2">
        <f t="shared" si="490"/>
        <v>1.87607765650647E-2</v>
      </c>
      <c r="AQ756" s="215">
        <f t="shared" si="491"/>
        <v>8.6220983728934826</v>
      </c>
      <c r="AR756" s="280">
        <f t="shared" si="492"/>
        <v>8.2215250325573527E-5</v>
      </c>
      <c r="AS756" s="475"/>
    </row>
    <row r="757" spans="4:45" s="20" customFormat="1" x14ac:dyDescent="0.25">
      <c r="D757" s="463"/>
      <c r="E757" s="426"/>
      <c r="F757" s="370"/>
      <c r="G757" s="370"/>
      <c r="H757" s="283">
        <v>22</v>
      </c>
      <c r="I757" s="284">
        <v>2673.9906222751802</v>
      </c>
      <c r="J757" s="284">
        <v>48.330642226416202</v>
      </c>
      <c r="K757" s="285">
        <v>2681.4732004595862</v>
      </c>
      <c r="L757" s="285">
        <v>48.337164223443558</v>
      </c>
      <c r="M757" s="286">
        <f t="shared" si="481"/>
        <v>0.27982813859083289</v>
      </c>
      <c r="N757" s="286">
        <f t="shared" si="482"/>
        <v>1.3494538303054584E-2</v>
      </c>
      <c r="O757" s="287">
        <f t="shared" si="483"/>
        <v>55.988976285749573</v>
      </c>
      <c r="P757" s="288">
        <f t="shared" si="484"/>
        <v>4.2536445224840604E-5</v>
      </c>
      <c r="Q757" s="223"/>
      <c r="R757" s="23"/>
      <c r="S757" s="372"/>
      <c r="T757" s="367"/>
      <c r="U757" s="367"/>
      <c r="V757" s="3">
        <v>22</v>
      </c>
      <c r="W757" s="252">
        <v>2856.7489070280499</v>
      </c>
      <c r="X757" s="252">
        <v>48.331063024575798</v>
      </c>
      <c r="Y757" s="253">
        <v>2853.7655951801671</v>
      </c>
      <c r="Z757" s="253">
        <v>48.342654505275924</v>
      </c>
      <c r="AA757" s="2">
        <f t="shared" si="485"/>
        <v>0.10443031379283442</v>
      </c>
      <c r="AB757" s="2">
        <f t="shared" si="486"/>
        <v>2.3983500413040613E-2</v>
      </c>
      <c r="AC757" s="215">
        <f t="shared" si="487"/>
        <v>8.900149581717649</v>
      </c>
      <c r="AD757" s="217">
        <f t="shared" si="488"/>
        <v>1.3436242482139484E-4</v>
      </c>
      <c r="AE757" s="223"/>
      <c r="AF757" s="23"/>
      <c r="AG757" s="372"/>
      <c r="AH757" s="367"/>
      <c r="AI757" s="367"/>
      <c r="AJ757" s="3">
        <v>22</v>
      </c>
      <c r="AK757" s="252">
        <v>2671.0784922185999</v>
      </c>
      <c r="AL757" s="252">
        <v>48.330790552353299</v>
      </c>
      <c r="AM757" s="253">
        <v>2668.0022961512732</v>
      </c>
      <c r="AN757" s="253">
        <v>48.339431468431385</v>
      </c>
      <c r="AO757" s="2">
        <f t="shared" si="489"/>
        <v>0.11516681656073688</v>
      </c>
      <c r="AP757" s="2">
        <f t="shared" si="490"/>
        <v>1.7878697988037144E-2</v>
      </c>
      <c r="AQ757" s="215">
        <f t="shared" si="491"/>
        <v>9.4629822446362013</v>
      </c>
      <c r="AR757" s="280">
        <f t="shared" si="492"/>
        <v>7.4665430668525762E-5</v>
      </c>
      <c r="AS757" s="475"/>
    </row>
    <row r="758" spans="4:45" s="20" customFormat="1" x14ac:dyDescent="0.25">
      <c r="D758" s="463"/>
      <c r="E758" s="426"/>
      <c r="F758" s="370"/>
      <c r="G758" s="370"/>
      <c r="H758" s="283">
        <v>23</v>
      </c>
      <c r="I758" s="284">
        <v>2673.9798852653998</v>
      </c>
      <c r="J758" s="284">
        <v>48.330536488232397</v>
      </c>
      <c r="K758" s="285">
        <v>2681.3300125881597</v>
      </c>
      <c r="L758" s="285">
        <v>48.336721076573696</v>
      </c>
      <c r="M758" s="286">
        <f t="shared" si="481"/>
        <v>0.27487593916699554</v>
      </c>
      <c r="N758" s="286">
        <f t="shared" si="482"/>
        <v>1.2796440492243181E-2</v>
      </c>
      <c r="O758" s="287">
        <f t="shared" si="483"/>
        <v>54.024371660780403</v>
      </c>
      <c r="P758" s="288">
        <f t="shared" si="484"/>
        <v>3.8249132951325777E-5</v>
      </c>
      <c r="Q758" s="223"/>
      <c r="R758" s="23"/>
      <c r="S758" s="372"/>
      <c r="T758" s="367"/>
      <c r="U758" s="367"/>
      <c r="V758" s="3">
        <v>23</v>
      </c>
      <c r="W758" s="252">
        <v>2856.7376564084998</v>
      </c>
      <c r="X758" s="252">
        <v>48.330887875559</v>
      </c>
      <c r="Y758" s="253">
        <v>2853.618715570256</v>
      </c>
      <c r="Z758" s="253">
        <v>48.341908659200413</v>
      </c>
      <c r="AA758" s="2">
        <f t="shared" si="485"/>
        <v>0.10917841304913377</v>
      </c>
      <c r="AB758" s="2">
        <f t="shared" si="486"/>
        <v>2.2802775048928022E-2</v>
      </c>
      <c r="AC758" s="215">
        <f t="shared" si="487"/>
        <v>9.7277919524650365</v>
      </c>
      <c r="AD758" s="217">
        <f t="shared" si="488"/>
        <v>1.2145767207084399E-4</v>
      </c>
      <c r="AE758" s="223"/>
      <c r="AF758" s="23"/>
      <c r="AG758" s="372"/>
      <c r="AH758" s="367"/>
      <c r="AI758" s="367"/>
      <c r="AJ758" s="3">
        <v>23</v>
      </c>
      <c r="AK758" s="252">
        <v>2671.0677633922701</v>
      </c>
      <c r="AL758" s="252">
        <v>48.330660393061699</v>
      </c>
      <c r="AM758" s="253">
        <v>2667.85170936537</v>
      </c>
      <c r="AN758" s="253">
        <v>48.338875120970151</v>
      </c>
      <c r="AO758" s="2">
        <f t="shared" si="489"/>
        <v>0.12040331102703679</v>
      </c>
      <c r="AP758" s="2">
        <f t="shared" si="490"/>
        <v>1.6996928743873825E-2</v>
      </c>
      <c r="AQ758" s="215">
        <f t="shared" si="491"/>
        <v>10.343003503940416</v>
      </c>
      <c r="AR758" s="280">
        <f t="shared" si="492"/>
        <v>6.7481754609905853E-5</v>
      </c>
      <c r="AS758" s="475"/>
    </row>
    <row r="759" spans="4:45" s="20" customFormat="1" x14ac:dyDescent="0.25">
      <c r="D759" s="463"/>
      <c r="E759" s="426"/>
      <c r="F759" s="370"/>
      <c r="G759" s="370"/>
      <c r="H759" s="283">
        <v>24</v>
      </c>
      <c r="I759" s="284">
        <v>2673.9691482397102</v>
      </c>
      <c r="J759" s="284">
        <v>48.330441849523602</v>
      </c>
      <c r="K759" s="285">
        <v>2681.1868220611559</v>
      </c>
      <c r="L759" s="285">
        <v>48.336305340511984</v>
      </c>
      <c r="M759" s="286">
        <f t="shared" si="481"/>
        <v>0.26992360125759685</v>
      </c>
      <c r="N759" s="286">
        <f t="shared" si="482"/>
        <v>1.2132086453167658E-2</v>
      </c>
      <c r="O759" s="287">
        <f t="shared" si="483"/>
        <v>52.094815392782785</v>
      </c>
      <c r="P759" s="288">
        <f t="shared" si="484"/>
        <v>3.4380526570838392E-5</v>
      </c>
      <c r="Q759" s="223"/>
      <c r="R759" s="23"/>
      <c r="S759" s="372"/>
      <c r="T759" s="367"/>
      <c r="U759" s="367"/>
      <c r="V759" s="3">
        <v>24</v>
      </c>
      <c r="W759" s="252">
        <v>2856.7264057737102</v>
      </c>
      <c r="X759" s="252">
        <v>48.330731082589601</v>
      </c>
      <c r="Y759" s="253">
        <v>2853.4718336162578</v>
      </c>
      <c r="Z759" s="253">
        <v>48.341206772222741</v>
      </c>
      <c r="AA759" s="2">
        <f t="shared" si="485"/>
        <v>0.1139266312263808</v>
      </c>
      <c r="AB759" s="2">
        <f t="shared" si="486"/>
        <v>2.167500759555694E-2</v>
      </c>
      <c r="AC759" s="215">
        <f t="shared" si="487"/>
        <v>10.592239928064746</v>
      </c>
      <c r="AD759" s="217">
        <f t="shared" si="488"/>
        <v>1.097400732898663E-4</v>
      </c>
      <c r="AE759" s="223"/>
      <c r="AF759" s="23"/>
      <c r="AG759" s="372"/>
      <c r="AH759" s="367"/>
      <c r="AI759" s="367"/>
      <c r="AJ759" s="3">
        <v>24</v>
      </c>
      <c r="AK759" s="252">
        <v>2671.0570345501601</v>
      </c>
      <c r="AL759" s="252">
        <v>48.330543897036499</v>
      </c>
      <c r="AM759" s="253">
        <v>2667.701119667202</v>
      </c>
      <c r="AN759" s="253">
        <v>48.338351591214298</v>
      </c>
      <c r="AO759" s="2">
        <f t="shared" si="489"/>
        <v>0.12563995600053932</v>
      </c>
      <c r="AP759" s="2">
        <f t="shared" si="490"/>
        <v>1.6154782355507713E-2</v>
      </c>
      <c r="AQ759" s="215">
        <f t="shared" si="491"/>
        <v>11.262164701659891</v>
      </c>
      <c r="AR759" s="280">
        <f t="shared" si="492"/>
        <v>6.0960088374042065E-5</v>
      </c>
      <c r="AS759" s="475"/>
    </row>
    <row r="760" spans="4:45" s="20" customFormat="1" x14ac:dyDescent="0.25">
      <c r="D760" s="463"/>
      <c r="E760" s="426"/>
      <c r="F760" s="370"/>
      <c r="G760" s="370"/>
      <c r="H760" s="283">
        <v>25</v>
      </c>
      <c r="I760" s="284">
        <v>2673.9584111982199</v>
      </c>
      <c r="J760" s="284">
        <v>48.330361329682098</v>
      </c>
      <c r="K760" s="285">
        <v>2681.0436288633146</v>
      </c>
      <c r="L760" s="285">
        <v>48.335915319782515</v>
      </c>
      <c r="M760" s="286">
        <f t="shared" si="481"/>
        <v>0.26497112428609998</v>
      </c>
      <c r="N760" s="286">
        <f t="shared" si="482"/>
        <v>1.1491720623668707E-2</v>
      </c>
      <c r="O760" s="287">
        <f t="shared" si="483"/>
        <v>50.200309361769428</v>
      </c>
      <c r="P760" s="288">
        <f t="shared" si="484"/>
        <v>3.0846806035526521E-5</v>
      </c>
      <c r="Q760" s="223"/>
      <c r="R760" s="23"/>
      <c r="S760" s="372"/>
      <c r="T760" s="367"/>
      <c r="U760" s="367"/>
      <c r="V760" s="3">
        <v>25</v>
      </c>
      <c r="W760" s="252">
        <v>2856.7151551238499</v>
      </c>
      <c r="X760" s="252">
        <v>48.330597653746302</v>
      </c>
      <c r="Y760" s="253">
        <v>2853.3249492952746</v>
      </c>
      <c r="Z760" s="253">
        <v>48.340546253483112</v>
      </c>
      <c r="AA760" s="2">
        <f t="shared" si="485"/>
        <v>0.11867496913350156</v>
      </c>
      <c r="AB760" s="2">
        <f t="shared" si="486"/>
        <v>2.0584474887076043E-2</v>
      </c>
      <c r="AC760" s="215">
        <f t="shared" si="487"/>
        <v>11.493495560105869</v>
      </c>
      <c r="AD760" s="217">
        <f t="shared" si="488"/>
        <v>9.8974636723239513E-5</v>
      </c>
      <c r="AE760" s="223"/>
      <c r="AF760" s="23"/>
      <c r="AG760" s="372"/>
      <c r="AH760" s="367"/>
      <c r="AI760" s="367"/>
      <c r="AJ760" s="3">
        <v>25</v>
      </c>
      <c r="AK760" s="252">
        <v>2671.0463056924</v>
      </c>
      <c r="AL760" s="252">
        <v>48.3304447809602</v>
      </c>
      <c r="AM760" s="253">
        <v>2667.5505270374665</v>
      </c>
      <c r="AN760" s="253">
        <v>48.337858943340734</v>
      </c>
      <c r="AO760" s="2">
        <f t="shared" si="489"/>
        <v>0.13087675221067663</v>
      </c>
      <c r="AP760" s="2">
        <f t="shared" si="490"/>
        <v>1.5340563104967366E-2</v>
      </c>
      <c r="AQ760" s="215">
        <f t="shared" si="491"/>
        <v>12.220468404288489</v>
      </c>
      <c r="AR760" s="280">
        <f t="shared" si="492"/>
        <v>5.4969803804934575E-5</v>
      </c>
      <c r="AS760" s="475"/>
    </row>
    <row r="761" spans="4:45" s="20" customFormat="1" x14ac:dyDescent="0.25">
      <c r="D761" s="463"/>
      <c r="E761" s="426"/>
      <c r="F761" s="370"/>
      <c r="G761" s="370"/>
      <c r="H761" s="283">
        <v>26</v>
      </c>
      <c r="I761" s="284">
        <v>2673.9476741405001</v>
      </c>
      <c r="J761" s="284">
        <v>48.330306125145</v>
      </c>
      <c r="K761" s="285">
        <v>2680.9004329802938</v>
      </c>
      <c r="L761" s="285">
        <v>48.335549423780805</v>
      </c>
      <c r="M761" s="286">
        <f t="shared" si="481"/>
        <v>0.26001850773046703</v>
      </c>
      <c r="N761" s="286">
        <f t="shared" si="482"/>
        <v>1.084888356019794E-2</v>
      </c>
      <c r="O761" s="287">
        <f t="shared" si="483"/>
        <v>48.340855484328877</v>
      </c>
      <c r="P761" s="288">
        <f t="shared" si="484"/>
        <v>2.7492180584226125E-5</v>
      </c>
      <c r="Q761" s="223"/>
      <c r="R761" s="23"/>
      <c r="S761" s="372"/>
      <c r="T761" s="367"/>
      <c r="U761" s="367"/>
      <c r="V761" s="3">
        <v>26</v>
      </c>
      <c r="W761" s="252">
        <v>2856.7039044582398</v>
      </c>
      <c r="X761" s="252">
        <v>48.330506137516203</v>
      </c>
      <c r="Y761" s="253">
        <v>2853.1780625857359</v>
      </c>
      <c r="Z761" s="253">
        <v>48.339924664820209</v>
      </c>
      <c r="AA761" s="2">
        <f t="shared" si="485"/>
        <v>0.12342342750333167</v>
      </c>
      <c r="AB761" s="2">
        <f t="shared" si="486"/>
        <v>1.9487748125806958E-2</v>
      </c>
      <c r="AC761" s="215">
        <f t="shared" si="487"/>
        <v>12.431560909901533</v>
      </c>
      <c r="AD761" s="217">
        <f t="shared" si="488"/>
        <v>8.8708656576322152E-5</v>
      </c>
      <c r="AE761" s="223"/>
      <c r="AF761" s="23"/>
      <c r="AG761" s="372"/>
      <c r="AH761" s="367"/>
      <c r="AI761" s="367"/>
      <c r="AJ761" s="3">
        <v>26</v>
      </c>
      <c r="AK761" s="252">
        <v>2671.03557681845</v>
      </c>
      <c r="AL761" s="252">
        <v>48.330376827195998</v>
      </c>
      <c r="AM761" s="253">
        <v>2667.3999314579714</v>
      </c>
      <c r="AN761" s="253">
        <v>48.337395355713866</v>
      </c>
      <c r="AO761" s="2">
        <f t="shared" si="489"/>
        <v>0.13611370032027226</v>
      </c>
      <c r="AP761" s="2">
        <f t="shared" si="490"/>
        <v>1.4521981781691194E-2</v>
      </c>
      <c r="AQ761" s="215">
        <f t="shared" si="491"/>
        <v>13.21791718716899</v>
      </c>
      <c r="AR761" s="280">
        <f t="shared" si="492"/>
        <v>4.9259742556127864E-5</v>
      </c>
      <c r="AS761" s="475"/>
    </row>
    <row r="762" spans="4:45" s="20" customFormat="1" x14ac:dyDescent="0.25">
      <c r="D762" s="463"/>
      <c r="E762" s="426"/>
      <c r="F762" s="370"/>
      <c r="G762" s="370"/>
      <c r="H762" s="283">
        <v>27</v>
      </c>
      <c r="I762" s="284">
        <v>2673.93693706664</v>
      </c>
      <c r="J762" s="284">
        <v>48.330250920607902</v>
      </c>
      <c r="K762" s="285">
        <v>2680.7572343986135</v>
      </c>
      <c r="L762" s="285">
        <v>48.335206160287143</v>
      </c>
      <c r="M762" s="286">
        <f t="shared" si="481"/>
        <v>0.25506575108145607</v>
      </c>
      <c r="N762" s="286">
        <f t="shared" si="482"/>
        <v>1.02528738933731E-2</v>
      </c>
      <c r="O762" s="287">
        <f t="shared" si="483"/>
        <v>46.516455696524929</v>
      </c>
      <c r="P762" s="288">
        <f t="shared" si="484"/>
        <v>2.4554400278721666E-5</v>
      </c>
      <c r="Q762" s="223"/>
      <c r="R762" s="23"/>
      <c r="S762" s="372"/>
      <c r="T762" s="367"/>
      <c r="U762" s="367"/>
      <c r="V762" s="3">
        <v>27</v>
      </c>
      <c r="W762" s="252">
        <v>2856.6926537770401</v>
      </c>
      <c r="X762" s="252">
        <v>48.330414621286003</v>
      </c>
      <c r="Y762" s="253">
        <v>2853.0311734673196</v>
      </c>
      <c r="Z762" s="253">
        <v>48.339339711771643</v>
      </c>
      <c r="AA762" s="2">
        <f t="shared" si="485"/>
        <v>0.12817200705435838</v>
      </c>
      <c r="AB762" s="2">
        <f t="shared" si="486"/>
        <v>1.8466819611576629E-2</v>
      </c>
      <c r="AC762" s="215">
        <f t="shared" si="487"/>
        <v>13.406438058470531</v>
      </c>
      <c r="AD762" s="217">
        <f t="shared" si="488"/>
        <v>7.9657240176860604E-5</v>
      </c>
      <c r="AE762" s="223"/>
      <c r="AF762" s="23"/>
      <c r="AG762" s="372"/>
      <c r="AH762" s="367"/>
      <c r="AI762" s="367"/>
      <c r="AJ762" s="3">
        <v>27</v>
      </c>
      <c r="AK762" s="252">
        <v>2671.0248479284301</v>
      </c>
      <c r="AL762" s="252">
        <v>48.330308873431797</v>
      </c>
      <c r="AM762" s="253">
        <v>2667.2493329115682</v>
      </c>
      <c r="AN762" s="253">
        <v>48.336959114150147</v>
      </c>
      <c r="AO762" s="2">
        <f t="shared" si="489"/>
        <v>0.14135080097776051</v>
      </c>
      <c r="AP762" s="2">
        <f t="shared" si="490"/>
        <v>1.3759979758801852E-2</v>
      </c>
      <c r="AQ762" s="215">
        <f t="shared" si="491"/>
        <v>14.254513642549302</v>
      </c>
      <c r="AR762" s="280">
        <f t="shared" si="492"/>
        <v>4.4225701612008709E-5</v>
      </c>
      <c r="AS762" s="475"/>
    </row>
    <row r="763" spans="4:45" s="20" customFormat="1" x14ac:dyDescent="0.25">
      <c r="D763" s="463"/>
      <c r="E763" s="426"/>
      <c r="F763" s="370"/>
      <c r="G763" s="370"/>
      <c r="H763" s="283">
        <v>28</v>
      </c>
      <c r="I763" s="284">
        <v>2673.9261999765899</v>
      </c>
      <c r="J763" s="284">
        <v>48.330204393942303</v>
      </c>
      <c r="K763" s="285">
        <v>2680.6140331056022</v>
      </c>
      <c r="L763" s="285">
        <v>48.334884129381216</v>
      </c>
      <c r="M763" s="286">
        <f t="shared" si="481"/>
        <v>0.25011285386525572</v>
      </c>
      <c r="N763" s="286">
        <f t="shared" si="482"/>
        <v>9.6828380876852124E-3</v>
      </c>
      <c r="O763" s="287">
        <f t="shared" si="483"/>
        <v>44.727111961513558</v>
      </c>
      <c r="P763" s="288">
        <f t="shared" si="484"/>
        <v>2.1899923778215982E-5</v>
      </c>
      <c r="Q763" s="223"/>
      <c r="R763" s="23"/>
      <c r="S763" s="372"/>
      <c r="T763" s="367"/>
      <c r="U763" s="367"/>
      <c r="V763" s="3">
        <v>28</v>
      </c>
      <c r="W763" s="252">
        <v>2856.6814030801602</v>
      </c>
      <c r="X763" s="252">
        <v>48.330337506544801</v>
      </c>
      <c r="Y763" s="253">
        <v>2852.8842819208799</v>
      </c>
      <c r="Z763" s="253">
        <v>48.338789235104791</v>
      </c>
      <c r="AA763" s="2">
        <f t="shared" si="485"/>
        <v>0.13292070845513793</v>
      </c>
      <c r="AB763" s="2">
        <f t="shared" si="486"/>
        <v>1.7487418867798275E-2</v>
      </c>
      <c r="AC763" s="215">
        <f t="shared" si="487"/>
        <v>14.418129098254344</v>
      </c>
      <c r="AD763" s="217">
        <f t="shared" si="488"/>
        <v>7.1431715651752351E-5</v>
      </c>
      <c r="AE763" s="223"/>
      <c r="AF763" s="23"/>
      <c r="AG763" s="372"/>
      <c r="AH763" s="367"/>
      <c r="AI763" s="367"/>
      <c r="AJ763" s="3">
        <v>28</v>
      </c>
      <c r="AK763" s="252">
        <v>2671.0141190222698</v>
      </c>
      <c r="AL763" s="252">
        <v>48.330251601670099</v>
      </c>
      <c r="AM763" s="253">
        <v>2667.098731382092</v>
      </c>
      <c r="AN763" s="253">
        <v>48.336548605579907</v>
      </c>
      <c r="AO763" s="2">
        <f t="shared" si="489"/>
        <v>0.14658805478763642</v>
      </c>
      <c r="AP763" s="2">
        <f t="shared" si="490"/>
        <v>1.3029114687228293E-2</v>
      </c>
      <c r="AQ763" s="215">
        <f t="shared" si="491"/>
        <v>15.330260372857621</v>
      </c>
      <c r="AR763" s="280">
        <f t="shared" si="492"/>
        <v>3.9652258240132023E-5</v>
      </c>
      <c r="AS763" s="475"/>
    </row>
    <row r="764" spans="4:45" s="20" customFormat="1" x14ac:dyDescent="0.25">
      <c r="D764" s="463"/>
      <c r="E764" s="426"/>
      <c r="F764" s="370"/>
      <c r="G764" s="370"/>
      <c r="H764" s="283">
        <v>29</v>
      </c>
      <c r="I764" s="284">
        <v>2673.9154628701799</v>
      </c>
      <c r="J764" s="284">
        <v>48.330165812706397</v>
      </c>
      <c r="K764" s="285">
        <v>2680.4708290893468</v>
      </c>
      <c r="L764" s="285">
        <v>48.334582017733076</v>
      </c>
      <c r="M764" s="286">
        <f t="shared" si="481"/>
        <v>0.2451598156409317</v>
      </c>
      <c r="N764" s="286">
        <f t="shared" si="482"/>
        <v>9.1375747474015685E-3</v>
      </c>
      <c r="O764" s="287">
        <f t="shared" si="483"/>
        <v>42.972826267394524</v>
      </c>
      <c r="P764" s="288">
        <f t="shared" si="484"/>
        <v>1.9502866837666328E-5</v>
      </c>
      <c r="Q764" s="223"/>
      <c r="R764" s="23"/>
      <c r="S764" s="372"/>
      <c r="T764" s="367"/>
      <c r="U764" s="367"/>
      <c r="V764" s="3">
        <v>29</v>
      </c>
      <c r="W764" s="252">
        <v>2856.6701523673401</v>
      </c>
      <c r="X764" s="252">
        <v>48.330273574160401</v>
      </c>
      <c r="Y764" s="253">
        <v>2852.7373879283764</v>
      </c>
      <c r="Z764" s="253">
        <v>48.338271202846769</v>
      </c>
      <c r="AA764" s="2">
        <f t="shared" si="485"/>
        <v>0.13766953232960946</v>
      </c>
      <c r="AB764" s="2">
        <f t="shared" si="486"/>
        <v>1.6547865540418195E-2</v>
      </c>
      <c r="AC764" s="215">
        <f t="shared" si="487"/>
        <v>15.466636132377143</v>
      </c>
      <c r="AD764" s="217">
        <f t="shared" si="488"/>
        <v>6.3962064605021618E-5</v>
      </c>
      <c r="AE764" s="223"/>
      <c r="AF764" s="23"/>
      <c r="AG764" s="372"/>
      <c r="AH764" s="367"/>
      <c r="AI764" s="367"/>
      <c r="AJ764" s="3">
        <v>29</v>
      </c>
      <c r="AK764" s="252">
        <v>2671.00339009975</v>
      </c>
      <c r="AL764" s="252">
        <v>48.330204110318697</v>
      </c>
      <c r="AM764" s="253">
        <v>2666.9481268543018</v>
      </c>
      <c r="AN764" s="253">
        <v>48.33616231208304</v>
      </c>
      <c r="AO764" s="2">
        <f t="shared" si="489"/>
        <v>0.15182546231425087</v>
      </c>
      <c r="AP764" s="2">
        <f t="shared" si="490"/>
        <v>1.2328112148550773E-2</v>
      </c>
      <c r="AQ764" s="215">
        <f t="shared" si="491"/>
        <v>16.445159989883546</v>
      </c>
      <c r="AR764" s="280">
        <f t="shared" si="492"/>
        <v>3.5500168264627006E-5</v>
      </c>
      <c r="AS764" s="475"/>
    </row>
    <row r="765" spans="4:45" s="20" customFormat="1" x14ac:dyDescent="0.25">
      <c r="D765" s="463"/>
      <c r="E765" s="426"/>
      <c r="F765" s="370"/>
      <c r="G765" s="370"/>
      <c r="H765" s="283">
        <v>30</v>
      </c>
      <c r="I765" s="284">
        <v>2673.9047257474299</v>
      </c>
      <c r="J765" s="284">
        <v>48.330136069960503</v>
      </c>
      <c r="K765" s="285">
        <v>2680.3276223386456</v>
      </c>
      <c r="L765" s="285">
        <v>48.334298593247262</v>
      </c>
      <c r="M765" s="286">
        <f t="shared" si="481"/>
        <v>0.24020663598701436</v>
      </c>
      <c r="N765" s="286">
        <f t="shared" si="482"/>
        <v>8.6126868766380742E-3</v>
      </c>
      <c r="O765" s="287">
        <f t="shared" si="483"/>
        <v>41.253600621450303</v>
      </c>
      <c r="P765" s="288">
        <f t="shared" si="484"/>
        <v>1.7326600112809387E-5</v>
      </c>
      <c r="Q765" s="223"/>
      <c r="R765" s="23"/>
      <c r="S765" s="372"/>
      <c r="T765" s="367"/>
      <c r="U765" s="367"/>
      <c r="V765" s="3">
        <v>30</v>
      </c>
      <c r="W765" s="252">
        <v>2856.6589016386201</v>
      </c>
      <c r="X765" s="252">
        <v>48.330224292152799</v>
      </c>
      <c r="Y765" s="253">
        <v>2852.5904914728108</v>
      </c>
      <c r="Z765" s="253">
        <v>48.337783702784144</v>
      </c>
      <c r="AA765" s="2">
        <f t="shared" si="485"/>
        <v>0.1424184792757611</v>
      </c>
      <c r="AB765" s="2">
        <f t="shared" si="486"/>
        <v>1.5641166044768322E-2</v>
      </c>
      <c r="AC765" s="215">
        <f t="shared" si="487"/>
        <v>16.551961277261125</v>
      </c>
      <c r="AD765" s="217">
        <f t="shared" si="488"/>
        <v>5.7144689093285404E-5</v>
      </c>
      <c r="AE765" s="223"/>
      <c r="AF765" s="23"/>
      <c r="AG765" s="372"/>
      <c r="AH765" s="367"/>
      <c r="AI765" s="367"/>
      <c r="AJ765" s="3">
        <v>30</v>
      </c>
      <c r="AK765" s="252">
        <v>2670.9926611609098</v>
      </c>
      <c r="AL765" s="252">
        <v>48.330167498666299</v>
      </c>
      <c r="AM765" s="253">
        <v>2666.7975193138273</v>
      </c>
      <c r="AN765" s="253">
        <v>48.335798805276539</v>
      </c>
      <c r="AO765" s="2">
        <f t="shared" si="489"/>
        <v>0.15706302409903425</v>
      </c>
      <c r="AP765" s="2">
        <f t="shared" si="490"/>
        <v>1.1651742383048582E-2</v>
      </c>
      <c r="AQ765" s="215">
        <f t="shared" si="491"/>
        <v>17.599215117143572</v>
      </c>
      <c r="AR765" s="280">
        <f t="shared" si="492"/>
        <v>3.1711614138538034E-5</v>
      </c>
      <c r="AS765" s="475"/>
    </row>
    <row r="766" spans="4:45" s="20" customFormat="1" x14ac:dyDescent="0.25">
      <c r="D766" s="463"/>
      <c r="E766" s="426"/>
      <c r="F766" s="370"/>
      <c r="G766" s="370"/>
      <c r="H766" s="283">
        <v>31</v>
      </c>
      <c r="I766" s="284">
        <v>2673.8939886083099</v>
      </c>
      <c r="J766" s="284">
        <v>48.330111701568001</v>
      </c>
      <c r="K766" s="285">
        <v>2680.1844128429648</v>
      </c>
      <c r="L766" s="285">
        <v>48.334032700038186</v>
      </c>
      <c r="M766" s="286">
        <f t="shared" si="481"/>
        <v>0.23525331450888559</v>
      </c>
      <c r="N766" s="286">
        <f t="shared" si="482"/>
        <v>8.1129513922856399E-3</v>
      </c>
      <c r="O766" s="287">
        <f t="shared" si="483"/>
        <v>39.569437051933591</v>
      </c>
      <c r="P766" s="288">
        <f t="shared" si="484"/>
        <v>1.5374229003197548E-5</v>
      </c>
      <c r="Q766" s="223"/>
      <c r="R766" s="23"/>
      <c r="S766" s="372"/>
      <c r="T766" s="367"/>
      <c r="U766" s="367"/>
      <c r="V766" s="3">
        <v>31</v>
      </c>
      <c r="W766" s="252">
        <v>2856.64765089397</v>
      </c>
      <c r="X766" s="252">
        <v>48.330183929173302</v>
      </c>
      <c r="Y766" s="253">
        <v>2852.443592538164</v>
      </c>
      <c r="Z766" s="253">
        <v>48.337324935404659</v>
      </c>
      <c r="AA766" s="2">
        <f t="shared" si="485"/>
        <v>0.14716754985482097</v>
      </c>
      <c r="AB766" s="2">
        <f t="shared" si="486"/>
        <v>1.4775458421226916E-2</v>
      </c>
      <c r="AC766" s="215">
        <f t="shared" si="487"/>
        <v>17.67410665902187</v>
      </c>
      <c r="AD766" s="217">
        <f t="shared" si="488"/>
        <v>5.0993969996286558E-5</v>
      </c>
      <c r="AE766" s="223"/>
      <c r="AF766" s="23"/>
      <c r="AG766" s="372"/>
      <c r="AH766" s="367"/>
      <c r="AI766" s="367"/>
      <c r="AJ766" s="3">
        <v>31</v>
      </c>
      <c r="AK766" s="252">
        <v>2670.9819322057301</v>
      </c>
      <c r="AL766" s="252">
        <v>48.330137502523101</v>
      </c>
      <c r="AM766" s="253">
        <v>2666.6469087471178</v>
      </c>
      <c r="AN766" s="253">
        <v>48.335456741033013</v>
      </c>
      <c r="AO766" s="2">
        <f t="shared" si="489"/>
        <v>0.16230074065055258</v>
      </c>
      <c r="AP766" s="2">
        <f t="shared" si="490"/>
        <v>1.1006048781952348E-2</v>
      </c>
      <c r="AQ766" s="215">
        <f t="shared" si="491"/>
        <v>18.792428386719301</v>
      </c>
      <c r="AR766" s="280">
        <f t="shared" si="492"/>
        <v>2.8294298325334434E-5</v>
      </c>
      <c r="AS766" s="475"/>
    </row>
    <row r="767" spans="4:45" s="20" customFormat="1" x14ac:dyDescent="0.25">
      <c r="D767" s="463"/>
      <c r="E767" s="426"/>
      <c r="F767" s="370"/>
      <c r="G767" s="370"/>
      <c r="H767" s="283">
        <v>32</v>
      </c>
      <c r="I767" s="284">
        <v>2673.8832514527699</v>
      </c>
      <c r="J767" s="284">
        <v>48.330092519749698</v>
      </c>
      <c r="K767" s="285">
        <v>2680.0412005923968</v>
      </c>
      <c r="L767" s="285">
        <v>48.333783253716298</v>
      </c>
      <c r="M767" s="286">
        <f t="shared" si="481"/>
        <v>0.23029985083608948</v>
      </c>
      <c r="N767" s="286">
        <f t="shared" si="482"/>
        <v>7.6365133484732036E-3</v>
      </c>
      <c r="O767" s="287">
        <f t="shared" si="483"/>
        <v>37.920337606231776</v>
      </c>
      <c r="P767" s="288">
        <f t="shared" si="484"/>
        <v>1.3621517212215965E-5</v>
      </c>
      <c r="Q767" s="223"/>
      <c r="R767" s="23"/>
      <c r="S767" s="372"/>
      <c r="T767" s="367"/>
      <c r="U767" s="367"/>
      <c r="V767" s="3">
        <v>32</v>
      </c>
      <c r="W767" s="252">
        <v>2856.63640013329</v>
      </c>
      <c r="X767" s="252">
        <v>48.330152171642297</v>
      </c>
      <c r="Y767" s="253">
        <v>2852.2966911093395</v>
      </c>
      <c r="Z767" s="253">
        <v>48.336893207254988</v>
      </c>
      <c r="AA767" s="2">
        <f t="shared" si="485"/>
        <v>0.15191674459332663</v>
      </c>
      <c r="AB767" s="2">
        <f t="shared" si="486"/>
        <v>1.3947888243245898E-2</v>
      </c>
      <c r="AC767" s="215">
        <f t="shared" si="487"/>
        <v>18.83307441255732</v>
      </c>
      <c r="AD767" s="217">
        <f t="shared" si="488"/>
        <v>4.5441561131573025E-5</v>
      </c>
      <c r="AE767" s="223"/>
      <c r="AF767" s="23"/>
      <c r="AG767" s="372"/>
      <c r="AH767" s="367"/>
      <c r="AI767" s="367"/>
      <c r="AJ767" s="3">
        <v>32</v>
      </c>
      <c r="AK767" s="252">
        <v>2670.9712032341099</v>
      </c>
      <c r="AL767" s="252">
        <v>48.330113890724597</v>
      </c>
      <c r="AM767" s="253">
        <v>2666.4962951413922</v>
      </c>
      <c r="AN767" s="253">
        <v>48.335134854510805</v>
      </c>
      <c r="AO767" s="2">
        <f t="shared" si="489"/>
        <v>0.16753861244551368</v>
      </c>
      <c r="AP767" s="2">
        <f t="shared" si="490"/>
        <v>1.0388892932387256E-2</v>
      </c>
      <c r="AQ767" s="215">
        <f t="shared" si="491"/>
        <v>20.024802438270086</v>
      </c>
      <c r="AR767" s="280">
        <f t="shared" si="492"/>
        <v>2.5210077342414175E-5</v>
      </c>
      <c r="AS767" s="475"/>
    </row>
    <row r="768" spans="4:45" s="20" customFormat="1" x14ac:dyDescent="0.25">
      <c r="D768" s="463"/>
      <c r="E768" s="426"/>
      <c r="F768" s="370"/>
      <c r="G768" s="370"/>
      <c r="H768" s="283">
        <v>33</v>
      </c>
      <c r="I768" s="284">
        <v>2673.8725142808498</v>
      </c>
      <c r="J768" s="284">
        <v>48.330077215541898</v>
      </c>
      <c r="K768" s="285">
        <v>2679.8979855776215</v>
      </c>
      <c r="L768" s="285">
        <v>48.333549236965823</v>
      </c>
      <c r="M768" s="286">
        <f t="shared" si="481"/>
        <v>0.22534624461676184</v>
      </c>
      <c r="N768" s="286">
        <f t="shared" si="482"/>
        <v>7.1839765710281249E-3</v>
      </c>
      <c r="O768" s="287">
        <f t="shared" si="483"/>
        <v>36.306304348219442</v>
      </c>
      <c r="P768" s="288">
        <f t="shared" si="484"/>
        <v>1.2054932768189545E-5</v>
      </c>
      <c r="Q768" s="223"/>
      <c r="R768" s="23"/>
      <c r="S768" s="372"/>
      <c r="T768" s="367"/>
      <c r="U768" s="367"/>
      <c r="V768" s="3">
        <v>33</v>
      </c>
      <c r="W768" s="252">
        <v>2856.6251493566401</v>
      </c>
      <c r="X768" s="252">
        <v>48.3301268421665</v>
      </c>
      <c r="Y768" s="253">
        <v>2852.1497871721085</v>
      </c>
      <c r="Z768" s="253">
        <v>48.336486924689922</v>
      </c>
      <c r="AA768" s="2">
        <f t="shared" si="485"/>
        <v>0.15666606399301397</v>
      </c>
      <c r="AB768" s="2">
        <f t="shared" si="486"/>
        <v>1.3159664455655485E-2</v>
      </c>
      <c r="AC768" s="215">
        <f t="shared" si="487"/>
        <v>20.028866682735497</v>
      </c>
      <c r="AD768" s="217">
        <f t="shared" si="488"/>
        <v>4.0450649704735345E-5</v>
      </c>
      <c r="AE768" s="223"/>
      <c r="AF768" s="23"/>
      <c r="AG768" s="372"/>
      <c r="AH768" s="367"/>
      <c r="AI768" s="367"/>
      <c r="AJ768" s="3">
        <v>33</v>
      </c>
      <c r="AK768" s="252">
        <v>2670.9604742461202</v>
      </c>
      <c r="AL768" s="252">
        <v>48.330095052033997</v>
      </c>
      <c r="AM768" s="253">
        <v>2666.3456784845962</v>
      </c>
      <c r="AN768" s="253">
        <v>48.334831955477213</v>
      </c>
      <c r="AO768" s="2">
        <f t="shared" si="489"/>
        <v>0.17277663993985135</v>
      </c>
      <c r="AP768" s="2">
        <f t="shared" si="490"/>
        <v>9.8011465487841589E-3</v>
      </c>
      <c r="AQ768" s="215">
        <f t="shared" si="491"/>
        <v>21.296339920579548</v>
      </c>
      <c r="AR768" s="280">
        <f t="shared" si="492"/>
        <v>2.243825423035665E-5</v>
      </c>
      <c r="AS768" s="475"/>
    </row>
    <row r="769" spans="4:45" s="20" customFormat="1" x14ac:dyDescent="0.25">
      <c r="D769" s="463"/>
      <c r="E769" s="426"/>
      <c r="F769" s="370"/>
      <c r="G769" s="370"/>
      <c r="H769" s="283">
        <v>34</v>
      </c>
      <c r="I769" s="284">
        <v>2673.8617770925298</v>
      </c>
      <c r="J769" s="284">
        <v>48.330063639202301</v>
      </c>
      <c r="K769" s="285">
        <v>2679.754767789871</v>
      </c>
      <c r="L769" s="285">
        <v>48.333329695396024</v>
      </c>
      <c r="M769" s="286">
        <f t="shared" si="481"/>
        <v>0.22039249552192985</v>
      </c>
      <c r="N769" s="286">
        <f t="shared" si="482"/>
        <v>6.7578148005462682E-3</v>
      </c>
      <c r="O769" s="287">
        <f t="shared" si="483"/>
        <v>34.727339358950481</v>
      </c>
      <c r="P769" s="288">
        <f t="shared" si="484"/>
        <v>1.0667123060559267E-5</v>
      </c>
      <c r="Q769" s="223"/>
      <c r="R769" s="23"/>
      <c r="S769" s="372"/>
      <c r="T769" s="367"/>
      <c r="U769" s="367"/>
      <c r="V769" s="3">
        <v>34</v>
      </c>
      <c r="W769" s="252">
        <v>2856.61389856403</v>
      </c>
      <c r="X769" s="252">
        <v>48.330104394835502</v>
      </c>
      <c r="Y769" s="253">
        <v>2852.0028807130589</v>
      </c>
      <c r="Z769" s="253">
        <v>48.336104587989986</v>
      </c>
      <c r="AA769" s="2">
        <f t="shared" si="485"/>
        <v>0.16141550852528738</v>
      </c>
      <c r="AB769" s="2">
        <f t="shared" si="486"/>
        <v>1.241502212671779E-2</v>
      </c>
      <c r="AC769" s="215">
        <f t="shared" si="487"/>
        <v>21.261485621974749</v>
      </c>
      <c r="AD769" s="217">
        <f t="shared" si="488"/>
        <v>3.6002317891124264E-5</v>
      </c>
      <c r="AE769" s="223"/>
      <c r="AF769" s="23"/>
      <c r="AG769" s="372"/>
      <c r="AH769" s="367"/>
      <c r="AI769" s="367"/>
      <c r="AJ769" s="3">
        <v>34</v>
      </c>
      <c r="AK769" s="252">
        <v>2670.94974524175</v>
      </c>
      <c r="AL769" s="252">
        <v>48.330078340177501</v>
      </c>
      <c r="AM769" s="253">
        <v>2666.1950587653573</v>
      </c>
      <c r="AN769" s="253">
        <v>48.33454692390761</v>
      </c>
      <c r="AO769" s="2">
        <f t="shared" si="489"/>
        <v>0.17801482356090845</v>
      </c>
      <c r="AP769" s="2">
        <f t="shared" si="490"/>
        <v>9.2459683153338357E-3</v>
      </c>
      <c r="AQ769" s="215">
        <f t="shared" si="491"/>
        <v>22.60704348879101</v>
      </c>
      <c r="AR769" s="280">
        <f t="shared" si="492"/>
        <v>1.996824055299337E-5</v>
      </c>
      <c r="AS769" s="475"/>
    </row>
    <row r="770" spans="4:45" s="20" customFormat="1" x14ac:dyDescent="0.25">
      <c r="D770" s="463"/>
      <c r="E770" s="426"/>
      <c r="F770" s="370"/>
      <c r="G770" s="370"/>
      <c r="H770" s="283">
        <v>35</v>
      </c>
      <c r="I770" s="284">
        <v>2673.8510398877902</v>
      </c>
      <c r="J770" s="284">
        <v>48.330052225547199</v>
      </c>
      <c r="K770" s="285">
        <v>2679.611547220894</v>
      </c>
      <c r="L770" s="285">
        <v>48.333123733649074</v>
      </c>
      <c r="M770" s="286">
        <f t="shared" si="481"/>
        <v>0.21543860324191819</v>
      </c>
      <c r="N770" s="286">
        <f t="shared" si="482"/>
        <v>6.3552757765320883E-3</v>
      </c>
      <c r="O770" s="287">
        <f t="shared" si="483"/>
        <v>33.183444734742196</v>
      </c>
      <c r="P770" s="288">
        <f t="shared" si="484"/>
        <v>9.4341620198868899E-6</v>
      </c>
      <c r="Q770" s="223"/>
      <c r="R770" s="23"/>
      <c r="S770" s="372"/>
      <c r="T770" s="367"/>
      <c r="U770" s="367"/>
      <c r="V770" s="3">
        <v>35</v>
      </c>
      <c r="W770" s="252">
        <v>2856.6026477553801</v>
      </c>
      <c r="X770" s="252">
        <v>48.330085554572001</v>
      </c>
      <c r="Y770" s="253">
        <v>2851.8559717195471</v>
      </c>
      <c r="Z770" s="253">
        <v>48.335744785825717</v>
      </c>
      <c r="AA770" s="2">
        <f t="shared" si="485"/>
        <v>0.16616507863152435</v>
      </c>
      <c r="AB770" s="2">
        <f t="shared" si="486"/>
        <v>1.170954114559993E-2</v>
      </c>
      <c r="AC770" s="215">
        <f t="shared" si="487"/>
        <v>22.530933389150654</v>
      </c>
      <c r="AD770" s="217">
        <f t="shared" si="488"/>
        <v>3.2026898383038881E-5</v>
      </c>
      <c r="AE770" s="223"/>
      <c r="AF770" s="23"/>
      <c r="AG770" s="372"/>
      <c r="AH770" s="367"/>
      <c r="AI770" s="367"/>
      <c r="AJ770" s="3">
        <v>35</v>
      </c>
      <c r="AK770" s="252">
        <v>2670.9390162209402</v>
      </c>
      <c r="AL770" s="252">
        <v>48.330064290370501</v>
      </c>
      <c r="AM770" s="253">
        <v>2666.0444359729458</v>
      </c>
      <c r="AN770" s="253">
        <v>48.33427870584412</v>
      </c>
      <c r="AO770" s="2">
        <f t="shared" si="489"/>
        <v>0.18325316371017611</v>
      </c>
      <c r="AP770" s="2">
        <f t="shared" si="490"/>
        <v>8.7200700754269944E-3</v>
      </c>
      <c r="AQ770" s="215">
        <f t="shared" si="491"/>
        <v>23.956915804056205</v>
      </c>
      <c r="AR770" s="280">
        <f t="shared" si="492"/>
        <v>1.7761297784281166E-5</v>
      </c>
      <c r="AS770" s="475"/>
    </row>
    <row r="771" spans="4:45" s="20" customFormat="1" x14ac:dyDescent="0.25">
      <c r="D771" s="463"/>
      <c r="E771" s="426"/>
      <c r="F771" s="370"/>
      <c r="G771" s="370"/>
      <c r="H771" s="283">
        <v>36</v>
      </c>
      <c r="I771" s="284">
        <v>2673.8403026666101</v>
      </c>
      <c r="J771" s="284">
        <v>48.330041365374697</v>
      </c>
      <c r="K771" s="285">
        <v>2679.4683238629241</v>
      </c>
      <c r="L771" s="285">
        <v>48.332930511748671</v>
      </c>
      <c r="M771" s="286">
        <f t="shared" si="481"/>
        <v>0.21048456748524449</v>
      </c>
      <c r="N771" s="286">
        <f t="shared" si="482"/>
        <v>5.9779513783819269E-3</v>
      </c>
      <c r="O771" s="287">
        <f t="shared" si="483"/>
        <v>31.674622586159288</v>
      </c>
      <c r="P771" s="288">
        <f t="shared" si="484"/>
        <v>8.3471667702469498E-6</v>
      </c>
      <c r="Q771" s="223"/>
      <c r="R771" s="23"/>
      <c r="S771" s="372"/>
      <c r="T771" s="367"/>
      <c r="U771" s="367"/>
      <c r="V771" s="3">
        <v>36</v>
      </c>
      <c r="W771" s="252">
        <v>2856.5913969307098</v>
      </c>
      <c r="X771" s="252">
        <v>48.330067629564503</v>
      </c>
      <c r="Y771" s="253">
        <v>2851.7090601796535</v>
      </c>
      <c r="Z771" s="253">
        <v>48.335406190048225</v>
      </c>
      <c r="AA771" s="2">
        <f t="shared" si="485"/>
        <v>0.17091477473124686</v>
      </c>
      <c r="AB771" s="2">
        <f t="shared" si="486"/>
        <v>1.1046043892676063E-2</v>
      </c>
      <c r="AC771" s="215">
        <f t="shared" si="487"/>
        <v>23.83721215071499</v>
      </c>
      <c r="AD771" s="217">
        <f t="shared" si="488"/>
        <v>2.8500228038355101E-5</v>
      </c>
      <c r="AE771" s="223"/>
      <c r="AF771" s="23"/>
      <c r="AG771" s="372"/>
      <c r="AH771" s="367"/>
      <c r="AI771" s="367"/>
      <c r="AJ771" s="3">
        <v>36</v>
      </c>
      <c r="AK771" s="252">
        <v>2670.9282871836899</v>
      </c>
      <c r="AL771" s="252">
        <v>48.330050921875603</v>
      </c>
      <c r="AM771" s="253">
        <v>2665.8938100972364</v>
      </c>
      <c r="AN771" s="253">
        <v>48.334026309498597</v>
      </c>
      <c r="AO771" s="2">
        <f t="shared" si="489"/>
        <v>0.18849166076870016</v>
      </c>
      <c r="AP771" s="2">
        <f t="shared" si="490"/>
        <v>8.2254985193785241E-3</v>
      </c>
      <c r="AQ771" s="215">
        <f t="shared" si="491"/>
        <v>25.345959534025674</v>
      </c>
      <c r="AR771" s="280">
        <f t="shared" si="492"/>
        <v>1.5803706753052015E-5</v>
      </c>
      <c r="AS771" s="475"/>
    </row>
    <row r="772" spans="4:45" s="20" customFormat="1" x14ac:dyDescent="0.25">
      <c r="D772" s="463"/>
      <c r="E772" s="426"/>
      <c r="F772" s="370"/>
      <c r="G772" s="370"/>
      <c r="H772" s="283">
        <v>37</v>
      </c>
      <c r="I772" s="284">
        <v>2673.82956542903</v>
      </c>
      <c r="J772" s="284">
        <v>48.330033864609497</v>
      </c>
      <c r="K772" s="285">
        <v>2679.3250977086514</v>
      </c>
      <c r="L772" s="285">
        <v>48.332749241674499</v>
      </c>
      <c r="M772" s="286">
        <f t="shared" si="481"/>
        <v>0.20553038797517906</v>
      </c>
      <c r="N772" s="286">
        <f t="shared" si="482"/>
        <v>5.618405053488016E-3</v>
      </c>
      <c r="O772" s="287">
        <f t="shared" si="483"/>
        <v>30.200875036360006</v>
      </c>
      <c r="P772" s="288">
        <f t="shared" si="484"/>
        <v>7.3732726051371895E-6</v>
      </c>
      <c r="Q772" s="223"/>
      <c r="R772" s="23"/>
      <c r="S772" s="372"/>
      <c r="T772" s="367"/>
      <c r="U772" s="367"/>
      <c r="V772" s="3">
        <v>37</v>
      </c>
      <c r="W772" s="252">
        <v>2856.5801460900502</v>
      </c>
      <c r="X772" s="252">
        <v>48.3300552622458</v>
      </c>
      <c r="Y772" s="253">
        <v>2851.562146082139</v>
      </c>
      <c r="Z772" s="253">
        <v>48.335087550786753</v>
      </c>
      <c r="AA772" s="2">
        <f t="shared" si="485"/>
        <v>0.17566459722054942</v>
      </c>
      <c r="AB772" s="2">
        <f t="shared" si="486"/>
        <v>1.0412337651275E-2</v>
      </c>
      <c r="AC772" s="215">
        <f t="shared" si="487"/>
        <v>25.180324079397494</v>
      </c>
      <c r="AD772" s="217">
        <f t="shared" si="488"/>
        <v>2.5323927959405204E-5</v>
      </c>
      <c r="AE772" s="223"/>
      <c r="AF772" s="23"/>
      <c r="AG772" s="372"/>
      <c r="AH772" s="367"/>
      <c r="AI772" s="367"/>
      <c r="AJ772" s="3">
        <v>37</v>
      </c>
      <c r="AK772" s="252">
        <v>2670.9175581300501</v>
      </c>
      <c r="AL772" s="252">
        <v>48.330041688648798</v>
      </c>
      <c r="AM772" s="253">
        <v>2665.7431811286724</v>
      </c>
      <c r="AN772" s="253">
        <v>48.333788801585456</v>
      </c>
      <c r="AO772" s="2">
        <f t="shared" si="489"/>
        <v>0.19373031509817049</v>
      </c>
      <c r="AP772" s="2">
        <f t="shared" si="490"/>
        <v>7.7531754696128254E-3</v>
      </c>
      <c r="AQ772" s="215">
        <f t="shared" si="491"/>
        <v>26.774177352386548</v>
      </c>
      <c r="AR772" s="280">
        <f t="shared" si="492"/>
        <v>1.4040855360069518E-5</v>
      </c>
      <c r="AS772" s="475"/>
    </row>
    <row r="773" spans="4:45" s="20" customFormat="1" x14ac:dyDescent="0.25">
      <c r="D773" s="463"/>
      <c r="E773" s="426"/>
      <c r="F773" s="370"/>
      <c r="G773" s="370"/>
      <c r="H773" s="283">
        <v>38</v>
      </c>
      <c r="I773" s="284">
        <v>2673.8188281750199</v>
      </c>
      <c r="J773" s="284">
        <v>48.330028351676297</v>
      </c>
      <c r="K773" s="285">
        <v>2679.1818687511927</v>
      </c>
      <c r="L773" s="285">
        <v>48.332579184148571</v>
      </c>
      <c r="M773" s="286">
        <f t="shared" si="481"/>
        <v>0.20057606445359949</v>
      </c>
      <c r="N773" s="286">
        <f t="shared" si="482"/>
        <v>5.2779453256520548E-3</v>
      </c>
      <c r="O773" s="287">
        <f t="shared" si="483"/>
        <v>28.762204221675955</v>
      </c>
      <c r="P773" s="288">
        <f t="shared" si="484"/>
        <v>6.5067463016055075E-6</v>
      </c>
      <c r="Q773" s="223"/>
      <c r="R773" s="23"/>
      <c r="S773" s="372"/>
      <c r="T773" s="367"/>
      <c r="U773" s="367"/>
      <c r="V773" s="3">
        <v>38</v>
      </c>
      <c r="W773" s="252">
        <v>2856.5688952333398</v>
      </c>
      <c r="X773" s="252">
        <v>48.330046191549897</v>
      </c>
      <c r="Y773" s="253">
        <v>2851.4152294164051</v>
      </c>
      <c r="Z773" s="253">
        <v>48.334787691835196</v>
      </c>
      <c r="AA773" s="2">
        <f t="shared" si="485"/>
        <v>0.18041454646987645</v>
      </c>
      <c r="AB773" s="2">
        <f t="shared" si="486"/>
        <v>9.810667812123133E-3</v>
      </c>
      <c r="AC773" s="215">
        <f t="shared" si="487"/>
        <v>26.56027135264214</v>
      </c>
      <c r="AD773" s="217">
        <f t="shared" si="488"/>
        <v>2.2481824955486969E-5</v>
      </c>
      <c r="AE773" s="223"/>
      <c r="AF773" s="23"/>
      <c r="AG773" s="372"/>
      <c r="AH773" s="367"/>
      <c r="AI773" s="367"/>
      <c r="AJ773" s="3">
        <v>38</v>
      </c>
      <c r="AK773" s="252">
        <v>2670.9068290599598</v>
      </c>
      <c r="AL773" s="252">
        <v>48.330034902311802</v>
      </c>
      <c r="AM773" s="253">
        <v>2665.5925490582331</v>
      </c>
      <c r="AN773" s="253">
        <v>48.33356530387082</v>
      </c>
      <c r="AO773" s="2">
        <f t="shared" si="489"/>
        <v>0.19896912703604563</v>
      </c>
      <c r="AP773" s="2">
        <f t="shared" si="490"/>
        <v>7.3047775904867855E-3</v>
      </c>
      <c r="AQ773" s="215">
        <f t="shared" si="491"/>
        <v>28.241571936752642</v>
      </c>
      <c r="AR773" s="280">
        <f t="shared" si="492"/>
        <v>1.2463735167920358E-5</v>
      </c>
      <c r="AS773" s="475"/>
    </row>
    <row r="774" spans="4:45" s="20" customFormat="1" x14ac:dyDescent="0.25">
      <c r="D774" s="463"/>
      <c r="E774" s="426"/>
      <c r="F774" s="370"/>
      <c r="G774" s="370"/>
      <c r="H774" s="283">
        <v>39</v>
      </c>
      <c r="I774" s="284">
        <v>2673.8080909045402</v>
      </c>
      <c r="J774" s="284">
        <v>48.330023717821199</v>
      </c>
      <c r="K774" s="285">
        <v>2679.0386369840653</v>
      </c>
      <c r="L774" s="285">
        <v>48.332419645620334</v>
      </c>
      <c r="M774" s="286">
        <f t="shared" si="481"/>
        <v>0.19562159667770351</v>
      </c>
      <c r="N774" s="286">
        <f t="shared" si="482"/>
        <v>4.9574314573567002E-3</v>
      </c>
      <c r="O774" s="287">
        <f t="shared" si="483"/>
        <v>27.358612290035225</v>
      </c>
      <c r="P774" s="288">
        <f t="shared" si="484"/>
        <v>5.74047001866895E-6</v>
      </c>
      <c r="Q774" s="223"/>
      <c r="R774" s="23"/>
      <c r="S774" s="372"/>
      <c r="T774" s="367"/>
      <c r="U774" s="367"/>
      <c r="V774" s="3">
        <v>39</v>
      </c>
      <c r="W774" s="252">
        <v>2856.5576443605701</v>
      </c>
      <c r="X774" s="252">
        <v>48.3300385727308</v>
      </c>
      <c r="Y774" s="253">
        <v>2851.2683101724565</v>
      </c>
      <c r="Z774" s="253">
        <v>48.334505506310499</v>
      </c>
      <c r="AA774" s="2">
        <f t="shared" si="485"/>
        <v>0.18516462283041268</v>
      </c>
      <c r="AB774" s="2">
        <f t="shared" si="486"/>
        <v>9.242561586160207E-3</v>
      </c>
      <c r="AC774" s="215">
        <f t="shared" si="487"/>
        <v>27.97705615354705</v>
      </c>
      <c r="AD774" s="217">
        <f t="shared" si="488"/>
        <v>1.9953495605448133E-5</v>
      </c>
      <c r="AE774" s="223"/>
      <c r="AF774" s="23"/>
      <c r="AG774" s="372"/>
      <c r="AH774" s="367"/>
      <c r="AI774" s="367"/>
      <c r="AJ774" s="3">
        <v>39</v>
      </c>
      <c r="AK774" s="252">
        <v>2670.8960999734099</v>
      </c>
      <c r="AL774" s="252">
        <v>48.330029198085697</v>
      </c>
      <c r="AM774" s="253">
        <v>2665.4419138774015</v>
      </c>
      <c r="AN774" s="253">
        <v>48.333354989925226</v>
      </c>
      <c r="AO774" s="2">
        <f t="shared" si="489"/>
        <v>0.20420809690286229</v>
      </c>
      <c r="AP774" s="2">
        <f t="shared" si="490"/>
        <v>6.8814190570798016E-3</v>
      </c>
      <c r="AQ774" s="215">
        <f t="shared" si="491"/>
        <v>29.748145969892121</v>
      </c>
      <c r="AR774" s="280">
        <f t="shared" si="492"/>
        <v>1.1060891359879698E-5</v>
      </c>
      <c r="AS774" s="475"/>
    </row>
    <row r="775" spans="4:45" s="20" customFormat="1" x14ac:dyDescent="0.25">
      <c r="D775" s="463"/>
      <c r="E775" s="426"/>
      <c r="F775" s="370"/>
      <c r="G775" s="370"/>
      <c r="H775" s="283">
        <v>40</v>
      </c>
      <c r="I775" s="284">
        <v>2673.7973536176501</v>
      </c>
      <c r="J775" s="284">
        <v>48.3300194943196</v>
      </c>
      <c r="K775" s="285">
        <v>2678.8954024011628</v>
      </c>
      <c r="L775" s="285">
        <v>48.33226997543828</v>
      </c>
      <c r="M775" s="286">
        <f t="shared" si="481"/>
        <v>0.1906669844150691</v>
      </c>
      <c r="N775" s="286">
        <f t="shared" si="482"/>
        <v>4.656487090686382E-3</v>
      </c>
      <c r="O775" s="287">
        <f t="shared" si="483"/>
        <v>25.990101399075272</v>
      </c>
      <c r="P775" s="288">
        <f t="shared" si="484"/>
        <v>5.0646652655316018E-6</v>
      </c>
      <c r="Q775" s="223"/>
      <c r="R775" s="23"/>
      <c r="S775" s="372"/>
      <c r="T775" s="367"/>
      <c r="U775" s="367"/>
      <c r="V775" s="3">
        <v>40</v>
      </c>
      <c r="W775" s="252">
        <v>2856.54639347179</v>
      </c>
      <c r="X775" s="252">
        <v>48.330031637465702</v>
      </c>
      <c r="Y775" s="253">
        <v>2851.1213883408655</v>
      </c>
      <c r="Z775" s="253">
        <v>48.334239952566961</v>
      </c>
      <c r="AA775" s="2">
        <f t="shared" si="485"/>
        <v>0.18991482663549891</v>
      </c>
      <c r="AB775" s="2">
        <f t="shared" si="486"/>
        <v>8.7074536446128999E-3</v>
      </c>
      <c r="AC775" s="215">
        <f t="shared" si="487"/>
        <v>29.430680670557656</v>
      </c>
      <c r="AD775" s="217">
        <f t="shared" si="488"/>
        <v>1.7709915991485176E-5</v>
      </c>
      <c r="AE775" s="223"/>
      <c r="AF775" s="23"/>
      <c r="AG775" s="372"/>
      <c r="AH775" s="367"/>
      <c r="AI775" s="367"/>
      <c r="AJ775" s="3">
        <v>40</v>
      </c>
      <c r="AK775" s="252">
        <v>2670.8853708704301</v>
      </c>
      <c r="AL775" s="252">
        <v>48.330023998964897</v>
      </c>
      <c r="AM775" s="253">
        <v>2665.2912755781344</v>
      </c>
      <c r="AN775" s="253">
        <v>48.333157082067864</v>
      </c>
      <c r="AO775" s="2">
        <f t="shared" si="489"/>
        <v>0.20944722500286539</v>
      </c>
      <c r="AP775" s="2">
        <f t="shared" si="490"/>
        <v>6.4826847655474803E-3</v>
      </c>
      <c r="AQ775" s="215">
        <f t="shared" si="491"/>
        <v>31.293902139283858</v>
      </c>
      <c r="AR775" s="280">
        <f t="shared" si="492"/>
        <v>9.81620973009318E-6</v>
      </c>
      <c r="AS775" s="475"/>
    </row>
    <row r="776" spans="4:45" s="20" customFormat="1" x14ac:dyDescent="0.25">
      <c r="D776" s="463"/>
      <c r="E776" s="426"/>
      <c r="F776" s="370"/>
      <c r="G776" s="370"/>
      <c r="H776" s="283">
        <v>41</v>
      </c>
      <c r="I776" s="284">
        <v>2673.7866163143199</v>
      </c>
      <c r="J776" s="284">
        <v>48.330016050489597</v>
      </c>
      <c r="K776" s="285">
        <v>2678.7521649967316</v>
      </c>
      <c r="L776" s="285">
        <v>48.332129563196467</v>
      </c>
      <c r="M776" s="286">
        <f t="shared" si="481"/>
        <v>0.18571222744979157</v>
      </c>
      <c r="N776" s="286">
        <f t="shared" si="482"/>
        <v>4.3730850506285184E-3</v>
      </c>
      <c r="O776" s="287">
        <f t="shared" si="483"/>
        <v>24.656673717400928</v>
      </c>
      <c r="P776" s="288">
        <f t="shared" si="484"/>
        <v>4.4669359621023243E-6</v>
      </c>
      <c r="Q776" s="223"/>
      <c r="R776" s="23"/>
      <c r="S776" s="372"/>
      <c r="T776" s="367"/>
      <c r="U776" s="367"/>
      <c r="V776" s="3">
        <v>41</v>
      </c>
      <c r="W776" s="252">
        <v>2856.5351425669701</v>
      </c>
      <c r="X776" s="252">
        <v>48.330026000953097</v>
      </c>
      <c r="Y776" s="253">
        <v>2850.9744639127384</v>
      </c>
      <c r="Z776" s="253">
        <v>48.333990050351304</v>
      </c>
      <c r="AA776" s="2">
        <f t="shared" si="485"/>
        <v>0.19466515819702657</v>
      </c>
      <c r="AB776" s="2">
        <f t="shared" si="486"/>
        <v>8.2020427593564663E-3</v>
      </c>
      <c r="AC776" s="215">
        <f t="shared" si="487"/>
        <v>30.921147095627529</v>
      </c>
      <c r="AD776" s="217">
        <f t="shared" si="488"/>
        <v>1.5713687631419497E-5</v>
      </c>
      <c r="AE776" s="223"/>
      <c r="AF776" s="23"/>
      <c r="AG776" s="372"/>
      <c r="AH776" s="367"/>
      <c r="AI776" s="367"/>
      <c r="AJ776" s="3">
        <v>41</v>
      </c>
      <c r="AK776" s="252">
        <v>2670.8746417510201</v>
      </c>
      <c r="AL776" s="252">
        <v>48.330019759544598</v>
      </c>
      <c r="AM776" s="253">
        <v>2665.1406341528354</v>
      </c>
      <c r="AN776" s="253">
        <v>48.332970848491065</v>
      </c>
      <c r="AO776" s="2">
        <f t="shared" si="489"/>
        <v>0.21468651162248054</v>
      </c>
      <c r="AP776" s="2">
        <f t="shared" si="490"/>
        <v>6.1061198839767608E-3</v>
      </c>
      <c r="AQ776" s="215">
        <f t="shared" si="491"/>
        <v>32.878843136039748</v>
      </c>
      <c r="AR776" s="280">
        <f t="shared" si="492"/>
        <v>8.7089259699623669E-6</v>
      </c>
      <c r="AS776" s="475"/>
    </row>
    <row r="777" spans="4:45" s="20" customFormat="1" x14ac:dyDescent="0.25">
      <c r="D777" s="463"/>
      <c r="E777" s="426"/>
      <c r="F777" s="370"/>
      <c r="G777" s="370"/>
      <c r="H777" s="283">
        <v>42</v>
      </c>
      <c r="I777" s="284">
        <v>2673.7758789945701</v>
      </c>
      <c r="J777" s="284">
        <v>48.330012663898401</v>
      </c>
      <c r="K777" s="285">
        <v>2678.608924765349</v>
      </c>
      <c r="L777" s="285">
        <v>48.331997836245193</v>
      </c>
      <c r="M777" s="286">
        <f t="shared" si="481"/>
        <v>0.18075732557645291</v>
      </c>
      <c r="N777" s="286">
        <f t="shared" si="482"/>
        <v>4.1075353333709817E-3</v>
      </c>
      <c r="O777" s="287">
        <f t="shared" si="483"/>
        <v>23.358331422443626</v>
      </c>
      <c r="P777" s="288">
        <f t="shared" si="484"/>
        <v>3.9409092464688341E-6</v>
      </c>
      <c r="Q777" s="223"/>
      <c r="R777" s="23"/>
      <c r="S777" s="372"/>
      <c r="T777" s="367"/>
      <c r="U777" s="367"/>
      <c r="V777" s="3">
        <v>42</v>
      </c>
      <c r="W777" s="252">
        <v>2856.5238916461199</v>
      </c>
      <c r="X777" s="252">
        <v>48.330020458564299</v>
      </c>
      <c r="Y777" s="253">
        <v>2850.827536879684</v>
      </c>
      <c r="Z777" s="253">
        <v>48.333754877184383</v>
      </c>
      <c r="AA777" s="2">
        <f t="shared" si="485"/>
        <v>0.19941561781068348</v>
      </c>
      <c r="AB777" s="2">
        <f t="shared" si="486"/>
        <v>7.7269129717951546E-3</v>
      </c>
      <c r="AC777" s="215">
        <f t="shared" si="487"/>
        <v>32.448457625096864</v>
      </c>
      <c r="AD777" s="217">
        <f t="shared" si="488"/>
        <v>1.3945882430030512E-5</v>
      </c>
      <c r="AE777" s="223"/>
      <c r="AF777" s="23"/>
      <c r="AG777" s="372"/>
      <c r="AH777" s="367"/>
      <c r="AI777" s="367"/>
      <c r="AJ777" s="3">
        <v>42</v>
      </c>
      <c r="AK777" s="252">
        <v>2670.8639126151702</v>
      </c>
      <c r="AL777" s="252">
        <v>48.330015590584701</v>
      </c>
      <c r="AM777" s="253">
        <v>2664.9899895943281</v>
      </c>
      <c r="AN777" s="253">
        <v>48.332795600554419</v>
      </c>
      <c r="AO777" s="2">
        <f t="shared" si="489"/>
        <v>0.21992595703203191</v>
      </c>
      <c r="AP777" s="2">
        <f t="shared" si="490"/>
        <v>5.7521396087867474E-3</v>
      </c>
      <c r="AQ777" s="215">
        <f t="shared" si="491"/>
        <v>34.502971654778605</v>
      </c>
      <c r="AR777" s="280">
        <f t="shared" si="492"/>
        <v>7.7284554317361059E-6</v>
      </c>
      <c r="AS777" s="475"/>
    </row>
    <row r="778" spans="4:45" s="20" customFormat="1" x14ac:dyDescent="0.25">
      <c r="D778" s="463"/>
      <c r="E778" s="426"/>
      <c r="F778" s="370"/>
      <c r="G778" s="370"/>
      <c r="H778" s="283">
        <v>43</v>
      </c>
      <c r="I778" s="284">
        <v>2673.7651416583999</v>
      </c>
      <c r="J778" s="284">
        <v>48.3300106512201</v>
      </c>
      <c r="K778" s="285">
        <v>2678.4656817019031</v>
      </c>
      <c r="L778" s="285">
        <v>48.331874257355643</v>
      </c>
      <c r="M778" s="286">
        <f t="shared" si="481"/>
        <v>0.17580227860206599</v>
      </c>
      <c r="N778" s="286">
        <f t="shared" si="482"/>
        <v>3.8560019135784277E-3</v>
      </c>
      <c r="O778" s="287">
        <f t="shared" si="483"/>
        <v>22.095076700577295</v>
      </c>
      <c r="P778" s="288">
        <f t="shared" si="484"/>
        <v>3.4730278284361421E-6</v>
      </c>
      <c r="Q778" s="223"/>
      <c r="R778" s="23"/>
      <c r="S778" s="372"/>
      <c r="T778" s="367"/>
      <c r="U778" s="367"/>
      <c r="V778" s="3">
        <v>43</v>
      </c>
      <c r="W778" s="252">
        <v>2856.5126407092598</v>
      </c>
      <c r="X778" s="252">
        <v>48.330017175222601</v>
      </c>
      <c r="Y778" s="253">
        <v>2850.680607233784</v>
      </c>
      <c r="Z778" s="253">
        <v>48.33353356495612</v>
      </c>
      <c r="AA778" s="2">
        <f t="shared" si="485"/>
        <v>0.2041662057559708</v>
      </c>
      <c r="AB778" s="2">
        <f t="shared" si="486"/>
        <v>7.2757882968895E-3</v>
      </c>
      <c r="AC778" s="215">
        <f t="shared" si="487"/>
        <v>34.012614459070136</v>
      </c>
      <c r="AD778" s="217">
        <f t="shared" si="488"/>
        <v>1.2364996758001562E-5</v>
      </c>
      <c r="AE778" s="223"/>
      <c r="AF778" s="23"/>
      <c r="AG778" s="372"/>
      <c r="AH778" s="367"/>
      <c r="AI778" s="367"/>
      <c r="AJ778" s="3">
        <v>43</v>
      </c>
      <c r="AK778" s="252">
        <v>2670.8531834629098</v>
      </c>
      <c r="AL778" s="252">
        <v>48.330013112896602</v>
      </c>
      <c r="AM778" s="253">
        <v>2664.8393418958312</v>
      </c>
      <c r="AN778" s="253">
        <v>48.332630690238474</v>
      </c>
      <c r="AO778" s="2">
        <f t="shared" si="489"/>
        <v>0.22516556148853015</v>
      </c>
      <c r="AP778" s="2">
        <f t="shared" si="490"/>
        <v>5.4160493103080892E-3</v>
      </c>
      <c r="AQ778" s="215">
        <f t="shared" si="491"/>
        <v>36.166290393921713</v>
      </c>
      <c r="AR778" s="280">
        <f t="shared" si="492"/>
        <v>6.8517111406861112E-6</v>
      </c>
      <c r="AS778" s="475"/>
    </row>
    <row r="779" spans="4:45" s="20" customFormat="1" x14ac:dyDescent="0.25">
      <c r="D779" s="463"/>
      <c r="E779" s="426"/>
      <c r="F779" s="370"/>
      <c r="G779" s="370"/>
      <c r="H779" s="283">
        <v>44</v>
      </c>
      <c r="I779" s="284">
        <v>2673.7544043058301</v>
      </c>
      <c r="J779" s="284">
        <v>48.330008815837402</v>
      </c>
      <c r="K779" s="285">
        <v>2678.3224358015732</v>
      </c>
      <c r="L779" s="285">
        <v>48.331758322528948</v>
      </c>
      <c r="M779" s="286">
        <f t="shared" si="481"/>
        <v>0.17084708634370779</v>
      </c>
      <c r="N779" s="286">
        <f t="shared" si="482"/>
        <v>3.6199180062481827E-3</v>
      </c>
      <c r="O779" s="287">
        <f t="shared" si="483"/>
        <v>20.86691174610068</v>
      </c>
      <c r="P779" s="288">
        <f t="shared" si="484"/>
        <v>3.0607736637636441E-6</v>
      </c>
      <c r="Q779" s="223"/>
      <c r="R779" s="23"/>
      <c r="S779" s="372"/>
      <c r="T779" s="367"/>
      <c r="U779" s="367"/>
      <c r="V779" s="3">
        <v>44</v>
      </c>
      <c r="W779" s="252">
        <v>2856.5013897563899</v>
      </c>
      <c r="X779" s="252">
        <v>48.330014183549103</v>
      </c>
      <c r="Y779" s="253">
        <v>2850.5336749675657</v>
      </c>
      <c r="Z779" s="253">
        <v>48.333325296721149</v>
      </c>
      <c r="AA779" s="2">
        <f t="shared" si="485"/>
        <v>0.20891692229609379</v>
      </c>
      <c r="AB779" s="2">
        <f t="shared" si="486"/>
        <v>6.8510494523568331E-3</v>
      </c>
      <c r="AC779" s="215">
        <f t="shared" si="487"/>
        <v>35.613619800751017</v>
      </c>
      <c r="AD779" s="217">
        <f t="shared" si="488"/>
        <v>1.0963470438096661E-5</v>
      </c>
      <c r="AE779" s="223"/>
      <c r="AF779" s="23"/>
      <c r="AG779" s="372"/>
      <c r="AH779" s="367"/>
      <c r="AI779" s="367"/>
      <c r="AJ779" s="3">
        <v>44</v>
      </c>
      <c r="AK779" s="252">
        <v>2670.8424542942398</v>
      </c>
      <c r="AL779" s="252">
        <v>48.330010853456798</v>
      </c>
      <c r="AM779" s="253">
        <v>2664.6886910509347</v>
      </c>
      <c r="AN779" s="253">
        <v>48.332475507748647</v>
      </c>
      <c r="AO779" s="2">
        <f t="shared" si="489"/>
        <v>0.23040532523402626</v>
      </c>
      <c r="AP779" s="2">
        <f t="shared" si="490"/>
        <v>5.0996352955974154E-3</v>
      </c>
      <c r="AQ779" s="215">
        <f t="shared" si="491"/>
        <v>37.868802054652818</v>
      </c>
      <c r="AR779" s="280">
        <f t="shared" si="492"/>
        <v>6.0745207783294219E-6</v>
      </c>
      <c r="AS779" s="475"/>
    </row>
    <row r="780" spans="4:45" s="20" customFormat="1" x14ac:dyDescent="0.25">
      <c r="D780" s="463"/>
      <c r="E780" s="426"/>
      <c r="F780" s="370"/>
      <c r="G780" s="370"/>
      <c r="H780" s="283">
        <v>45</v>
      </c>
      <c r="I780" s="284">
        <v>2673.7436669368699</v>
      </c>
      <c r="J780" s="284">
        <v>48.330007247224401</v>
      </c>
      <c r="K780" s="285">
        <v>2678.1791870598122</v>
      </c>
      <c r="L780" s="285">
        <v>48.331649558940818</v>
      </c>
      <c r="M780" s="286">
        <f t="shared" si="481"/>
        <v>0.16589174862913419</v>
      </c>
      <c r="N780" s="286">
        <f t="shared" si="482"/>
        <v>3.3981201534185952E-3</v>
      </c>
      <c r="O780" s="287">
        <f t="shared" si="483"/>
        <v>19.67383876102614</v>
      </c>
      <c r="P780" s="288">
        <f t="shared" si="484"/>
        <v>2.697187773879239E-6</v>
      </c>
      <c r="Q780" s="223"/>
      <c r="R780" s="23"/>
      <c r="S780" s="372"/>
      <c r="T780" s="367"/>
      <c r="U780" s="367"/>
      <c r="V780" s="3">
        <v>45</v>
      </c>
      <c r="W780" s="252">
        <v>2856.4901387875202</v>
      </c>
      <c r="X780" s="252">
        <v>48.330011632802403</v>
      </c>
      <c r="Y780" s="253">
        <v>2850.3867400739755</v>
      </c>
      <c r="Z780" s="253">
        <v>48.333129303683279</v>
      </c>
      <c r="AA780" s="2">
        <f t="shared" si="485"/>
        <v>0.21366776767993323</v>
      </c>
      <c r="AB780" s="2">
        <f t="shared" si="486"/>
        <v>6.4507968766135395E-3</v>
      </c>
      <c r="AC780" s="215">
        <f t="shared" si="487"/>
        <v>37.251475856499347</v>
      </c>
      <c r="AD780" s="217">
        <f t="shared" si="488"/>
        <v>9.7198717214607505E-6</v>
      </c>
      <c r="AE780" s="223"/>
      <c r="AF780" s="23"/>
      <c r="AG780" s="372"/>
      <c r="AH780" s="367"/>
      <c r="AI780" s="367"/>
      <c r="AJ780" s="3">
        <v>45</v>
      </c>
      <c r="AK780" s="252">
        <v>2670.8317251091598</v>
      </c>
      <c r="AL780" s="252">
        <v>48.330008922397802</v>
      </c>
      <c r="AM780" s="253">
        <v>2664.5380370535795</v>
      </c>
      <c r="AN780" s="253">
        <v>48.33232947926048</v>
      </c>
      <c r="AO780" s="2">
        <f t="shared" si="489"/>
        <v>0.23564524849737969</v>
      </c>
      <c r="AP780" s="2">
        <f t="shared" si="490"/>
        <v>4.8014823800341172E-3</v>
      </c>
      <c r="AQ780" s="215">
        <f t="shared" si="491"/>
        <v>39.61050934095455</v>
      </c>
      <c r="AR780" s="280">
        <f t="shared" si="492"/>
        <v>5.3849841529212527E-6</v>
      </c>
      <c r="AS780" s="475"/>
    </row>
    <row r="781" spans="4:45" s="20" customFormat="1" x14ac:dyDescent="0.25">
      <c r="D781" s="463"/>
      <c r="E781" s="426"/>
      <c r="F781" s="370"/>
      <c r="G781" s="370"/>
      <c r="H781" s="283">
        <v>46</v>
      </c>
      <c r="I781" s="284">
        <v>2673.7329295515101</v>
      </c>
      <c r="J781" s="284">
        <v>48.3300060003398</v>
      </c>
      <c r="K781" s="285">
        <v>2678.0359354723291</v>
      </c>
      <c r="L781" s="285">
        <v>48.331547523013256</v>
      </c>
      <c r="M781" s="286">
        <f t="shared" si="481"/>
        <v>0.16093626529635535</v>
      </c>
      <c r="N781" s="286">
        <f t="shared" si="482"/>
        <v>3.1895768302723734E-3</v>
      </c>
      <c r="O781" s="287">
        <f t="shared" si="483"/>
        <v>18.515859954603648</v>
      </c>
      <c r="P781" s="288">
        <f t="shared" si="484"/>
        <v>2.3762921527791991E-6</v>
      </c>
      <c r="Q781" s="223"/>
      <c r="R781" s="23"/>
      <c r="S781" s="372"/>
      <c r="T781" s="367"/>
      <c r="U781" s="367"/>
      <c r="V781" s="3">
        <v>46</v>
      </c>
      <c r="W781" s="252">
        <v>2856.4788878026602</v>
      </c>
      <c r="X781" s="252">
        <v>48.330009612146902</v>
      </c>
      <c r="Y781" s="253">
        <v>2850.2398025463535</v>
      </c>
      <c r="Z781" s="253">
        <v>48.332944862357706</v>
      </c>
      <c r="AA781" s="2">
        <f t="shared" si="485"/>
        <v>0.21841874214257126</v>
      </c>
      <c r="AB781" s="2">
        <f t="shared" si="486"/>
        <v>6.0733491144728891E-3</v>
      </c>
      <c r="AC781" s="215">
        <f t="shared" si="487"/>
        <v>38.926184835463395</v>
      </c>
      <c r="AD781" s="217">
        <f t="shared" si="488"/>
        <v>8.6156938000248434E-6</v>
      </c>
      <c r="AE781" s="223"/>
      <c r="AF781" s="23"/>
      <c r="AG781" s="372"/>
      <c r="AH781" s="367"/>
      <c r="AI781" s="367"/>
      <c r="AJ781" s="3">
        <v>46</v>
      </c>
      <c r="AK781" s="252">
        <v>2670.8209959076898</v>
      </c>
      <c r="AL781" s="252">
        <v>48.330007387378501</v>
      </c>
      <c r="AM781" s="253">
        <v>2664.3873798980353</v>
      </c>
      <c r="AN781" s="253">
        <v>48.332192064797859</v>
      </c>
      <c r="AO781" s="2">
        <f t="shared" si="489"/>
        <v>0.24088533149590774</v>
      </c>
      <c r="AP781" s="2">
        <f t="shared" si="490"/>
        <v>4.520333303173087E-3</v>
      </c>
      <c r="AQ781" s="215">
        <f t="shared" si="491"/>
        <v>41.391414959683239</v>
      </c>
      <c r="AR781" s="280">
        <f t="shared" si="492"/>
        <v>4.7728154266513473E-6</v>
      </c>
      <c r="AS781" s="475"/>
    </row>
    <row r="782" spans="4:45" s="20" customFormat="1" x14ac:dyDescent="0.25">
      <c r="D782" s="463"/>
      <c r="E782" s="426"/>
      <c r="F782" s="370"/>
      <c r="G782" s="370"/>
      <c r="H782" s="283">
        <v>47</v>
      </c>
      <c r="I782" s="284">
        <v>2673.7221921497699</v>
      </c>
      <c r="J782" s="284">
        <v>48.330004841059797</v>
      </c>
      <c r="K782" s="285">
        <v>2677.8926810350736</v>
      </c>
      <c r="L782" s="285">
        <v>48.331451798605571</v>
      </c>
      <c r="M782" s="286">
        <f t="shared" si="481"/>
        <v>0.15598063619131974</v>
      </c>
      <c r="N782" s="286">
        <f t="shared" si="482"/>
        <v>2.9939114438998515E-3</v>
      </c>
      <c r="O782" s="287">
        <f t="shared" si="483"/>
        <v>17.392977542441798</v>
      </c>
      <c r="P782" s="288">
        <f t="shared" si="484"/>
        <v>2.0936861392718588E-6</v>
      </c>
      <c r="Q782" s="223"/>
      <c r="R782" s="23"/>
      <c r="S782" s="372"/>
      <c r="T782" s="367"/>
      <c r="U782" s="367"/>
      <c r="V782" s="3">
        <v>47</v>
      </c>
      <c r="W782" s="252">
        <v>2856.4676368018199</v>
      </c>
      <c r="X782" s="252">
        <v>48.330007734795501</v>
      </c>
      <c r="Y782" s="253">
        <v>2850.0928623784112</v>
      </c>
      <c r="Z782" s="253">
        <v>48.332771291900492</v>
      </c>
      <c r="AA782" s="2">
        <f t="shared" si="485"/>
        <v>0.22316984590611899</v>
      </c>
      <c r="AB782" s="2">
        <f t="shared" si="486"/>
        <v>5.7180977916576666E-3</v>
      </c>
      <c r="AC782" s="215">
        <f t="shared" si="487"/>
        <v>40.637748949346751</v>
      </c>
      <c r="AD782" s="217">
        <f t="shared" si="488"/>
        <v>7.6372478725480112E-6</v>
      </c>
      <c r="AE782" s="223"/>
      <c r="AF782" s="23"/>
      <c r="AG782" s="372"/>
      <c r="AH782" s="367"/>
      <c r="AI782" s="367"/>
      <c r="AJ782" s="3">
        <v>47</v>
      </c>
      <c r="AK782" s="252">
        <v>2670.8102666898199</v>
      </c>
      <c r="AL782" s="252">
        <v>48.3300059602022</v>
      </c>
      <c r="AM782" s="253">
        <v>2664.2367195788825</v>
      </c>
      <c r="AN782" s="253">
        <v>48.332062756236439</v>
      </c>
      <c r="AO782" s="2">
        <f t="shared" si="489"/>
        <v>0.2461255744341809</v>
      </c>
      <c r="AP782" s="2">
        <f t="shared" si="490"/>
        <v>4.2557330448763364E-3</v>
      </c>
      <c r="AQ782" s="215">
        <f t="shared" si="491"/>
        <v>43.211521619713409</v>
      </c>
      <c r="AR782" s="280">
        <f t="shared" si="492"/>
        <v>4.2304099264613924E-6</v>
      </c>
      <c r="AS782" s="475"/>
    </row>
    <row r="783" spans="4:45" s="20" customFormat="1" x14ac:dyDescent="0.25">
      <c r="D783" s="463"/>
      <c r="E783" s="426"/>
      <c r="F783" s="370"/>
      <c r="G783" s="370"/>
      <c r="H783" s="283">
        <v>48</v>
      </c>
      <c r="I783" s="284">
        <v>2673.7114547316401</v>
      </c>
      <c r="J783" s="284">
        <v>48.330004089501699</v>
      </c>
      <c r="K783" s="285">
        <v>2677.7494237442211</v>
      </c>
      <c r="L783" s="285">
        <v>48.331361995317266</v>
      </c>
      <c r="M783" s="286">
        <f t="shared" si="481"/>
        <v>0.15102486116948269</v>
      </c>
      <c r="N783" s="286">
        <f t="shared" si="482"/>
        <v>2.8096538395741971E-3</v>
      </c>
      <c r="O783" s="287">
        <f t="shared" si="483"/>
        <v>16.305193746564502</v>
      </c>
      <c r="P783" s="288">
        <f t="shared" si="484"/>
        <v>1.8439082039508176E-6</v>
      </c>
      <c r="Q783" s="223"/>
      <c r="R783" s="23"/>
      <c r="S783" s="372"/>
      <c r="T783" s="367"/>
      <c r="U783" s="367"/>
      <c r="V783" s="3">
        <v>48</v>
      </c>
      <c r="W783" s="252">
        <v>2856.4563857849898</v>
      </c>
      <c r="X783" s="252">
        <v>48.330006521142799</v>
      </c>
      <c r="Y783" s="253">
        <v>2849.9459195642094</v>
      </c>
      <c r="Z783" s="253">
        <v>48.332607951595392</v>
      </c>
      <c r="AA783" s="2">
        <f t="shared" si="485"/>
        <v>0.22792107917976542</v>
      </c>
      <c r="AB783" s="2">
        <f t="shared" si="486"/>
        <v>5.3826403922683889E-3</v>
      </c>
      <c r="AC783" s="215">
        <f t="shared" si="487"/>
        <v>42.386170411923565</v>
      </c>
      <c r="AD783" s="217">
        <f t="shared" si="488"/>
        <v>6.7674403996781103E-6</v>
      </c>
      <c r="AE783" s="223"/>
      <c r="AF783" s="23"/>
      <c r="AG783" s="372"/>
      <c r="AH783" s="367"/>
      <c r="AI783" s="367"/>
      <c r="AJ783" s="3">
        <v>48</v>
      </c>
      <c r="AK783" s="252">
        <v>2670.7995374555699</v>
      </c>
      <c r="AL783" s="252">
        <v>48.330005034953999</v>
      </c>
      <c r="AM783" s="253">
        <v>2664.0860560909919</v>
      </c>
      <c r="AN783" s="253">
        <v>48.331941075424808</v>
      </c>
      <c r="AO783" s="2">
        <f t="shared" si="489"/>
        <v>0.25136597750701395</v>
      </c>
      <c r="AP783" s="2">
        <f t="shared" si="490"/>
        <v>4.0058768241578212E-3</v>
      </c>
      <c r="AQ783" s="215">
        <f t="shared" si="491"/>
        <v>45.070832032536103</v>
      </c>
      <c r="AR783" s="280">
        <f t="shared" si="492"/>
        <v>3.7482527046123876E-6</v>
      </c>
      <c r="AS783" s="475"/>
    </row>
    <row r="784" spans="4:45" s="20" customFormat="1" x14ac:dyDescent="0.25">
      <c r="D784" s="463"/>
      <c r="E784" s="426"/>
      <c r="F784" s="370"/>
      <c r="G784" s="370"/>
      <c r="H784" s="283">
        <v>49</v>
      </c>
      <c r="I784" s="284">
        <v>2673.7007172971598</v>
      </c>
      <c r="J784" s="284">
        <v>48.330003334596697</v>
      </c>
      <c r="K784" s="285">
        <v>2677.6061635961591</v>
      </c>
      <c r="L784" s="285">
        <v>48.331277746895907</v>
      </c>
      <c r="M784" s="286">
        <f t="shared" si="481"/>
        <v>0.14606894009241739</v>
      </c>
      <c r="N784" s="286">
        <f t="shared" si="482"/>
        <v>2.6368967748405816E-3</v>
      </c>
      <c r="O784" s="287">
        <f t="shared" si="483"/>
        <v>15.252510794367506</v>
      </c>
      <c r="P784" s="288">
        <f t="shared" si="484"/>
        <v>1.6241267083785487E-6</v>
      </c>
      <c r="Q784" s="223"/>
      <c r="R784" s="23"/>
      <c r="S784" s="372"/>
      <c r="T784" s="367"/>
      <c r="U784" s="367"/>
      <c r="V784" s="3">
        <v>49</v>
      </c>
      <c r="W784" s="252">
        <v>2856.4451347521999</v>
      </c>
      <c r="X784" s="252">
        <v>48.330005302105299</v>
      </c>
      <c r="Y784" s="253">
        <v>2849.7989740981379</v>
      </c>
      <c r="Z784" s="253">
        <v>48.332454238488843</v>
      </c>
      <c r="AA784" s="2">
        <f t="shared" si="485"/>
        <v>0.23267244216257452</v>
      </c>
      <c r="AB784" s="2">
        <f t="shared" si="486"/>
        <v>5.0671138317412651E-3</v>
      </c>
      <c r="AC784" s="215">
        <f t="shared" si="487"/>
        <v>44.171451439601654</v>
      </c>
      <c r="AD784" s="217">
        <f t="shared" si="488"/>
        <v>5.9972894106468609E-6</v>
      </c>
      <c r="AE784" s="223"/>
      <c r="AF784" s="23"/>
      <c r="AG784" s="372"/>
      <c r="AH784" s="367"/>
      <c r="AI784" s="367"/>
      <c r="AJ784" s="3">
        <v>49</v>
      </c>
      <c r="AK784" s="252">
        <v>2670.7888082049499</v>
      </c>
      <c r="AL784" s="252">
        <v>48.330004105585203</v>
      </c>
      <c r="AM784" s="253">
        <v>2663.9353894295105</v>
      </c>
      <c r="AN784" s="253">
        <v>48.331826572416468</v>
      </c>
      <c r="AO784" s="2">
        <f t="shared" si="489"/>
        <v>0.25660654089851598</v>
      </c>
      <c r="AP784" s="2">
        <f t="shared" si="490"/>
        <v>3.7708807706338865E-3</v>
      </c>
      <c r="AQ784" s="215">
        <f t="shared" si="491"/>
        <v>46.969348911545595</v>
      </c>
      <c r="AR784" s="280">
        <f t="shared" si="492"/>
        <v>3.3213853510577371E-6</v>
      </c>
      <c r="AS784" s="475"/>
    </row>
    <row r="785" spans="4:45" s="20" customFormat="1" x14ac:dyDescent="0.25">
      <c r="D785" s="463"/>
      <c r="E785" s="426"/>
      <c r="F785" s="370"/>
      <c r="G785" s="370"/>
      <c r="H785" s="283">
        <v>50</v>
      </c>
      <c r="I785" s="284">
        <v>2673.6899798463</v>
      </c>
      <c r="J785" s="284">
        <v>48.330002779301402</v>
      </c>
      <c r="K785" s="285">
        <v>2677.462900587474</v>
      </c>
      <c r="L785" s="285">
        <v>48.331198709743482</v>
      </c>
      <c r="M785" s="286">
        <f t="shared" si="481"/>
        <v>0.14111287283168256</v>
      </c>
      <c r="N785" s="286">
        <f t="shared" si="482"/>
        <v>2.4745093592092099E-3</v>
      </c>
      <c r="O785" s="287">
        <f t="shared" si="483"/>
        <v>14.234930919180574</v>
      </c>
      <c r="P785" s="288">
        <f t="shared" si="484"/>
        <v>1.4302496222933877E-6</v>
      </c>
      <c r="Q785" s="223"/>
      <c r="R785" s="23"/>
      <c r="S785" s="372"/>
      <c r="T785" s="367"/>
      <c r="U785" s="367"/>
      <c r="V785" s="3">
        <v>50</v>
      </c>
      <c r="W785" s="252">
        <v>2856.4338837034302</v>
      </c>
      <c r="X785" s="252">
        <v>48.330004411583097</v>
      </c>
      <c r="Y785" s="253">
        <v>2849.6520259748954</v>
      </c>
      <c r="Z785" s="253">
        <v>48.332309585164317</v>
      </c>
      <c r="AA785" s="2">
        <f t="shared" si="485"/>
        <v>0.23742393504105652</v>
      </c>
      <c r="AB785" s="2">
        <f t="shared" si="486"/>
        <v>4.7696531570516768E-3</v>
      </c>
      <c r="AC785" s="215">
        <f t="shared" si="487"/>
        <v>45.993594250086659</v>
      </c>
      <c r="AD785" s="217">
        <f t="shared" si="488"/>
        <v>5.3138252395559666E-6</v>
      </c>
      <c r="AE785" s="223"/>
      <c r="AF785" s="23"/>
      <c r="AG785" s="372"/>
      <c r="AH785" s="367"/>
      <c r="AI785" s="367"/>
      <c r="AJ785" s="3">
        <v>50</v>
      </c>
      <c r="AK785" s="252">
        <v>2670.7780789379499</v>
      </c>
      <c r="AL785" s="252">
        <v>48.330003421932098</v>
      </c>
      <c r="AM785" s="253">
        <v>2663.7847195898421</v>
      </c>
      <c r="AN785" s="253">
        <v>48.331718823806114</v>
      </c>
      <c r="AO785" s="2">
        <f t="shared" si="489"/>
        <v>0.26184726478243137</v>
      </c>
      <c r="AP785" s="2">
        <f t="shared" si="490"/>
        <v>3.5493518571474104E-3</v>
      </c>
      <c r="AQ785" s="215">
        <f t="shared" si="491"/>
        <v>48.907074971766583</v>
      </c>
      <c r="AR785" s="280">
        <f t="shared" si="492"/>
        <v>2.9426035893767605E-6</v>
      </c>
      <c r="AS785" s="475"/>
    </row>
    <row r="786" spans="4:45" s="20" customFormat="1" x14ac:dyDescent="0.25">
      <c r="D786" s="463"/>
      <c r="E786" s="426"/>
      <c r="F786" s="370"/>
      <c r="G786" s="370"/>
      <c r="H786" s="283">
        <v>51</v>
      </c>
      <c r="I786" s="284">
        <v>2673.6792423790898</v>
      </c>
      <c r="J786" s="284">
        <v>48.330002231632299</v>
      </c>
      <c r="K786" s="285">
        <v>2677.3196347149378</v>
      </c>
      <c r="L786" s="285">
        <v>48.331124561515118</v>
      </c>
      <c r="M786" s="286">
        <f t="shared" si="481"/>
        <v>0.13615665926361092</v>
      </c>
      <c r="N786" s="286">
        <f t="shared" si="482"/>
        <v>2.3222218725326071E-3</v>
      </c>
      <c r="O786" s="287">
        <f t="shared" si="483"/>
        <v>13.252456358900796</v>
      </c>
      <c r="P786" s="288">
        <f t="shared" si="484"/>
        <v>1.2596243658673037E-6</v>
      </c>
      <c r="Q786" s="223"/>
      <c r="R786" s="23"/>
      <c r="S786" s="372"/>
      <c r="T786" s="367"/>
      <c r="U786" s="367"/>
      <c r="V786" s="3">
        <v>51</v>
      </c>
      <c r="W786" s="252">
        <v>2856.4226326387102</v>
      </c>
      <c r="X786" s="252">
        <v>48.3300035336283</v>
      </c>
      <c r="Y786" s="253">
        <v>2849.5050751894719</v>
      </c>
      <c r="Z786" s="253">
        <v>48.332173457647841</v>
      </c>
      <c r="AA786" s="2">
        <f t="shared" si="485"/>
        <v>0.24217555799325086</v>
      </c>
      <c r="AB786" s="2">
        <f t="shared" si="486"/>
        <v>4.4898072850966331E-3</v>
      </c>
      <c r="AC786" s="215">
        <f t="shared" si="487"/>
        <v>47.852601063512324</v>
      </c>
      <c r="AD786" s="217">
        <f t="shared" si="488"/>
        <v>4.7085702505779479E-6</v>
      </c>
      <c r="AE786" s="223"/>
      <c r="AF786" s="23"/>
      <c r="AG786" s="372"/>
      <c r="AH786" s="367"/>
      <c r="AI786" s="367"/>
      <c r="AJ786" s="3">
        <v>51</v>
      </c>
      <c r="AK786" s="252">
        <v>2670.7673496545899</v>
      </c>
      <c r="AL786" s="252">
        <v>48.330002747666697</v>
      </c>
      <c r="AM786" s="253">
        <v>2663.6340465676349</v>
      </c>
      <c r="AN786" s="253">
        <v>48.331617431164084</v>
      </c>
      <c r="AO786" s="2">
        <f t="shared" si="489"/>
        <v>0.26708814932448488</v>
      </c>
      <c r="AP786" s="2">
        <f t="shared" si="490"/>
        <v>3.3409546980930965E-3</v>
      </c>
      <c r="AQ786" s="215">
        <f t="shared" si="491"/>
        <v>50.884012930362282</v>
      </c>
      <c r="AR786" s="280">
        <f t="shared" si="492"/>
        <v>2.6072027967329226E-6</v>
      </c>
      <c r="AS786" s="475"/>
    </row>
    <row r="787" spans="4:45" s="20" customFormat="1" x14ac:dyDescent="0.25">
      <c r="D787" s="463"/>
      <c r="E787" s="426"/>
      <c r="F787" s="370"/>
      <c r="G787" s="370"/>
      <c r="H787" s="283">
        <v>52</v>
      </c>
      <c r="I787" s="284">
        <v>2673.6685048955201</v>
      </c>
      <c r="J787" s="284">
        <v>48.330001845158201</v>
      </c>
      <c r="K787" s="285">
        <v>2677.1763659754979</v>
      </c>
      <c r="L787" s="285">
        <v>48.331054999804493</v>
      </c>
      <c r="M787" s="286">
        <f t="shared" si="481"/>
        <v>0.13120029927251234</v>
      </c>
      <c r="N787" s="286">
        <f t="shared" si="482"/>
        <v>2.1790908464415057E-3</v>
      </c>
      <c r="O787" s="287">
        <f t="shared" si="483"/>
        <v>12.30508935642322</v>
      </c>
      <c r="P787" s="288">
        <f t="shared" si="484"/>
        <v>1.1091347090082246E-6</v>
      </c>
      <c r="Q787" s="223"/>
      <c r="R787" s="23"/>
      <c r="S787" s="372"/>
      <c r="T787" s="367"/>
      <c r="U787" s="367"/>
      <c r="V787" s="3">
        <v>52</v>
      </c>
      <c r="W787" s="252">
        <v>2856.4113815580299</v>
      </c>
      <c r="X787" s="252">
        <v>48.330002915428899</v>
      </c>
      <c r="Y787" s="253">
        <v>2849.3581217371311</v>
      </c>
      <c r="Z787" s="253">
        <v>48.332045353436975</v>
      </c>
      <c r="AA787" s="2">
        <f t="shared" si="485"/>
        <v>0.24692731118623398</v>
      </c>
      <c r="AB787" s="2">
        <f t="shared" si="486"/>
        <v>4.2260250049011181E-3</v>
      </c>
      <c r="AC787" s="215">
        <f t="shared" si="487"/>
        <v>49.748474101105401</v>
      </c>
      <c r="AD787" s="217">
        <f t="shared" si="488"/>
        <v>4.1715530168312712E-6</v>
      </c>
      <c r="AE787" s="223"/>
      <c r="AF787" s="23"/>
      <c r="AG787" s="372"/>
      <c r="AH787" s="367"/>
      <c r="AI787" s="367"/>
      <c r="AJ787" s="3">
        <v>52</v>
      </c>
      <c r="AK787" s="252">
        <v>2670.7566203548699</v>
      </c>
      <c r="AL787" s="252">
        <v>48.330002271851903</v>
      </c>
      <c r="AM787" s="253">
        <v>2663.4833703587647</v>
      </c>
      <c r="AN787" s="253">
        <v>48.331522019563096</v>
      </c>
      <c r="AO787" s="2">
        <f t="shared" si="489"/>
        <v>0.2723291946811261</v>
      </c>
      <c r="AP787" s="2">
        <f t="shared" si="490"/>
        <v>3.1445223251679597E-3</v>
      </c>
      <c r="AQ787" s="215">
        <f t="shared" si="491"/>
        <v>52.900165505845429</v>
      </c>
      <c r="AR787" s="280">
        <f t="shared" si="492"/>
        <v>2.3096331056750399E-6</v>
      </c>
      <c r="AS787" s="475"/>
    </row>
    <row r="788" spans="4:45" s="20" customFormat="1" x14ac:dyDescent="0.25">
      <c r="D788" s="463"/>
      <c r="E788" s="426"/>
      <c r="F788" s="370"/>
      <c r="G788" s="370"/>
      <c r="H788" s="283">
        <v>53</v>
      </c>
      <c r="I788" s="284">
        <v>2673.6577673956099</v>
      </c>
      <c r="J788" s="284">
        <v>48.330001539409103</v>
      </c>
      <c r="K788" s="285">
        <v>2677.0330943662657</v>
      </c>
      <c r="L788" s="285">
        <v>48.33098974091056</v>
      </c>
      <c r="M788" s="286">
        <f t="shared" si="481"/>
        <v>0.12624379274777889</v>
      </c>
      <c r="N788" s="286">
        <f t="shared" si="482"/>
        <v>2.0446957789791212E-3</v>
      </c>
      <c r="O788" s="287">
        <f t="shared" si="483"/>
        <v>11.392832158836498</v>
      </c>
      <c r="P788" s="288">
        <f t="shared" si="484"/>
        <v>9.7654220748155771E-7</v>
      </c>
      <c r="Q788" s="223"/>
      <c r="R788" s="23"/>
      <c r="S788" s="372"/>
      <c r="T788" s="367"/>
      <c r="U788" s="367"/>
      <c r="V788" s="3">
        <v>53</v>
      </c>
      <c r="W788" s="252">
        <v>2856.4001304614098</v>
      </c>
      <c r="X788" s="252">
        <v>48.330002427734001</v>
      </c>
      <c r="Y788" s="253">
        <v>2849.2111656133952</v>
      </c>
      <c r="Z788" s="253">
        <v>48.331924799645968</v>
      </c>
      <c r="AA788" s="2">
        <f t="shared" si="485"/>
        <v>0.25167919477910639</v>
      </c>
      <c r="AB788" s="2">
        <f t="shared" si="486"/>
        <v>3.9775953142998184E-3</v>
      </c>
      <c r="AC788" s="215">
        <f t="shared" si="487"/>
        <v>51.681215585989875</v>
      </c>
      <c r="AD788" s="217">
        <f t="shared" si="488"/>
        <v>3.6955137679178755E-6</v>
      </c>
      <c r="AE788" s="223"/>
      <c r="AF788" s="23"/>
      <c r="AG788" s="372"/>
      <c r="AH788" s="367"/>
      <c r="AI788" s="367"/>
      <c r="AJ788" s="3">
        <v>53</v>
      </c>
      <c r="AK788" s="252">
        <v>2670.7458910388</v>
      </c>
      <c r="AL788" s="252">
        <v>48.330001895417503</v>
      </c>
      <c r="AM788" s="253">
        <v>2663.3326909593234</v>
      </c>
      <c r="AN788" s="253">
        <v>48.331432236191915</v>
      </c>
      <c r="AO788" s="2">
        <f t="shared" si="489"/>
        <v>0.27757040100109293</v>
      </c>
      <c r="AP788" s="2">
        <f t="shared" si="490"/>
        <v>2.9595297296024043E-3</v>
      </c>
      <c r="AQ788" s="215">
        <f t="shared" si="491"/>
        <v>54.955535418352014</v>
      </c>
      <c r="AR788" s="280">
        <f t="shared" si="492"/>
        <v>2.0458747309463393E-6</v>
      </c>
      <c r="AS788" s="475"/>
    </row>
    <row r="789" spans="4:45" s="20" customFormat="1" x14ac:dyDescent="0.25">
      <c r="D789" s="463"/>
      <c r="E789" s="426"/>
      <c r="F789" s="370"/>
      <c r="G789" s="370"/>
      <c r="H789" s="283">
        <v>54</v>
      </c>
      <c r="I789" s="284">
        <v>2673.6470298793602</v>
      </c>
      <c r="J789" s="284">
        <v>48.330001262585398</v>
      </c>
      <c r="K789" s="285">
        <v>2676.8898198845068</v>
      </c>
      <c r="L789" s="285">
        <v>48.330928518680544</v>
      </c>
      <c r="M789" s="286">
        <f t="shared" si="481"/>
        <v>0.121287139585248</v>
      </c>
      <c r="N789" s="286">
        <f t="shared" si="482"/>
        <v>1.9185931531595316E-3</v>
      </c>
      <c r="O789" s="287">
        <f t="shared" si="483"/>
        <v>10.515687017478795</v>
      </c>
      <c r="P789" s="288">
        <f t="shared" si="484"/>
        <v>8.598038659851827E-7</v>
      </c>
      <c r="Q789" s="223"/>
      <c r="R789" s="23"/>
      <c r="S789" s="372"/>
      <c r="T789" s="367"/>
      <c r="U789" s="367"/>
      <c r="V789" s="3">
        <v>54</v>
      </c>
      <c r="W789" s="252">
        <v>2856.38887934884</v>
      </c>
      <c r="X789" s="252">
        <v>48.330001986827099</v>
      </c>
      <c r="Y789" s="253">
        <v>2849.0642068140287</v>
      </c>
      <c r="Z789" s="253">
        <v>48.331811351260193</v>
      </c>
      <c r="AA789" s="2">
        <f t="shared" si="485"/>
        <v>0.25643120892142135</v>
      </c>
      <c r="AB789" s="2">
        <f t="shared" si="486"/>
        <v>3.7437706573783531E-3</v>
      </c>
      <c r="AC789" s="215">
        <f t="shared" si="487"/>
        <v>53.65082774221856</v>
      </c>
      <c r="AD789" s="217">
        <f t="shared" si="488"/>
        <v>3.2737996517427056E-6</v>
      </c>
      <c r="AE789" s="223"/>
      <c r="AF789" s="23"/>
      <c r="AG789" s="372"/>
      <c r="AH789" s="367"/>
      <c r="AI789" s="367"/>
      <c r="AJ789" s="3">
        <v>54</v>
      </c>
      <c r="AK789" s="252">
        <v>2670.73516170638</v>
      </c>
      <c r="AL789" s="252">
        <v>48.330001554592997</v>
      </c>
      <c r="AM789" s="253">
        <v>2663.1820083656057</v>
      </c>
      <c r="AN789" s="253">
        <v>48.331347749050813</v>
      </c>
      <c r="AO789" s="2">
        <f t="shared" si="489"/>
        <v>0.28281176842515798</v>
      </c>
      <c r="AP789" s="2">
        <f t="shared" si="490"/>
        <v>2.7854219211976682E-3</v>
      </c>
      <c r="AQ789" s="215">
        <f t="shared" si="491"/>
        <v>57.050125389250205</v>
      </c>
      <c r="AR789" s="280">
        <f t="shared" si="492"/>
        <v>1.8122395182566876E-6</v>
      </c>
      <c r="AS789" s="475"/>
    </row>
    <row r="790" spans="4:45" s="20" customFormat="1" x14ac:dyDescent="0.25">
      <c r="D790" s="463"/>
      <c r="E790" s="426"/>
      <c r="F790" s="370"/>
      <c r="G790" s="370"/>
      <c r="H790" s="283">
        <v>55</v>
      </c>
      <c r="I790" s="284">
        <v>2673.63629234677</v>
      </c>
      <c r="J790" s="284">
        <v>48.330001048582801</v>
      </c>
      <c r="K790" s="285">
        <v>2676.7465425276309</v>
      </c>
      <c r="L790" s="285">
        <v>48.330871083424512</v>
      </c>
      <c r="M790" s="286">
        <f t="shared" si="481"/>
        <v>0.11633033968621533</v>
      </c>
      <c r="N790" s="286">
        <f t="shared" si="482"/>
        <v>1.8001961987052109E-3</v>
      </c>
      <c r="O790" s="287">
        <f t="shared" si="483"/>
        <v>9.6736561875454505</v>
      </c>
      <c r="P790" s="288">
        <f t="shared" si="484"/>
        <v>7.5696062579069532E-7</v>
      </c>
      <c r="Q790" s="223"/>
      <c r="R790" s="23"/>
      <c r="S790" s="372"/>
      <c r="T790" s="367"/>
      <c r="U790" s="367"/>
      <c r="V790" s="3">
        <v>55</v>
      </c>
      <c r="W790" s="252">
        <v>2856.3776282203398</v>
      </c>
      <c r="X790" s="252">
        <v>48.330001647704101</v>
      </c>
      <c r="Y790" s="253">
        <v>2848.9172453350238</v>
      </c>
      <c r="Z790" s="253">
        <v>48.331704589493498</v>
      </c>
      <c r="AA790" s="2">
        <f t="shared" si="485"/>
        <v>0.26118335375579071</v>
      </c>
      <c r="AB790" s="2">
        <f t="shared" si="486"/>
        <v>3.5235707248883552E-3</v>
      </c>
      <c r="AC790" s="215">
        <f t="shared" si="487"/>
        <v>55.657312795515793</v>
      </c>
      <c r="AD790" s="217">
        <f t="shared" si="488"/>
        <v>2.9000107380731629E-6</v>
      </c>
      <c r="AE790" s="223"/>
      <c r="AF790" s="23"/>
      <c r="AG790" s="372"/>
      <c r="AH790" s="367"/>
      <c r="AI790" s="367"/>
      <c r="AJ790" s="3">
        <v>55</v>
      </c>
      <c r="AK790" s="252">
        <v>2670.7244323576201</v>
      </c>
      <c r="AL790" s="252">
        <v>48.330001291106399</v>
      </c>
      <c r="AM790" s="253">
        <v>2663.0313225740965</v>
      </c>
      <c r="AN790" s="253">
        <v>48.33126824572394</v>
      </c>
      <c r="AO790" s="2">
        <f t="shared" si="489"/>
        <v>0.28805329708735222</v>
      </c>
      <c r="AP790" s="2">
        <f t="shared" si="490"/>
        <v>2.6214661363454465E-3</v>
      </c>
      <c r="AQ790" s="215">
        <f t="shared" si="491"/>
        <v>59.183938141346466</v>
      </c>
      <c r="AR790" s="280">
        <f t="shared" si="492"/>
        <v>1.6051740029101626E-6</v>
      </c>
      <c r="AS790" s="475"/>
    </row>
    <row r="791" spans="4:45" s="20" customFormat="1" x14ac:dyDescent="0.25">
      <c r="D791" s="463"/>
      <c r="E791" s="426"/>
      <c r="F791" s="370"/>
      <c r="G791" s="370"/>
      <c r="H791" s="283">
        <v>56</v>
      </c>
      <c r="I791" s="284">
        <v>2673.6255547978599</v>
      </c>
      <c r="J791" s="284">
        <v>48.330000834580197</v>
      </c>
      <c r="K791" s="285">
        <v>2676.6032622931839</v>
      </c>
      <c r="L791" s="285">
        <v>48.330817200897066</v>
      </c>
      <c r="M791" s="286">
        <f t="shared" si="481"/>
        <v>0.11137339295626018</v>
      </c>
      <c r="N791" s="286">
        <f t="shared" si="482"/>
        <v>1.6891502229907985E-3</v>
      </c>
      <c r="O791" s="287">
        <f t="shared" si="483"/>
        <v>8.8667419277087998</v>
      </c>
      <c r="P791" s="288">
        <f t="shared" si="484"/>
        <v>6.6645396331787491E-7</v>
      </c>
      <c r="Q791" s="223"/>
      <c r="R791" s="23"/>
      <c r="S791" s="372"/>
      <c r="T791" s="367"/>
      <c r="U791" s="367"/>
      <c r="V791" s="3">
        <v>56</v>
      </c>
      <c r="W791" s="252">
        <v>2856.3663770758999</v>
      </c>
      <c r="X791" s="252">
        <v>48.330001308581203</v>
      </c>
      <c r="Y791" s="253">
        <v>2848.770281172589</v>
      </c>
      <c r="Z791" s="253">
        <v>48.331604120242346</v>
      </c>
      <c r="AA791" s="2">
        <f t="shared" si="485"/>
        <v>0.26593562941624976</v>
      </c>
      <c r="AB791" s="2">
        <f t="shared" si="486"/>
        <v>3.3163906843494051E-3</v>
      </c>
      <c r="AC791" s="215">
        <f t="shared" si="487"/>
        <v>57.700672972297014</v>
      </c>
      <c r="AD791" s="217">
        <f t="shared" si="488"/>
        <v>2.5690052210983317E-6</v>
      </c>
      <c r="AE791" s="223"/>
      <c r="AF791" s="23"/>
      <c r="AG791" s="372"/>
      <c r="AH791" s="367"/>
      <c r="AI791" s="367"/>
      <c r="AJ791" s="3">
        <v>56</v>
      </c>
      <c r="AK791" s="252">
        <v>2670.7137029925202</v>
      </c>
      <c r="AL791" s="252">
        <v>48.330001027619801</v>
      </c>
      <c r="AM791" s="253">
        <v>2662.8806335814602</v>
      </c>
      <c r="AN791" s="253">
        <v>48.331193432224154</v>
      </c>
      <c r="AO791" s="2">
        <f t="shared" si="489"/>
        <v>0.29329498711460955</v>
      </c>
      <c r="AP791" s="2">
        <f t="shared" si="490"/>
        <v>2.4672141092481558E-3</v>
      </c>
      <c r="AQ791" s="215">
        <f t="shared" si="491"/>
        <v>61.356976398484221</v>
      </c>
      <c r="AR791" s="280">
        <f t="shared" si="492"/>
        <v>1.4218287404827456E-6</v>
      </c>
      <c r="AS791" s="475"/>
    </row>
    <row r="792" spans="4:45" s="20" customFormat="1" x14ac:dyDescent="0.25">
      <c r="D792" s="463"/>
      <c r="E792" s="426"/>
      <c r="F792" s="370"/>
      <c r="G792" s="370"/>
      <c r="H792" s="283">
        <v>57</v>
      </c>
      <c r="I792" s="284">
        <v>2673.6148172326202</v>
      </c>
      <c r="J792" s="284">
        <v>48.330000691809502</v>
      </c>
      <c r="K792" s="285">
        <v>2676.4599791788378</v>
      </c>
      <c r="L792" s="285">
        <v>48.330766651342046</v>
      </c>
      <c r="M792" s="286">
        <f t="shared" si="481"/>
        <v>0.10641629930681271</v>
      </c>
      <c r="N792" s="286">
        <f t="shared" si="482"/>
        <v>1.5848531379668591E-3</v>
      </c>
      <c r="O792" s="287">
        <f t="shared" si="483"/>
        <v>8.094946500204486</v>
      </c>
      <c r="P792" s="288">
        <f t="shared" si="484"/>
        <v>5.866940054943299E-7</v>
      </c>
      <c r="Q792" s="223"/>
      <c r="R792" s="23"/>
      <c r="S792" s="372"/>
      <c r="T792" s="367"/>
      <c r="U792" s="367"/>
      <c r="V792" s="3">
        <v>57</v>
      </c>
      <c r="W792" s="252">
        <v>2856.3551259155402</v>
      </c>
      <c r="X792" s="252">
        <v>48.330001082973602</v>
      </c>
      <c r="Y792" s="253">
        <v>2848.6233143231339</v>
      </c>
      <c r="Z792" s="253">
        <v>48.331509572631091</v>
      </c>
      <c r="AA792" s="2">
        <f t="shared" si="485"/>
        <v>0.27068803603081548</v>
      </c>
      <c r="AB792" s="2">
        <f t="shared" si="486"/>
        <v>3.1212282716469829E-3</v>
      </c>
      <c r="AC792" s="215">
        <f t="shared" si="487"/>
        <v>59.78091050046848</v>
      </c>
      <c r="AD792" s="217">
        <f t="shared" si="488"/>
        <v>2.2755410467514763E-6</v>
      </c>
      <c r="AE792" s="223"/>
      <c r="AF792" s="23"/>
      <c r="AG792" s="372"/>
      <c r="AH792" s="367"/>
      <c r="AI792" s="367"/>
      <c r="AJ792" s="3">
        <v>57</v>
      </c>
      <c r="AK792" s="252">
        <v>2670.7029736110899</v>
      </c>
      <c r="AL792" s="252">
        <v>48.330000851833603</v>
      </c>
      <c r="AM792" s="253">
        <v>2662.7299413845299</v>
      </c>
      <c r="AN792" s="253">
        <v>48.331123031905939</v>
      </c>
      <c r="AO792" s="2">
        <f t="shared" si="489"/>
        <v>0.29853683862790531</v>
      </c>
      <c r="AP792" s="2">
        <f t="shared" si="490"/>
        <v>2.3219119647370045E-3</v>
      </c>
      <c r="AQ792" s="215">
        <f t="shared" si="491"/>
        <v>63.569242885764439</v>
      </c>
      <c r="AR792" s="280">
        <f t="shared" si="492"/>
        <v>1.2592881147485256E-6</v>
      </c>
      <c r="AS792" s="475"/>
    </row>
    <row r="793" spans="4:45" s="20" customFormat="1" x14ac:dyDescent="0.25">
      <c r="D793" s="463"/>
      <c r="E793" s="426"/>
      <c r="F793" s="370"/>
      <c r="G793" s="370"/>
      <c r="H793" s="283">
        <v>58</v>
      </c>
      <c r="I793" s="284">
        <v>2673.6040796510601</v>
      </c>
      <c r="J793" s="284">
        <v>48.330000572048498</v>
      </c>
      <c r="K793" s="285">
        <v>2676.3166931823844</v>
      </c>
      <c r="L793" s="285">
        <v>48.330719228596301</v>
      </c>
      <c r="M793" s="286">
        <f t="shared" si="481"/>
        <v>0.10145905865307679</v>
      </c>
      <c r="N793" s="286">
        <f t="shared" si="482"/>
        <v>1.4869781487635823E-3</v>
      </c>
      <c r="O793" s="287">
        <f t="shared" si="483"/>
        <v>7.3582721703232714</v>
      </c>
      <c r="P793" s="288">
        <f t="shared" si="484"/>
        <v>5.1646723370109657E-7</v>
      </c>
      <c r="Q793" s="223"/>
      <c r="R793" s="23"/>
      <c r="S793" s="372"/>
      <c r="T793" s="367"/>
      <c r="U793" s="367"/>
      <c r="V793" s="3">
        <v>58</v>
      </c>
      <c r="W793" s="252">
        <v>2856.3438747392602</v>
      </c>
      <c r="X793" s="252">
        <v>48.330000894094802</v>
      </c>
      <c r="Y793" s="253">
        <v>2848.4763447832593</v>
      </c>
      <c r="Z793" s="253">
        <v>48.331420597642953</v>
      </c>
      <c r="AA793" s="2">
        <f t="shared" si="485"/>
        <v>0.27544057372010544</v>
      </c>
      <c r="AB793" s="2">
        <f t="shared" si="486"/>
        <v>2.9375202190924034E-3</v>
      </c>
      <c r="AC793" s="215">
        <f t="shared" si="487"/>
        <v>61.898027608571653</v>
      </c>
      <c r="AD793" s="217">
        <f t="shared" si="488"/>
        <v>2.0155581646341686E-6</v>
      </c>
      <c r="AE793" s="223"/>
      <c r="AF793" s="23"/>
      <c r="AG793" s="372"/>
      <c r="AH793" s="367"/>
      <c r="AI793" s="367"/>
      <c r="AJ793" s="3">
        <v>58</v>
      </c>
      <c r="AK793" s="252">
        <v>2670.69224421334</v>
      </c>
      <c r="AL793" s="252">
        <v>48.330000704376502</v>
      </c>
      <c r="AM793" s="253">
        <v>2662.5792459802979</v>
      </c>
      <c r="AN793" s="253">
        <v>48.331056784442495</v>
      </c>
      <c r="AO793" s="2">
        <f t="shared" si="489"/>
        <v>0.30377885174230812</v>
      </c>
      <c r="AP793" s="2">
        <f t="shared" si="490"/>
        <v>2.1851439077208244E-3</v>
      </c>
      <c r="AQ793" s="215">
        <f t="shared" si="491"/>
        <v>65.820740329345256</v>
      </c>
      <c r="AR793" s="280">
        <f t="shared" si="492"/>
        <v>1.1153051057880214E-6</v>
      </c>
      <c r="AS793" s="475"/>
    </row>
    <row r="794" spans="4:45" s="20" customFormat="1" x14ac:dyDescent="0.25">
      <c r="D794" s="463"/>
      <c r="E794" s="426"/>
      <c r="F794" s="370"/>
      <c r="G794" s="370"/>
      <c r="H794" s="283">
        <v>59</v>
      </c>
      <c r="I794" s="284">
        <v>2673.5933420531701</v>
      </c>
      <c r="J794" s="284">
        <v>48.330000473901798</v>
      </c>
      <c r="K794" s="285">
        <v>2676.1734043017273</v>
      </c>
      <c r="L794" s="285">
        <v>48.330674739248906</v>
      </c>
      <c r="M794" s="286">
        <f t="shared" si="481"/>
        <v>9.6501670915137228E-2</v>
      </c>
      <c r="N794" s="286">
        <f t="shared" si="482"/>
        <v>1.3951279546790167E-3</v>
      </c>
      <c r="O794" s="287">
        <f t="shared" si="483"/>
        <v>6.6567212064298769</v>
      </c>
      <c r="P794" s="288">
        <f t="shared" si="484"/>
        <v>4.5463375831054389E-7</v>
      </c>
      <c r="Q794" s="223"/>
      <c r="R794" s="23"/>
      <c r="S794" s="372"/>
      <c r="T794" s="367"/>
      <c r="U794" s="367"/>
      <c r="V794" s="3">
        <v>59</v>
      </c>
      <c r="W794" s="252">
        <v>2856.3326235470599</v>
      </c>
      <c r="X794" s="252">
        <v>48.330000739676997</v>
      </c>
      <c r="Y794" s="253">
        <v>2848.3293725497442</v>
      </c>
      <c r="Z794" s="253">
        <v>48.33133686683172</v>
      </c>
      <c r="AA794" s="2">
        <f t="shared" si="485"/>
        <v>0.28019324259851414</v>
      </c>
      <c r="AB794" s="2">
        <f t="shared" si="486"/>
        <v>2.7645916289540337E-3</v>
      </c>
      <c r="AC794" s="215">
        <f t="shared" si="487"/>
        <v>64.052026526035021</v>
      </c>
      <c r="AD794" s="217">
        <f t="shared" si="488"/>
        <v>1.7852357735869313E-6</v>
      </c>
      <c r="AE794" s="223"/>
      <c r="AF794" s="23"/>
      <c r="AG794" s="372"/>
      <c r="AH794" s="367"/>
      <c r="AI794" s="367"/>
      <c r="AJ794" s="3">
        <v>59</v>
      </c>
      <c r="AK794" s="252">
        <v>2670.6815147992602</v>
      </c>
      <c r="AL794" s="252">
        <v>48.330000583530499</v>
      </c>
      <c r="AM794" s="253">
        <v>2662.4285473659061</v>
      </c>
      <c r="AN794" s="253">
        <v>48.330994444863123</v>
      </c>
      <c r="AO794" s="2">
        <f t="shared" si="489"/>
        <v>0.30902102656648839</v>
      </c>
      <c r="AP794" s="2">
        <f t="shared" si="490"/>
        <v>2.0564066224381863E-3</v>
      </c>
      <c r="AQ794" s="215">
        <f t="shared" si="491"/>
        <v>68.111471456003613</v>
      </c>
      <c r="AR794" s="280">
        <f t="shared" si="492"/>
        <v>9.8776034848542192E-7</v>
      </c>
      <c r="AS794" s="475"/>
    </row>
    <row r="795" spans="4:45" s="20" customFormat="1" x14ac:dyDescent="0.25">
      <c r="D795" s="463"/>
      <c r="E795" s="426"/>
      <c r="F795" s="370"/>
      <c r="G795" s="370"/>
      <c r="H795" s="283">
        <v>60</v>
      </c>
      <c r="I795" s="284">
        <v>2673.5826044389701</v>
      </c>
      <c r="J795" s="284">
        <v>48.330000389084297</v>
      </c>
      <c r="K795" s="285">
        <v>2676.0301125348756</v>
      </c>
      <c r="L795" s="285">
        <v>48.330633001852377</v>
      </c>
      <c r="M795" s="286">
        <f t="shared" si="481"/>
        <v>9.1544136015916919E-2</v>
      </c>
      <c r="N795" s="286">
        <f t="shared" si="482"/>
        <v>1.3089442644040102E-3</v>
      </c>
      <c r="O795" s="287">
        <f t="shared" si="483"/>
        <v>5.9902958795229901</v>
      </c>
      <c r="P795" s="288">
        <f t="shared" si="484"/>
        <v>4.0019891433702348E-7</v>
      </c>
      <c r="Q795" s="223"/>
      <c r="R795" s="23"/>
      <c r="S795" s="372"/>
      <c r="T795" s="367"/>
      <c r="U795" s="367"/>
      <c r="V795" s="3">
        <v>60</v>
      </c>
      <c r="W795" s="252">
        <v>2856.3213723389299</v>
      </c>
      <c r="X795" s="252">
        <v>48.330000606573201</v>
      </c>
      <c r="Y795" s="253">
        <v>2848.1823976195374</v>
      </c>
      <c r="Z795" s="253">
        <v>48.331258071109339</v>
      </c>
      <c r="AA795" s="2">
        <f t="shared" si="485"/>
        <v>0.28494604277416613</v>
      </c>
      <c r="AB795" s="2">
        <f t="shared" si="486"/>
        <v>2.6018301683349509E-3</v>
      </c>
      <c r="AC795" s="215">
        <f t="shared" si="487"/>
        <v>66.242909482910804</v>
      </c>
      <c r="AD795" s="217">
        <f t="shared" si="488"/>
        <v>1.5812170596454757E-6</v>
      </c>
      <c r="AE795" s="223"/>
      <c r="AF795" s="23"/>
      <c r="AG795" s="372"/>
      <c r="AH795" s="367"/>
      <c r="AI795" s="367"/>
      <c r="AJ795" s="3">
        <v>60</v>
      </c>
      <c r="AK795" s="252">
        <v>2670.6707853688499</v>
      </c>
      <c r="AL795" s="252">
        <v>48.330000479095197</v>
      </c>
      <c r="AM795" s="253">
        <v>2662.2778455386374</v>
      </c>
      <c r="AN795" s="253">
        <v>48.33093578264743</v>
      </c>
      <c r="AO795" s="2">
        <f t="shared" si="489"/>
        <v>0.31426336320421339</v>
      </c>
      <c r="AP795" s="2">
        <f t="shared" si="490"/>
        <v>1.9352442436596465E-3</v>
      </c>
      <c r="AQ795" s="215">
        <f t="shared" si="491"/>
        <v>70.441438993567871</v>
      </c>
      <c r="AR795" s="280">
        <f t="shared" si="492"/>
        <v>8.7479273481848855E-7</v>
      </c>
      <c r="AS795" s="475"/>
    </row>
    <row r="796" spans="4:45" s="20" customFormat="1" x14ac:dyDescent="0.25">
      <c r="D796" s="463"/>
      <c r="E796" s="426"/>
      <c r="F796" s="370"/>
      <c r="G796" s="370"/>
      <c r="H796" s="283">
        <v>61</v>
      </c>
      <c r="I796" s="284">
        <v>2673.5718668084501</v>
      </c>
      <c r="J796" s="284">
        <v>48.330000314374303</v>
      </c>
      <c r="K796" s="285">
        <v>2675.8868178799362</v>
      </c>
      <c r="L796" s="285">
        <v>48.330593846182687</v>
      </c>
      <c r="M796" s="286">
        <f t="shared" si="481"/>
        <v>8.6586453883118197E-2</v>
      </c>
      <c r="N796" s="286">
        <f t="shared" si="482"/>
        <v>1.2280815322232809E-3</v>
      </c>
      <c r="O796" s="287">
        <f t="shared" si="483"/>
        <v>5.3589984633747383</v>
      </c>
      <c r="P796" s="288">
        <f t="shared" si="484"/>
        <v>3.5228000756391891E-7</v>
      </c>
      <c r="Q796" s="223"/>
      <c r="R796" s="23"/>
      <c r="S796" s="372"/>
      <c r="T796" s="367"/>
      <c r="U796" s="367"/>
      <c r="V796" s="3">
        <v>61</v>
      </c>
      <c r="W796" s="252">
        <v>2856.3101211148901</v>
      </c>
      <c r="X796" s="252">
        <v>48.330000489448501</v>
      </c>
      <c r="Y796" s="253">
        <v>2848.0354199897452</v>
      </c>
      <c r="Z796" s="253">
        <v>48.331183919605017</v>
      </c>
      <c r="AA796" s="2">
        <f t="shared" si="485"/>
        <v>0.28969897435069497</v>
      </c>
      <c r="AB796" s="2">
        <f t="shared" si="486"/>
        <v>2.448645033169957E-3</v>
      </c>
      <c r="AC796" s="215">
        <f t="shared" si="487"/>
        <v>68.470678710474758</v>
      </c>
      <c r="AD796" s="217">
        <f t="shared" si="488"/>
        <v>1.4005069353512396E-6</v>
      </c>
      <c r="AE796" s="223"/>
      <c r="AF796" s="23"/>
      <c r="AG796" s="372"/>
      <c r="AH796" s="367"/>
      <c r="AI796" s="367"/>
      <c r="AJ796" s="3">
        <v>61</v>
      </c>
      <c r="AK796" s="252">
        <v>2670.6600559221101</v>
      </c>
      <c r="AL796" s="252">
        <v>48.330000387104803</v>
      </c>
      <c r="AM796" s="253">
        <v>2662.1271404959066</v>
      </c>
      <c r="AN796" s="253">
        <v>48.330880580872936</v>
      </c>
      <c r="AO796" s="2">
        <f t="shared" si="489"/>
        <v>0.31950586175436502</v>
      </c>
      <c r="AP796" s="2">
        <f t="shared" si="490"/>
        <v>1.8212161412841444E-3</v>
      </c>
      <c r="AQ796" s="215">
        <f t="shared" si="491"/>
        <v>72.810645670742417</v>
      </c>
      <c r="AR796" s="280">
        <f t="shared" si="492"/>
        <v>7.7474106945953938E-7</v>
      </c>
      <c r="AS796" s="475"/>
    </row>
    <row r="797" spans="4:45" s="20" customFormat="1" x14ac:dyDescent="0.25">
      <c r="D797" s="463"/>
      <c r="E797" s="426"/>
      <c r="F797" s="370"/>
      <c r="G797" s="370"/>
      <c r="H797" s="283">
        <v>62</v>
      </c>
      <c r="I797" s="284">
        <v>2673.5611291616001</v>
      </c>
      <c r="J797" s="284">
        <v>48.3300002650995</v>
      </c>
      <c r="K797" s="285">
        <v>2675.7435203351088</v>
      </c>
      <c r="L797" s="285">
        <v>48.33055711254503</v>
      </c>
      <c r="M797" s="286">
        <f t="shared" si="481"/>
        <v>8.1628624447911954E-2</v>
      </c>
      <c r="N797" s="286">
        <f t="shared" si="482"/>
        <v>1.1521776173717736E-3</v>
      </c>
      <c r="O797" s="287">
        <f t="shared" si="483"/>
        <v>4.762831234208579</v>
      </c>
      <c r="P797" s="288">
        <f t="shared" si="484"/>
        <v>3.1007907759350378E-7</v>
      </c>
      <c r="Q797" s="223"/>
      <c r="R797" s="23"/>
      <c r="S797" s="372"/>
      <c r="T797" s="367"/>
      <c r="U797" s="367"/>
      <c r="V797" s="3">
        <v>62</v>
      </c>
      <c r="W797" s="252">
        <v>2856.29886987492</v>
      </c>
      <c r="X797" s="252">
        <v>48.330000412477197</v>
      </c>
      <c r="Y797" s="253">
        <v>2847.8884396576241</v>
      </c>
      <c r="Z797" s="253">
        <v>48.331114138591495</v>
      </c>
      <c r="AA797" s="2">
        <f t="shared" si="485"/>
        <v>0.29445203742506909</v>
      </c>
      <c r="AB797" s="2">
        <f t="shared" si="486"/>
        <v>2.3044198319729218E-3</v>
      </c>
      <c r="AC797" s="215">
        <f t="shared" si="487"/>
        <v>70.735336440004389</v>
      </c>
      <c r="AD797" s="217">
        <f t="shared" si="488"/>
        <v>1.240385857668697E-6</v>
      </c>
      <c r="AE797" s="223"/>
      <c r="AF797" s="23"/>
      <c r="AG797" s="372"/>
      <c r="AH797" s="367"/>
      <c r="AI797" s="367"/>
      <c r="AJ797" s="3">
        <v>62</v>
      </c>
      <c r="AK797" s="252">
        <v>2670.6493264590399</v>
      </c>
      <c r="AL797" s="252">
        <v>48.330000326431403</v>
      </c>
      <c r="AM797" s="253">
        <v>2661.976432235253</v>
      </c>
      <c r="AN797" s="253">
        <v>48.330828635412963</v>
      </c>
      <c r="AO797" s="2">
        <f t="shared" si="489"/>
        <v>0.3247485223110933</v>
      </c>
      <c r="AP797" s="2">
        <f t="shared" si="490"/>
        <v>1.7138609061991105E-3</v>
      </c>
      <c r="AQ797" s="215">
        <f t="shared" si="491"/>
        <v>75.21909421699614</v>
      </c>
      <c r="AR797" s="280">
        <f t="shared" si="492"/>
        <v>6.8609576893397557E-7</v>
      </c>
      <c r="AS797" s="475"/>
    </row>
    <row r="798" spans="4:45" s="20" customFormat="1" x14ac:dyDescent="0.25">
      <c r="D798" s="463"/>
      <c r="E798" s="426"/>
      <c r="F798" s="370"/>
      <c r="G798" s="370"/>
      <c r="H798" s="283">
        <v>63</v>
      </c>
      <c r="I798" s="284">
        <v>2673.5503914984301</v>
      </c>
      <c r="J798" s="284">
        <v>48.330000217061098</v>
      </c>
      <c r="K798" s="285">
        <v>2675.6002198986794</v>
      </c>
      <c r="L798" s="285">
        <v>48.33052265112255</v>
      </c>
      <c r="M798" s="286">
        <f t="shared" si="481"/>
        <v>7.6670647643950693E-2</v>
      </c>
      <c r="N798" s="286">
        <f t="shared" si="482"/>
        <v>1.0809726031562861E-3</v>
      </c>
      <c r="O798" s="287">
        <f t="shared" si="483"/>
        <v>4.2017964704682988</v>
      </c>
      <c r="P798" s="288">
        <f t="shared" si="484"/>
        <v>2.7293734856502748E-7</v>
      </c>
      <c r="Q798" s="223"/>
      <c r="R798" s="23"/>
      <c r="S798" s="372"/>
      <c r="T798" s="367"/>
      <c r="U798" s="367"/>
      <c r="V798" s="3">
        <v>63</v>
      </c>
      <c r="W798" s="252">
        <v>2856.2876186190201</v>
      </c>
      <c r="X798" s="252">
        <v>48.330000337446599</v>
      </c>
      <c r="Y798" s="253">
        <v>2847.7414566205707</v>
      </c>
      <c r="Z798" s="253">
        <v>48.331048470474663</v>
      </c>
      <c r="AA798" s="2">
        <f t="shared" si="485"/>
        <v>0.29920523209008515</v>
      </c>
      <c r="AB798" s="2">
        <f t="shared" si="486"/>
        <v>2.1687006429667931E-3</v>
      </c>
      <c r="AC798" s="215">
        <f t="shared" si="487"/>
        <v>73.036884903740756</v>
      </c>
      <c r="AD798" s="217">
        <f t="shared" si="488"/>
        <v>1.0985828445187308E-6</v>
      </c>
      <c r="AE798" s="223"/>
      <c r="AF798" s="23"/>
      <c r="AG798" s="372"/>
      <c r="AH798" s="367"/>
      <c r="AI798" s="367"/>
      <c r="AJ798" s="3">
        <v>63</v>
      </c>
      <c r="AK798" s="252">
        <v>2670.6385969796402</v>
      </c>
      <c r="AL798" s="252">
        <v>48.330000267280496</v>
      </c>
      <c r="AM798" s="253">
        <v>2661.8257207543338</v>
      </c>
      <c r="AN798" s="253">
        <v>48.330779754181876</v>
      </c>
      <c r="AO798" s="2">
        <f t="shared" si="489"/>
        <v>0.3299913449642074</v>
      </c>
      <c r="AP798" s="2">
        <f t="shared" si="490"/>
        <v>1.6128427417100898E-3</v>
      </c>
      <c r="AQ798" s="215">
        <f t="shared" si="491"/>
        <v>77.666787362569977</v>
      </c>
      <c r="AR798" s="280">
        <f t="shared" si="492"/>
        <v>6.0759982942190322E-7</v>
      </c>
      <c r="AS798" s="475"/>
    </row>
    <row r="799" spans="4:45" s="20" customFormat="1" x14ac:dyDescent="0.25">
      <c r="D799" s="463"/>
      <c r="E799" s="426"/>
      <c r="F799" s="370"/>
      <c r="G799" s="370"/>
      <c r="H799" s="283">
        <v>64</v>
      </c>
      <c r="I799" s="284">
        <v>2673.5396538189302</v>
      </c>
      <c r="J799" s="284">
        <v>48.330000177477302</v>
      </c>
      <c r="K799" s="285">
        <v>2675.4569165690159</v>
      </c>
      <c r="L799" s="285">
        <v>48.330490321365353</v>
      </c>
      <c r="M799" s="286">
        <f t="shared" si="481"/>
        <v>7.171252340869648E-2</v>
      </c>
      <c r="N799" s="286">
        <f t="shared" si="482"/>
        <v>1.014160741260095E-3</v>
      </c>
      <c r="O799" s="287">
        <f t="shared" si="483"/>
        <v>3.6758964528661178</v>
      </c>
      <c r="P799" s="288">
        <f t="shared" si="484"/>
        <v>2.4024103099366204E-7</v>
      </c>
      <c r="Q799" s="223"/>
      <c r="R799" s="23"/>
      <c r="S799" s="372"/>
      <c r="T799" s="367"/>
      <c r="U799" s="367"/>
      <c r="V799" s="3">
        <v>64</v>
      </c>
      <c r="W799" s="252">
        <v>2856.27636734719</v>
      </c>
      <c r="X799" s="252">
        <v>48.330000275719797</v>
      </c>
      <c r="Y799" s="253">
        <v>2847.5944708761144</v>
      </c>
      <c r="Z799" s="253">
        <v>48.330986672842691</v>
      </c>
      <c r="AA799" s="2">
        <f t="shared" si="485"/>
        <v>0.30395855843386066</v>
      </c>
      <c r="AB799" s="2">
        <f t="shared" si="486"/>
        <v>2.0409623779567487E-3</v>
      </c>
      <c r="AC799" s="215">
        <f t="shared" si="487"/>
        <v>75.375326334474281</v>
      </c>
      <c r="AD799" s="217">
        <f t="shared" si="488"/>
        <v>9.7297928405323334E-7</v>
      </c>
      <c r="AE799" s="223"/>
      <c r="AF799" s="23"/>
      <c r="AG799" s="372"/>
      <c r="AH799" s="367"/>
      <c r="AI799" s="367"/>
      <c r="AJ799" s="3">
        <v>64</v>
      </c>
      <c r="AK799" s="252">
        <v>2670.62786748391</v>
      </c>
      <c r="AL799" s="252">
        <v>48.330000218539404</v>
      </c>
      <c r="AM799" s="253">
        <v>2661.6750060509162</v>
      </c>
      <c r="AN799" s="253">
        <v>48.33073375642477</v>
      </c>
      <c r="AO799" s="2">
        <f t="shared" si="489"/>
        <v>0.3352343297993296</v>
      </c>
      <c r="AP799" s="2">
        <f t="shared" si="490"/>
        <v>1.5177692572933216E-3</v>
      </c>
      <c r="AQ799" s="215">
        <f t="shared" si="491"/>
        <v>80.153727838388036</v>
      </c>
      <c r="AR799" s="280">
        <f t="shared" si="492"/>
        <v>5.3807782926837638E-7</v>
      </c>
      <c r="AS799" s="475"/>
    </row>
    <row r="800" spans="4:45" s="20" customFormat="1" x14ac:dyDescent="0.25">
      <c r="D800" s="463"/>
      <c r="E800" s="426"/>
      <c r="F800" s="370"/>
      <c r="G800" s="370"/>
      <c r="H800" s="283">
        <v>65</v>
      </c>
      <c r="I800" s="284">
        <v>2673.5289161230999</v>
      </c>
      <c r="J800" s="284">
        <v>48.330000148632202</v>
      </c>
      <c r="K800" s="285">
        <v>2675.3136103445618</v>
      </c>
      <c r="L800" s="285">
        <v>48.330459991417293</v>
      </c>
      <c r="M800" s="286">
        <f t="shared" si="481"/>
        <v>6.6754251682076465E-2</v>
      </c>
      <c r="N800" s="286">
        <f t="shared" si="482"/>
        <v>9.5146448101930724E-4</v>
      </c>
      <c r="O800" s="287">
        <f t="shared" si="483"/>
        <v>3.1851334641195144</v>
      </c>
      <c r="P800" s="288">
        <f t="shared" si="484"/>
        <v>2.1145538700007635E-7</v>
      </c>
      <c r="Q800" s="223"/>
      <c r="R800" s="23"/>
      <c r="S800" s="372"/>
      <c r="T800" s="367"/>
      <c r="U800" s="367"/>
      <c r="V800" s="3">
        <v>65</v>
      </c>
      <c r="W800" s="252">
        <v>2856.2651160594301</v>
      </c>
      <c r="X800" s="252">
        <v>48.330000230873502</v>
      </c>
      <c r="Y800" s="253">
        <v>2847.4474824219083</v>
      </c>
      <c r="Z800" s="253">
        <v>48.33092851757123</v>
      </c>
      <c r="AA800" s="2">
        <f t="shared" si="485"/>
        <v>0.30871201654021557</v>
      </c>
      <c r="AB800" s="2">
        <f t="shared" si="486"/>
        <v>1.9207256223758783E-3</v>
      </c>
      <c r="AC800" s="215">
        <f t="shared" si="487"/>
        <v>77.750662965555833</v>
      </c>
      <c r="AD800" s="217">
        <f t="shared" si="488"/>
        <v>8.6171619318007065E-7</v>
      </c>
      <c r="AE800" s="223"/>
      <c r="AF800" s="23"/>
      <c r="AG800" s="372"/>
      <c r="AH800" s="367"/>
      <c r="AI800" s="367"/>
      <c r="AJ800" s="3">
        <v>65</v>
      </c>
      <c r="AK800" s="252">
        <v>2670.6171379718298</v>
      </c>
      <c r="AL800" s="252">
        <v>48.330000183020999</v>
      </c>
      <c r="AM800" s="253">
        <v>2661.5242881228714</v>
      </c>
      <c r="AN800" s="253">
        <v>48.330690472049127</v>
      </c>
      <c r="AO800" s="2">
        <f t="shared" si="489"/>
        <v>0.34047747689748808</v>
      </c>
      <c r="AP800" s="2">
        <f t="shared" si="490"/>
        <v>1.4282826929735563E-3</v>
      </c>
      <c r="AQ800" s="215">
        <f t="shared" si="491"/>
        <v>82.679918375702698</v>
      </c>
      <c r="AR800" s="280">
        <f t="shared" si="492"/>
        <v>4.7649894235414319E-7</v>
      </c>
      <c r="AS800" s="475"/>
    </row>
    <row r="801" spans="4:45" s="20" customFormat="1" x14ac:dyDescent="0.25">
      <c r="D801" s="463"/>
      <c r="E801" s="426"/>
      <c r="F801" s="370"/>
      <c r="G801" s="370"/>
      <c r="H801" s="283">
        <v>66</v>
      </c>
      <c r="I801" s="284">
        <v>2673.51817841094</v>
      </c>
      <c r="J801" s="284">
        <v>48.3300001197873</v>
      </c>
      <c r="K801" s="285">
        <v>2675.1703012238331</v>
      </c>
      <c r="L801" s="285">
        <v>48.330431537578228</v>
      </c>
      <c r="M801" s="286">
        <f t="shared" si="481"/>
        <v>6.1795832406687158E-2</v>
      </c>
      <c r="N801" s="286">
        <f t="shared" si="482"/>
        <v>8.9265009281738533E-4</v>
      </c>
      <c r="O801" s="287">
        <f t="shared" si="483"/>
        <v>2.7295097888819404</v>
      </c>
      <c r="P801" s="288">
        <f t="shared" si="484"/>
        <v>1.8612131032912973E-7</v>
      </c>
      <c r="Q801" s="223"/>
      <c r="R801" s="23"/>
      <c r="S801" s="372"/>
      <c r="T801" s="367"/>
      <c r="U801" s="367"/>
      <c r="V801" s="3">
        <v>66</v>
      </c>
      <c r="W801" s="252">
        <v>2856.2538647557399</v>
      </c>
      <c r="X801" s="252">
        <v>48.330000186027299</v>
      </c>
      <c r="Y801" s="253">
        <v>2847.300491255723</v>
      </c>
      <c r="Z801" s="253">
        <v>48.330873789981304</v>
      </c>
      <c r="AA801" s="2">
        <f t="shared" si="485"/>
        <v>0.31346560648881588</v>
      </c>
      <c r="AB801" s="2">
        <f t="shared" si="486"/>
        <v>1.8075811103719862E-3</v>
      </c>
      <c r="AC801" s="215">
        <f t="shared" si="487"/>
        <v>80.162897030803506</v>
      </c>
      <c r="AD801" s="217">
        <f t="shared" si="488"/>
        <v>7.6318386845382584E-7</v>
      </c>
      <c r="AE801" s="223"/>
      <c r="AF801" s="23"/>
      <c r="AG801" s="372"/>
      <c r="AH801" s="367"/>
      <c r="AI801" s="367"/>
      <c r="AJ801" s="3">
        <v>66</v>
      </c>
      <c r="AK801" s="252">
        <v>2670.6064084434202</v>
      </c>
      <c r="AL801" s="252">
        <v>48.330000147502503</v>
      </c>
      <c r="AM801" s="253">
        <v>2661.3735669681682</v>
      </c>
      <c r="AN801" s="253">
        <v>48.330649740995874</v>
      </c>
      <c r="AO801" s="2">
        <f t="shared" si="489"/>
        <v>0.34572078633756204</v>
      </c>
      <c r="AP801" s="2">
        <f t="shared" si="490"/>
        <v>1.3440792290264102E-3</v>
      </c>
      <c r="AQ801" s="215">
        <f t="shared" si="491"/>
        <v>85.245361707131991</v>
      </c>
      <c r="AR801" s="280">
        <f t="shared" si="492"/>
        <v>4.2197170662995837E-7</v>
      </c>
      <c r="AS801" s="475"/>
    </row>
    <row r="802" spans="4:45" s="20" customFormat="1" x14ac:dyDescent="0.25">
      <c r="D802" s="463"/>
      <c r="E802" s="426"/>
      <c r="F802" s="370"/>
      <c r="G802" s="370"/>
      <c r="H802" s="283">
        <v>67</v>
      </c>
      <c r="I802" s="284">
        <v>2673.5074406824501</v>
      </c>
      <c r="J802" s="284">
        <v>48.330000100548297</v>
      </c>
      <c r="K802" s="285">
        <v>2675.0269892054121</v>
      </c>
      <c r="L802" s="285">
        <v>48.330404843799528</v>
      </c>
      <c r="M802" s="286">
        <f t="shared" si="481"/>
        <v>5.6837265527641651E-2</v>
      </c>
      <c r="N802" s="286">
        <f t="shared" si="482"/>
        <v>8.3745758408608581E-4</v>
      </c>
      <c r="O802" s="287">
        <f t="shared" si="483"/>
        <v>2.3090277136358157</v>
      </c>
      <c r="P802" s="288">
        <f t="shared" si="484"/>
        <v>1.6381709941692272E-7</v>
      </c>
      <c r="Q802" s="223"/>
      <c r="R802" s="23"/>
      <c r="S802" s="372"/>
      <c r="T802" s="367"/>
      <c r="U802" s="367"/>
      <c r="V802" s="3">
        <v>67</v>
      </c>
      <c r="W802" s="252">
        <v>2856.2426134361199</v>
      </c>
      <c r="X802" s="252">
        <v>48.330000156173902</v>
      </c>
      <c r="Y802" s="253">
        <v>2847.1534973754392</v>
      </c>
      <c r="Z802" s="253">
        <v>48.330822288046896</v>
      </c>
      <c r="AA802" s="2">
        <f t="shared" si="485"/>
        <v>0.3182193283555238</v>
      </c>
      <c r="AB802" s="2">
        <f t="shared" si="486"/>
        <v>1.7010798062013115E-3</v>
      </c>
      <c r="AC802" s="215">
        <f t="shared" si="487"/>
        <v>82.612030764523496</v>
      </c>
      <c r="AD802" s="217">
        <f t="shared" si="488"/>
        <v>6.7590081659218938E-7</v>
      </c>
      <c r="AE802" s="223"/>
      <c r="AF802" s="23"/>
      <c r="AG802" s="372"/>
      <c r="AH802" s="367"/>
      <c r="AI802" s="367"/>
      <c r="AJ802" s="3">
        <v>67</v>
      </c>
      <c r="AK802" s="252">
        <v>2670.59567889868</v>
      </c>
      <c r="AL802" s="252">
        <v>48.330000123812198</v>
      </c>
      <c r="AM802" s="253">
        <v>2661.2228425848675</v>
      </c>
      <c r="AN802" s="253">
        <v>48.330611412647514</v>
      </c>
      <c r="AO802" s="2">
        <f t="shared" si="489"/>
        <v>0.35096425819417759</v>
      </c>
      <c r="AP802" s="2">
        <f t="shared" si="490"/>
        <v>1.2648227472580164E-3</v>
      </c>
      <c r="AQ802" s="215">
        <f t="shared" si="491"/>
        <v>87.85006056552254</v>
      </c>
      <c r="AR802" s="280">
        <f t="shared" si="492"/>
        <v>3.7367404018175233E-7</v>
      </c>
      <c r="AS802" s="475"/>
    </row>
    <row r="803" spans="4:45" s="20" customFormat="1" x14ac:dyDescent="0.25">
      <c r="D803" s="463"/>
      <c r="E803" s="426"/>
      <c r="F803" s="370"/>
      <c r="G803" s="370"/>
      <c r="H803" s="283">
        <v>68</v>
      </c>
      <c r="I803" s="284">
        <v>2673.4967029376398</v>
      </c>
      <c r="J803" s="284">
        <v>48.3300000829108</v>
      </c>
      <c r="K803" s="285">
        <v>2674.8836742879444</v>
      </c>
      <c r="L803" s="285">
        <v>48.330379801210789</v>
      </c>
      <c r="M803" s="286">
        <f t="shared" si="481"/>
        <v>5.1878550992059035E-2</v>
      </c>
      <c r="N803" s="286">
        <f t="shared" si="482"/>
        <v>7.8567825230196431E-4</v>
      </c>
      <c r="O803" s="287">
        <f t="shared" si="483"/>
        <v>1.9236895265655447</v>
      </c>
      <c r="P803" s="288">
        <f t="shared" si="484"/>
        <v>1.4418598734649934E-7</v>
      </c>
      <c r="Q803" s="223"/>
      <c r="R803" s="23"/>
      <c r="S803" s="372"/>
      <c r="T803" s="367"/>
      <c r="U803" s="367"/>
      <c r="V803" s="3">
        <v>68</v>
      </c>
      <c r="W803" s="252">
        <v>2856.2313621005701</v>
      </c>
      <c r="X803" s="252">
        <v>48.330000128822498</v>
      </c>
      <c r="Y803" s="253">
        <v>2847.0065007790417</v>
      </c>
      <c r="Z803" s="253">
        <v>48.330773821649181</v>
      </c>
      <c r="AA803" s="2">
        <f t="shared" si="485"/>
        <v>0.32297318221252475</v>
      </c>
      <c r="AB803" s="2">
        <f t="shared" si="486"/>
        <v>1.6008541788153396E-3</v>
      </c>
      <c r="AC803" s="215">
        <f t="shared" si="487"/>
        <v>85.098066401429804</v>
      </c>
      <c r="AD803" s="217">
        <f t="shared" si="488"/>
        <v>5.9860059006183552E-7</v>
      </c>
      <c r="AE803" s="223"/>
      <c r="AF803" s="23"/>
      <c r="AG803" s="372"/>
      <c r="AH803" s="367"/>
      <c r="AI803" s="367"/>
      <c r="AJ803" s="3">
        <v>68</v>
      </c>
      <c r="AK803" s="252">
        <v>2670.5849493376099</v>
      </c>
      <c r="AL803" s="252">
        <v>48.330000102093798</v>
      </c>
      <c r="AM803" s="253">
        <v>2661.0721149711167</v>
      </c>
      <c r="AN803" s="253">
        <v>48.330575345271214</v>
      </c>
      <c r="AO803" s="2">
        <f t="shared" si="489"/>
        <v>0.35620789253877755</v>
      </c>
      <c r="AP803" s="2">
        <f t="shared" si="490"/>
        <v>1.1902403811304947E-3</v>
      </c>
      <c r="AQ803" s="215">
        <f t="shared" si="491"/>
        <v>90.494017684335603</v>
      </c>
      <c r="AR803" s="280">
        <f t="shared" si="492"/>
        <v>3.3090471316311465E-7</v>
      </c>
      <c r="AS803" s="475"/>
    </row>
    <row r="804" spans="4:45" s="20" customFormat="1" x14ac:dyDescent="0.25">
      <c r="D804" s="463"/>
      <c r="E804" s="426"/>
      <c r="F804" s="370"/>
      <c r="G804" s="370"/>
      <c r="H804" s="283">
        <v>69</v>
      </c>
      <c r="I804" s="284">
        <v>2673.48596517651</v>
      </c>
      <c r="J804" s="284">
        <v>48.330000067134101</v>
      </c>
      <c r="K804" s="285">
        <v>2674.7403564701349</v>
      </c>
      <c r="L804" s="285">
        <v>48.330356307675842</v>
      </c>
      <c r="M804" s="286">
        <f t="shared" si="481"/>
        <v>4.6919688749592181E-2</v>
      </c>
      <c r="N804" s="286">
        <f t="shared" si="482"/>
        <v>7.3710023018077697E-4</v>
      </c>
      <c r="O804" s="287">
        <f t="shared" si="483"/>
        <v>1.573497517521822</v>
      </c>
      <c r="P804" s="288">
        <f t="shared" si="484"/>
        <v>1.2690732358007441E-7</v>
      </c>
      <c r="Q804" s="223"/>
      <c r="R804" s="23"/>
      <c r="S804" s="372"/>
      <c r="T804" s="367"/>
      <c r="U804" s="367"/>
      <c r="V804" s="3">
        <v>69</v>
      </c>
      <c r="W804" s="252">
        <v>2856.2201107491001</v>
      </c>
      <c r="X804" s="252">
        <v>48.330000104363002</v>
      </c>
      <c r="Y804" s="253">
        <v>2846.859501464613</v>
      </c>
      <c r="Z804" s="253">
        <v>48.330728211874742</v>
      </c>
      <c r="AA804" s="2">
        <f t="shared" si="485"/>
        <v>0.32772716812893143</v>
      </c>
      <c r="AB804" s="2">
        <f t="shared" si="486"/>
        <v>1.5065332302259423E-3</v>
      </c>
      <c r="AC804" s="215">
        <f t="shared" si="487"/>
        <v>87.621006176825247</v>
      </c>
      <c r="AD804" s="217">
        <f t="shared" si="488"/>
        <v>5.3014054865288583E-7</v>
      </c>
      <c r="AE804" s="223"/>
      <c r="AF804" s="23"/>
      <c r="AG804" s="372"/>
      <c r="AH804" s="367"/>
      <c r="AI804" s="367"/>
      <c r="AJ804" s="3">
        <v>69</v>
      </c>
      <c r="AK804" s="252">
        <v>2670.5742197602099</v>
      </c>
      <c r="AL804" s="252">
        <v>48.3300000826668</v>
      </c>
      <c r="AM804" s="253">
        <v>2660.9213841251444</v>
      </c>
      <c r="AN804" s="253">
        <v>48.330541405494699</v>
      </c>
      <c r="AO804" s="2">
        <f t="shared" si="489"/>
        <v>0.36145168943974088</v>
      </c>
      <c r="AP804" s="2">
        <f t="shared" si="490"/>
        <v>1.1200555079117203E-3</v>
      </c>
      <c r="AQ804" s="215">
        <f t="shared" si="491"/>
        <v>93.17723579758956</v>
      </c>
      <c r="AR804" s="280">
        <f t="shared" si="492"/>
        <v>2.9303040400527242E-7</v>
      </c>
      <c r="AS804" s="475"/>
    </row>
    <row r="805" spans="4:45" s="20" customFormat="1" x14ac:dyDescent="0.25">
      <c r="D805" s="463"/>
      <c r="E805" s="426"/>
      <c r="F805" s="370"/>
      <c r="G805" s="370"/>
      <c r="H805" s="283">
        <v>70</v>
      </c>
      <c r="I805" s="284">
        <v>2673.4752273990598</v>
      </c>
      <c r="J805" s="284">
        <v>48.330000056306602</v>
      </c>
      <c r="K805" s="285">
        <v>2674.5970357507435</v>
      </c>
      <c r="L805" s="285">
        <v>48.330334267376195</v>
      </c>
      <c r="M805" s="286">
        <f t="shared" si="481"/>
        <v>4.1960678752019399E-2</v>
      </c>
      <c r="N805" s="286">
        <f t="shared" si="482"/>
        <v>6.9151886861815919E-4</v>
      </c>
      <c r="O805" s="287">
        <f t="shared" si="483"/>
        <v>1.2584539779073889</v>
      </c>
      <c r="P805" s="288">
        <f t="shared" si="484"/>
        <v>1.11697039038181E-7</v>
      </c>
      <c r="Q805" s="223"/>
      <c r="R805" s="23"/>
      <c r="S805" s="372"/>
      <c r="T805" s="367"/>
      <c r="U805" s="367"/>
      <c r="V805" s="3">
        <v>70</v>
      </c>
      <c r="W805" s="252">
        <v>2856.2088593817198</v>
      </c>
      <c r="X805" s="252">
        <v>48.3300000875943</v>
      </c>
      <c r="Y805" s="253">
        <v>2846.7124994303267</v>
      </c>
      <c r="Z805" s="253">
        <v>48.330685290355149</v>
      </c>
      <c r="AA805" s="2">
        <f t="shared" si="485"/>
        <v>0.3324812861706733</v>
      </c>
      <c r="AB805" s="2">
        <f t="shared" si="486"/>
        <v>1.4177586584046111E-3</v>
      </c>
      <c r="AC805" s="215">
        <f t="shared" si="487"/>
        <v>90.180852326422013</v>
      </c>
      <c r="AD805" s="217">
        <f t="shared" si="488"/>
        <v>4.6950282347485105E-7</v>
      </c>
      <c r="AE805" s="223"/>
      <c r="AF805" s="23"/>
      <c r="AG805" s="372"/>
      <c r="AH805" s="367"/>
      <c r="AI805" s="367"/>
      <c r="AJ805" s="3">
        <v>70</v>
      </c>
      <c r="AK805" s="252">
        <v>2670.5634901664798</v>
      </c>
      <c r="AL805" s="252">
        <v>48.330000069333799</v>
      </c>
      <c r="AM805" s="253">
        <v>2660.7706500452564</v>
      </c>
      <c r="AN805" s="253">
        <v>48.330509467813101</v>
      </c>
      <c r="AO805" s="2">
        <f t="shared" si="489"/>
        <v>0.36669564896257012</v>
      </c>
      <c r="AP805" s="2">
        <f t="shared" si="490"/>
        <v>1.0540005763941933E-3</v>
      </c>
      <c r="AQ805" s="215">
        <f t="shared" si="491"/>
        <v>95.899717639843416</v>
      </c>
      <c r="AR805" s="280">
        <f t="shared" si="492"/>
        <v>2.5948681071528409E-7</v>
      </c>
      <c r="AS805" s="475"/>
    </row>
    <row r="806" spans="4:45" s="20" customFormat="1" x14ac:dyDescent="0.25">
      <c r="D806" s="463"/>
      <c r="E806" s="426"/>
      <c r="F806" s="370"/>
      <c r="G806" s="370"/>
      <c r="H806" s="283">
        <v>71</v>
      </c>
      <c r="I806" s="284">
        <v>2673.4644896053001</v>
      </c>
      <c r="J806" s="284">
        <v>48.330000045478897</v>
      </c>
      <c r="K806" s="285">
        <v>2674.453712128583</v>
      </c>
      <c r="L806" s="285">
        <v>48.330313590420261</v>
      </c>
      <c r="M806" s="286">
        <f t="shared" si="481"/>
        <v>3.7001520952648907E-2</v>
      </c>
      <c r="N806" s="286">
        <f t="shared" si="482"/>
        <v>6.4875841313537534E-4</v>
      </c>
      <c r="O806" s="287">
        <f t="shared" si="483"/>
        <v>0.97856120057025342</v>
      </c>
      <c r="P806" s="288">
        <f t="shared" si="484"/>
        <v>9.8310430254562315E-8</v>
      </c>
      <c r="Q806" s="223"/>
      <c r="R806" s="23"/>
      <c r="S806" s="372"/>
      <c r="T806" s="367"/>
      <c r="U806" s="367"/>
      <c r="V806" s="3">
        <v>71</v>
      </c>
      <c r="W806" s="252">
        <v>2856.1976079984202</v>
      </c>
      <c r="X806" s="252">
        <v>48.330000070825598</v>
      </c>
      <c r="Y806" s="253">
        <v>2846.5654946744439</v>
      </c>
      <c r="Z806" s="253">
        <v>48.330644898645446</v>
      </c>
      <c r="AA806" s="2">
        <f t="shared" si="485"/>
        <v>0.33723553639995751</v>
      </c>
      <c r="AB806" s="2">
        <f t="shared" si="486"/>
        <v>1.3342185369391278E-3</v>
      </c>
      <c r="AC806" s="215">
        <f t="shared" si="487"/>
        <v>92.777607085920366</v>
      </c>
      <c r="AD806" s="217">
        <f t="shared" si="488"/>
        <v>4.1580291724947169E-7</v>
      </c>
      <c r="AE806" s="223"/>
      <c r="AF806" s="23"/>
      <c r="AG806" s="372"/>
      <c r="AH806" s="367"/>
      <c r="AI806" s="367"/>
      <c r="AJ806" s="3">
        <v>71</v>
      </c>
      <c r="AK806" s="252">
        <v>2670.5527605564398</v>
      </c>
      <c r="AL806" s="252">
        <v>48.330000056000799</v>
      </c>
      <c r="AM806" s="253">
        <v>2660.61991272983</v>
      </c>
      <c r="AN806" s="253">
        <v>48.330479414124866</v>
      </c>
      <c r="AO806" s="2">
        <f t="shared" si="489"/>
        <v>0.3719397711708245</v>
      </c>
      <c r="AP806" s="2">
        <f t="shared" si="490"/>
        <v>9.9184383097908097E-4</v>
      </c>
      <c r="AQ806" s="215">
        <f t="shared" si="491"/>
        <v>98.661465946586219</v>
      </c>
      <c r="AR806" s="280">
        <f t="shared" si="492"/>
        <v>2.2978421110963768E-7</v>
      </c>
      <c r="AS806" s="475"/>
    </row>
    <row r="807" spans="4:45" s="20" customFormat="1" x14ac:dyDescent="0.25">
      <c r="D807" s="463"/>
      <c r="E807" s="426"/>
      <c r="F807" s="370"/>
      <c r="G807" s="370"/>
      <c r="H807" s="283">
        <v>72</v>
      </c>
      <c r="I807" s="284">
        <v>2673.4537517952299</v>
      </c>
      <c r="J807" s="284">
        <v>48.3300000378037</v>
      </c>
      <c r="K807" s="285">
        <v>2674.3103856025136</v>
      </c>
      <c r="L807" s="285">
        <v>48.330294192476742</v>
      </c>
      <c r="M807" s="286">
        <f t="shared" si="481"/>
        <v>3.2042215307016668E-2</v>
      </c>
      <c r="N807" s="286">
        <f t="shared" si="482"/>
        <v>6.0863784980865908E-4</v>
      </c>
      <c r="O807" s="287">
        <f t="shared" si="483"/>
        <v>0.73382147978144008</v>
      </c>
      <c r="P807" s="288">
        <f t="shared" si="484"/>
        <v>8.6526971672806295E-8</v>
      </c>
      <c r="Q807" s="223"/>
      <c r="R807" s="23"/>
      <c r="S807" s="372"/>
      <c r="T807" s="367"/>
      <c r="U807" s="367"/>
      <c r="V807" s="3">
        <v>72</v>
      </c>
      <c r="W807" s="252">
        <v>2856.1863565992198</v>
      </c>
      <c r="X807" s="252">
        <v>48.330000058939198</v>
      </c>
      <c r="Y807" s="253">
        <v>2846.4184871953062</v>
      </c>
      <c r="Z807" s="253">
        <v>48.330606887639277</v>
      </c>
      <c r="AA807" s="2">
        <f t="shared" si="485"/>
        <v>0.34198991887714181</v>
      </c>
      <c r="AB807" s="2">
        <f t="shared" si="486"/>
        <v>1.2555942465107143E-3</v>
      </c>
      <c r="AC807" s="215">
        <f t="shared" si="487"/>
        <v>95.411272691912686</v>
      </c>
      <c r="AD807" s="217">
        <f t="shared" si="488"/>
        <v>3.6824107123916286E-7</v>
      </c>
      <c r="AE807" s="223"/>
      <c r="AF807" s="23"/>
      <c r="AG807" s="372"/>
      <c r="AH807" s="367"/>
      <c r="AI807" s="367"/>
      <c r="AJ807" s="3">
        <v>72</v>
      </c>
      <c r="AK807" s="252">
        <v>2670.5420309300798</v>
      </c>
      <c r="AL807" s="252">
        <v>48.3300000465495</v>
      </c>
      <c r="AM807" s="253">
        <v>2660.4691721773111</v>
      </c>
      <c r="AN807" s="253">
        <v>48.330451133295057</v>
      </c>
      <c r="AO807" s="2">
        <f t="shared" si="489"/>
        <v>0.3771840561243906</v>
      </c>
      <c r="AP807" s="2">
        <f t="shared" si="490"/>
        <v>9.333472897207249E-4</v>
      </c>
      <c r="AQ807" s="215">
        <f t="shared" si="491"/>
        <v>101.46248345323006</v>
      </c>
      <c r="AR807" s="280">
        <f t="shared" si="492"/>
        <v>2.0347925201674992E-7</v>
      </c>
      <c r="AS807" s="475"/>
    </row>
    <row r="808" spans="4:45" s="20" customFormat="1" x14ac:dyDescent="0.25">
      <c r="D808" s="463"/>
      <c r="E808" s="426"/>
      <c r="F808" s="370"/>
      <c r="G808" s="370"/>
      <c r="H808" s="283">
        <v>73</v>
      </c>
      <c r="I808" s="284">
        <v>2673.4430139688602</v>
      </c>
      <c r="J808" s="284">
        <v>48.330000031432199</v>
      </c>
      <c r="K808" s="285">
        <v>2674.1670561714427</v>
      </c>
      <c r="L808" s="285">
        <v>48.3302759944307</v>
      </c>
      <c r="M808" s="286">
        <f t="shared" si="481"/>
        <v>2.7082761771967549E-2</v>
      </c>
      <c r="N808" s="286">
        <f t="shared" si="482"/>
        <v>5.7099730668584312E-4</v>
      </c>
      <c r="O808" s="287">
        <f t="shared" si="483"/>
        <v>0.52423711112051152</v>
      </c>
      <c r="P808" s="288">
        <f t="shared" si="484"/>
        <v>7.61555765415222E-8</v>
      </c>
      <c r="Q808" s="223"/>
      <c r="R808" s="23"/>
      <c r="S808" s="372"/>
      <c r="T808" s="367"/>
      <c r="U808" s="367"/>
      <c r="V808" s="3">
        <v>73</v>
      </c>
      <c r="W808" s="252">
        <v>2856.1751051841002</v>
      </c>
      <c r="X808" s="252">
        <v>48.330000049072098</v>
      </c>
      <c r="Y808" s="253">
        <v>2846.2714769913323</v>
      </c>
      <c r="Z808" s="253">
        <v>48.330571117018486</v>
      </c>
      <c r="AA808" s="2">
        <f t="shared" si="485"/>
        <v>0.34674443365857732</v>
      </c>
      <c r="AB808" s="2">
        <f t="shared" si="486"/>
        <v>1.1816013776308715E-3</v>
      </c>
      <c r="AC808" s="215">
        <f t="shared" si="487"/>
        <v>98.081851380586841</v>
      </c>
      <c r="AD808" s="217">
        <f t="shared" si="488"/>
        <v>3.2611859939276342E-7</v>
      </c>
      <c r="AE808" s="223"/>
      <c r="AF808" s="23"/>
      <c r="AG808" s="372"/>
      <c r="AH808" s="367"/>
      <c r="AI808" s="367"/>
      <c r="AJ808" s="3">
        <v>73</v>
      </c>
      <c r="AK808" s="252">
        <v>2670.5313012874099</v>
      </c>
      <c r="AL808" s="252">
        <v>48.330000038703901</v>
      </c>
      <c r="AM808" s="253">
        <v>2660.3184283862083</v>
      </c>
      <c r="AN808" s="253">
        <v>48.330424520744401</v>
      </c>
      <c r="AO808" s="2">
        <f t="shared" si="489"/>
        <v>0.38242850388153521</v>
      </c>
      <c r="AP808" s="2">
        <f t="shared" si="490"/>
        <v>8.782992761445698E-4</v>
      </c>
      <c r="AQ808" s="215">
        <f t="shared" si="491"/>
        <v>104.30277289609667</v>
      </c>
      <c r="AR808" s="280">
        <f t="shared" si="492"/>
        <v>1.8018500270755868E-7</v>
      </c>
      <c r="AS808" s="475"/>
    </row>
    <row r="809" spans="4:45" s="20" customFormat="1" x14ac:dyDescent="0.25">
      <c r="D809" s="463"/>
      <c r="E809" s="426"/>
      <c r="F809" s="370"/>
      <c r="G809" s="370"/>
      <c r="H809" s="283">
        <v>74</v>
      </c>
      <c r="I809" s="284">
        <v>2673.4322761261901</v>
      </c>
      <c r="J809" s="284">
        <v>48.330000025362899</v>
      </c>
      <c r="K809" s="285">
        <v>2674.0237238343198</v>
      </c>
      <c r="L809" s="285">
        <v>48.330258922060914</v>
      </c>
      <c r="M809" s="286">
        <f t="shared" si="481"/>
        <v>2.2123160306370078E-2</v>
      </c>
      <c r="N809" s="286">
        <f t="shared" si="482"/>
        <v>5.3568528425054752E-4</v>
      </c>
      <c r="O809" s="287">
        <f t="shared" si="483"/>
        <v>0.34981039145179843</v>
      </c>
      <c r="P809" s="288">
        <f t="shared" si="484"/>
        <v>6.7027500242632531E-8</v>
      </c>
      <c r="Q809" s="223"/>
      <c r="R809" s="23"/>
      <c r="S809" s="372"/>
      <c r="T809" s="367"/>
      <c r="U809" s="367"/>
      <c r="V809" s="3">
        <v>74</v>
      </c>
      <c r="W809" s="252">
        <v>2856.1638537530998</v>
      </c>
      <c r="X809" s="252">
        <v>48.330000039671397</v>
      </c>
      <c r="Y809" s="253">
        <v>2846.1244640610125</v>
      </c>
      <c r="Z809" s="253">
        <v>48.330537454735158</v>
      </c>
      <c r="AA809" s="2">
        <f t="shared" si="485"/>
        <v>0.35149908080011538</v>
      </c>
      <c r="AB809" s="2">
        <f t="shared" si="486"/>
        <v>1.1119699220351138E-3</v>
      </c>
      <c r="AC809" s="215">
        <f t="shared" si="487"/>
        <v>100.78934538958869</v>
      </c>
      <c r="AD809" s="217">
        <f t="shared" si="488"/>
        <v>2.8881495075692205E-7</v>
      </c>
      <c r="AE809" s="223"/>
      <c r="AF809" s="23"/>
      <c r="AG809" s="372"/>
      <c r="AH809" s="367"/>
      <c r="AI809" s="367"/>
      <c r="AJ809" s="3">
        <v>74</v>
      </c>
      <c r="AK809" s="252">
        <v>2670.5205716284399</v>
      </c>
      <c r="AL809" s="252">
        <v>48.330000031230199</v>
      </c>
      <c r="AM809" s="253">
        <v>2660.1676813550916</v>
      </c>
      <c r="AN809" s="253">
        <v>48.330399478062603</v>
      </c>
      <c r="AO809" s="2">
        <f t="shared" si="489"/>
        <v>0.38767311449824443</v>
      </c>
      <c r="AP809" s="2">
        <f t="shared" si="490"/>
        <v>8.2649872159252093E-4</v>
      </c>
      <c r="AQ809" s="215">
        <f t="shared" si="491"/>
        <v>107.1823370119897</v>
      </c>
      <c r="AR809" s="280">
        <f t="shared" si="492"/>
        <v>1.5955777191741553E-7</v>
      </c>
      <c r="AS809" s="475"/>
    </row>
    <row r="810" spans="4:45" s="20" customFormat="1" x14ac:dyDescent="0.25">
      <c r="D810" s="463"/>
      <c r="E810" s="426"/>
      <c r="F810" s="370"/>
      <c r="G810" s="370"/>
      <c r="H810" s="283">
        <v>75</v>
      </c>
      <c r="I810" s="284">
        <v>2673.4215382672201</v>
      </c>
      <c r="J810" s="284">
        <v>48.330000021452399</v>
      </c>
      <c r="K810" s="285">
        <v>2673.8803885901348</v>
      </c>
      <c r="L810" s="285">
        <v>48.330242905737151</v>
      </c>
      <c r="M810" s="286">
        <f t="shared" ref="M810:M835" si="493">ABS(I810-K810)/I810*100</f>
        <v>1.7163410870554958E-2</v>
      </c>
      <c r="N810" s="286">
        <f t="shared" ref="N810:N835" si="494">ABS(J810-L810)/J810*100</f>
        <v>5.0255386849649324E-4</v>
      </c>
      <c r="O810" s="287">
        <f t="shared" ref="O810:O835" si="495">(K810-I810)^2</f>
        <v>0.21054361883893696</v>
      </c>
      <c r="P810" s="288">
        <f t="shared" ref="P810:P835" si="496">(L810-J810)^2</f>
        <v>5.8992775779570798E-8</v>
      </c>
      <c r="Q810" s="223"/>
      <c r="R810" s="23"/>
      <c r="S810" s="372"/>
      <c r="T810" s="367"/>
      <c r="U810" s="367"/>
      <c r="V810" s="3">
        <v>75</v>
      </c>
      <c r="W810" s="252">
        <v>2856.1526023061901</v>
      </c>
      <c r="X810" s="252">
        <v>48.330000033606503</v>
      </c>
      <c r="Y810" s="253">
        <v>2845.9774484029058</v>
      </c>
      <c r="Z810" s="253">
        <v>48.33050577652417</v>
      </c>
      <c r="AA810" s="2">
        <f t="shared" ref="AA810:AA835" si="497">ABS(W810-Y810)/W810*100</f>
        <v>0.35625386035285589</v>
      </c>
      <c r="AB810" s="2">
        <f t="shared" ref="AB810:AB835" si="498">ABS(X810-Z810)/X810*100</f>
        <v>1.0464368245720907E-3</v>
      </c>
      <c r="AC810" s="215">
        <f t="shared" ref="AC810:AC835" si="499">(Y810-W810)^2</f>
        <v>103.53375695552282</v>
      </c>
      <c r="AD810" s="217">
        <f t="shared" ref="AD810:AD835" si="500">(Z810-X810)^2</f>
        <v>2.5577589877069635E-7</v>
      </c>
      <c r="AE810" s="223"/>
      <c r="AF810" s="23"/>
      <c r="AG810" s="372"/>
      <c r="AH810" s="367"/>
      <c r="AI810" s="367"/>
      <c r="AJ810" s="3">
        <v>75</v>
      </c>
      <c r="AK810" s="252">
        <v>2670.50984195316</v>
      </c>
      <c r="AL810" s="252">
        <v>48.330000026414702</v>
      </c>
      <c r="AM810" s="253">
        <v>2660.0169310825872</v>
      </c>
      <c r="AN810" s="253">
        <v>48.330375912644435</v>
      </c>
      <c r="AO810" s="2">
        <f t="shared" ref="AO810:AO835" si="501">ABS(AK810-AM810)/AK810*100</f>
        <v>0.39291788802764716</v>
      </c>
      <c r="AP810" s="2">
        <f t="shared" ref="AP810:AP835" si="502">ABS(AL810-AN810)/AL810*100</f>
        <v>7.7774928518048556E-4</v>
      </c>
      <c r="AQ810" s="215">
        <f t="shared" ref="AQ810:AQ835" si="503">(AM810-AK810)^2</f>
        <v>110.10117853778513</v>
      </c>
      <c r="AR810" s="280">
        <f t="shared" ref="AR810:AR835" si="504">(AN810-AL810)^2</f>
        <v>1.412904577030166E-7</v>
      </c>
      <c r="AS810" s="475"/>
    </row>
    <row r="811" spans="4:45" s="20" customFormat="1" x14ac:dyDescent="0.25">
      <c r="D811" s="463"/>
      <c r="E811" s="426"/>
      <c r="F811" s="370"/>
      <c r="G811" s="370"/>
      <c r="H811" s="283">
        <v>76</v>
      </c>
      <c r="I811" s="284">
        <v>2673.41080039195</v>
      </c>
      <c r="J811" s="284">
        <v>48.3300000175417</v>
      </c>
      <c r="K811" s="285">
        <v>2673.737050437916</v>
      </c>
      <c r="L811" s="285">
        <v>48.330227880136214</v>
      </c>
      <c r="M811" s="286">
        <f t="shared" si="493"/>
        <v>1.2203513426298095E-2</v>
      </c>
      <c r="N811" s="286">
        <f t="shared" si="494"/>
        <v>4.7147236588266169E-4</v>
      </c>
      <c r="O811" s="287">
        <f t="shared" si="495"/>
        <v>0.1064390924927747</v>
      </c>
      <c r="P811" s="288">
        <f t="shared" si="496"/>
        <v>5.1921361978557998E-8</v>
      </c>
      <c r="Q811" s="223"/>
      <c r="R811" s="23"/>
      <c r="S811" s="372"/>
      <c r="T811" s="367"/>
      <c r="U811" s="367"/>
      <c r="V811" s="3">
        <v>76</v>
      </c>
      <c r="W811" s="252">
        <v>2856.1413508433802</v>
      </c>
      <c r="X811" s="252">
        <v>48.330000027541502</v>
      </c>
      <c r="Y811" s="253">
        <v>2845.8304300156342</v>
      </c>
      <c r="Z811" s="253">
        <v>48.330475965444499</v>
      </c>
      <c r="AA811" s="2">
        <f t="shared" si="497"/>
        <v>0.36100877236700329</v>
      </c>
      <c r="AB811" s="2">
        <f t="shared" si="498"/>
        <v>9.8476702405647502E-4</v>
      </c>
      <c r="AC811" s="215">
        <f t="shared" si="499"/>
        <v>106.3150883160469</v>
      </c>
      <c r="AD811" s="217">
        <f t="shared" si="500"/>
        <v>2.265168875098614E-7</v>
      </c>
      <c r="AE811" s="223"/>
      <c r="AF811" s="23"/>
      <c r="AG811" s="372"/>
      <c r="AH811" s="367"/>
      <c r="AI811" s="367"/>
      <c r="AJ811" s="3">
        <v>76</v>
      </c>
      <c r="AK811" s="252">
        <v>2670.4991122615802</v>
      </c>
      <c r="AL811" s="252">
        <v>48.330000021599403</v>
      </c>
      <c r="AM811" s="253">
        <v>2659.8661775673741</v>
      </c>
      <c r="AN811" s="253">
        <v>48.330353737347316</v>
      </c>
      <c r="AO811" s="2">
        <f t="shared" si="501"/>
        <v>0.3981628245216442</v>
      </c>
      <c r="AP811" s="2">
        <f t="shared" si="502"/>
        <v>7.3187615922802628E-4</v>
      </c>
      <c r="AQ811" s="215">
        <f t="shared" si="503"/>
        <v>113.05930021125266</v>
      </c>
      <c r="AR811" s="280">
        <f t="shared" si="504"/>
        <v>1.2511483032164306E-7</v>
      </c>
      <c r="AS811" s="475"/>
    </row>
    <row r="812" spans="4:45" s="20" customFormat="1" x14ac:dyDescent="0.25">
      <c r="D812" s="463"/>
      <c r="E812" s="426"/>
      <c r="F812" s="370"/>
      <c r="G812" s="370"/>
      <c r="H812" s="283">
        <v>77</v>
      </c>
      <c r="I812" s="284">
        <v>2673.40006250038</v>
      </c>
      <c r="J812" s="284">
        <v>48.330000014455102</v>
      </c>
      <c r="K812" s="285">
        <v>2673.5937093767261</v>
      </c>
      <c r="L812" s="285">
        <v>48.330213783975523</v>
      </c>
      <c r="M812" s="286">
        <f t="shared" si="493"/>
        <v>7.2434679366675499E-3</v>
      </c>
      <c r="N812" s="286">
        <f t="shared" si="494"/>
        <v>4.4231227055088811E-4</v>
      </c>
      <c r="O812" s="287">
        <f t="shared" si="495"/>
        <v>3.7499112718588287E-2</v>
      </c>
      <c r="P812" s="288">
        <f t="shared" si="496"/>
        <v>4.5697407861101684E-8</v>
      </c>
      <c r="Q812" s="223"/>
      <c r="R812" s="23"/>
      <c r="S812" s="372"/>
      <c r="T812" s="367"/>
      <c r="U812" s="367"/>
      <c r="V812" s="3">
        <v>77</v>
      </c>
      <c r="W812" s="252">
        <v>2856.1300993646601</v>
      </c>
      <c r="X812" s="252">
        <v>48.330000022748401</v>
      </c>
      <c r="Y812" s="253">
        <v>2845.6834088978799</v>
      </c>
      <c r="Z812" s="253">
        <v>48.330447911447536</v>
      </c>
      <c r="AA812" s="2">
        <f t="shared" si="497"/>
        <v>0.36576381688999482</v>
      </c>
      <c r="AB812" s="2">
        <f t="shared" si="498"/>
        <v>9.2673018606293964E-4</v>
      </c>
      <c r="AC812" s="215">
        <f t="shared" si="499"/>
        <v>109.13334170871595</v>
      </c>
      <c r="AD812" s="217">
        <f t="shared" si="500"/>
        <v>2.0060428681287393E-7</v>
      </c>
      <c r="AE812" s="223"/>
      <c r="AF812" s="23"/>
      <c r="AG812" s="372"/>
      <c r="AH812" s="367"/>
      <c r="AI812" s="367"/>
      <c r="AJ812" s="3">
        <v>77</v>
      </c>
      <c r="AK812" s="252">
        <v>2670.4883825536799</v>
      </c>
      <c r="AL812" s="252">
        <v>48.330000017798497</v>
      </c>
      <c r="AM812" s="253">
        <v>2659.7154208081811</v>
      </c>
      <c r="AN812" s="253">
        <v>48.330332870169073</v>
      </c>
      <c r="AO812" s="2">
        <f t="shared" si="501"/>
        <v>0.40340792402912778</v>
      </c>
      <c r="AP812" s="2">
        <f t="shared" si="502"/>
        <v>6.8870757387448861E-4</v>
      </c>
      <c r="AQ812" s="215">
        <f t="shared" si="503"/>
        <v>116.05670476998127</v>
      </c>
      <c r="AR812" s="280">
        <f t="shared" si="504"/>
        <v>1.1079070059814268E-7</v>
      </c>
      <c r="AS812" s="475"/>
    </row>
    <row r="813" spans="4:45" s="20" customFormat="1" x14ac:dyDescent="0.25">
      <c r="D813" s="463"/>
      <c r="E813" s="426"/>
      <c r="F813" s="370"/>
      <c r="G813" s="370"/>
      <c r="H813" s="283">
        <v>78</v>
      </c>
      <c r="I813" s="284">
        <v>2673.3893245924801</v>
      </c>
      <c r="J813" s="284">
        <v>48.3300000120378</v>
      </c>
      <c r="K813" s="285">
        <v>2673.4503654056621</v>
      </c>
      <c r="L813" s="285">
        <v>48.330200559763185</v>
      </c>
      <c r="M813" s="286">
        <f t="shared" si="493"/>
        <v>2.2832743671292359E-3</v>
      </c>
      <c r="N813" s="286">
        <f t="shared" si="494"/>
        <v>4.1495494586101732E-4</v>
      </c>
      <c r="O813" s="287">
        <f t="shared" si="495"/>
        <v>3.7259808739185437E-3</v>
      </c>
      <c r="P813" s="288">
        <f t="shared" si="496"/>
        <v>4.0219390156929354E-8</v>
      </c>
      <c r="Q813" s="223"/>
      <c r="R813" s="23"/>
      <c r="S813" s="372"/>
      <c r="T813" s="367"/>
      <c r="U813" s="367"/>
      <c r="V813" s="3">
        <v>78</v>
      </c>
      <c r="W813" s="252">
        <v>2856.1188478700301</v>
      </c>
      <c r="X813" s="252">
        <v>48.330000018988898</v>
      </c>
      <c r="Y813" s="253">
        <v>2845.5363850483818</v>
      </c>
      <c r="Z813" s="253">
        <v>48.330421510970865</v>
      </c>
      <c r="AA813" s="2">
        <f t="shared" si="497"/>
        <v>0.37051899396764326</v>
      </c>
      <c r="AB813" s="2">
        <f t="shared" si="498"/>
        <v>8.7211252183279071E-4</v>
      </c>
      <c r="AC813" s="215">
        <f t="shared" si="499"/>
        <v>111.98851937156803</v>
      </c>
      <c r="AD813" s="217">
        <f t="shared" si="500"/>
        <v>1.7765549086280059E-7</v>
      </c>
      <c r="AE813" s="223"/>
      <c r="AF813" s="23"/>
      <c r="AG813" s="372"/>
      <c r="AH813" s="367"/>
      <c r="AI813" s="367"/>
      <c r="AJ813" s="3">
        <v>78</v>
      </c>
      <c r="AK813" s="252">
        <v>2670.4776528294501</v>
      </c>
      <c r="AL813" s="252">
        <v>48.330000014821898</v>
      </c>
      <c r="AM813" s="253">
        <v>2659.564660803785</v>
      </c>
      <c r="AN813" s="253">
        <v>48.330313233944729</v>
      </c>
      <c r="AO813" s="2">
        <f t="shared" si="501"/>
        <v>0.40865318659762701</v>
      </c>
      <c r="AP813" s="2">
        <f t="shared" si="502"/>
        <v>6.4808425974399817E-4</v>
      </c>
      <c r="AQ813" s="215">
        <f t="shared" si="503"/>
        <v>119.09339495222923</v>
      </c>
      <c r="AR813" s="280">
        <f t="shared" si="504"/>
        <v>9.8106218906603042E-8</v>
      </c>
      <c r="AS813" s="475"/>
    </row>
    <row r="814" spans="4:45" s="20" customFormat="1" x14ac:dyDescent="0.25">
      <c r="D814" s="463"/>
      <c r="E814" s="426"/>
      <c r="F814" s="370"/>
      <c r="G814" s="370"/>
      <c r="H814" s="283">
        <v>79</v>
      </c>
      <c r="I814" s="284">
        <v>2673.3785866682701</v>
      </c>
      <c r="J814" s="284">
        <v>48.330000009620598</v>
      </c>
      <c r="K814" s="285">
        <v>2673.3070185238512</v>
      </c>
      <c r="L814" s="285">
        <v>48.330188153563505</v>
      </c>
      <c r="M814" s="286">
        <f t="shared" si="493"/>
        <v>2.6770673175831022E-3</v>
      </c>
      <c r="N814" s="286">
        <f t="shared" si="494"/>
        <v>3.8929017767339578E-4</v>
      </c>
      <c r="O814" s="287">
        <f t="shared" si="495"/>
        <v>5.1219992955733032E-3</v>
      </c>
      <c r="P814" s="288">
        <f t="shared" si="496"/>
        <v>3.5398143252594059E-8</v>
      </c>
      <c r="Q814" s="223"/>
      <c r="R814" s="23"/>
      <c r="S814" s="372"/>
      <c r="T814" s="367"/>
      <c r="U814" s="367"/>
      <c r="V814" s="3">
        <v>79</v>
      </c>
      <c r="W814" s="252">
        <v>2856.1075963594699</v>
      </c>
      <c r="X814" s="252">
        <v>48.330000015229203</v>
      </c>
      <c r="Y814" s="253">
        <v>2845.3893584659322</v>
      </c>
      <c r="Z814" s="253">
        <v>48.33039666655597</v>
      </c>
      <c r="AA814" s="2">
        <f t="shared" si="497"/>
        <v>0.37527430364316933</v>
      </c>
      <c r="AB814" s="2">
        <f t="shared" si="498"/>
        <v>8.2071451819168146E-4</v>
      </c>
      <c r="AC814" s="215">
        <f t="shared" si="499"/>
        <v>114.88062354246665</v>
      </c>
      <c r="AD814" s="217">
        <f t="shared" si="500"/>
        <v>1.573322750260436E-7</v>
      </c>
      <c r="AE814" s="223"/>
      <c r="AF814" s="23"/>
      <c r="AG814" s="372"/>
      <c r="AH814" s="367"/>
      <c r="AI814" s="367"/>
      <c r="AJ814" s="3">
        <v>79</v>
      </c>
      <c r="AK814" s="252">
        <v>2670.4669230888999</v>
      </c>
      <c r="AL814" s="252">
        <v>48.330000011845399</v>
      </c>
      <c r="AM814" s="253">
        <v>2659.4138975530068</v>
      </c>
      <c r="AN814" s="253">
        <v>48.330294756061157</v>
      </c>
      <c r="AO814" s="2">
        <f t="shared" si="501"/>
        <v>0.41389861227369817</v>
      </c>
      <c r="AP814" s="2">
        <f t="shared" si="502"/>
        <v>6.0985767780977207E-4</v>
      </c>
      <c r="AQ814" s="215">
        <f t="shared" si="503"/>
        <v>122.1693734971046</v>
      </c>
      <c r="AR814" s="280">
        <f t="shared" si="504"/>
        <v>8.6874152722623338E-8</v>
      </c>
      <c r="AS814" s="475"/>
    </row>
    <row r="815" spans="4:45" s="20" customFormat="1" x14ac:dyDescent="0.25">
      <c r="D815" s="463"/>
      <c r="E815" s="426"/>
      <c r="F815" s="370"/>
      <c r="G815" s="370"/>
      <c r="H815" s="283">
        <v>80</v>
      </c>
      <c r="I815" s="284">
        <v>2673.3678487277298</v>
      </c>
      <c r="J815" s="284">
        <v>48.330000007964799</v>
      </c>
      <c r="K815" s="285">
        <v>2673.1636687304508</v>
      </c>
      <c r="L815" s="285">
        <v>48.330176514777037</v>
      </c>
      <c r="M815" s="286">
        <f t="shared" si="493"/>
        <v>7.6375571500996685E-3</v>
      </c>
      <c r="N815" s="286">
        <f t="shared" si="494"/>
        <v>3.6521169503215894E-4</v>
      </c>
      <c r="O815" s="287">
        <f t="shared" si="495"/>
        <v>4.168947128884036E-2</v>
      </c>
      <c r="P815" s="288">
        <f t="shared" si="496"/>
        <v>3.1154654766466766E-8</v>
      </c>
      <c r="Q815" s="223"/>
      <c r="R815" s="23"/>
      <c r="S815" s="372"/>
      <c r="T815" s="367"/>
      <c r="U815" s="367"/>
      <c r="V815" s="3">
        <v>80</v>
      </c>
      <c r="W815" s="252">
        <v>2856.0963448329799</v>
      </c>
      <c r="X815" s="252">
        <v>48.330000012640298</v>
      </c>
      <c r="Y815" s="253">
        <v>2845.2423291493733</v>
      </c>
      <c r="Z815" s="253">
        <v>48.330373286488495</v>
      </c>
      <c r="AA815" s="2">
        <f t="shared" si="497"/>
        <v>0.38002974595877304</v>
      </c>
      <c r="AB815" s="2">
        <f t="shared" si="498"/>
        <v>7.72343985308421E-4</v>
      </c>
      <c r="AC815" s="215">
        <f t="shared" si="499"/>
        <v>117.80965645997753</v>
      </c>
      <c r="AD815" s="217">
        <f t="shared" si="500"/>
        <v>1.393333657479362E-7</v>
      </c>
      <c r="AE815" s="223"/>
      <c r="AF815" s="23"/>
      <c r="AG815" s="372"/>
      <c r="AH815" s="367"/>
      <c r="AI815" s="367"/>
      <c r="AJ815" s="3">
        <v>80</v>
      </c>
      <c r="AK815" s="252">
        <v>2670.4561933320101</v>
      </c>
      <c r="AL815" s="252">
        <v>48.330000009806497</v>
      </c>
      <c r="AM815" s="253">
        <v>2659.2631310547085</v>
      </c>
      <c r="AN815" s="253">
        <v>48.330277368188597</v>
      </c>
      <c r="AO815" s="2">
        <f t="shared" si="501"/>
        <v>0.41914420110129763</v>
      </c>
      <c r="AP815" s="2">
        <f t="shared" si="502"/>
        <v>5.738845066074013E-4</v>
      </c>
      <c r="AQ815" s="215">
        <f t="shared" si="503"/>
        <v>125.28464314355159</v>
      </c>
      <c r="AR815" s="280">
        <f t="shared" si="504"/>
        <v>7.6927672120927149E-8</v>
      </c>
      <c r="AS815" s="475"/>
    </row>
    <row r="816" spans="4:45" s="20" customFormat="1" x14ac:dyDescent="0.25">
      <c r="D816" s="463"/>
      <c r="E816" s="426"/>
      <c r="F816" s="370"/>
      <c r="G816" s="370"/>
      <c r="H816" s="283">
        <v>81</v>
      </c>
      <c r="I816" s="284">
        <v>2673.3571107708399</v>
      </c>
      <c r="J816" s="284">
        <v>48.330000006401598</v>
      </c>
      <c r="K816" s="285">
        <v>2673.0203160246451</v>
      </c>
      <c r="L816" s="285">
        <v>48.330165595934211</v>
      </c>
      <c r="M816" s="286">
        <f t="shared" si="493"/>
        <v>1.2598195162098761E-2</v>
      </c>
      <c r="N816" s="286">
        <f t="shared" si="494"/>
        <v>3.426226620978163E-4</v>
      </c>
      <c r="O816" s="287">
        <f t="shared" si="495"/>
        <v>0.11343070106438953</v>
      </c>
      <c r="P816" s="288">
        <f t="shared" si="496"/>
        <v>2.7419893311259362E-8</v>
      </c>
      <c r="Q816" s="223"/>
      <c r="R816" s="23"/>
      <c r="S816" s="372"/>
      <c r="T816" s="367"/>
      <c r="U816" s="367"/>
      <c r="V816" s="3">
        <v>81</v>
      </c>
      <c r="W816" s="252">
        <v>2856.08509329055</v>
      </c>
      <c r="X816" s="252">
        <v>48.330000010195</v>
      </c>
      <c r="Y816" s="253">
        <v>2845.0952970975941</v>
      </c>
      <c r="Z816" s="253">
        <v>48.33035128445966</v>
      </c>
      <c r="AA816" s="2">
        <f t="shared" si="497"/>
        <v>0.38478532095465023</v>
      </c>
      <c r="AB816" s="2">
        <f t="shared" si="498"/>
        <v>7.2682446634615401E-4</v>
      </c>
      <c r="AC816" s="215">
        <f t="shared" si="499"/>
        <v>120.7756203627094</v>
      </c>
      <c r="AD816" s="217">
        <f t="shared" si="500"/>
        <v>1.2339360901185887E-7</v>
      </c>
      <c r="AE816" s="223"/>
      <c r="AF816" s="23"/>
      <c r="AG816" s="372"/>
      <c r="AH816" s="367"/>
      <c r="AI816" s="367"/>
      <c r="AJ816" s="3">
        <v>81</v>
      </c>
      <c r="AK816" s="252">
        <v>2670.4454635587799</v>
      </c>
      <c r="AL816" s="252">
        <v>48.330000007881701</v>
      </c>
      <c r="AM816" s="253">
        <v>2659.1123613077921</v>
      </c>
      <c r="AN816" s="253">
        <v>48.330261006027953</v>
      </c>
      <c r="AO816" s="2">
        <f t="shared" si="501"/>
        <v>0.42438995312357902</v>
      </c>
      <c r="AP816" s="2">
        <f t="shared" si="502"/>
        <v>5.400334082560006E-4</v>
      </c>
      <c r="AQ816" s="215">
        <f t="shared" si="503"/>
        <v>128.43920663134585</v>
      </c>
      <c r="AR816" s="280">
        <f t="shared" si="504"/>
        <v>6.8120032347339996E-8</v>
      </c>
      <c r="AS816" s="475"/>
    </row>
    <row r="817" spans="4:45" s="20" customFormat="1" x14ac:dyDescent="0.25">
      <c r="D817" s="463"/>
      <c r="E817" s="426"/>
      <c r="F817" s="370"/>
      <c r="G817" s="370"/>
      <c r="H817" s="283">
        <v>82</v>
      </c>
      <c r="I817" s="284">
        <v>2673.34637279761</v>
      </c>
      <c r="J817" s="284">
        <v>48.330000005379098</v>
      </c>
      <c r="K817" s="285">
        <v>2672.8769604056447</v>
      </c>
      <c r="L817" s="285">
        <v>48.330155352501727</v>
      </c>
      <c r="M817" s="286">
        <f t="shared" si="493"/>
        <v>1.7558981385344195E-2</v>
      </c>
      <c r="N817" s="286">
        <f t="shared" si="494"/>
        <v>3.214300074725395E-4</v>
      </c>
      <c r="O817" s="287">
        <f t="shared" si="495"/>
        <v>0.22034799373059064</v>
      </c>
      <c r="P817" s="288">
        <f t="shared" si="496"/>
        <v>2.41327285090376E-8</v>
      </c>
      <c r="Q817" s="223"/>
      <c r="R817" s="23"/>
      <c r="S817" s="372"/>
      <c r="T817" s="367"/>
      <c r="U817" s="367"/>
      <c r="V817" s="3">
        <v>82</v>
      </c>
      <c r="W817" s="252">
        <v>2856.07384173217</v>
      </c>
      <c r="X817" s="252">
        <v>48.330000008591597</v>
      </c>
      <c r="Y817" s="253">
        <v>2844.9482623095282</v>
      </c>
      <c r="Z817" s="253">
        <v>48.330330579247686</v>
      </c>
      <c r="AA817" s="2">
        <f t="shared" si="497"/>
        <v>0.38954102866942109</v>
      </c>
      <c r="AB817" s="2">
        <f t="shared" si="498"/>
        <v>6.8398645981930409E-4</v>
      </c>
      <c r="AC817" s="215">
        <f t="shared" si="499"/>
        <v>123.77851748950953</v>
      </c>
      <c r="AD817" s="217">
        <f t="shared" si="500"/>
        <v>1.0927695866739953E-7</v>
      </c>
      <c r="AE817" s="223"/>
      <c r="AF817" s="23"/>
      <c r="AG817" s="372"/>
      <c r="AH817" s="367"/>
      <c r="AI817" s="367"/>
      <c r="AJ817" s="3">
        <v>82</v>
      </c>
      <c r="AK817" s="252">
        <v>2670.4347337691902</v>
      </c>
      <c r="AL817" s="252">
        <v>48.330000006622697</v>
      </c>
      <c r="AM817" s="253">
        <v>2658.961588311196</v>
      </c>
      <c r="AN817" s="253">
        <v>48.330245609073067</v>
      </c>
      <c r="AO817" s="2">
        <f t="shared" si="501"/>
        <v>0.42963586838163936</v>
      </c>
      <c r="AP817" s="2">
        <f t="shared" si="502"/>
        <v>5.0817804745795757E-4</v>
      </c>
      <c r="AQ817" s="215">
        <f t="shared" si="503"/>
        <v>131.63306670029243</v>
      </c>
      <c r="AR817" s="280">
        <f t="shared" si="504"/>
        <v>6.0320563627790557E-8</v>
      </c>
      <c r="AS817" s="475"/>
    </row>
    <row r="818" spans="4:45" s="20" customFormat="1" x14ac:dyDescent="0.25">
      <c r="D818" s="463"/>
      <c r="E818" s="426"/>
      <c r="F818" s="370"/>
      <c r="G818" s="370"/>
      <c r="H818" s="283">
        <v>83</v>
      </c>
      <c r="I818" s="284">
        <v>2673.3356348079701</v>
      </c>
      <c r="J818" s="284">
        <v>48.330000004530902</v>
      </c>
      <c r="K818" s="285">
        <v>2672.7336018726833</v>
      </c>
      <c r="L818" s="285">
        <v>48.330145742700935</v>
      </c>
      <c r="M818" s="286">
        <f t="shared" si="493"/>
        <v>2.251991584775654E-2</v>
      </c>
      <c r="N818" s="286">
        <f t="shared" si="494"/>
        <v>3.015480447335398E-4</v>
      </c>
      <c r="O818" s="287">
        <f t="shared" si="495"/>
        <v>0.36244365517009208</v>
      </c>
      <c r="P818" s="288">
        <f t="shared" si="496"/>
        <v>2.1239614204679145E-8</v>
      </c>
      <c r="Q818" s="223"/>
      <c r="R818" s="23"/>
      <c r="S818" s="372"/>
      <c r="T818" s="367"/>
      <c r="U818" s="367"/>
      <c r="V818" s="3">
        <v>83</v>
      </c>
      <c r="W818" s="252">
        <v>2856.0625901577801</v>
      </c>
      <c r="X818" s="252">
        <v>48.330000007259102</v>
      </c>
      <c r="Y818" s="253">
        <v>2844.8012247841511</v>
      </c>
      <c r="Z818" s="253">
        <v>48.330311094417972</v>
      </c>
      <c r="AA818" s="2">
        <f t="shared" si="497"/>
        <v>0.39429686913852907</v>
      </c>
      <c r="AB818" s="2">
        <f t="shared" si="498"/>
        <v>6.4367299570363876E-4</v>
      </c>
      <c r="AC818" s="215">
        <f t="shared" si="499"/>
        <v>126.8183500783681</v>
      </c>
      <c r="AD818" s="217">
        <f t="shared" si="500"/>
        <v>9.6775220413991213E-8</v>
      </c>
      <c r="AE818" s="223"/>
      <c r="AF818" s="23"/>
      <c r="AG818" s="372"/>
      <c r="AH818" s="367"/>
      <c r="AI818" s="367"/>
      <c r="AJ818" s="3">
        <v>83</v>
      </c>
      <c r="AK818" s="252">
        <v>2670.42400396318</v>
      </c>
      <c r="AL818" s="252">
        <v>48.330000005578299</v>
      </c>
      <c r="AM818" s="253">
        <v>2658.8108120638935</v>
      </c>
      <c r="AN818" s="253">
        <v>48.330231120386962</v>
      </c>
      <c r="AO818" s="2">
        <f t="shared" si="501"/>
        <v>0.43488194691372206</v>
      </c>
      <c r="AP818" s="2">
        <f t="shared" si="502"/>
        <v>4.7820154901026215E-4</v>
      </c>
      <c r="AQ818" s="215">
        <f t="shared" si="503"/>
        <v>134.8662260896524</v>
      </c>
      <c r="AR818" s="280">
        <f t="shared" si="504"/>
        <v>5.3414054783490053E-8</v>
      </c>
      <c r="AS818" s="475"/>
    </row>
    <row r="819" spans="4:45" s="20" customFormat="1" x14ac:dyDescent="0.25">
      <c r="D819" s="463"/>
      <c r="E819" s="426"/>
      <c r="F819" s="370"/>
      <c r="G819" s="370"/>
      <c r="H819" s="283">
        <v>84</v>
      </c>
      <c r="I819" s="284">
        <v>2673.3248968019002</v>
      </c>
      <c r="J819" s="284">
        <v>48.330000003632897</v>
      </c>
      <c r="K819" s="285">
        <v>2672.5902404250182</v>
      </c>
      <c r="L819" s="285">
        <v>48.330136727337461</v>
      </c>
      <c r="M819" s="286">
        <f t="shared" si="493"/>
        <v>2.7480998578243428E-2</v>
      </c>
      <c r="N819" s="286">
        <f t="shared" si="494"/>
        <v>2.8289614019017732E-4</v>
      </c>
      <c r="O819" s="287">
        <f t="shared" si="495"/>
        <v>0.53971999209332533</v>
      </c>
      <c r="P819" s="288">
        <f t="shared" si="496"/>
        <v>1.8693371389755917E-8</v>
      </c>
      <c r="Q819" s="223"/>
      <c r="R819" s="23"/>
      <c r="S819" s="372"/>
      <c r="T819" s="367"/>
      <c r="U819" s="367"/>
      <c r="V819" s="3">
        <v>84</v>
      </c>
      <c r="W819" s="252">
        <v>2856.0513385673498</v>
      </c>
      <c r="X819" s="252">
        <v>48.3300000058466</v>
      </c>
      <c r="Y819" s="253">
        <v>2844.6541845204774</v>
      </c>
      <c r="Z819" s="253">
        <v>48.330292758040926</v>
      </c>
      <c r="AA819" s="2">
        <f t="shared" si="497"/>
        <v>0.3990528423970639</v>
      </c>
      <c r="AB819" s="2">
        <f t="shared" si="498"/>
        <v>6.057359699791539E-4</v>
      </c>
      <c r="AC819" s="215">
        <f t="shared" si="499"/>
        <v>129.89512036813997</v>
      </c>
      <c r="AD819" s="217">
        <f t="shared" si="500"/>
        <v>8.5703847282887152E-8</v>
      </c>
      <c r="AE819" s="223"/>
      <c r="AF819" s="23"/>
      <c r="AG819" s="372"/>
      <c r="AH819" s="367"/>
      <c r="AI819" s="367"/>
      <c r="AJ819" s="3">
        <v>84</v>
      </c>
      <c r="AK819" s="252">
        <v>2670.4132741407402</v>
      </c>
      <c r="AL819" s="252">
        <v>48.330000004472701</v>
      </c>
      <c r="AM819" s="253">
        <v>2658.660032564891</v>
      </c>
      <c r="AN819" s="253">
        <v>48.330217486391312</v>
      </c>
      <c r="AO819" s="2">
        <f t="shared" si="501"/>
        <v>0.44012818875876181</v>
      </c>
      <c r="AP819" s="2">
        <f t="shared" si="502"/>
        <v>4.4999362423091667E-4</v>
      </c>
      <c r="AQ819" s="215">
        <f t="shared" si="503"/>
        <v>138.1386875402699</v>
      </c>
      <c r="AR819" s="280">
        <f t="shared" si="504"/>
        <v>4.7298384922690705E-8</v>
      </c>
      <c r="AS819" s="475"/>
    </row>
    <row r="820" spans="4:45" s="20" customFormat="1" x14ac:dyDescent="0.25">
      <c r="D820" s="463"/>
      <c r="E820" s="426"/>
      <c r="F820" s="370"/>
      <c r="G820" s="370"/>
      <c r="H820" s="283">
        <v>85</v>
      </c>
      <c r="I820" s="284">
        <v>2673.3141587793598</v>
      </c>
      <c r="J820" s="284">
        <v>48.330000003009999</v>
      </c>
      <c r="K820" s="285">
        <v>2672.4468760619279</v>
      </c>
      <c r="L820" s="285">
        <v>48.330128269641328</v>
      </c>
      <c r="M820" s="286">
        <f t="shared" si="493"/>
        <v>3.2442229604165401E-2</v>
      </c>
      <c r="N820" s="286">
        <f t="shared" si="494"/>
        <v>2.65397540493919E-4</v>
      </c>
      <c r="O820" s="287">
        <f t="shared" si="495"/>
        <v>0.75217931195599619</v>
      </c>
      <c r="P820" s="288">
        <f t="shared" si="496"/>
        <v>1.6452328712412525E-8</v>
      </c>
      <c r="Q820" s="223"/>
      <c r="R820" s="23"/>
      <c r="S820" s="372"/>
      <c r="T820" s="367"/>
      <c r="U820" s="367"/>
      <c r="V820" s="3">
        <v>85</v>
      </c>
      <c r="W820" s="252">
        <v>2856.0400869608302</v>
      </c>
      <c r="X820" s="252">
        <v>48.330000004861603</v>
      </c>
      <c r="Y820" s="253">
        <v>2844.5071415175585</v>
      </c>
      <c r="Z820" s="253">
        <v>48.330275502426467</v>
      </c>
      <c r="AA820" s="2">
        <f t="shared" si="497"/>
        <v>0.40380894847817661</v>
      </c>
      <c r="AB820" s="2">
        <f t="shared" si="498"/>
        <v>5.7003427443929569E-4</v>
      </c>
      <c r="AC820" s="215">
        <f t="shared" si="499"/>
        <v>133.00883059748213</v>
      </c>
      <c r="AD820" s="217">
        <f t="shared" si="500"/>
        <v>7.5898908246117527E-8</v>
      </c>
      <c r="AE820" s="223"/>
      <c r="AF820" s="23"/>
      <c r="AG820" s="372"/>
      <c r="AH820" s="367"/>
      <c r="AI820" s="367"/>
      <c r="AJ820" s="3">
        <v>85</v>
      </c>
      <c r="AK820" s="252">
        <v>2670.4025443018199</v>
      </c>
      <c r="AL820" s="252">
        <v>48.330000003705699</v>
      </c>
      <c r="AM820" s="253">
        <v>2658.5092498132249</v>
      </c>
      <c r="AN820" s="253">
        <v>48.3302046566683</v>
      </c>
      <c r="AO820" s="2">
        <f t="shared" si="501"/>
        <v>0.44537459395300988</v>
      </c>
      <c r="AP820" s="2">
        <f t="shared" si="502"/>
        <v>4.2344912597914986E-4</v>
      </c>
      <c r="AQ820" s="215">
        <f t="shared" si="503"/>
        <v>141.45045379244598</v>
      </c>
      <c r="AR820" s="280">
        <f t="shared" si="504"/>
        <v>4.1882835101536105E-8</v>
      </c>
      <c r="AS820" s="475"/>
    </row>
    <row r="821" spans="4:45" s="20" customFormat="1" x14ac:dyDescent="0.25">
      <c r="D821" s="463"/>
      <c r="E821" s="426"/>
      <c r="F821" s="370"/>
      <c r="G821" s="370"/>
      <c r="H821" s="283">
        <v>86</v>
      </c>
      <c r="I821" s="284">
        <v>2673.3034207402602</v>
      </c>
      <c r="J821" s="284">
        <v>48.330000002481498</v>
      </c>
      <c r="K821" s="285">
        <v>2672.3035087827102</v>
      </c>
      <c r="L821" s="285">
        <v>48.330120335117016</v>
      </c>
      <c r="M821" s="286">
        <f t="shared" si="493"/>
        <v>3.7403608950349818E-2</v>
      </c>
      <c r="N821" s="286">
        <f t="shared" si="494"/>
        <v>2.4898124459333832E-4</v>
      </c>
      <c r="O821" s="287">
        <f t="shared" si="495"/>
        <v>0.99982392285149646</v>
      </c>
      <c r="P821" s="288">
        <f t="shared" si="496"/>
        <v>1.447994317074126E-8</v>
      </c>
      <c r="Q821" s="223"/>
      <c r="R821" s="23"/>
      <c r="S821" s="372"/>
      <c r="T821" s="367"/>
      <c r="U821" s="367"/>
      <c r="V821" s="3">
        <v>86</v>
      </c>
      <c r="W821" s="252">
        <v>2856.0288353381602</v>
      </c>
      <c r="X821" s="252">
        <v>48.330000004022999</v>
      </c>
      <c r="Y821" s="253">
        <v>2844.3600957744802</v>
      </c>
      <c r="Z821" s="253">
        <v>48.33025926387414</v>
      </c>
      <c r="AA821" s="2">
        <f t="shared" si="497"/>
        <v>0.4085651874133962</v>
      </c>
      <c r="AB821" s="2">
        <f t="shared" si="498"/>
        <v>5.3643668760541981E-4</v>
      </c>
      <c r="AC821" s="215">
        <f t="shared" si="499"/>
        <v>136.15948300499073</v>
      </c>
      <c r="AD821" s="217">
        <f t="shared" si="500"/>
        <v>6.7215670413798801E-8</v>
      </c>
      <c r="AE821" s="223"/>
      <c r="AF821" s="23"/>
      <c r="AG821" s="372"/>
      <c r="AH821" s="367"/>
      <c r="AI821" s="367"/>
      <c r="AJ821" s="3">
        <v>86</v>
      </c>
      <c r="AK821" s="252">
        <v>2670.39181444634</v>
      </c>
      <c r="AL821" s="252">
        <v>48.330000003054998</v>
      </c>
      <c r="AM821" s="253">
        <v>2658.3584638079615</v>
      </c>
      <c r="AN821" s="253">
        <v>48.330192583774213</v>
      </c>
      <c r="AO821" s="2">
        <f t="shared" si="501"/>
        <v>0.4506211625305438</v>
      </c>
      <c r="AP821" s="2">
        <f t="shared" si="502"/>
        <v>3.9847034803011872E-4</v>
      </c>
      <c r="AQ821" s="215">
        <f t="shared" si="503"/>
        <v>144.80152758616615</v>
      </c>
      <c r="AR821" s="280">
        <f t="shared" si="504"/>
        <v>3.7087333413416608E-8</v>
      </c>
      <c r="AS821" s="475"/>
    </row>
    <row r="822" spans="4:45" s="20" customFormat="1" x14ac:dyDescent="0.25">
      <c r="D822" s="463"/>
      <c r="E822" s="426"/>
      <c r="F822" s="370"/>
      <c r="G822" s="370"/>
      <c r="H822" s="283">
        <v>87</v>
      </c>
      <c r="I822" s="284">
        <v>2673.2926826845001</v>
      </c>
      <c r="J822" s="284">
        <v>48.330000002007999</v>
      </c>
      <c r="K822" s="285">
        <v>2672.1601385866825</v>
      </c>
      <c r="L822" s="285">
        <v>48.330112891402763</v>
      </c>
      <c r="M822" s="286">
        <f t="shared" si="493"/>
        <v>4.2365136640417536E-2</v>
      </c>
      <c r="N822" s="286">
        <f t="shared" si="494"/>
        <v>2.3358037401000685E-4</v>
      </c>
      <c r="O822" s="287">
        <f t="shared" si="495"/>
        <v>1.2826561335014182</v>
      </c>
      <c r="P822" s="288">
        <f t="shared" si="496"/>
        <v>1.2744015450120506E-8</v>
      </c>
      <c r="Q822" s="223"/>
      <c r="R822" s="23"/>
      <c r="S822" s="372"/>
      <c r="T822" s="367"/>
      <c r="U822" s="367"/>
      <c r="V822" s="3">
        <v>87</v>
      </c>
      <c r="W822" s="252">
        <v>2856.0175836991998</v>
      </c>
      <c r="X822" s="252">
        <v>48.330000003271003</v>
      </c>
      <c r="Y822" s="253">
        <v>2844.2130472903623</v>
      </c>
      <c r="Z822" s="253">
        <v>48.330243982437977</v>
      </c>
      <c r="AA822" s="2">
        <f t="shared" si="497"/>
        <v>0.41332155923031577</v>
      </c>
      <c r="AB822" s="2">
        <f t="shared" si="498"/>
        <v>5.0481929848514664E-4</v>
      </c>
      <c r="AC822" s="215">
        <f t="shared" si="499"/>
        <v>139.34707982757064</v>
      </c>
      <c r="AD822" s="217">
        <f t="shared" si="500"/>
        <v>5.952583391751437E-8</v>
      </c>
      <c r="AE822" s="223"/>
      <c r="AF822" s="23"/>
      <c r="AG822" s="372"/>
      <c r="AH822" s="367"/>
      <c r="AI822" s="367"/>
      <c r="AJ822" s="3">
        <v>87</v>
      </c>
      <c r="AK822" s="252">
        <v>2670.38108457419</v>
      </c>
      <c r="AL822" s="252">
        <v>48.330000002472097</v>
      </c>
      <c r="AM822" s="253">
        <v>2658.2076745481936</v>
      </c>
      <c r="AN822" s="253">
        <v>48.330181223063995</v>
      </c>
      <c r="AO822" s="2">
        <f t="shared" si="501"/>
        <v>0.45586789452328486</v>
      </c>
      <c r="AP822" s="2">
        <f t="shared" si="502"/>
        <v>3.7496501528822376E-4</v>
      </c>
      <c r="AQ822" s="215">
        <f t="shared" si="503"/>
        <v>148.1919116610301</v>
      </c>
      <c r="AR822" s="280">
        <f t="shared" si="504"/>
        <v>3.2840902927886124E-8</v>
      </c>
      <c r="AS822" s="475"/>
    </row>
    <row r="823" spans="4:45" s="20" customFormat="1" x14ac:dyDescent="0.25">
      <c r="D823" s="463"/>
      <c r="E823" s="426"/>
      <c r="F823" s="370"/>
      <c r="G823" s="370"/>
      <c r="H823" s="283">
        <v>88</v>
      </c>
      <c r="I823" s="284">
        <v>2673.2819446118801</v>
      </c>
      <c r="J823" s="284">
        <v>48.3300000016702</v>
      </c>
      <c r="K823" s="285">
        <v>2672.0167654731786</v>
      </c>
      <c r="L823" s="285">
        <v>48.330105908138584</v>
      </c>
      <c r="M823" s="286">
        <f t="shared" si="493"/>
        <v>4.7326812693722582E-2</v>
      </c>
      <c r="N823" s="286">
        <f t="shared" si="494"/>
        <v>2.1913194368035555E-4</v>
      </c>
      <c r="O823" s="287">
        <f t="shared" si="495"/>
        <v>1.6006782530056445</v>
      </c>
      <c r="P823" s="288">
        <f t="shared" si="496"/>
        <v>1.1216180045650788E-8</v>
      </c>
      <c r="Q823" s="223"/>
      <c r="R823" s="23"/>
      <c r="S823" s="372"/>
      <c r="T823" s="367"/>
      <c r="U823" s="367"/>
      <c r="V823" s="3">
        <v>88</v>
      </c>
      <c r="W823" s="252">
        <v>2856.0063320437498</v>
      </c>
      <c r="X823" s="252">
        <v>48.330000002730401</v>
      </c>
      <c r="Y823" s="253">
        <v>2844.0659960643538</v>
      </c>
      <c r="Z823" s="253">
        <v>48.330229601705199</v>
      </c>
      <c r="AA823" s="2">
        <f t="shared" si="497"/>
        <v>0.41807806395343311</v>
      </c>
      <c r="AB823" s="2">
        <f t="shared" si="498"/>
        <v>4.7506512473582534E-4</v>
      </c>
      <c r="AC823" s="215">
        <f t="shared" si="499"/>
        <v>142.57162330085788</v>
      </c>
      <c r="AD823" s="217">
        <f t="shared" si="500"/>
        <v>5.271568922819876E-8</v>
      </c>
      <c r="AE823" s="223"/>
      <c r="AF823" s="23"/>
      <c r="AG823" s="372"/>
      <c r="AH823" s="367"/>
      <c r="AI823" s="367"/>
      <c r="AJ823" s="3">
        <v>88</v>
      </c>
      <c r="AK823" s="252">
        <v>2670.3703546851698</v>
      </c>
      <c r="AL823" s="252">
        <v>48.330000002056202</v>
      </c>
      <c r="AM823" s="253">
        <v>2658.0568820330395</v>
      </c>
      <c r="AN823" s="253">
        <v>48.330170532526147</v>
      </c>
      <c r="AO823" s="2">
        <f t="shared" si="501"/>
        <v>0.46111478995886268</v>
      </c>
      <c r="AP823" s="2">
        <f t="shared" si="502"/>
        <v>3.5284599614513037E-4</v>
      </c>
      <c r="AQ823" s="215">
        <f t="shared" si="503"/>
        <v>151.62160875475976</v>
      </c>
      <c r="AR823" s="280">
        <f t="shared" si="504"/>
        <v>2.9080641179388587E-8</v>
      </c>
      <c r="AS823" s="475"/>
    </row>
    <row r="824" spans="4:45" s="20" customFormat="1" x14ac:dyDescent="0.25">
      <c r="D824" s="463"/>
      <c r="E824" s="426"/>
      <c r="F824" s="370"/>
      <c r="G824" s="370"/>
      <c r="H824" s="283">
        <v>89</v>
      </c>
      <c r="I824" s="284">
        <v>2673.2712065222499</v>
      </c>
      <c r="J824" s="284">
        <v>48.330000001341297</v>
      </c>
      <c r="K824" s="285">
        <v>2671.8733894415495</v>
      </c>
      <c r="L824" s="285">
        <v>48.330099356842446</v>
      </c>
      <c r="M824" s="286">
        <f t="shared" si="493"/>
        <v>5.2288637130793562E-2</v>
      </c>
      <c r="N824" s="286">
        <f t="shared" si="494"/>
        <v>2.0557728356357738E-4</v>
      </c>
      <c r="O824" s="287">
        <f t="shared" si="495"/>
        <v>1.953892591097806</v>
      </c>
      <c r="P824" s="288">
        <f t="shared" si="496"/>
        <v>9.871515608575767E-9</v>
      </c>
      <c r="Q824" s="223"/>
      <c r="R824" s="23"/>
      <c r="S824" s="372"/>
      <c r="T824" s="367"/>
      <c r="U824" s="367"/>
      <c r="V824" s="3">
        <v>89</v>
      </c>
      <c r="W824" s="252">
        <v>2855.9950803716702</v>
      </c>
      <c r="X824" s="252">
        <v>48.3300000022031</v>
      </c>
      <c r="Y824" s="253">
        <v>2843.9189420956341</v>
      </c>
      <c r="Z824" s="253">
        <v>48.330216068587987</v>
      </c>
      <c r="AA824" s="2">
        <f t="shared" si="497"/>
        <v>0.42283470160825837</v>
      </c>
      <c r="AB824" s="2">
        <f t="shared" si="498"/>
        <v>4.4706473179612169E-4</v>
      </c>
      <c r="AC824" s="215">
        <f t="shared" si="499"/>
        <v>145.83311566194391</v>
      </c>
      <c r="AD824" s="217">
        <f t="shared" si="500"/>
        <v>4.6684682678100434E-8</v>
      </c>
      <c r="AE824" s="223"/>
      <c r="AF824" s="23"/>
      <c r="AG824" s="372"/>
      <c r="AH824" s="367"/>
      <c r="AI824" s="367"/>
      <c r="AJ824" s="3">
        <v>89</v>
      </c>
      <c r="AK824" s="252">
        <v>2670.3596247791402</v>
      </c>
      <c r="AL824" s="252">
        <v>48.3300000016513</v>
      </c>
      <c r="AM824" s="253">
        <v>2657.9060862616425</v>
      </c>
      <c r="AN824" s="253">
        <v>48.330160472627391</v>
      </c>
      <c r="AO824" s="2">
        <f t="shared" si="501"/>
        <v>0.46636184886624393</v>
      </c>
      <c r="AP824" s="2">
        <f t="shared" si="502"/>
        <v>3.3203181478521244E-4</v>
      </c>
      <c r="AQ824" s="215">
        <f t="shared" si="503"/>
        <v>155.09062160679858</v>
      </c>
      <c r="AR824" s="280">
        <f t="shared" si="504"/>
        <v>2.5750934167654779E-8</v>
      </c>
      <c r="AS824" s="475"/>
    </row>
    <row r="825" spans="4:45" s="20" customFormat="1" x14ac:dyDescent="0.25">
      <c r="D825" s="463"/>
      <c r="E825" s="426"/>
      <c r="F825" s="370"/>
      <c r="G825" s="370"/>
      <c r="H825" s="283">
        <v>90</v>
      </c>
      <c r="I825" s="284">
        <v>2673.2604684151802</v>
      </c>
      <c r="J825" s="284">
        <v>48.330000001115003</v>
      </c>
      <c r="K825" s="285">
        <v>2671.7300104911619</v>
      </c>
      <c r="L825" s="285">
        <v>48.330093210794111</v>
      </c>
      <c r="M825" s="286">
        <f t="shared" si="493"/>
        <v>5.7250609961160423E-2</v>
      </c>
      <c r="N825" s="286">
        <f t="shared" si="494"/>
        <v>1.9286091269476633E-4</v>
      </c>
      <c r="O825" s="287">
        <f t="shared" si="495"/>
        <v>2.3423014571902967</v>
      </c>
      <c r="P825" s="288">
        <f t="shared" si="496"/>
        <v>8.6880442793288961E-9</v>
      </c>
      <c r="Q825" s="223"/>
      <c r="R825" s="23"/>
      <c r="S825" s="372"/>
      <c r="T825" s="367"/>
      <c r="U825" s="367"/>
      <c r="V825" s="3">
        <v>90</v>
      </c>
      <c r="W825" s="252">
        <v>2855.9838286824802</v>
      </c>
      <c r="X825" s="252">
        <v>48.330000001838201</v>
      </c>
      <c r="Y825" s="253">
        <v>2843.7718853834085</v>
      </c>
      <c r="Z825" s="253">
        <v>48.330203333127514</v>
      </c>
      <c r="AA825" s="2">
        <f t="shared" si="497"/>
        <v>0.42759147220750426</v>
      </c>
      <c r="AB825" s="2">
        <f t="shared" si="498"/>
        <v>4.2071444093841348E-4</v>
      </c>
      <c r="AC825" s="215">
        <f t="shared" si="499"/>
        <v>149.13155913974128</v>
      </c>
      <c r="AD825" s="217">
        <f t="shared" si="500"/>
        <v>4.1343613213796226E-8</v>
      </c>
      <c r="AE825" s="223"/>
      <c r="AF825" s="23"/>
      <c r="AG825" s="372"/>
      <c r="AH825" s="367"/>
      <c r="AI825" s="367"/>
      <c r="AJ825" s="3">
        <v>90</v>
      </c>
      <c r="AK825" s="252">
        <v>2670.3488948556501</v>
      </c>
      <c r="AL825" s="252">
        <v>48.330000001372802</v>
      </c>
      <c r="AM825" s="253">
        <v>2657.755287233168</v>
      </c>
      <c r="AN825" s="253">
        <v>48.330151006166489</v>
      </c>
      <c r="AO825" s="2">
        <f t="shared" si="501"/>
        <v>0.47160907126193474</v>
      </c>
      <c r="AP825" s="2">
        <f t="shared" si="502"/>
        <v>3.1244525901476868E-4</v>
      </c>
      <c r="AQ825" s="215">
        <f t="shared" si="503"/>
        <v>158.59895294903845</v>
      </c>
      <c r="AR825" s="280">
        <f t="shared" si="504"/>
        <v>2.2802447716189768E-8</v>
      </c>
      <c r="AS825" s="475"/>
    </row>
    <row r="826" spans="4:45" s="20" customFormat="1" x14ac:dyDescent="0.25">
      <c r="D826" s="463"/>
      <c r="E826" s="426"/>
      <c r="F826" s="370"/>
      <c r="G826" s="370"/>
      <c r="H826" s="283">
        <v>91</v>
      </c>
      <c r="I826" s="284">
        <v>2673.2497302904098</v>
      </c>
      <c r="J826" s="284">
        <v>48.330000000934596</v>
      </c>
      <c r="K826" s="285">
        <v>2671.5866286213964</v>
      </c>
      <c r="L826" s="285">
        <v>48.330087444926164</v>
      </c>
      <c r="M826" s="286">
        <f t="shared" si="493"/>
        <v>6.2212731200119255E-2</v>
      </c>
      <c r="N826" s="286">
        <f t="shared" si="494"/>
        <v>1.8093108124558392E-4</v>
      </c>
      <c r="O826" s="287">
        <f t="shared" si="495"/>
        <v>2.7659071614754418</v>
      </c>
      <c r="P826" s="288">
        <f t="shared" si="496"/>
        <v>7.6464516612887839E-9</v>
      </c>
      <c r="Q826" s="223"/>
      <c r="R826" s="23"/>
      <c r="S826" s="372"/>
      <c r="T826" s="367"/>
      <c r="U826" s="367"/>
      <c r="V826" s="3">
        <v>91</v>
      </c>
      <c r="W826" s="252">
        <v>2855.9725769759302</v>
      </c>
      <c r="X826" s="252">
        <v>48.330000001545201</v>
      </c>
      <c r="Y826" s="253">
        <v>2843.6248259269091</v>
      </c>
      <c r="Z826" s="253">
        <v>48.330191348309505</v>
      </c>
      <c r="AA826" s="2">
        <f t="shared" si="497"/>
        <v>0.4323483757710172</v>
      </c>
      <c r="AB826" s="2">
        <f t="shared" si="498"/>
        <v>3.9591716179894124E-4</v>
      </c>
      <c r="AC826" s="215">
        <f t="shared" si="499"/>
        <v>152.46695596860164</v>
      </c>
      <c r="AD826" s="217">
        <f t="shared" si="500"/>
        <v>3.6613584209436797E-8</v>
      </c>
      <c r="AE826" s="223"/>
      <c r="AF826" s="23"/>
      <c r="AG826" s="372"/>
      <c r="AH826" s="367"/>
      <c r="AI826" s="367"/>
      <c r="AJ826" s="3">
        <v>91</v>
      </c>
      <c r="AK826" s="252">
        <v>2670.3381649144599</v>
      </c>
      <c r="AL826" s="252">
        <v>48.330000001150502</v>
      </c>
      <c r="AM826" s="253">
        <v>2657.6044849468026</v>
      </c>
      <c r="AN826" s="253">
        <v>48.330142098136655</v>
      </c>
      <c r="AO826" s="2">
        <f t="shared" si="501"/>
        <v>0.476856457169543</v>
      </c>
      <c r="AP826" s="2">
        <f t="shared" si="502"/>
        <v>2.9401404127740195E-4</v>
      </c>
      <c r="AQ826" s="215">
        <f t="shared" si="503"/>
        <v>162.14660551871634</v>
      </c>
      <c r="AR826" s="280">
        <f t="shared" si="504"/>
        <v>2.0191553473695115E-8</v>
      </c>
      <c r="AS826" s="475"/>
    </row>
    <row r="827" spans="4:45" s="20" customFormat="1" x14ac:dyDescent="0.25">
      <c r="D827" s="463"/>
      <c r="E827" s="426"/>
      <c r="F827" s="370"/>
      <c r="G827" s="370"/>
      <c r="H827" s="283">
        <v>92</v>
      </c>
      <c r="I827" s="284">
        <v>2673.2389921470299</v>
      </c>
      <c r="J827" s="284">
        <v>48.330000000749102</v>
      </c>
      <c r="K827" s="285">
        <v>2671.4432438316471</v>
      </c>
      <c r="L827" s="285">
        <v>48.330082035721759</v>
      </c>
      <c r="M827" s="286">
        <f t="shared" si="493"/>
        <v>6.7175000838233509E-2</v>
      </c>
      <c r="N827" s="286">
        <f t="shared" si="494"/>
        <v>1.697392357860842E-4</v>
      </c>
      <c r="O827" s="287">
        <f t="shared" si="495"/>
        <v>3.2247120121999933</v>
      </c>
      <c r="P827" s="288">
        <f t="shared" si="496"/>
        <v>6.7297367387832234E-9</v>
      </c>
      <c r="Q827" s="223"/>
      <c r="R827" s="23"/>
      <c r="S827" s="372"/>
      <c r="T827" s="367"/>
      <c r="U827" s="367"/>
      <c r="V827" s="3">
        <v>92</v>
      </c>
      <c r="W827" s="252">
        <v>2855.9613252510599</v>
      </c>
      <c r="X827" s="252">
        <v>48.330000001243803</v>
      </c>
      <c r="Y827" s="253">
        <v>2843.4777637253915</v>
      </c>
      <c r="Z827" s="253">
        <v>48.330180069890702</v>
      </c>
      <c r="AA827" s="2">
        <f t="shared" si="497"/>
        <v>0.43710541229303923</v>
      </c>
      <c r="AB827" s="2">
        <f t="shared" si="498"/>
        <v>3.7258151643616947E-4</v>
      </c>
      <c r="AC827" s="215">
        <f t="shared" si="499"/>
        <v>155.83930836514816</v>
      </c>
      <c r="AD827" s="217">
        <f t="shared" si="500"/>
        <v>3.2424717595761193E-8</v>
      </c>
      <c r="AE827" s="223"/>
      <c r="AF827" s="23"/>
      <c r="AG827" s="372"/>
      <c r="AH827" s="367"/>
      <c r="AI827" s="367"/>
      <c r="AJ827" s="3">
        <v>92</v>
      </c>
      <c r="AK827" s="252">
        <v>2670.32743495466</v>
      </c>
      <c r="AL827" s="252">
        <v>48.330000000922098</v>
      </c>
      <c r="AM827" s="253">
        <v>2657.4536794017531</v>
      </c>
      <c r="AN827" s="253">
        <v>48.330133715596141</v>
      </c>
      <c r="AO827" s="2">
        <f t="shared" si="501"/>
        <v>0.48210400658694874</v>
      </c>
      <c r="AP827" s="2">
        <f t="shared" si="502"/>
        <v>2.7667013043658148E-4</v>
      </c>
      <c r="AQ827" s="215">
        <f t="shared" si="503"/>
        <v>165.73358203600159</v>
      </c>
      <c r="AR827" s="280">
        <f t="shared" si="504"/>
        <v>1.7879614054305663E-8</v>
      </c>
      <c r="AS827" s="475"/>
    </row>
    <row r="828" spans="4:45" s="20" customFormat="1" x14ac:dyDescent="0.25">
      <c r="D828" s="463"/>
      <c r="E828" s="426"/>
      <c r="F828" s="370"/>
      <c r="G828" s="370"/>
      <c r="H828" s="283">
        <v>93</v>
      </c>
      <c r="I828" s="284">
        <v>2673.2282539846101</v>
      </c>
      <c r="J828" s="284">
        <v>48.330000000604997</v>
      </c>
      <c r="K828" s="285">
        <v>2671.2998561213212</v>
      </c>
      <c r="L828" s="285">
        <v>48.330076961118721</v>
      </c>
      <c r="M828" s="286">
        <f t="shared" si="493"/>
        <v>7.2137418883496757E-2</v>
      </c>
      <c r="N828" s="286">
        <f t="shared" si="494"/>
        <v>1.592396311249133E-4</v>
      </c>
      <c r="O828" s="287">
        <f t="shared" si="495"/>
        <v>3.718718319137059</v>
      </c>
      <c r="P828" s="288">
        <f t="shared" si="496"/>
        <v>5.9229206726056565E-9</v>
      </c>
      <c r="Q828" s="223"/>
      <c r="R828" s="23"/>
      <c r="S828" s="372"/>
      <c r="T828" s="367"/>
      <c r="U828" s="367"/>
      <c r="V828" s="3">
        <v>93</v>
      </c>
      <c r="W828" s="252">
        <v>2855.9500735074098</v>
      </c>
      <c r="X828" s="252">
        <v>48.330000001008301</v>
      </c>
      <c r="Y828" s="253">
        <v>2843.3306987781343</v>
      </c>
      <c r="Z828" s="253">
        <v>48.330169456235552</v>
      </c>
      <c r="AA828" s="2">
        <f t="shared" si="497"/>
        <v>0.44186258178447585</v>
      </c>
      <c r="AB828" s="2">
        <f t="shared" si="498"/>
        <v>3.506212026640938E-4</v>
      </c>
      <c r="AC828" s="215">
        <f t="shared" si="499"/>
        <v>159.24861855787654</v>
      </c>
      <c r="AD828" s="217">
        <f t="shared" si="500"/>
        <v>2.8715074042719183E-8</v>
      </c>
      <c r="AE828" s="223"/>
      <c r="AF828" s="23"/>
      <c r="AG828" s="372"/>
      <c r="AH828" s="367"/>
      <c r="AI828" s="367"/>
      <c r="AJ828" s="3">
        <v>93</v>
      </c>
      <c r="AK828" s="252">
        <v>2670.3167049758199</v>
      </c>
      <c r="AL828" s="252">
        <v>48.330000000744597</v>
      </c>
      <c r="AM828" s="253">
        <v>2657.3028705972456</v>
      </c>
      <c r="AN828" s="253">
        <v>48.330125827546397</v>
      </c>
      <c r="AO828" s="2">
        <f t="shared" si="501"/>
        <v>0.48735171952916889</v>
      </c>
      <c r="AP828" s="2">
        <f t="shared" si="502"/>
        <v>2.6034926918526712E-4</v>
      </c>
      <c r="AQ828" s="215">
        <f t="shared" si="503"/>
        <v>169.3598852329624</v>
      </c>
      <c r="AR828" s="280">
        <f t="shared" si="504"/>
        <v>1.5832384051009663E-8</v>
      </c>
      <c r="AS828" s="475"/>
    </row>
    <row r="829" spans="4:45" s="20" customFormat="1" x14ac:dyDescent="0.25">
      <c r="D829" s="463"/>
      <c r="E829" s="426"/>
      <c r="F829" s="370"/>
      <c r="G829" s="370"/>
      <c r="H829" s="283">
        <v>94</v>
      </c>
      <c r="I829" s="284">
        <v>2673.2175158017799</v>
      </c>
      <c r="J829" s="284">
        <v>48.330000000484603</v>
      </c>
      <c r="K829" s="285">
        <v>2671.156465489838</v>
      </c>
      <c r="L829" s="285">
        <v>48.330072200419565</v>
      </c>
      <c r="M829" s="286">
        <f t="shared" si="493"/>
        <v>7.7099985308294455E-2</v>
      </c>
      <c r="N829" s="286">
        <f t="shared" si="494"/>
        <v>1.4938947850504829E-4</v>
      </c>
      <c r="O829" s="287">
        <f t="shared" si="495"/>
        <v>4.2479283883559118</v>
      </c>
      <c r="P829" s="288">
        <f t="shared" si="496"/>
        <v>5.212830608547899E-9</v>
      </c>
      <c r="Q829" s="223"/>
      <c r="R829" s="23"/>
      <c r="S829" s="372"/>
      <c r="T829" s="367"/>
      <c r="U829" s="367"/>
      <c r="V829" s="3">
        <v>94</v>
      </c>
      <c r="W829" s="252">
        <v>2855.9388217435699</v>
      </c>
      <c r="X829" s="252">
        <v>48.3300000008105</v>
      </c>
      <c r="Y829" s="253">
        <v>2843.1836310844374</v>
      </c>
      <c r="Z829" s="253">
        <v>48.330159468162485</v>
      </c>
      <c r="AA829" s="2">
        <f t="shared" si="497"/>
        <v>0.4466198842223576</v>
      </c>
      <c r="AB829" s="2">
        <f t="shared" si="498"/>
        <v>3.299552079081597E-4</v>
      </c>
      <c r="AC829" s="215">
        <f t="shared" si="499"/>
        <v>162.69488875082087</v>
      </c>
      <c r="AD829" s="217">
        <f t="shared" si="500"/>
        <v>2.5429836349008333E-8</v>
      </c>
      <c r="AE829" s="223"/>
      <c r="AF829" s="23"/>
      <c r="AG829" s="372"/>
      <c r="AH829" s="367"/>
      <c r="AI829" s="367"/>
      <c r="AJ829" s="3">
        <v>94</v>
      </c>
      <c r="AK829" s="252">
        <v>2670.3059749765598</v>
      </c>
      <c r="AL829" s="252">
        <v>48.330000000596499</v>
      </c>
      <c r="AM829" s="253">
        <v>2657.1520585325234</v>
      </c>
      <c r="AN829" s="253">
        <v>48.330118404817448</v>
      </c>
      <c r="AO829" s="2">
        <f t="shared" si="501"/>
        <v>0.49259959597521058</v>
      </c>
      <c r="AP829" s="2">
        <f t="shared" si="502"/>
        <v>2.4499114617693835E-4</v>
      </c>
      <c r="AQ829" s="215">
        <f t="shared" si="503"/>
        <v>173.02551781669226</v>
      </c>
      <c r="AR829" s="280">
        <f t="shared" si="504"/>
        <v>1.4019559538486488E-8</v>
      </c>
      <c r="AS829" s="475"/>
    </row>
    <row r="830" spans="4:45" s="20" customFormat="1" x14ac:dyDescent="0.25">
      <c r="D830" s="463"/>
      <c r="E830" s="426"/>
      <c r="F830" s="370"/>
      <c r="G830" s="370"/>
      <c r="H830" s="283">
        <v>95</v>
      </c>
      <c r="I830" s="284">
        <v>2673.20677759819</v>
      </c>
      <c r="J830" s="284">
        <v>48.3300000003698</v>
      </c>
      <c r="K830" s="285">
        <v>2671.0130719366275</v>
      </c>
      <c r="L830" s="285">
        <v>48.330067734207084</v>
      </c>
      <c r="M830" s="286">
        <f t="shared" si="493"/>
        <v>8.2062700122789586E-2</v>
      </c>
      <c r="N830" s="286">
        <f t="shared" si="494"/>
        <v>1.4014863911307541E-4</v>
      </c>
      <c r="O830" s="287">
        <f t="shared" si="495"/>
        <v>4.8123445295713205</v>
      </c>
      <c r="P830" s="288">
        <f t="shared" si="496"/>
        <v>4.5878727131974543E-9</v>
      </c>
      <c r="Q830" s="223"/>
      <c r="R830" s="23"/>
      <c r="S830" s="372"/>
      <c r="T830" s="367"/>
      <c r="U830" s="367"/>
      <c r="V830" s="3">
        <v>95</v>
      </c>
      <c r="W830" s="252">
        <v>2855.9275699591499</v>
      </c>
      <c r="X830" s="252">
        <v>48.330000000620799</v>
      </c>
      <c r="Y830" s="253">
        <v>2843.0365606436203</v>
      </c>
      <c r="Z830" s="253">
        <v>48.330150068799298</v>
      </c>
      <c r="AA830" s="2">
        <f t="shared" si="497"/>
        <v>0.45137731961857702</v>
      </c>
      <c r="AB830" s="2">
        <f t="shared" si="498"/>
        <v>3.105073008421548E-4</v>
      </c>
      <c r="AC830" s="215">
        <f t="shared" si="499"/>
        <v>166.17812117307022</v>
      </c>
      <c r="AD830" s="217">
        <f t="shared" si="500"/>
        <v>2.2520458197990033E-8</v>
      </c>
      <c r="AE830" s="223"/>
      <c r="AF830" s="23"/>
      <c r="AG830" s="372"/>
      <c r="AH830" s="367"/>
      <c r="AI830" s="367"/>
      <c r="AJ830" s="3">
        <v>95</v>
      </c>
      <c r="AK830" s="252">
        <v>2670.29524495654</v>
      </c>
      <c r="AL830" s="252">
        <v>48.330000000455101</v>
      </c>
      <c r="AM830" s="253">
        <v>2657.001243206847</v>
      </c>
      <c r="AN830" s="253">
        <v>48.330111419960041</v>
      </c>
      <c r="AO830" s="2">
        <f t="shared" si="501"/>
        <v>0.49784763594219772</v>
      </c>
      <c r="AP830" s="2">
        <f t="shared" si="502"/>
        <v>2.3053901290833427E-4</v>
      </c>
      <c r="AQ830" s="215">
        <f t="shared" si="503"/>
        <v>176.73048252084195</v>
      </c>
      <c r="AR830" s="280">
        <f t="shared" si="504"/>
        <v>1.2414306080996054E-8</v>
      </c>
      <c r="AS830" s="475"/>
    </row>
    <row r="831" spans="4:45" s="20" customFormat="1" x14ac:dyDescent="0.25">
      <c r="D831" s="463"/>
      <c r="E831" s="426"/>
      <c r="F831" s="370"/>
      <c r="G831" s="370"/>
      <c r="H831" s="283">
        <v>96</v>
      </c>
      <c r="I831" s="284">
        <v>2673.1960393720501</v>
      </c>
      <c r="J831" s="284">
        <v>48.330000000283903</v>
      </c>
      <c r="K831" s="285">
        <v>2670.8696754611301</v>
      </c>
      <c r="L831" s="285">
        <v>48.330063544265151</v>
      </c>
      <c r="M831" s="286">
        <f t="shared" si="493"/>
        <v>8.7025563282911542E-2</v>
      </c>
      <c r="N831" s="286">
        <f t="shared" si="494"/>
        <v>1.3147937357343642E-4</v>
      </c>
      <c r="O831" s="287">
        <f t="shared" si="495"/>
        <v>5.4119690460310368</v>
      </c>
      <c r="P831" s="288">
        <f t="shared" si="496"/>
        <v>4.0378375528989287E-9</v>
      </c>
      <c r="Q831" s="223"/>
      <c r="R831" s="23"/>
      <c r="S831" s="372"/>
      <c r="T831" s="367"/>
      <c r="U831" s="367"/>
      <c r="V831" s="3">
        <v>96</v>
      </c>
      <c r="W831" s="252">
        <v>2855.9163181522699</v>
      </c>
      <c r="X831" s="252">
        <v>48.330000000477803</v>
      </c>
      <c r="Y831" s="253">
        <v>2842.8894874550224</v>
      </c>
      <c r="Z831" s="253">
        <v>48.330141223447036</v>
      </c>
      <c r="AA831" s="2">
        <f t="shared" si="497"/>
        <v>0.4561348879324193</v>
      </c>
      <c r="AB831" s="2">
        <f t="shared" si="498"/>
        <v>2.9220560569433374E-4</v>
      </c>
      <c r="AC831" s="215">
        <f t="shared" si="499"/>
        <v>169.69831801475064</v>
      </c>
      <c r="AD831" s="217">
        <f t="shared" si="500"/>
        <v>1.9943927039116954E-8</v>
      </c>
      <c r="AE831" s="223"/>
      <c r="AF831" s="23"/>
      <c r="AG831" s="372"/>
      <c r="AH831" s="367"/>
      <c r="AI831" s="367"/>
      <c r="AJ831" s="3">
        <v>96</v>
      </c>
      <c r="AK831" s="252">
        <v>2670.2845149139598</v>
      </c>
      <c r="AL831" s="252">
        <v>48.3300000003496</v>
      </c>
      <c r="AM831" s="253">
        <v>2656.8504246194921</v>
      </c>
      <c r="AN831" s="253">
        <v>48.330104847144142</v>
      </c>
      <c r="AO831" s="2">
        <f t="shared" si="501"/>
        <v>0.50309583939225344</v>
      </c>
      <c r="AP831" s="2">
        <f t="shared" si="502"/>
        <v>2.1693936383531905E-4</v>
      </c>
      <c r="AQ831" s="215">
        <f t="shared" si="503"/>
        <v>180.47478203991261</v>
      </c>
      <c r="AR831" s="280">
        <f t="shared" si="504"/>
        <v>1.0992850325809552E-8</v>
      </c>
      <c r="AS831" s="475"/>
    </row>
    <row r="832" spans="4:45" s="20" customFormat="1" x14ac:dyDescent="0.25">
      <c r="D832" s="463"/>
      <c r="E832" s="426"/>
      <c r="F832" s="370"/>
      <c r="G832" s="370"/>
      <c r="H832" s="283">
        <v>97</v>
      </c>
      <c r="I832" s="284">
        <v>2673.1853011223002</v>
      </c>
      <c r="J832" s="284">
        <v>48.330000000201899</v>
      </c>
      <c r="K832" s="285">
        <v>2670.7262760627964</v>
      </c>
      <c r="L832" s="285">
        <v>48.330059613504417</v>
      </c>
      <c r="M832" s="286">
        <f t="shared" si="493"/>
        <v>9.1988574771506251E-2</v>
      </c>
      <c r="N832" s="286">
        <f t="shared" si="494"/>
        <v>1.2334637392532295E-4</v>
      </c>
      <c r="O832" s="287">
        <f t="shared" si="495"/>
        <v>6.0468042432676743</v>
      </c>
      <c r="P832" s="288">
        <f t="shared" si="496"/>
        <v>3.5537458371452224E-9</v>
      </c>
      <c r="Q832" s="223"/>
      <c r="R832" s="23"/>
      <c r="S832" s="372"/>
      <c r="T832" s="367"/>
      <c r="U832" s="367"/>
      <c r="V832" s="3">
        <v>97</v>
      </c>
      <c r="W832" s="252">
        <v>2855.90506632185</v>
      </c>
      <c r="X832" s="252">
        <v>48.330000000340704</v>
      </c>
      <c r="Y832" s="253">
        <v>2842.7424115180002</v>
      </c>
      <c r="Z832" s="253">
        <v>48.330132899451904</v>
      </c>
      <c r="AA832" s="2">
        <f t="shared" si="497"/>
        <v>0.46089258915045594</v>
      </c>
      <c r="AB832" s="2">
        <f t="shared" si="498"/>
        <v>2.7498264266390441E-4</v>
      </c>
      <c r="AC832" s="215">
        <f t="shared" si="499"/>
        <v>173.2554814853107</v>
      </c>
      <c r="AD832" s="217">
        <f t="shared" si="500"/>
        <v>1.7662173757856784E-8</v>
      </c>
      <c r="AE832" s="223"/>
      <c r="AF832" s="23"/>
      <c r="AG832" s="372"/>
      <c r="AH832" s="367"/>
      <c r="AI832" s="367"/>
      <c r="AJ832" s="3">
        <v>97</v>
      </c>
      <c r="AK832" s="252">
        <v>2670.27378484778</v>
      </c>
      <c r="AL832" s="252">
        <v>48.330000000248504</v>
      </c>
      <c r="AM832" s="253">
        <v>2656.6996027697496</v>
      </c>
      <c r="AN832" s="253">
        <v>48.330098662063399</v>
      </c>
      <c r="AO832" s="2">
        <f t="shared" si="501"/>
        <v>0.50834420631531574</v>
      </c>
      <c r="AP832" s="2">
        <f t="shared" si="502"/>
        <v>2.0414197164328381E-4</v>
      </c>
      <c r="AQ832" s="215">
        <f t="shared" si="503"/>
        <v>184.25841908752142</v>
      </c>
      <c r="AR832" s="280">
        <f t="shared" si="504"/>
        <v>9.7341537185146255E-9</v>
      </c>
      <c r="AS832" s="475"/>
    </row>
    <row r="833" spans="4:45" s="20" customFormat="1" x14ac:dyDescent="0.25">
      <c r="D833" s="463"/>
      <c r="E833" s="426"/>
      <c r="F833" s="370"/>
      <c r="G833" s="370"/>
      <c r="H833" s="283">
        <v>98</v>
      </c>
      <c r="I833" s="284">
        <v>2673.1745628480298</v>
      </c>
      <c r="J833" s="284">
        <v>48.330000000131299</v>
      </c>
      <c r="K833" s="285">
        <v>2670.5828737410866</v>
      </c>
      <c r="L833" s="285">
        <v>48.330055925892637</v>
      </c>
      <c r="M833" s="286">
        <f t="shared" si="493"/>
        <v>9.6951734576661355E-2</v>
      </c>
      <c r="N833" s="286">
        <f t="shared" si="494"/>
        <v>1.1571645217743292E-4</v>
      </c>
      <c r="O833" s="287">
        <f t="shared" si="495"/>
        <v>6.7168524270482983</v>
      </c>
      <c r="P833" s="288">
        <f t="shared" si="496"/>
        <v>3.1276907811795986E-9</v>
      </c>
      <c r="Q833" s="223"/>
      <c r="R833" s="23"/>
      <c r="S833" s="372"/>
      <c r="T833" s="367"/>
      <c r="U833" s="367"/>
      <c r="V833" s="3">
        <v>98</v>
      </c>
      <c r="W833" s="252">
        <v>2855.8938144669</v>
      </c>
      <c r="X833" s="252">
        <v>48.330000000221801</v>
      </c>
      <c r="Y833" s="253">
        <v>2842.595332831927</v>
      </c>
      <c r="Z833" s="253">
        <v>48.330125066084719</v>
      </c>
      <c r="AA833" s="2">
        <f t="shared" si="497"/>
        <v>0.46565042326181405</v>
      </c>
      <c r="AB833" s="2">
        <f t="shared" si="498"/>
        <v>2.5877480429737439E-4</v>
      </c>
      <c r="AC833" s="215">
        <f t="shared" si="499"/>
        <v>176.84961379571646</v>
      </c>
      <c r="AD833" s="217">
        <f t="shared" si="500"/>
        <v>1.564147006729765E-8</v>
      </c>
      <c r="AE833" s="223"/>
      <c r="AF833" s="23"/>
      <c r="AG833" s="372"/>
      <c r="AH833" s="367"/>
      <c r="AI833" s="367"/>
      <c r="AJ833" s="3">
        <v>98</v>
      </c>
      <c r="AK833" s="252">
        <v>2670.2630547570702</v>
      </c>
      <c r="AL833" s="252">
        <v>48.330000000161697</v>
      </c>
      <c r="AM833" s="253">
        <v>2656.5487776569244</v>
      </c>
      <c r="AN833" s="253">
        <v>48.330092841845293</v>
      </c>
      <c r="AO833" s="2">
        <f t="shared" si="501"/>
        <v>0.51359273670486871</v>
      </c>
      <c r="AP833" s="2">
        <f t="shared" si="502"/>
        <v>1.9209949016309476E-4</v>
      </c>
      <c r="AQ833" s="215">
        <f t="shared" si="503"/>
        <v>188.08139637958524</v>
      </c>
      <c r="AR833" s="280">
        <f t="shared" si="504"/>
        <v>8.619578212964716E-9</v>
      </c>
      <c r="AS833" s="475"/>
    </row>
    <row r="834" spans="4:45" s="20" customFormat="1" x14ac:dyDescent="0.25">
      <c r="D834" s="463"/>
      <c r="E834" s="426"/>
      <c r="F834" s="370"/>
      <c r="G834" s="370"/>
      <c r="H834" s="283">
        <v>99</v>
      </c>
      <c r="I834" s="284">
        <v>2673.1638245477502</v>
      </c>
      <c r="J834" s="284">
        <v>48.330000000065901</v>
      </c>
      <c r="K834" s="285">
        <v>2670.4394684954686</v>
      </c>
      <c r="L834" s="285">
        <v>48.330052466389255</v>
      </c>
      <c r="M834" s="286">
        <f t="shared" si="493"/>
        <v>0.10191504266456528</v>
      </c>
      <c r="N834" s="286">
        <f t="shared" si="494"/>
        <v>1.0855850062767812E-4</v>
      </c>
      <c r="O834" s="287">
        <f t="shared" si="495"/>
        <v>7.4221158996031891</v>
      </c>
      <c r="P834" s="288">
        <f t="shared" si="496"/>
        <v>2.752715086226504E-9</v>
      </c>
      <c r="Q834" s="223"/>
      <c r="R834" s="23"/>
      <c r="S834" s="372"/>
      <c r="T834" s="367"/>
      <c r="U834" s="367"/>
      <c r="V834" s="3">
        <v>99</v>
      </c>
      <c r="W834" s="252">
        <v>2855.8825625858899</v>
      </c>
      <c r="X834" s="252">
        <v>48.330000000111397</v>
      </c>
      <c r="Y834" s="253">
        <v>2842.4482513961921</v>
      </c>
      <c r="Z834" s="253">
        <v>48.330117694427486</v>
      </c>
      <c r="AA834" s="2">
        <f t="shared" si="497"/>
        <v>0.47040839023624259</v>
      </c>
      <c r="AB834" s="2">
        <f t="shared" si="498"/>
        <v>2.4352227620168522E-4</v>
      </c>
      <c r="AC834" s="215">
        <f t="shared" si="499"/>
        <v>180.48071714164053</v>
      </c>
      <c r="AD834" s="217">
        <f t="shared" si="500"/>
        <v>1.3851952039550518E-8</v>
      </c>
      <c r="AE834" s="223"/>
      <c r="AF834" s="23"/>
      <c r="AG834" s="372"/>
      <c r="AH834" s="367"/>
      <c r="AI834" s="367"/>
      <c r="AJ834" s="3">
        <v>99</v>
      </c>
      <c r="AK834" s="252">
        <v>2670.2523246403598</v>
      </c>
      <c r="AL834" s="252">
        <v>48.330000000081199</v>
      </c>
      <c r="AM834" s="253">
        <v>2656.3979492803337</v>
      </c>
      <c r="AN834" s="253">
        <v>48.330087364966531</v>
      </c>
      <c r="AO834" s="2">
        <f t="shared" si="501"/>
        <v>0.51884143053380016</v>
      </c>
      <c r="AP834" s="2">
        <f t="shared" si="502"/>
        <v>1.8076740188559219E-4</v>
      </c>
      <c r="AQ834" s="215">
        <f t="shared" si="503"/>
        <v>191.94371661649825</v>
      </c>
      <c r="AR834" s="280">
        <f t="shared" si="504"/>
        <v>7.6326231889780155E-9</v>
      </c>
      <c r="AS834" s="475"/>
    </row>
    <row r="835" spans="4:45" s="20" customFormat="1" x14ac:dyDescent="0.25">
      <c r="D835" s="463"/>
      <c r="E835" s="427"/>
      <c r="F835" s="377"/>
      <c r="G835" s="377"/>
      <c r="H835" s="283">
        <v>100</v>
      </c>
      <c r="I835" s="289">
        <v>2673.1530862212799</v>
      </c>
      <c r="J835" s="289">
        <v>48.329999999999899</v>
      </c>
      <c r="K835" s="93">
        <v>2670.2960603254191</v>
      </c>
      <c r="L835" s="93">
        <v>48.330049220884078</v>
      </c>
      <c r="M835" s="290">
        <f t="shared" si="493"/>
        <v>0.10687849904994985</v>
      </c>
      <c r="N835" s="290">
        <f t="shared" si="494"/>
        <v>1.0184333577309205E-4</v>
      </c>
      <c r="O835" s="290">
        <f t="shared" si="495"/>
        <v>8.1625969696187237</v>
      </c>
      <c r="P835" s="291">
        <f t="shared" si="496"/>
        <v>2.4226954393758499E-9</v>
      </c>
      <c r="Q835" s="223"/>
      <c r="R835" s="23"/>
      <c r="S835" s="373"/>
      <c r="T835" s="368"/>
      <c r="U835" s="368"/>
      <c r="V835" s="3">
        <v>100</v>
      </c>
      <c r="W835" s="15">
        <v>2855.8713106786099</v>
      </c>
      <c r="X835" s="15">
        <v>48.329999999999899</v>
      </c>
      <c r="Y835" s="17">
        <v>2842.3011672101998</v>
      </c>
      <c r="Z835" s="17">
        <v>48.330110757266638</v>
      </c>
      <c r="AA835" s="18">
        <f t="shared" si="497"/>
        <v>0.47516649008899581</v>
      </c>
      <c r="AB835" s="18">
        <f t="shared" si="498"/>
        <v>2.2916877041044887E-4</v>
      </c>
      <c r="AC835" s="18">
        <f t="shared" si="499"/>
        <v>184.14879375323468</v>
      </c>
      <c r="AD835" s="38">
        <f t="shared" si="500"/>
        <v>1.2267172135575889E-8</v>
      </c>
      <c r="AE835" s="223"/>
      <c r="AF835" s="23"/>
      <c r="AG835" s="373"/>
      <c r="AH835" s="368"/>
      <c r="AI835" s="368"/>
      <c r="AJ835" s="3">
        <v>100</v>
      </c>
      <c r="AK835" s="15">
        <v>2670.24159449745</v>
      </c>
      <c r="AL835" s="15">
        <v>48.329999999999899</v>
      </c>
      <c r="AM835" s="17">
        <v>2656.2471176393078</v>
      </c>
      <c r="AN835" s="17">
        <v>48.330082211173469</v>
      </c>
      <c r="AO835" s="18">
        <f t="shared" si="501"/>
        <v>0.52409028782191613</v>
      </c>
      <c r="AP835" s="18">
        <f t="shared" si="502"/>
        <v>1.70103814546041E-4</v>
      </c>
      <c r="AQ835" s="18">
        <f t="shared" si="503"/>
        <v>195.84538253307778</v>
      </c>
      <c r="AR835" s="281">
        <f t="shared" si="504"/>
        <v>6.7586770597733449E-9</v>
      </c>
      <c r="AS835" s="475"/>
    </row>
    <row r="836" spans="4:45" s="20" customFormat="1" x14ac:dyDescent="0.25">
      <c r="D836" s="463"/>
      <c r="E836" s="425">
        <v>31</v>
      </c>
      <c r="F836" s="369">
        <v>1071</v>
      </c>
      <c r="G836" s="369">
        <v>0.3</v>
      </c>
      <c r="H836" s="283">
        <v>0</v>
      </c>
      <c r="I836" s="284">
        <v>2684.2828629999999</v>
      </c>
      <c r="J836" s="284">
        <v>48.366844489999998</v>
      </c>
      <c r="K836" s="285">
        <v>2684.2828630766553</v>
      </c>
      <c r="L836" s="285">
        <v>48.366844493003782</v>
      </c>
      <c r="M836" s="286">
        <f t="shared" ref="M836:M846" si="505">ABS(I836-K836)/I836*100</f>
        <v>2.8557123302276431E-9</v>
      </c>
      <c r="N836" s="286">
        <f t="shared" ref="N836:N846" si="506">ABS(J836-L836)/J836*100</f>
        <v>6.2104193894850376E-9</v>
      </c>
      <c r="O836" s="287">
        <f t="shared" ref="O836:O846" si="507">(K836-I836)^2</f>
        <v>5.8760498427558261E-15</v>
      </c>
      <c r="P836" s="288">
        <f t="shared" ref="P836:P846" si="508">(L836-J836)^2</f>
        <v>9.0227176475447971E-18</v>
      </c>
      <c r="Q836" s="223"/>
      <c r="R836" s="23"/>
      <c r="S836" s="371">
        <v>31</v>
      </c>
      <c r="T836" s="366">
        <v>1162.5999999999999</v>
      </c>
      <c r="U836" s="366">
        <v>0.3044</v>
      </c>
      <c r="V836" s="3">
        <v>0</v>
      </c>
      <c r="W836" s="252">
        <v>2868.6731070000001</v>
      </c>
      <c r="X836" s="252">
        <v>48.378866170000002</v>
      </c>
      <c r="Y836" s="253">
        <v>2868.6731067666506</v>
      </c>
      <c r="Z836" s="253">
        <v>48.378866172843189</v>
      </c>
      <c r="AA836" s="2">
        <f t="shared" ref="AA836:AA846" si="509">ABS(W836-Y836)/W836*100</f>
        <v>8.1344057575546932E-9</v>
      </c>
      <c r="AB836" s="2">
        <f t="shared" ref="AB836:AB846" si="510">ABS(X836-Z836)/X836*100</f>
        <v>5.8769194986128341E-9</v>
      </c>
      <c r="AC836" s="215">
        <f t="shared" ref="AC836:AC846" si="511">(Y836-W836)^2</f>
        <v>5.4451993995160274E-14</v>
      </c>
      <c r="AD836" s="217">
        <f t="shared" ref="AD836:AD846" si="512">(Z836-X836)^2</f>
        <v>8.0837124258774927E-18</v>
      </c>
      <c r="AE836" s="223"/>
      <c r="AF836" s="23"/>
      <c r="AG836" s="371">
        <v>37</v>
      </c>
      <c r="AH836" s="366">
        <v>1071</v>
      </c>
      <c r="AI836" s="366">
        <v>0.3044</v>
      </c>
      <c r="AJ836" s="3">
        <v>0</v>
      </c>
      <c r="AK836" s="252">
        <v>2668.2511259999901</v>
      </c>
      <c r="AL836" s="252">
        <v>48.365715549999997</v>
      </c>
      <c r="AM836" s="253">
        <v>2668.2511257911583</v>
      </c>
      <c r="AN836" s="253">
        <v>48.365715546955876</v>
      </c>
      <c r="AO836" s="2">
        <f t="shared" ref="AO836:AO846" si="513">ABS(AK836-AM836)/AK836*100</f>
        <v>7.8265424465968401E-9</v>
      </c>
      <c r="AP836" s="2">
        <f t="shared" ref="AP836:AP846" si="514">ABS(AL836-AN836)/AL836*100</f>
        <v>6.293965394249474E-9</v>
      </c>
      <c r="AQ836" s="215">
        <f t="shared" ref="AQ836:AQ846" si="515">(AM836-AK836)^2</f>
        <v>4.3610723597421635E-14</v>
      </c>
      <c r="AR836" s="280">
        <f t="shared" ref="AR836:AR846" si="516">(AN836-AL836)^2</f>
        <v>9.2666750942736684E-18</v>
      </c>
      <c r="AS836" s="475"/>
    </row>
    <row r="837" spans="4:45" s="20" customFormat="1" x14ac:dyDescent="0.25">
      <c r="D837" s="463"/>
      <c r="E837" s="426"/>
      <c r="F837" s="370"/>
      <c r="G837" s="370"/>
      <c r="H837" s="283">
        <v>1</v>
      </c>
      <c r="I837" s="284">
        <v>2684.2720969511702</v>
      </c>
      <c r="J837" s="284">
        <v>48.363060549728502</v>
      </c>
      <c r="K837" s="285">
        <v>2684.1326078558595</v>
      </c>
      <c r="L837" s="285">
        <v>48.364671254334631</v>
      </c>
      <c r="M837" s="286">
        <f t="shared" si="505"/>
        <v>5.1965333718988612E-3</v>
      </c>
      <c r="N837" s="286">
        <f t="shared" si="506"/>
        <v>3.3304439128147233E-3</v>
      </c>
      <c r="O837" s="287">
        <f t="shared" si="507"/>
        <v>1.945720771057995E-2</v>
      </c>
      <c r="P837" s="288">
        <f t="shared" si="508"/>
        <v>2.5943693282062455E-6</v>
      </c>
      <c r="Q837" s="223"/>
      <c r="R837" s="23"/>
      <c r="S837" s="372"/>
      <c r="T837" s="367"/>
      <c r="U837" s="367"/>
      <c r="V837" s="3">
        <v>1</v>
      </c>
      <c r="W837" s="252">
        <v>2868.66182246792</v>
      </c>
      <c r="X837" s="252">
        <v>48.373850841795601</v>
      </c>
      <c r="Y837" s="253">
        <v>2868.5264839815973</v>
      </c>
      <c r="Z837" s="253">
        <v>48.375986230796578</v>
      </c>
      <c r="AA837" s="2">
        <f t="shared" si="509"/>
        <v>4.717826453532541E-3</v>
      </c>
      <c r="AB837" s="2">
        <f t="shared" si="510"/>
        <v>4.4143456925933118E-3</v>
      </c>
      <c r="AC837" s="215">
        <f t="shared" si="511"/>
        <v>1.831650588014137E-2</v>
      </c>
      <c r="AD837" s="217">
        <f t="shared" si="512"/>
        <v>4.5598861854906357E-6</v>
      </c>
      <c r="AE837" s="223"/>
      <c r="AF837" s="23"/>
      <c r="AG837" s="372"/>
      <c r="AH837" s="367"/>
      <c r="AI837" s="367"/>
      <c r="AJ837" s="3">
        <v>1</v>
      </c>
      <c r="AK837" s="252">
        <v>2668.2404050345699</v>
      </c>
      <c r="AL837" s="252">
        <v>48.362047332619099</v>
      </c>
      <c r="AM837" s="253">
        <v>2668.1005292077803</v>
      </c>
      <c r="AN837" s="253">
        <v>48.363608744826621</v>
      </c>
      <c r="AO837" s="2">
        <f t="shared" si="513"/>
        <v>5.2422497810063716E-3</v>
      </c>
      <c r="AP837" s="2">
        <f t="shared" si="514"/>
        <v>3.2285899659771074E-3</v>
      </c>
      <c r="AQ837" s="215">
        <f t="shared" si="515"/>
        <v>1.9565246920087685E-2</v>
      </c>
      <c r="AR837" s="280">
        <f t="shared" si="516"/>
        <v>2.438008081798848E-6</v>
      </c>
      <c r="AS837" s="475"/>
    </row>
    <row r="838" spans="4:45" s="20" customFormat="1" x14ac:dyDescent="0.25">
      <c r="D838" s="463"/>
      <c r="E838" s="426"/>
      <c r="F838" s="370"/>
      <c r="G838" s="370"/>
      <c r="H838" s="283">
        <v>2</v>
      </c>
      <c r="I838" s="284">
        <v>2684.2613310464299</v>
      </c>
      <c r="J838" s="284">
        <v>48.359282768963702</v>
      </c>
      <c r="K838" s="285">
        <v>2683.982350689435</v>
      </c>
      <c r="L838" s="285">
        <v>48.362626200817523</v>
      </c>
      <c r="M838" s="286">
        <f t="shared" si="505"/>
        <v>1.0393189134313899E-2</v>
      </c>
      <c r="N838" s="286">
        <f t="shared" si="506"/>
        <v>6.9137333359439541E-3</v>
      </c>
      <c r="O838" s="287">
        <f t="shared" si="507"/>
        <v>7.7830039589005862E-2</v>
      </c>
      <c r="P838" s="288">
        <f t="shared" si="508"/>
        <v>1.1178536561146559E-5</v>
      </c>
      <c r="Q838" s="223"/>
      <c r="R838" s="23"/>
      <c r="S838" s="372"/>
      <c r="T838" s="367"/>
      <c r="U838" s="367"/>
      <c r="V838" s="3">
        <v>2</v>
      </c>
      <c r="W838" s="252">
        <v>2868.65053812418</v>
      </c>
      <c r="X838" s="252">
        <v>48.368843664548699</v>
      </c>
      <c r="Y838" s="253">
        <v>2868.3798599715906</v>
      </c>
      <c r="Z838" s="253">
        <v>48.373276017287921</v>
      </c>
      <c r="AA838" s="2">
        <f t="shared" si="509"/>
        <v>9.4357311562398641E-3</v>
      </c>
      <c r="AB838" s="2">
        <f t="shared" si="510"/>
        <v>9.1636524742287808E-3</v>
      </c>
      <c r="AC838" s="215">
        <f t="shared" si="511"/>
        <v>7.3266662289224446E-2</v>
      </c>
      <c r="AD838" s="217">
        <f t="shared" si="512"/>
        <v>1.9645750804891134E-5</v>
      </c>
      <c r="AE838" s="223"/>
      <c r="AF838" s="23"/>
      <c r="AG838" s="372"/>
      <c r="AH838" s="367"/>
      <c r="AI838" s="367"/>
      <c r="AJ838" s="3">
        <v>2</v>
      </c>
      <c r="AK838" s="252">
        <v>2668.2296842088799</v>
      </c>
      <c r="AL838" s="252">
        <v>48.358385087142999</v>
      </c>
      <c r="AM838" s="253">
        <v>2667.9499306043867</v>
      </c>
      <c r="AN838" s="253">
        <v>48.361626218228658</v>
      </c>
      <c r="AO838" s="2">
        <f t="shared" si="513"/>
        <v>1.0484614804670618E-2</v>
      </c>
      <c r="AP838" s="2">
        <f t="shared" si="514"/>
        <v>6.7023145620314318E-3</v>
      </c>
      <c r="AQ838" s="215">
        <f t="shared" si="515"/>
        <v>7.8262079226926753E-2</v>
      </c>
      <c r="AR838" s="280">
        <f t="shared" si="516"/>
        <v>1.0504930714423931E-5</v>
      </c>
      <c r="AS838" s="475"/>
    </row>
    <row r="839" spans="4:45" s="20" customFormat="1" x14ac:dyDescent="0.25">
      <c r="D839" s="463"/>
      <c r="E839" s="426"/>
      <c r="F839" s="370"/>
      <c r="G839" s="370"/>
      <c r="H839" s="283">
        <v>3</v>
      </c>
      <c r="I839" s="284">
        <v>2684.2505652863701</v>
      </c>
      <c r="J839" s="284">
        <v>48.355446363976597</v>
      </c>
      <c r="K839" s="285">
        <v>2683.8320915040508</v>
      </c>
      <c r="L839" s="285">
        <v>48.360701771723768</v>
      </c>
      <c r="M839" s="286">
        <f t="shared" si="505"/>
        <v>1.5589967186043212E-2</v>
      </c>
      <c r="N839" s="286">
        <f t="shared" si="506"/>
        <v>1.0868285048209738E-2</v>
      </c>
      <c r="O839" s="287">
        <f t="shared" si="507"/>
        <v>0.17512030648864141</v>
      </c>
      <c r="P839" s="288">
        <f t="shared" si="508"/>
        <v>2.7619310589026521E-5</v>
      </c>
      <c r="Q839" s="223"/>
      <c r="R839" s="23"/>
      <c r="S839" s="372"/>
      <c r="T839" s="367"/>
      <c r="U839" s="367"/>
      <c r="V839" s="3">
        <v>3</v>
      </c>
      <c r="W839" s="252">
        <v>2868.6392539695298</v>
      </c>
      <c r="X839" s="252">
        <v>48.363758792790399</v>
      </c>
      <c r="Y839" s="253">
        <v>2868.2332346499161</v>
      </c>
      <c r="Z839" s="253">
        <v>48.370725529510018</v>
      </c>
      <c r="AA839" s="2">
        <f t="shared" si="509"/>
        <v>1.4153725291595904E-2</v>
      </c>
      <c r="AB839" s="2">
        <f t="shared" si="510"/>
        <v>1.4404870286172686E-2</v>
      </c>
      <c r="AC839" s="215">
        <f t="shared" si="511"/>
        <v>0.16485168789959898</v>
      </c>
      <c r="AD839" s="217">
        <f t="shared" si="512"/>
        <v>4.8535420520486219E-5</v>
      </c>
      <c r="AE839" s="223"/>
      <c r="AF839" s="23"/>
      <c r="AG839" s="372"/>
      <c r="AH839" s="367"/>
      <c r="AI839" s="367"/>
      <c r="AJ839" s="3">
        <v>3</v>
      </c>
      <c r="AK839" s="252">
        <v>2668.2189635234799</v>
      </c>
      <c r="AL839" s="252">
        <v>48.354666007718102</v>
      </c>
      <c r="AM839" s="253">
        <v>2667.7993299091422</v>
      </c>
      <c r="AN839" s="253">
        <v>48.359760636501363</v>
      </c>
      <c r="AO839" s="2">
        <f t="shared" si="513"/>
        <v>1.5727105611436972E-2</v>
      </c>
      <c r="AP839" s="2">
        <f t="shared" si="514"/>
        <v>1.0535961064126544E-2</v>
      </c>
      <c r="AQ839" s="215">
        <f t="shared" si="515"/>
        <v>0.17609237028214386</v>
      </c>
      <c r="AR839" s="280">
        <f t="shared" si="516"/>
        <v>2.5955242439237697E-5</v>
      </c>
      <c r="AS839" s="475"/>
    </row>
    <row r="840" spans="4:45" s="20" customFormat="1" x14ac:dyDescent="0.25">
      <c r="D840" s="463"/>
      <c r="E840" s="426"/>
      <c r="F840" s="370"/>
      <c r="G840" s="370"/>
      <c r="H840" s="283">
        <v>4</v>
      </c>
      <c r="I840" s="284">
        <v>2684.2397996586801</v>
      </c>
      <c r="J840" s="284">
        <v>48.352044492193798</v>
      </c>
      <c r="K840" s="285">
        <v>2683.6818302306719</v>
      </c>
      <c r="L840" s="285">
        <v>48.358890852274037</v>
      </c>
      <c r="M840" s="286">
        <f t="shared" si="505"/>
        <v>2.0786869641047482E-2</v>
      </c>
      <c r="N840" s="286">
        <f t="shared" si="506"/>
        <v>1.4159401432020479E-2</v>
      </c>
      <c r="O840" s="287">
        <f t="shared" si="507"/>
        <v>0.31132988259175765</v>
      </c>
      <c r="P840" s="288">
        <f t="shared" si="508"/>
        <v>4.6872646348288342E-5</v>
      </c>
      <c r="Q840" s="223"/>
      <c r="R840" s="23"/>
      <c r="S840" s="372"/>
      <c r="T840" s="367"/>
      <c r="U840" s="367"/>
      <c r="V840" s="3">
        <v>4</v>
      </c>
      <c r="W840" s="252">
        <v>2868.6279699882698</v>
      </c>
      <c r="X840" s="252">
        <v>48.359248761063697</v>
      </c>
      <c r="Y840" s="253">
        <v>2868.0866079349489</v>
      </c>
      <c r="Z840" s="253">
        <v>48.368325354157605</v>
      </c>
      <c r="AA840" s="2">
        <f t="shared" si="509"/>
        <v>1.8871811157969539E-2</v>
      </c>
      <c r="AB840" s="2">
        <f t="shared" si="510"/>
        <v>1.8769094488532471E-2</v>
      </c>
      <c r="AC840" s="215">
        <f t="shared" si="511"/>
        <v>0.2930728727758008</v>
      </c>
      <c r="AD840" s="217">
        <f t="shared" si="512"/>
        <v>8.2384542192387724E-5</v>
      </c>
      <c r="AE840" s="223"/>
      <c r="AF840" s="23"/>
      <c r="AG840" s="372"/>
      <c r="AH840" s="367"/>
      <c r="AI840" s="367"/>
      <c r="AJ840" s="3">
        <v>4</v>
      </c>
      <c r="AK840" s="252">
        <v>2668.2082429664001</v>
      </c>
      <c r="AL840" s="252">
        <v>48.351368274724301</v>
      </c>
      <c r="AM840" s="253">
        <v>2667.648727054418</v>
      </c>
      <c r="AN840" s="253">
        <v>48.358005101394909</v>
      </c>
      <c r="AO840" s="2">
        <f t="shared" si="513"/>
        <v>2.096972428808792E-2</v>
      </c>
      <c r="AP840" s="2">
        <f t="shared" si="514"/>
        <v>1.3726243759842544E-2</v>
      </c>
      <c r="AQ840" s="215">
        <f t="shared" si="515"/>
        <v>0.31305805576114892</v>
      </c>
      <c r="AR840" s="280">
        <f t="shared" si="516"/>
        <v>4.4047468255691437E-5</v>
      </c>
      <c r="AS840" s="475"/>
    </row>
    <row r="841" spans="4:45" s="20" customFormat="1" x14ac:dyDescent="0.25">
      <c r="D841" s="463"/>
      <c r="E841" s="426"/>
      <c r="F841" s="370"/>
      <c r="G841" s="370"/>
      <c r="H841" s="283">
        <v>5</v>
      </c>
      <c r="I841" s="284">
        <v>2684.22903414042</v>
      </c>
      <c r="J841" s="284">
        <v>48.348880209581601</v>
      </c>
      <c r="K841" s="285">
        <v>2683.5315668043049</v>
      </c>
      <c r="L841" s="285">
        <v>48.35718674733544</v>
      </c>
      <c r="M841" s="286">
        <f t="shared" si="505"/>
        <v>2.598389806697135E-2</v>
      </c>
      <c r="N841" s="286">
        <f t="shared" si="506"/>
        <v>1.7180413936852212E-2</v>
      </c>
      <c r="O841" s="287">
        <f t="shared" si="507"/>
        <v>0.48646068494748868</v>
      </c>
      <c r="P841" s="288">
        <f t="shared" si="508"/>
        <v>6.8998569455951637E-5</v>
      </c>
      <c r="Q841" s="223"/>
      <c r="R841" s="23"/>
      <c r="S841" s="372"/>
      <c r="T841" s="367"/>
      <c r="U841" s="367"/>
      <c r="V841" s="3">
        <v>5</v>
      </c>
      <c r="W841" s="252">
        <v>2868.6166861511801</v>
      </c>
      <c r="X841" s="252">
        <v>48.355052954399497</v>
      </c>
      <c r="Y841" s="253">
        <v>2867.9399797498513</v>
      </c>
      <c r="Z841" s="253">
        <v>48.366066632686071</v>
      </c>
      <c r="AA841" s="2">
        <f t="shared" si="509"/>
        <v>2.3589990415790452E-2</v>
      </c>
      <c r="AB841" s="2">
        <f t="shared" si="510"/>
        <v>2.27766854003035E-2</v>
      </c>
      <c r="AC841" s="215">
        <f t="shared" si="511"/>
        <v>0.45793155359941429</v>
      </c>
      <c r="AD841" s="217">
        <f t="shared" si="512"/>
        <v>1.2130110940014579E-4</v>
      </c>
      <c r="AE841" s="223"/>
      <c r="AF841" s="23"/>
      <c r="AG841" s="372"/>
      <c r="AH841" s="367"/>
      <c r="AI841" s="367"/>
      <c r="AJ841" s="3">
        <v>5</v>
      </c>
      <c r="AK841" s="252">
        <v>2668.1975225153201</v>
      </c>
      <c r="AL841" s="252">
        <v>48.348300924291401</v>
      </c>
      <c r="AM841" s="253">
        <v>2667.4981219765441</v>
      </c>
      <c r="AN841" s="253">
        <v>48.356353121564027</v>
      </c>
      <c r="AO841" s="2">
        <f t="shared" si="513"/>
        <v>2.6212472385352577E-2</v>
      </c>
      <c r="AP841" s="2">
        <f t="shared" si="514"/>
        <v>1.6654561005638845E-2</v>
      </c>
      <c r="AQ841" s="215">
        <f t="shared" si="515"/>
        <v>0.48916111364014486</v>
      </c>
      <c r="AR841" s="280">
        <f t="shared" si="516"/>
        <v>6.4837880917284962E-5</v>
      </c>
      <c r="AS841" s="475"/>
    </row>
    <row r="842" spans="4:45" s="20" customFormat="1" x14ac:dyDescent="0.25">
      <c r="D842" s="463"/>
      <c r="E842" s="426"/>
      <c r="F842" s="370"/>
      <c r="G842" s="370"/>
      <c r="H842" s="283">
        <v>6</v>
      </c>
      <c r="I842" s="284">
        <v>2684.2182687239401</v>
      </c>
      <c r="J842" s="284">
        <v>48.345865811795697</v>
      </c>
      <c r="K842" s="285">
        <v>2683.3813011637603</v>
      </c>
      <c r="L842" s="285">
        <v>48.355583156669994</v>
      </c>
      <c r="M842" s="286">
        <f t="shared" si="505"/>
        <v>3.1181054459393488E-2</v>
      </c>
      <c r="N842" s="286">
        <f t="shared" si="506"/>
        <v>2.009963977504264E-2</v>
      </c>
      <c r="O842" s="287">
        <f t="shared" si="507"/>
        <v>0.70051469679332845</v>
      </c>
      <c r="P842" s="288">
        <f t="shared" si="508"/>
        <v>9.4426791406015096E-5</v>
      </c>
      <c r="Q842" s="223"/>
      <c r="R842" s="23"/>
      <c r="S842" s="372"/>
      <c r="T842" s="367"/>
      <c r="U842" s="367"/>
      <c r="V842" s="3">
        <v>6</v>
      </c>
      <c r="W842" s="252">
        <v>2868.6054024485302</v>
      </c>
      <c r="X842" s="252">
        <v>48.351055652729102</v>
      </c>
      <c r="Y842" s="253">
        <v>2867.7933500222921</v>
      </c>
      <c r="Z842" s="253">
        <v>48.36394102861761</v>
      </c>
      <c r="AA842" s="2">
        <f t="shared" si="509"/>
        <v>2.8308265247808582E-2</v>
      </c>
      <c r="AB842" s="2">
        <f t="shared" si="510"/>
        <v>2.6649626806609924E-2</v>
      </c>
      <c r="AC842" s="215">
        <f t="shared" si="511"/>
        <v>0.65942914295917965</v>
      </c>
      <c r="AD842" s="217">
        <f t="shared" si="512"/>
        <v>1.660329117881582E-4</v>
      </c>
      <c r="AE842" s="223"/>
      <c r="AF842" s="23"/>
      <c r="AG842" s="372"/>
      <c r="AH842" s="367"/>
      <c r="AI842" s="367"/>
      <c r="AJ842" s="3">
        <v>6</v>
      </c>
      <c r="AK842" s="252">
        <v>2668.1868021627802</v>
      </c>
      <c r="AL842" s="252">
        <v>48.345378884401903</v>
      </c>
      <c r="AM842" s="253">
        <v>2667.3475146155761</v>
      </c>
      <c r="AN842" s="253">
        <v>48.354798588566261</v>
      </c>
      <c r="AO842" s="2">
        <f t="shared" si="513"/>
        <v>3.1455351871307664E-2</v>
      </c>
      <c r="AP842" s="2">
        <f t="shared" si="514"/>
        <v>1.9484187282680258E-2</v>
      </c>
      <c r="AQ842" s="215">
        <f t="shared" si="515"/>
        <v>0.70440358689186455</v>
      </c>
      <c r="AR842" s="280">
        <f t="shared" si="516"/>
        <v>8.8730826544027638E-5</v>
      </c>
      <c r="AS842" s="475"/>
    </row>
    <row r="843" spans="4:45" s="20" customFormat="1" x14ac:dyDescent="0.25">
      <c r="D843" s="463"/>
      <c r="E843" s="426"/>
      <c r="F843" s="370"/>
      <c r="G843" s="370"/>
      <c r="H843" s="283">
        <v>7</v>
      </c>
      <c r="I843" s="284">
        <v>2684.2075033870601</v>
      </c>
      <c r="J843" s="284">
        <v>48.343601550363701</v>
      </c>
      <c r="K843" s="285">
        <v>2683.231033251428</v>
      </c>
      <c r="L843" s="285">
        <v>48.354074151642969</v>
      </c>
      <c r="M843" s="286">
        <f t="shared" si="505"/>
        <v>3.6378340139498984E-2</v>
      </c>
      <c r="N843" s="286">
        <f t="shared" si="506"/>
        <v>2.1662848739885419E-2</v>
      </c>
      <c r="O843" s="287">
        <f t="shared" si="507"/>
        <v>0.9534939257813686</v>
      </c>
      <c r="P843" s="288">
        <f t="shared" si="508"/>
        <v>1.0967537755452972E-4</v>
      </c>
      <c r="Q843" s="223"/>
      <c r="R843" s="23"/>
      <c r="S843" s="372"/>
      <c r="T843" s="367"/>
      <c r="U843" s="367"/>
      <c r="V843" s="3">
        <v>7</v>
      </c>
      <c r="W843" s="252">
        <v>2868.5941188521201</v>
      </c>
      <c r="X843" s="252">
        <v>48.348052394876497</v>
      </c>
      <c r="Y843" s="253">
        <v>2867.6467186841796</v>
      </c>
      <c r="Z843" s="253">
        <v>48.36194069677412</v>
      </c>
      <c r="AA843" s="2">
        <f t="shared" si="509"/>
        <v>3.3026637045452514E-2</v>
      </c>
      <c r="AB843" s="2">
        <f t="shared" si="510"/>
        <v>2.8725669824695533E-2</v>
      </c>
      <c r="AC843" s="215">
        <f t="shared" si="511"/>
        <v>0.89756707821366188</v>
      </c>
      <c r="AD843" s="217">
        <f t="shared" si="512"/>
        <v>1.9288492959951926E-4</v>
      </c>
      <c r="AE843" s="223"/>
      <c r="AF843" s="23"/>
      <c r="AG843" s="372"/>
      <c r="AH843" s="367"/>
      <c r="AI843" s="367"/>
      <c r="AJ843" s="3">
        <v>7</v>
      </c>
      <c r="AK843" s="252">
        <v>2668.1760818872199</v>
      </c>
      <c r="AL843" s="252">
        <v>48.343184045860802</v>
      </c>
      <c r="AM843" s="253">
        <v>2667.1969049150748</v>
      </c>
      <c r="AN843" s="253">
        <v>48.353335754276003</v>
      </c>
      <c r="AO843" s="2">
        <f t="shared" si="513"/>
        <v>3.669836405446264E-2</v>
      </c>
      <c r="AP843" s="2">
        <f t="shared" si="514"/>
        <v>2.0999254839255761E-2</v>
      </c>
      <c r="AQ843" s="215">
        <f t="shared" si="515"/>
        <v>0.95878754277918554</v>
      </c>
      <c r="AR843" s="280">
        <f t="shared" si="516"/>
        <v>1.030571837472576E-4</v>
      </c>
      <c r="AS843" s="475"/>
    </row>
    <row r="844" spans="4:45" s="20" customFormat="1" x14ac:dyDescent="0.25">
      <c r="D844" s="463"/>
      <c r="E844" s="426"/>
      <c r="F844" s="370"/>
      <c r="G844" s="370"/>
      <c r="H844" s="283">
        <v>8</v>
      </c>
      <c r="I844" s="284">
        <v>2684.1967381057998</v>
      </c>
      <c r="J844" s="284">
        <v>48.3415023353758</v>
      </c>
      <c r="K844" s="285">
        <v>2683.0807630130662</v>
      </c>
      <c r="L844" s="285">
        <v>48.352654153304996</v>
      </c>
      <c r="M844" s="286">
        <f t="shared" si="505"/>
        <v>4.157575623615184E-2</v>
      </c>
      <c r="N844" s="286">
        <f t="shared" si="506"/>
        <v>2.3068827798997677E-2</v>
      </c>
      <c r="O844" s="287">
        <f t="shared" si="507"/>
        <v>1.2454004076017811</v>
      </c>
      <c r="P844" s="288">
        <f t="shared" si="508"/>
        <v>1.2436304312594368E-4</v>
      </c>
      <c r="Q844" s="223"/>
      <c r="R844" s="23"/>
      <c r="S844" s="372"/>
      <c r="T844" s="367"/>
      <c r="U844" s="367"/>
      <c r="V844" s="3">
        <v>8</v>
      </c>
      <c r="W844" s="252">
        <v>2868.58283533143</v>
      </c>
      <c r="X844" s="252">
        <v>48.345267740769103</v>
      </c>
      <c r="Y844" s="253">
        <v>2867.5000856714132</v>
      </c>
      <c r="Z844" s="253">
        <v>48.360058254323278</v>
      </c>
      <c r="AA844" s="2">
        <f t="shared" si="509"/>
        <v>3.7745106980385225E-2</v>
      </c>
      <c r="AB844" s="2">
        <f t="shared" si="510"/>
        <v>3.0593508414272622E-2</v>
      </c>
      <c r="AC844" s="215">
        <f t="shared" si="511"/>
        <v>1.1723468262665306</v>
      </c>
      <c r="AD844" s="217">
        <f t="shared" si="512"/>
        <v>2.1875929119622914E-4</v>
      </c>
      <c r="AE844" s="223"/>
      <c r="AF844" s="23"/>
      <c r="AG844" s="372"/>
      <c r="AH844" s="367"/>
      <c r="AI844" s="367"/>
      <c r="AJ844" s="3">
        <v>8</v>
      </c>
      <c r="AK844" s="252">
        <v>2668.1653616652802</v>
      </c>
      <c r="AL844" s="252">
        <v>48.341149207590398</v>
      </c>
      <c r="AM844" s="253">
        <v>2667.0462928218994</v>
      </c>
      <c r="AN844" s="253">
        <v>48.35195920963077</v>
      </c>
      <c r="AO844" s="2">
        <f t="shared" si="513"/>
        <v>4.1941510052522751E-2</v>
      </c>
      <c r="AP844" s="2">
        <f t="shared" si="514"/>
        <v>2.2361905369587626E-2</v>
      </c>
      <c r="AQ844" s="215">
        <f t="shared" si="515"/>
        <v>1.2523150762255824</v>
      </c>
      <c r="AR844" s="280">
        <f t="shared" si="516"/>
        <v>1.1685614411285813E-4</v>
      </c>
      <c r="AS844" s="475"/>
    </row>
    <row r="845" spans="4:45" s="20" customFormat="1" x14ac:dyDescent="0.25">
      <c r="D845" s="463"/>
      <c r="E845" s="426"/>
      <c r="F845" s="370"/>
      <c r="G845" s="370"/>
      <c r="H845" s="283">
        <v>9</v>
      </c>
      <c r="I845" s="284">
        <v>2684.1859728705999</v>
      </c>
      <c r="J845" s="284">
        <v>48.339617006764797</v>
      </c>
      <c r="K845" s="285">
        <v>2682.9304903976022</v>
      </c>
      <c r="L845" s="285">
        <v>48.351317911766976</v>
      </c>
      <c r="M845" s="286">
        <f t="shared" si="505"/>
        <v>4.677330429735764E-2</v>
      </c>
      <c r="N845" s="286">
        <f t="shared" si="506"/>
        <v>2.420562206883389E-2</v>
      </c>
      <c r="O845" s="287">
        <f t="shared" si="507"/>
        <v>1.5762362400045595</v>
      </c>
      <c r="P845" s="288">
        <f t="shared" si="508"/>
        <v>1.3691117787002316E-4</v>
      </c>
      <c r="Q845" s="223"/>
      <c r="R845" s="23"/>
      <c r="S845" s="372"/>
      <c r="T845" s="367"/>
      <c r="U845" s="367"/>
      <c r="V845" s="3">
        <v>9</v>
      </c>
      <c r="W845" s="252">
        <v>2868.57155187432</v>
      </c>
      <c r="X845" s="252">
        <v>48.342766497852601</v>
      </c>
      <c r="Y845" s="253">
        <v>2867.3534509236461</v>
      </c>
      <c r="Z845" s="253">
        <v>48.35828675353099</v>
      </c>
      <c r="AA845" s="2">
        <f t="shared" si="509"/>
        <v>4.2463676734088698E-2</v>
      </c>
      <c r="AB845" s="2">
        <f t="shared" si="510"/>
        <v>3.2104607995652297E-2</v>
      </c>
      <c r="AC845" s="215">
        <f t="shared" si="511"/>
        <v>1.4837699260327635</v>
      </c>
      <c r="AD845" s="217">
        <f t="shared" si="512"/>
        <v>2.4087833632256927E-4</v>
      </c>
      <c r="AE845" s="223"/>
      <c r="AF845" s="23"/>
      <c r="AG845" s="372"/>
      <c r="AH845" s="367"/>
      <c r="AI845" s="367"/>
      <c r="AJ845" s="3">
        <v>9</v>
      </c>
      <c r="AK845" s="252">
        <v>2668.1546414876798</v>
      </c>
      <c r="AL845" s="252">
        <v>48.339321705291603</v>
      </c>
      <c r="AM845" s="253">
        <v>2666.8956782860141</v>
      </c>
      <c r="AN845" s="253">
        <v>48.350663864631144</v>
      </c>
      <c r="AO845" s="2">
        <f t="shared" si="513"/>
        <v>4.7184791394388838E-2</v>
      </c>
      <c r="AP845" s="2">
        <f t="shared" si="514"/>
        <v>2.3463629483034144E-2</v>
      </c>
      <c r="AQ845" s="215">
        <f t="shared" si="515"/>
        <v>1.5849883431482621</v>
      </c>
      <c r="AR845" s="280">
        <f t="shared" si="516"/>
        <v>1.2864457848354904E-4</v>
      </c>
      <c r="AS845" s="475"/>
    </row>
    <row r="846" spans="4:45" s="20" customFormat="1" x14ac:dyDescent="0.25">
      <c r="D846" s="463"/>
      <c r="E846" s="426"/>
      <c r="F846" s="370"/>
      <c r="G846" s="370"/>
      <c r="H846" s="283">
        <v>10</v>
      </c>
      <c r="I846" s="284">
        <v>2684.1752076722901</v>
      </c>
      <c r="J846" s="284">
        <v>48.337952043586498</v>
      </c>
      <c r="K846" s="285">
        <v>2682.7802153569469</v>
      </c>
      <c r="L846" s="285">
        <v>48.350060486791428</v>
      </c>
      <c r="M846" s="286">
        <f t="shared" si="505"/>
        <v>5.1970985774543461E-2</v>
      </c>
      <c r="N846" s="286">
        <f t="shared" si="506"/>
        <v>2.504955773470062E-2</v>
      </c>
      <c r="O846" s="287">
        <f t="shared" si="507"/>
        <v>1.946003559866549</v>
      </c>
      <c r="P846" s="288">
        <f t="shared" si="508"/>
        <v>1.4661439684701786E-4</v>
      </c>
      <c r="Q846" s="223"/>
      <c r="R846" s="23"/>
      <c r="S846" s="372"/>
      <c r="T846" s="367"/>
      <c r="U846" s="367"/>
      <c r="V846" s="3">
        <v>10</v>
      </c>
      <c r="W846" s="252">
        <v>2868.5602684691198</v>
      </c>
      <c r="X846" s="252">
        <v>48.340557532907198</v>
      </c>
      <c r="Y846" s="253">
        <v>2867.2068143840661</v>
      </c>
      <c r="Z846" s="253">
        <v>48.356619656119591</v>
      </c>
      <c r="AA846" s="2">
        <f t="shared" si="509"/>
        <v>4.7182347881295592E-2</v>
      </c>
      <c r="AB846" s="2">
        <f t="shared" si="510"/>
        <v>3.3227012744854872E-2</v>
      </c>
      <c r="AC846" s="215">
        <f t="shared" si="511"/>
        <v>1.831837960348621</v>
      </c>
      <c r="AD846" s="217">
        <f t="shared" si="512"/>
        <v>2.5799180209009324E-4</v>
      </c>
      <c r="AE846" s="223"/>
      <c r="AF846" s="23"/>
      <c r="AG846" s="372"/>
      <c r="AH846" s="367"/>
      <c r="AI846" s="367"/>
      <c r="AJ846" s="3">
        <v>10</v>
      </c>
      <c r="AK846" s="252">
        <v>2668.1439213454801</v>
      </c>
      <c r="AL846" s="252">
        <v>48.337707810741698</v>
      </c>
      <c r="AM846" s="253">
        <v>2666.7450612603038</v>
      </c>
      <c r="AN846" s="253">
        <v>48.349444929520445</v>
      </c>
      <c r="AO846" s="2">
        <f t="shared" si="513"/>
        <v>5.2428209512432426E-2</v>
      </c>
      <c r="AP846" s="2">
        <f t="shared" si="514"/>
        <v>2.4281496393460972E-2</v>
      </c>
      <c r="AQ846" s="215">
        <f t="shared" si="515"/>
        <v>1.9568095378992731</v>
      </c>
      <c r="AR846" s="280">
        <f t="shared" si="516"/>
        <v>1.3775995722641423E-4</v>
      </c>
      <c r="AS846" s="475"/>
    </row>
    <row r="847" spans="4:45" s="20" customFormat="1" x14ac:dyDescent="0.25">
      <c r="D847" s="463"/>
      <c r="E847" s="426"/>
      <c r="F847" s="370"/>
      <c r="G847" s="370"/>
      <c r="H847" s="283">
        <v>11</v>
      </c>
      <c r="I847" s="284">
        <v>2684.1644424912402</v>
      </c>
      <c r="J847" s="284">
        <v>48.336843418731199</v>
      </c>
      <c r="K847" s="285">
        <v>2682.6299378458179</v>
      </c>
      <c r="L847" s="285">
        <v>48.348877229528632</v>
      </c>
      <c r="M847" s="286">
        <f t="shared" ref="M847:M910" si="517">ABS(I847-K847)/I847*100</f>
        <v>5.7168801625208585E-2</v>
      </c>
      <c r="N847" s="286">
        <f t="shared" ref="N847:N910" si="518">ABS(J847-L847)/J847*100</f>
        <v>2.4895731591711896E-2</v>
      </c>
      <c r="O847" s="287">
        <f t="shared" ref="O847:O910" si="519">(K847-I847)^2</f>
        <v>2.3547045068223205</v>
      </c>
      <c r="P847" s="288">
        <f t="shared" ref="P847:P910" si="520">(L847-J847)^2</f>
        <v>1.4481260230842408E-4</v>
      </c>
      <c r="Q847" s="223"/>
      <c r="R847" s="23"/>
      <c r="S847" s="372"/>
      <c r="T847" s="367"/>
      <c r="U847" s="367"/>
      <c r="V847" s="3">
        <v>11</v>
      </c>
      <c r="W847" s="252">
        <v>2868.5489850908398</v>
      </c>
      <c r="X847" s="252">
        <v>48.339086565155</v>
      </c>
      <c r="Y847" s="253">
        <v>2867.060175999186</v>
      </c>
      <c r="Z847" s="253">
        <v>48.355050809137218</v>
      </c>
      <c r="AA847" s="2">
        <f t="shared" ref="AA847:AA910" si="521">ABS(W847-Y847)/W847*100</f>
        <v>5.1901121416850181E-2</v>
      </c>
      <c r="AB847" s="2">
        <f t="shared" ref="AB847:AB910" si="522">ABS(X847-Z847)/X847*100</f>
        <v>3.302553919942211E-2</v>
      </c>
      <c r="AC847" s="215">
        <f t="shared" ref="AC847:AC910" si="523">(Y847-W847)^2</f>
        <v>2.2165525113910736</v>
      </c>
      <c r="AD847" s="217">
        <f t="shared" ref="AD847:AD910" si="524">(Z847-X847)^2</f>
        <v>2.5485708592377888E-4</v>
      </c>
      <c r="AE847" s="223"/>
      <c r="AF847" s="23"/>
      <c r="AG847" s="372"/>
      <c r="AH847" s="367"/>
      <c r="AI847" s="367"/>
      <c r="AJ847" s="3">
        <v>11</v>
      </c>
      <c r="AK847" s="252">
        <v>2668.1332012195799</v>
      </c>
      <c r="AL847" s="252">
        <v>48.336633188393002</v>
      </c>
      <c r="AM847" s="253">
        <v>2666.5944417004021</v>
      </c>
      <c r="AN847" s="253">
        <v>48.348297897074524</v>
      </c>
      <c r="AO847" s="2">
        <f t="shared" ref="AO847:AO910" si="525">ABS(AK847-AM847)/AK847*100</f>
        <v>5.7671765355434598E-2</v>
      </c>
      <c r="AP847" s="2">
        <f t="shared" ref="AP847:AP910" si="526">ABS(AL847-AN847)/AL847*100</f>
        <v>2.4132232454127683E-2</v>
      </c>
      <c r="AQ847" s="215">
        <f t="shared" ref="AQ847:AQ910" si="527">(AM847-AK847)^2</f>
        <v>2.3677808578602999</v>
      </c>
      <c r="AR847" s="280">
        <f t="shared" ref="AR847:AR910" si="528">(AN847-AL847)^2</f>
        <v>1.3606542862477539E-4</v>
      </c>
      <c r="AS847" s="475"/>
    </row>
    <row r="848" spans="4:45" s="20" customFormat="1" x14ac:dyDescent="0.25">
      <c r="D848" s="463"/>
      <c r="E848" s="426"/>
      <c r="F848" s="370"/>
      <c r="G848" s="370"/>
      <c r="H848" s="283">
        <v>12</v>
      </c>
      <c r="I848" s="284">
        <v>2684.1536773181601</v>
      </c>
      <c r="J848" s="284">
        <v>48.3357790817305</v>
      </c>
      <c r="K848" s="285">
        <v>2682.4796578215742</v>
      </c>
      <c r="L848" s="285">
        <v>48.347763765329994</v>
      </c>
      <c r="M848" s="286">
        <f t="shared" si="517"/>
        <v>6.2366753093606266E-2</v>
      </c>
      <c r="N848" s="286">
        <f t="shared" si="518"/>
        <v>2.4794642451565051E-2</v>
      </c>
      <c r="O848" s="287">
        <f t="shared" si="519"/>
        <v>2.8023412749499448</v>
      </c>
      <c r="P848" s="288">
        <f t="shared" si="520"/>
        <v>1.436326409799673E-4</v>
      </c>
      <c r="Q848" s="223"/>
      <c r="R848" s="23"/>
      <c r="S848" s="372"/>
      <c r="T848" s="367"/>
      <c r="U848" s="367"/>
      <c r="V848" s="3">
        <v>12</v>
      </c>
      <c r="W848" s="252">
        <v>2868.5377017276201</v>
      </c>
      <c r="X848" s="252">
        <v>48.337674362752097</v>
      </c>
      <c r="Y848" s="253">
        <v>2866.9135357186478</v>
      </c>
      <c r="Z848" s="253">
        <v>48.35357442224926</v>
      </c>
      <c r="AA848" s="2">
        <f t="shared" si="521"/>
        <v>5.6619998684139528E-2</v>
      </c>
      <c r="AB848" s="2">
        <f t="shared" si="522"/>
        <v>3.2893720491888663E-2</v>
      </c>
      <c r="AC848" s="215">
        <f t="shared" si="523"/>
        <v>2.6379152247007642</v>
      </c>
      <c r="AD848" s="217">
        <f t="shared" si="524"/>
        <v>2.5281189201332332E-4</v>
      </c>
      <c r="AE848" s="223"/>
      <c r="AF848" s="23"/>
      <c r="AG848" s="372"/>
      <c r="AH848" s="367"/>
      <c r="AI848" s="367"/>
      <c r="AJ848" s="3">
        <v>12</v>
      </c>
      <c r="AK848" s="252">
        <v>2668.1224811009401</v>
      </c>
      <c r="AL848" s="252">
        <v>48.335601494876499</v>
      </c>
      <c r="AM848" s="253">
        <v>2666.4438195645298</v>
      </c>
      <c r="AN848" s="253">
        <v>48.347218525936228</v>
      </c>
      <c r="AO848" s="2">
        <f t="shared" si="525"/>
        <v>6.2915460152252231E-2</v>
      </c>
      <c r="AP848" s="2">
        <f t="shared" si="526"/>
        <v>2.4034108815134372E-2</v>
      </c>
      <c r="AQ848" s="215">
        <f t="shared" si="527"/>
        <v>2.8179045538235417</v>
      </c>
      <c r="AR848" s="280">
        <f t="shared" si="528"/>
        <v>1.3495541064269281E-4</v>
      </c>
      <c r="AS848" s="475"/>
    </row>
    <row r="849" spans="4:45" s="20" customFormat="1" x14ac:dyDescent="0.25">
      <c r="D849" s="463"/>
      <c r="E849" s="426"/>
      <c r="F849" s="370"/>
      <c r="G849" s="370"/>
      <c r="H849" s="283">
        <v>13</v>
      </c>
      <c r="I849" s="284">
        <v>2684.1429121524002</v>
      </c>
      <c r="J849" s="284">
        <v>48.334710154588599</v>
      </c>
      <c r="K849" s="285">
        <v>2682.32937524406</v>
      </c>
      <c r="L849" s="285">
        <v>48.346715977575087</v>
      </c>
      <c r="M849" s="286">
        <f t="shared" si="517"/>
        <v>6.7564841653157182E-2</v>
      </c>
      <c r="N849" s="286">
        <f t="shared" si="518"/>
        <v>2.4838926204563894E-2</v>
      </c>
      <c r="O849" s="287">
        <f t="shared" si="519"/>
        <v>3.2889161179121711</v>
      </c>
      <c r="P849" s="288">
        <f t="shared" si="520"/>
        <v>1.4413978558288634E-4</v>
      </c>
      <c r="Q849" s="223"/>
      <c r="R849" s="23"/>
      <c r="S849" s="372"/>
      <c r="T849" s="367"/>
      <c r="U849" s="367"/>
      <c r="V849" s="3">
        <v>13</v>
      </c>
      <c r="W849" s="252">
        <v>2868.5264183786198</v>
      </c>
      <c r="X849" s="252">
        <v>48.336256068083998</v>
      </c>
      <c r="Y849" s="253">
        <v>2866.7668934950398</v>
      </c>
      <c r="Z849" s="253">
        <v>48.352185046368085</v>
      </c>
      <c r="AA849" s="2">
        <f t="shared" si="521"/>
        <v>6.1338981307852432E-2</v>
      </c>
      <c r="AB849" s="2">
        <f t="shared" si="522"/>
        <v>3.29545140228703E-2</v>
      </c>
      <c r="AC849" s="215">
        <f t="shared" si="523"/>
        <v>3.0959278159374599</v>
      </c>
      <c r="AD849" s="217">
        <f t="shared" si="524"/>
        <v>2.5373234917492276E-4</v>
      </c>
      <c r="AE849" s="223"/>
      <c r="AF849" s="23"/>
      <c r="AG849" s="372"/>
      <c r="AH849" s="367"/>
      <c r="AI849" s="367"/>
      <c r="AJ849" s="3">
        <v>13</v>
      </c>
      <c r="AK849" s="252">
        <v>2668.1117609889302</v>
      </c>
      <c r="AL849" s="252">
        <v>48.334565352092</v>
      </c>
      <c r="AM849" s="253">
        <v>2666.2931948133423</v>
      </c>
      <c r="AN849" s="253">
        <v>48.346202824932874</v>
      </c>
      <c r="AO849" s="2">
        <f t="shared" si="525"/>
        <v>6.8159295355522426E-2</v>
      </c>
      <c r="AP849" s="2">
        <f t="shared" si="526"/>
        <v>2.4076916293963659E-2</v>
      </c>
      <c r="AQ849" s="215">
        <f t="shared" si="527"/>
        <v>3.3071829349923116</v>
      </c>
      <c r="AR849" s="280">
        <f t="shared" si="528"/>
        <v>1.3543077412208818E-4</v>
      </c>
      <c r="AS849" s="475"/>
    </row>
    <row r="850" spans="4:45" s="20" customFormat="1" x14ac:dyDescent="0.25">
      <c r="D850" s="463"/>
      <c r="E850" s="426"/>
      <c r="F850" s="370"/>
      <c r="G850" s="370"/>
      <c r="H850" s="283">
        <v>14</v>
      </c>
      <c r="I850" s="284">
        <v>2684.1321469908398</v>
      </c>
      <c r="J850" s="284">
        <v>48.333858140698098</v>
      </c>
      <c r="K850" s="285">
        <v>2682.179090075459</v>
      </c>
      <c r="L850" s="285">
        <v>48.345729992452647</v>
      </c>
      <c r="M850" s="286">
        <f t="shared" si="517"/>
        <v>7.2763068598181421E-2</v>
      </c>
      <c r="N850" s="286">
        <f t="shared" si="518"/>
        <v>2.4562185207707459E-2</v>
      </c>
      <c r="O850" s="287">
        <f t="shared" si="519"/>
        <v>3.8144313147167055</v>
      </c>
      <c r="P850" s="288">
        <f t="shared" si="520"/>
        <v>1.4094086408198477E-4</v>
      </c>
      <c r="Q850" s="223"/>
      <c r="R850" s="23"/>
      <c r="S850" s="372"/>
      <c r="T850" s="367"/>
      <c r="U850" s="367"/>
      <c r="V850" s="3">
        <v>14</v>
      </c>
      <c r="W850" s="252">
        <v>2868.5151350399001</v>
      </c>
      <c r="X850" s="252">
        <v>48.335125480585702</v>
      </c>
      <c r="Y850" s="253">
        <v>2866.6202492837201</v>
      </c>
      <c r="Z850" s="253">
        <v>48.350877553542212</v>
      </c>
      <c r="AA850" s="2">
        <f t="shared" si="521"/>
        <v>6.6058070708196456E-2</v>
      </c>
      <c r="AB850" s="2">
        <f t="shared" si="522"/>
        <v>3.2589287396877137E-2</v>
      </c>
      <c r="AC850" s="215">
        <f t="shared" si="523"/>
        <v>3.5905920289737523</v>
      </c>
      <c r="AD850" s="217">
        <f t="shared" si="524"/>
        <v>2.4812780242719056E-4</v>
      </c>
      <c r="AE850" s="223"/>
      <c r="AF850" s="23"/>
      <c r="AG850" s="372"/>
      <c r="AH850" s="367"/>
      <c r="AI850" s="367"/>
      <c r="AJ850" s="3">
        <v>14</v>
      </c>
      <c r="AK850" s="252">
        <v>2668.10104088053</v>
      </c>
      <c r="AL850" s="252">
        <v>48.333739476111397</v>
      </c>
      <c r="AM850" s="253">
        <v>2666.1425674097854</v>
      </c>
      <c r="AN850" s="253">
        <v>48.345247038318789</v>
      </c>
      <c r="AO850" s="2">
        <f t="shared" si="525"/>
        <v>7.3403272242578019E-2</v>
      </c>
      <c r="AP850" s="2">
        <f t="shared" si="526"/>
        <v>2.3808549332457952E-2</v>
      </c>
      <c r="AQ850" s="215">
        <f t="shared" si="527"/>
        <v>3.835618335610373</v>
      </c>
      <c r="AR850" s="280">
        <f t="shared" si="528"/>
        <v>1.3242398795698941E-4</v>
      </c>
      <c r="AS850" s="475"/>
    </row>
    <row r="851" spans="4:45" s="20" customFormat="1" x14ac:dyDescent="0.25">
      <c r="D851" s="463"/>
      <c r="E851" s="426"/>
      <c r="F851" s="370"/>
      <c r="G851" s="370"/>
      <c r="H851" s="283">
        <v>15</v>
      </c>
      <c r="I851" s="284">
        <v>2684.1213818218098</v>
      </c>
      <c r="J851" s="284">
        <v>48.333240729524299</v>
      </c>
      <c r="K851" s="285">
        <v>2682.0288022801565</v>
      </c>
      <c r="L851" s="285">
        <v>48.344802164639141</v>
      </c>
      <c r="M851" s="286">
        <f t="shared" si="517"/>
        <v>7.7961434822780368E-2</v>
      </c>
      <c r="N851" s="286">
        <f t="shared" si="518"/>
        <v>2.3920256412229408E-2</v>
      </c>
      <c r="O851" s="287">
        <f t="shared" si="519"/>
        <v>4.3788891381460271</v>
      </c>
      <c r="P851" s="288">
        <f t="shared" si="520"/>
        <v>1.3366678191470885E-4</v>
      </c>
      <c r="Q851" s="223"/>
      <c r="R851" s="23"/>
      <c r="S851" s="372"/>
      <c r="T851" s="367"/>
      <c r="U851" s="367"/>
      <c r="V851" s="3">
        <v>15</v>
      </c>
      <c r="W851" s="252">
        <v>2868.5038516965001</v>
      </c>
      <c r="X851" s="252">
        <v>48.334306061898097</v>
      </c>
      <c r="Y851" s="253">
        <v>2866.4736030426566</v>
      </c>
      <c r="Z851" s="253">
        <v>48.349647118030632</v>
      </c>
      <c r="AA851" s="2">
        <f t="shared" si="521"/>
        <v>7.0777267830502089E-2</v>
      </c>
      <c r="AB851" s="2">
        <f t="shared" si="522"/>
        <v>3.173947736601062E-2</v>
      </c>
      <c r="AC851" s="215">
        <f t="shared" si="523"/>
        <v>4.1219095964333459</v>
      </c>
      <c r="AD851" s="217">
        <f t="shared" si="524"/>
        <v>2.3534800326157279E-4</v>
      </c>
      <c r="AE851" s="223"/>
      <c r="AF851" s="23"/>
      <c r="AG851" s="372"/>
      <c r="AH851" s="367"/>
      <c r="AI851" s="367"/>
      <c r="AJ851" s="3">
        <v>15</v>
      </c>
      <c r="AK851" s="252">
        <v>2668.0903207643701</v>
      </c>
      <c r="AL851" s="252">
        <v>48.333141014494302</v>
      </c>
      <c r="AM851" s="253">
        <v>2665.9919373189609</v>
      </c>
      <c r="AN851" s="253">
        <v>48.344347631888311</v>
      </c>
      <c r="AO851" s="2">
        <f t="shared" si="525"/>
        <v>7.8647391697293415E-2</v>
      </c>
      <c r="AP851" s="2">
        <f t="shared" si="526"/>
        <v>2.3186197211243983E-2</v>
      </c>
      <c r="AQ851" s="215">
        <f t="shared" si="527"/>
        <v>4.4032130839670769</v>
      </c>
      <c r="AR851" s="280">
        <f t="shared" si="528"/>
        <v>1.2558827341571177E-4</v>
      </c>
      <c r="AS851" s="475"/>
    </row>
    <row r="852" spans="4:45" s="20" customFormat="1" x14ac:dyDescent="0.25">
      <c r="D852" s="463"/>
      <c r="E852" s="426"/>
      <c r="F852" s="370"/>
      <c r="G852" s="370"/>
      <c r="H852" s="283">
        <v>16</v>
      </c>
      <c r="I852" s="284">
        <v>2684.1106166446998</v>
      </c>
      <c r="J852" s="284">
        <v>48.3326233183504</v>
      </c>
      <c r="K852" s="285">
        <v>2681.8785118246087</v>
      </c>
      <c r="L852" s="285">
        <v>48.34392906382211</v>
      </c>
      <c r="M852" s="286">
        <f t="shared" si="517"/>
        <v>8.31599415556631E-2</v>
      </c>
      <c r="N852" s="286">
        <f t="shared" si="518"/>
        <v>2.3391541148599173E-2</v>
      </c>
      <c r="O852" s="287">
        <f t="shared" si="519"/>
        <v>4.9822919278738365</v>
      </c>
      <c r="P852" s="288">
        <f t="shared" si="520"/>
        <v>1.2781988067107696E-4</v>
      </c>
      <c r="Q852" s="223"/>
      <c r="R852" s="23"/>
      <c r="S852" s="372"/>
      <c r="T852" s="367"/>
      <c r="U852" s="367"/>
      <c r="V852" s="3">
        <v>16</v>
      </c>
      <c r="W852" s="252">
        <v>2868.4925683476599</v>
      </c>
      <c r="X852" s="252">
        <v>48.333486643210399</v>
      </c>
      <c r="Y852" s="253">
        <v>2866.3269547322707</v>
      </c>
      <c r="Z852" s="253">
        <v>48.348489198492523</v>
      </c>
      <c r="AA852" s="2">
        <f t="shared" si="521"/>
        <v>7.5496574029358832E-2</v>
      </c>
      <c r="AB852" s="2">
        <f t="shared" si="522"/>
        <v>3.103967109360364E-2</v>
      </c>
      <c r="AC852" s="215">
        <f t="shared" si="523"/>
        <v>4.6898823311592883</v>
      </c>
      <c r="AD852" s="217">
        <f t="shared" si="524"/>
        <v>2.2507666499316733E-4</v>
      </c>
      <c r="AE852" s="223"/>
      <c r="AF852" s="23"/>
      <c r="AG852" s="372"/>
      <c r="AH852" s="367"/>
      <c r="AI852" s="367"/>
      <c r="AJ852" s="3">
        <v>16</v>
      </c>
      <c r="AK852" s="252">
        <v>2668.07960063986</v>
      </c>
      <c r="AL852" s="252">
        <v>48.332542552877101</v>
      </c>
      <c r="AM852" s="253">
        <v>2665.8413045079992</v>
      </c>
      <c r="AN852" s="253">
        <v>48.343501279907947</v>
      </c>
      <c r="AO852" s="2">
        <f t="shared" si="525"/>
        <v>8.3891654931285323E-2</v>
      </c>
      <c r="AP852" s="2">
        <f t="shared" si="526"/>
        <v>2.2673599301873099E-2</v>
      </c>
      <c r="AQ852" s="215">
        <f t="shared" si="527"/>
        <v>5.0099695739030503</v>
      </c>
      <c r="AR852" s="280">
        <f t="shared" si="528"/>
        <v>1.2009369813660925E-4</v>
      </c>
      <c r="AS852" s="475"/>
    </row>
    <row r="853" spans="4:45" s="20" customFormat="1" x14ac:dyDescent="0.25">
      <c r="D853" s="463"/>
      <c r="E853" s="426"/>
      <c r="F853" s="370"/>
      <c r="G853" s="370"/>
      <c r="H853" s="283">
        <v>17</v>
      </c>
      <c r="I853" s="284">
        <v>2684.0998514592402</v>
      </c>
      <c r="J853" s="284">
        <v>48.332153367899899</v>
      </c>
      <c r="K853" s="285">
        <v>2681.7282186772218</v>
      </c>
      <c r="L853" s="285">
        <v>48.343107462018317</v>
      </c>
      <c r="M853" s="286">
        <f t="shared" si="517"/>
        <v>8.8358589965610232E-2</v>
      </c>
      <c r="N853" s="286">
        <f t="shared" si="518"/>
        <v>2.2664196306413871E-2</v>
      </c>
      <c r="O853" s="287">
        <f t="shared" si="519"/>
        <v>5.6246420527444458</v>
      </c>
      <c r="P853" s="288">
        <f t="shared" si="520"/>
        <v>1.1999217795515667E-4</v>
      </c>
      <c r="Q853" s="223"/>
      <c r="R853" s="23"/>
      <c r="S853" s="372"/>
      <c r="T853" s="367"/>
      <c r="U853" s="367"/>
      <c r="V853" s="3">
        <v>17</v>
      </c>
      <c r="W853" s="252">
        <v>2868.4812849930399</v>
      </c>
      <c r="X853" s="252">
        <v>48.332862754337903</v>
      </c>
      <c r="Y853" s="253">
        <v>2866.1803043152945</v>
      </c>
      <c r="Z853" s="253">
        <v>48.347399521226535</v>
      </c>
      <c r="AA853" s="2">
        <f t="shared" si="521"/>
        <v>8.0215990593468761E-2</v>
      </c>
      <c r="AB853" s="2">
        <f t="shared" si="522"/>
        <v>3.0076362251742629E-2</v>
      </c>
      <c r="AC853" s="215">
        <f t="shared" si="523"/>
        <v>5.294512079357812</v>
      </c>
      <c r="AD853" s="217">
        <f t="shared" si="524"/>
        <v>2.1131759157443517E-4</v>
      </c>
      <c r="AE853" s="223"/>
      <c r="AF853" s="23"/>
      <c r="AG853" s="372"/>
      <c r="AH853" s="367"/>
      <c r="AI853" s="367"/>
      <c r="AJ853" s="3">
        <v>17</v>
      </c>
      <c r="AK853" s="252">
        <v>2668.0688805067498</v>
      </c>
      <c r="AL853" s="252">
        <v>48.33208703559</v>
      </c>
      <c r="AM853" s="253">
        <v>2665.6906689459402</v>
      </c>
      <c r="AN853" s="253">
        <v>48.342704852819345</v>
      </c>
      <c r="AO853" s="2">
        <f t="shared" si="525"/>
        <v>8.9136063097364077E-2</v>
      </c>
      <c r="AP853" s="2">
        <f t="shared" si="526"/>
        <v>2.1968464183073307E-2</v>
      </c>
      <c r="AQ853" s="215">
        <f t="shared" si="527"/>
        <v>5.6558902279685856</v>
      </c>
      <c r="AR853" s="280">
        <f t="shared" si="528"/>
        <v>1.1273804271578415E-4</v>
      </c>
      <c r="AS853" s="475"/>
    </row>
    <row r="854" spans="4:45" s="20" customFormat="1" x14ac:dyDescent="0.25">
      <c r="D854" s="463"/>
      <c r="E854" s="426"/>
      <c r="F854" s="370"/>
      <c r="G854" s="370"/>
      <c r="H854" s="283">
        <v>18</v>
      </c>
      <c r="I854" s="284">
        <v>2684.0890862615202</v>
      </c>
      <c r="J854" s="284">
        <v>48.331781061846399</v>
      </c>
      <c r="K854" s="285">
        <v>2681.5779228082365</v>
      </c>
      <c r="L854" s="285">
        <v>48.342334321639953</v>
      </c>
      <c r="M854" s="286">
        <f t="shared" si="517"/>
        <v>9.35573810175305E-2</v>
      </c>
      <c r="N854" s="286">
        <f t="shared" si="518"/>
        <v>2.1835031860401363E-2</v>
      </c>
      <c r="O854" s="287">
        <f t="shared" si="519"/>
        <v>6.3059418891074328</v>
      </c>
      <c r="P854" s="288">
        <f t="shared" si="520"/>
        <v>1.1137129227023483E-4</v>
      </c>
      <c r="Q854" s="223"/>
      <c r="R854" s="23"/>
      <c r="S854" s="372"/>
      <c r="T854" s="367"/>
      <c r="U854" s="367"/>
      <c r="V854" s="3">
        <v>18</v>
      </c>
      <c r="W854" s="252">
        <v>2868.4700016276302</v>
      </c>
      <c r="X854" s="252">
        <v>48.332368255328198</v>
      </c>
      <c r="Y854" s="253">
        <v>2866.0336517566334</v>
      </c>
      <c r="Z854" s="253">
        <v>48.346374064397878</v>
      </c>
      <c r="AA854" s="2">
        <f t="shared" si="521"/>
        <v>8.493551857311836E-2</v>
      </c>
      <c r="AB854" s="2">
        <f t="shared" si="522"/>
        <v>2.8978114616048701E-2</v>
      </c>
      <c r="AC854" s="215">
        <f t="shared" si="523"/>
        <v>5.93580069390595</v>
      </c>
      <c r="AD854" s="217">
        <f t="shared" si="524"/>
        <v>1.9616268769632333E-4</v>
      </c>
      <c r="AE854" s="223"/>
      <c r="AF854" s="23"/>
      <c r="AG854" s="372"/>
      <c r="AH854" s="367"/>
      <c r="AI854" s="367"/>
      <c r="AJ854" s="3">
        <v>18</v>
      </c>
      <c r="AK854" s="252">
        <v>2668.05816036124</v>
      </c>
      <c r="AL854" s="252">
        <v>48.331726177428997</v>
      </c>
      <c r="AM854" s="253">
        <v>2665.5400306036199</v>
      </c>
      <c r="AN854" s="253">
        <v>48.341955405667619</v>
      </c>
      <c r="AO854" s="2">
        <f t="shared" si="525"/>
        <v>9.4380617148132354E-2</v>
      </c>
      <c r="AP854" s="2">
        <f t="shared" si="526"/>
        <v>2.1164624249234182E-2</v>
      </c>
      <c r="AQ854" s="215">
        <f t="shared" si="527"/>
        <v>6.3409774762115863</v>
      </c>
      <c r="AR854" s="280">
        <f t="shared" si="528"/>
        <v>1.0463711035781359E-4</v>
      </c>
      <c r="AS854" s="475"/>
    </row>
    <row r="855" spans="4:45" s="20" customFormat="1" x14ac:dyDescent="0.25">
      <c r="D855" s="463"/>
      <c r="E855" s="426"/>
      <c r="F855" s="370"/>
      <c r="G855" s="370"/>
      <c r="H855" s="283">
        <v>19</v>
      </c>
      <c r="I855" s="284">
        <v>2684.0783210507798</v>
      </c>
      <c r="J855" s="284">
        <v>48.331445844985502</v>
      </c>
      <c r="K855" s="285">
        <v>2681.4276241896196</v>
      </c>
      <c r="L855" s="285">
        <v>48.341606784264698</v>
      </c>
      <c r="M855" s="286">
        <f t="shared" si="517"/>
        <v>9.8756315729360014E-2</v>
      </c>
      <c r="N855" s="286">
        <f t="shared" si="518"/>
        <v>2.102345398849665E-2</v>
      </c>
      <c r="O855" s="287">
        <f t="shared" si="519"/>
        <v>7.0261938497646073</v>
      </c>
      <c r="P855" s="288">
        <f t="shared" si="520"/>
        <v>1.0324468703550207E-4</v>
      </c>
      <c r="Q855" s="223"/>
      <c r="R855" s="23"/>
      <c r="S855" s="372"/>
      <c r="T855" s="367"/>
      <c r="U855" s="367"/>
      <c r="V855" s="3">
        <v>19</v>
      </c>
      <c r="W855" s="252">
        <v>2868.4587182504602</v>
      </c>
      <c r="X855" s="252">
        <v>48.331922943007598</v>
      </c>
      <c r="Y855" s="253">
        <v>2865.8869970232395</v>
      </c>
      <c r="Z855" s="253">
        <v>48.34540904319492</v>
      </c>
      <c r="AA855" s="2">
        <f t="shared" si="521"/>
        <v>8.9655159087986838E-2</v>
      </c>
      <c r="AB855" s="2">
        <f t="shared" si="522"/>
        <v>2.7903090475470058E-2</v>
      </c>
      <c r="AC855" s="215">
        <f t="shared" si="523"/>
        <v>6.6137500705374297</v>
      </c>
      <c r="AD855" s="217">
        <f t="shared" si="524"/>
        <v>1.8187489826248328E-4</v>
      </c>
      <c r="AE855" s="223"/>
      <c r="AF855" s="23"/>
      <c r="AG855" s="372"/>
      <c r="AH855" s="367"/>
      <c r="AI855" s="367"/>
      <c r="AJ855" s="3">
        <v>19</v>
      </c>
      <c r="AK855" s="252">
        <v>2668.0474402025602</v>
      </c>
      <c r="AL855" s="252">
        <v>48.331401271251302</v>
      </c>
      <c r="AM855" s="253">
        <v>2665.3893894535654</v>
      </c>
      <c r="AN855" s="253">
        <v>48.341250167212216</v>
      </c>
      <c r="AO855" s="2">
        <f t="shared" si="525"/>
        <v>9.9625318086285955E-2</v>
      </c>
      <c r="AP855" s="2">
        <f t="shared" si="526"/>
        <v>2.0377840703684647E-2</v>
      </c>
      <c r="AQ855" s="215">
        <f t="shared" si="527"/>
        <v>7.0652337842318724</v>
      </c>
      <c r="AR855" s="280">
        <f t="shared" si="528"/>
        <v>9.7000751648912152E-5</v>
      </c>
      <c r="AS855" s="475"/>
    </row>
    <row r="856" spans="4:45" s="20" customFormat="1" x14ac:dyDescent="0.25">
      <c r="D856" s="463"/>
      <c r="E856" s="426"/>
      <c r="F856" s="370"/>
      <c r="G856" s="370"/>
      <c r="H856" s="283">
        <v>20</v>
      </c>
      <c r="I856" s="284">
        <v>2684.0675558265898</v>
      </c>
      <c r="J856" s="284">
        <v>48.331194113028303</v>
      </c>
      <c r="K856" s="285">
        <v>2681.2773227949624</v>
      </c>
      <c r="L856" s="285">
        <v>48.340922160068111</v>
      </c>
      <c r="M856" s="286">
        <f t="shared" si="517"/>
        <v>0.103955395070826</v>
      </c>
      <c r="N856" s="286">
        <f t="shared" si="518"/>
        <v>2.0127884730216591E-2</v>
      </c>
      <c r="O856" s="287">
        <f t="shared" si="519"/>
        <v>7.7854003707846013</v>
      </c>
      <c r="P856" s="288">
        <f t="shared" si="520"/>
        <v>9.4634899208708703E-5</v>
      </c>
      <c r="Q856" s="223"/>
      <c r="R856" s="23"/>
      <c r="S856" s="372"/>
      <c r="T856" s="367"/>
      <c r="U856" s="367"/>
      <c r="V856" s="3">
        <v>20</v>
      </c>
      <c r="W856" s="252">
        <v>2868.4474348609901</v>
      </c>
      <c r="X856" s="252">
        <v>48.331588357746902</v>
      </c>
      <c r="Y856" s="253">
        <v>2865.7403400839889</v>
      </c>
      <c r="Z856" s="253">
        <v>48.34450089586057</v>
      </c>
      <c r="AA856" s="2">
        <f t="shared" si="521"/>
        <v>9.4374913205700517E-2</v>
      </c>
      <c r="AB856" s="2">
        <f t="shared" si="522"/>
        <v>2.6716560643713524E-2</v>
      </c>
      <c r="AC856" s="215">
        <f t="shared" si="523"/>
        <v>7.3283621316671912</v>
      </c>
      <c r="AD856" s="217">
        <f t="shared" si="524"/>
        <v>1.6673364053691424E-4</v>
      </c>
      <c r="AE856" s="223"/>
      <c r="AF856" s="23"/>
      <c r="AG856" s="372"/>
      <c r="AH856" s="367"/>
      <c r="AI856" s="367"/>
      <c r="AJ856" s="3">
        <v>20</v>
      </c>
      <c r="AK856" s="252">
        <v>2668.0367200303199</v>
      </c>
      <c r="AL856" s="252">
        <v>48.331157289654797</v>
      </c>
      <c r="AM856" s="253">
        <v>2665.2387454698951</v>
      </c>
      <c r="AN856" s="253">
        <v>48.340586529680138</v>
      </c>
      <c r="AO856" s="2">
        <f t="shared" si="525"/>
        <v>0.10487016686910496</v>
      </c>
      <c r="AP856" s="2">
        <f t="shared" si="526"/>
        <v>1.950965082178812E-2</v>
      </c>
      <c r="AQ856" s="215">
        <f t="shared" si="527"/>
        <v>7.8286616407843024</v>
      </c>
      <c r="AR856" s="280">
        <f t="shared" si="528"/>
        <v>8.8910567455489838E-5</v>
      </c>
      <c r="AS856" s="475"/>
    </row>
    <row r="857" spans="4:45" s="20" customFormat="1" x14ac:dyDescent="0.25">
      <c r="D857" s="463"/>
      <c r="E857" s="426"/>
      <c r="F857" s="370"/>
      <c r="G857" s="370"/>
      <c r="H857" s="283">
        <v>21</v>
      </c>
      <c r="I857" s="284">
        <v>2684.0567905878102</v>
      </c>
      <c r="J857" s="284">
        <v>48.330979849132099</v>
      </c>
      <c r="K857" s="285">
        <v>2681.1270185993858</v>
      </c>
      <c r="L857" s="285">
        <v>48.340277917879362</v>
      </c>
      <c r="M857" s="286">
        <f t="shared" si="517"/>
        <v>0.10915461992824457</v>
      </c>
      <c r="N857" s="286">
        <f t="shared" si="518"/>
        <v>1.9238320382263498E-2</v>
      </c>
      <c r="O857" s="287">
        <f t="shared" si="519"/>
        <v>8.5835639041560476</v>
      </c>
      <c r="P857" s="288">
        <f t="shared" si="520"/>
        <v>8.6454082428833476E-5</v>
      </c>
      <c r="Q857" s="223"/>
      <c r="R857" s="23"/>
      <c r="S857" s="372"/>
      <c r="T857" s="367"/>
      <c r="U857" s="367"/>
      <c r="V857" s="3">
        <v>21</v>
      </c>
      <c r="W857" s="252">
        <v>2868.4361514577699</v>
      </c>
      <c r="X857" s="252">
        <v>48.331303478441399</v>
      </c>
      <c r="Y857" s="253">
        <v>2865.593680909571</v>
      </c>
      <c r="Z857" s="253">
        <v>48.343646270546884</v>
      </c>
      <c r="AA857" s="2">
        <f t="shared" si="521"/>
        <v>9.9094781898991041E-2</v>
      </c>
      <c r="AB857" s="2">
        <f t="shared" si="522"/>
        <v>2.5537883767176094E-2</v>
      </c>
      <c r="AC857" s="215">
        <f t="shared" si="523"/>
        <v>8.0796388173780951</v>
      </c>
      <c r="AD857" s="217">
        <f t="shared" si="524"/>
        <v>1.5234451695923519E-4</v>
      </c>
      <c r="AE857" s="223"/>
      <c r="AF857" s="23"/>
      <c r="AG857" s="372"/>
      <c r="AH857" s="367"/>
      <c r="AI857" s="367"/>
      <c r="AJ857" s="3">
        <v>21</v>
      </c>
      <c r="AK857" s="252">
        <v>2668.0259998434099</v>
      </c>
      <c r="AL857" s="252">
        <v>48.330949625917803</v>
      </c>
      <c r="AM857" s="253">
        <v>2665.0880986282241</v>
      </c>
      <c r="AN857" s="253">
        <v>48.339962039123542</v>
      </c>
      <c r="AO857" s="2">
        <f t="shared" si="525"/>
        <v>0.11011516437089461</v>
      </c>
      <c r="AP857" s="2">
        <f t="shared" si="526"/>
        <v>1.8647291798515261E-2</v>
      </c>
      <c r="AQ857" s="215">
        <f t="shared" si="527"/>
        <v>8.6312635501900541</v>
      </c>
      <c r="AR857" s="280">
        <f t="shared" si="528"/>
        <v>8.122359179096632E-5</v>
      </c>
      <c r="AS857" s="475"/>
    </row>
    <row r="858" spans="4:45" s="20" customFormat="1" x14ac:dyDescent="0.25">
      <c r="D858" s="463"/>
      <c r="E858" s="426"/>
      <c r="F858" s="370"/>
      <c r="G858" s="370"/>
      <c r="H858" s="283">
        <v>22</v>
      </c>
      <c r="I858" s="284">
        <v>2684.0460253341298</v>
      </c>
      <c r="J858" s="284">
        <v>48.330810762233497</v>
      </c>
      <c r="K858" s="285">
        <v>2680.9767115794493</v>
      </c>
      <c r="L858" s="285">
        <v>48.339671675823475</v>
      </c>
      <c r="M858" s="286">
        <f t="shared" si="517"/>
        <v>0.11435399116519951</v>
      </c>
      <c r="N858" s="286">
        <f t="shared" si="518"/>
        <v>1.8333881534843569E-2</v>
      </c>
      <c r="O858" s="287">
        <f t="shared" si="519"/>
        <v>9.4206869246707807</v>
      </c>
      <c r="P858" s="288">
        <f t="shared" si="520"/>
        <v>7.8515789649044669E-5</v>
      </c>
      <c r="Q858" s="223"/>
      <c r="R858" s="23"/>
      <c r="S858" s="372"/>
      <c r="T858" s="367"/>
      <c r="U858" s="367"/>
      <c r="V858" s="3">
        <v>22</v>
      </c>
      <c r="W858" s="252">
        <v>2868.4248680403998</v>
      </c>
      <c r="X858" s="252">
        <v>48.331078569278702</v>
      </c>
      <c r="Y858" s="253">
        <v>2865.4470194723799</v>
      </c>
      <c r="Z858" s="253">
        <v>48.342842012944352</v>
      </c>
      <c r="AA858" s="2">
        <f t="shared" si="521"/>
        <v>0.10381476611776354</v>
      </c>
      <c r="AB858" s="2">
        <f t="shared" si="522"/>
        <v>2.4339294743419056E-2</v>
      </c>
      <c r="AC858" s="215">
        <f t="shared" si="523"/>
        <v>8.8675820940582177</v>
      </c>
      <c r="AD858" s="217">
        <f t="shared" si="524"/>
        <v>1.3837860687492548E-4</v>
      </c>
      <c r="AE858" s="223"/>
      <c r="AF858" s="23"/>
      <c r="AG858" s="372"/>
      <c r="AH858" s="367"/>
      <c r="AI858" s="367"/>
      <c r="AJ858" s="3">
        <v>22</v>
      </c>
      <c r="AK858" s="252">
        <v>2668.01527964152</v>
      </c>
      <c r="AL858" s="252">
        <v>48.330785750621402</v>
      </c>
      <c r="AM858" s="253">
        <v>2664.9374489055772</v>
      </c>
      <c r="AN858" s="253">
        <v>48.339374386346115</v>
      </c>
      <c r="AO858" s="2">
        <f t="shared" si="525"/>
        <v>0.11536031144305775</v>
      </c>
      <c r="AP858" s="2">
        <f t="shared" si="526"/>
        <v>1.7770527814360913E-2</v>
      </c>
      <c r="AQ858" s="215">
        <f t="shared" si="527"/>
        <v>9.4730420391143539</v>
      </c>
      <c r="AR858" s="280">
        <f t="shared" si="528"/>
        <v>7.376466361182251E-5</v>
      </c>
      <c r="AS858" s="475"/>
    </row>
    <row r="859" spans="4:45" s="20" customFormat="1" x14ac:dyDescent="0.25">
      <c r="D859" s="463"/>
      <c r="E859" s="426"/>
      <c r="F859" s="370"/>
      <c r="G859" s="370"/>
      <c r="H859" s="283">
        <v>23</v>
      </c>
      <c r="I859" s="284">
        <v>2684.0352600647202</v>
      </c>
      <c r="J859" s="284">
        <v>48.330677275773297</v>
      </c>
      <c r="K859" s="285">
        <v>2680.8264017130664</v>
      </c>
      <c r="L859" s="285">
        <v>48.3391011925155</v>
      </c>
      <c r="M859" s="286">
        <f t="shared" si="517"/>
        <v>0.11955350957559482</v>
      </c>
      <c r="N859" s="286">
        <f t="shared" si="518"/>
        <v>1.742975107535958E-2</v>
      </c>
      <c r="O859" s="287">
        <f t="shared" si="519"/>
        <v>10.296771920978449</v>
      </c>
      <c r="P859" s="288">
        <f t="shared" si="520"/>
        <v>7.0962373279562346E-5</v>
      </c>
      <c r="Q859" s="223"/>
      <c r="R859" s="23"/>
      <c r="S859" s="372"/>
      <c r="T859" s="367"/>
      <c r="U859" s="367"/>
      <c r="V859" s="3">
        <v>23</v>
      </c>
      <c r="W859" s="252">
        <v>2868.4135846078202</v>
      </c>
      <c r="X859" s="252">
        <v>48.330900912641397</v>
      </c>
      <c r="Y859" s="253">
        <v>2865.3003557464144</v>
      </c>
      <c r="Z859" s="253">
        <v>48.342085154640223</v>
      </c>
      <c r="AA859" s="2">
        <f t="shared" si="521"/>
        <v>0.10853486673301467</v>
      </c>
      <c r="AB859" s="2">
        <f t="shared" si="522"/>
        <v>2.3140975623529195E-2</v>
      </c>
      <c r="AC859" s="215">
        <f t="shared" si="523"/>
        <v>9.6921939434899738</v>
      </c>
      <c r="AD859" s="217">
        <f t="shared" si="524"/>
        <v>1.2508726908831222E-4</v>
      </c>
      <c r="AE859" s="223"/>
      <c r="AF859" s="23"/>
      <c r="AG859" s="372"/>
      <c r="AH859" s="367"/>
      <c r="AI859" s="367"/>
      <c r="AJ859" s="3">
        <v>23</v>
      </c>
      <c r="AK859" s="252">
        <v>2668.00455942384</v>
      </c>
      <c r="AL859" s="252">
        <v>48.330656381836299</v>
      </c>
      <c r="AM859" s="253">
        <v>2664.7867962803048</v>
      </c>
      <c r="AN859" s="253">
        <v>48.338821398364672</v>
      </c>
      <c r="AO859" s="2">
        <f t="shared" si="525"/>
        <v>0.12060560886860236</v>
      </c>
      <c r="AP859" s="2">
        <f t="shared" si="526"/>
        <v>1.6894073326597533E-2</v>
      </c>
      <c r="AQ859" s="215">
        <f t="shared" si="527"/>
        <v>10.353999647893493</v>
      </c>
      <c r="AR859" s="280">
        <f t="shared" si="528"/>
        <v>6.6667494908609419E-5</v>
      </c>
      <c r="AS859" s="475"/>
    </row>
    <row r="860" spans="4:45" s="20" customFormat="1" x14ac:dyDescent="0.25">
      <c r="D860" s="463"/>
      <c r="E860" s="426"/>
      <c r="F860" s="370"/>
      <c r="G860" s="370"/>
      <c r="H860" s="283">
        <v>24</v>
      </c>
      <c r="I860" s="284">
        <v>2684.02449477957</v>
      </c>
      <c r="J860" s="284">
        <v>48.330557800918399</v>
      </c>
      <c r="K860" s="285">
        <v>2680.6760889794241</v>
      </c>
      <c r="L860" s="285">
        <v>48.338564358774086</v>
      </c>
      <c r="M860" s="286">
        <f t="shared" si="517"/>
        <v>0.12475317593630519</v>
      </c>
      <c r="N860" s="286">
        <f t="shared" si="518"/>
        <v>1.6566243428572207E-2</v>
      </c>
      <c r="O860" s="287">
        <f t="shared" si="519"/>
        <v>11.211821402450594</v>
      </c>
      <c r="P860" s="288">
        <f t="shared" si="520"/>
        <v>6.4104968696462178E-5</v>
      </c>
      <c r="Q860" s="223"/>
      <c r="R860" s="23"/>
      <c r="S860" s="372"/>
      <c r="T860" s="367"/>
      <c r="U860" s="367"/>
      <c r="V860" s="3">
        <v>24</v>
      </c>
      <c r="W860" s="252">
        <v>2868.4023011600402</v>
      </c>
      <c r="X860" s="252">
        <v>48.3307418693486</v>
      </c>
      <c r="Y860" s="253">
        <v>2865.1536897071837</v>
      </c>
      <c r="Z860" s="253">
        <v>48.341372902162959</v>
      </c>
      <c r="AA860" s="2">
        <f t="shared" si="521"/>
        <v>0.11325508460032574</v>
      </c>
      <c r="AB860" s="2">
        <f t="shared" si="522"/>
        <v>2.1996419676523729E-2</v>
      </c>
      <c r="AC860" s="215">
        <f t="shared" si="523"/>
        <v>10.553476371630381</v>
      </c>
      <c r="AD860" s="217">
        <f t="shared" si="524"/>
        <v>1.1301885869998394E-4</v>
      </c>
      <c r="AE860" s="223"/>
      <c r="AF860" s="23"/>
      <c r="AG860" s="372"/>
      <c r="AH860" s="367"/>
      <c r="AI860" s="367"/>
      <c r="AJ860" s="3">
        <v>24</v>
      </c>
      <c r="AK860" s="252">
        <v>2667.9938391903702</v>
      </c>
      <c r="AL860" s="252">
        <v>48.330540593542104</v>
      </c>
      <c r="AM860" s="253">
        <v>2664.6361407320051</v>
      </c>
      <c r="AN860" s="253">
        <v>48.338301030374396</v>
      </c>
      <c r="AO860" s="2">
        <f t="shared" si="525"/>
        <v>0.12585105741413738</v>
      </c>
      <c r="AP860" s="2">
        <f t="shared" si="526"/>
        <v>1.6057003991652583E-2</v>
      </c>
      <c r="AQ860" s="215">
        <f t="shared" si="527"/>
        <v>11.27413893730751</v>
      </c>
      <c r="AR860" s="280">
        <f t="shared" si="528"/>
        <v>6.022437982799938E-5</v>
      </c>
      <c r="AS860" s="475"/>
    </row>
    <row r="861" spans="4:45" s="20" customFormat="1" x14ac:dyDescent="0.25">
      <c r="D861" s="463"/>
      <c r="E861" s="426"/>
      <c r="F861" s="370"/>
      <c r="G861" s="370"/>
      <c r="H861" s="283">
        <v>25</v>
      </c>
      <c r="I861" s="284">
        <v>2684.0137294788101</v>
      </c>
      <c r="J861" s="284">
        <v>48.330456149442099</v>
      </c>
      <c r="K861" s="285">
        <v>2680.5257733589096</v>
      </c>
      <c r="L861" s="285">
        <v>48.338059189823795</v>
      </c>
      <c r="M861" s="286">
        <f t="shared" si="517"/>
        <v>0.12995299098480198</v>
      </c>
      <c r="N861" s="286">
        <f t="shared" si="518"/>
        <v>1.5731364831704689E-2</v>
      </c>
      <c r="O861" s="287">
        <f t="shared" si="519"/>
        <v>12.165837894350972</v>
      </c>
      <c r="P861" s="288">
        <f t="shared" si="520"/>
        <v>5.7806223045696884E-5</v>
      </c>
      <c r="Q861" s="223"/>
      <c r="R861" s="23"/>
      <c r="S861" s="372"/>
      <c r="T861" s="367"/>
      <c r="U861" s="367"/>
      <c r="V861" s="3">
        <v>25</v>
      </c>
      <c r="W861" s="252">
        <v>2868.3910176972399</v>
      </c>
      <c r="X861" s="252">
        <v>48.330606517932999</v>
      </c>
      <c r="Y861" s="253">
        <v>2865.007021331618</v>
      </c>
      <c r="Z861" s="253">
        <v>48.340702626672275</v>
      </c>
      <c r="AA861" s="2">
        <f t="shared" si="521"/>
        <v>0.11797542053170239</v>
      </c>
      <c r="AB861" s="2">
        <f t="shared" si="522"/>
        <v>2.0889679370214371E-2</v>
      </c>
      <c r="AC861" s="215">
        <f t="shared" si="523"/>
        <v>11.451431402542207</v>
      </c>
      <c r="AD861" s="217">
        <f t="shared" si="524"/>
        <v>1.019314116752879E-4</v>
      </c>
      <c r="AE861" s="223"/>
      <c r="AF861" s="23"/>
      <c r="AG861" s="372"/>
      <c r="AH861" s="367"/>
      <c r="AI861" s="367"/>
      <c r="AJ861" s="3">
        <v>25</v>
      </c>
      <c r="AK861" s="252">
        <v>2667.9831189412298</v>
      </c>
      <c r="AL861" s="252">
        <v>48.330442079830199</v>
      </c>
      <c r="AM861" s="253">
        <v>2664.4854822414513</v>
      </c>
      <c r="AN861" s="253">
        <v>48.337811358188034</v>
      </c>
      <c r="AO861" s="2">
        <f t="shared" si="525"/>
        <v>0.13109665780668359</v>
      </c>
      <c r="AP861" s="2">
        <f t="shared" si="526"/>
        <v>1.5247694911755452E-2</v>
      </c>
      <c r="AQ861" s="215">
        <f t="shared" si="527"/>
        <v>12.233462483637213</v>
      </c>
      <c r="AR861" s="280">
        <f t="shared" si="528"/>
        <v>5.430626351525804E-5</v>
      </c>
      <c r="AS861" s="475"/>
    </row>
    <row r="862" spans="4:45" s="20" customFormat="1" x14ac:dyDescent="0.25">
      <c r="D862" s="463"/>
      <c r="E862" s="426"/>
      <c r="F862" s="370"/>
      <c r="G862" s="370"/>
      <c r="H862" s="283">
        <v>26</v>
      </c>
      <c r="I862" s="284">
        <v>2684.0029641619099</v>
      </c>
      <c r="J862" s="284">
        <v>48.3303864560203</v>
      </c>
      <c r="K862" s="285">
        <v>2680.3754548330385</v>
      </c>
      <c r="L862" s="285">
        <v>48.337583817957338</v>
      </c>
      <c r="M862" s="286">
        <f t="shared" si="517"/>
        <v>0.13515295539191355</v>
      </c>
      <c r="N862" s="286">
        <f t="shared" si="518"/>
        <v>1.4892001626321975E-2</v>
      </c>
      <c r="O862" s="287">
        <f t="shared" si="519"/>
        <v>13.158823931048914</v>
      </c>
      <c r="P862" s="288">
        <f t="shared" si="520"/>
        <v>5.1802018852726817E-5</v>
      </c>
      <c r="Q862" s="223"/>
      <c r="R862" s="23"/>
      <c r="S862" s="372"/>
      <c r="T862" s="367"/>
      <c r="U862" s="367"/>
      <c r="V862" s="3">
        <v>26</v>
      </c>
      <c r="W862" s="252">
        <v>2868.3797342187099</v>
      </c>
      <c r="X862" s="252">
        <v>48.330513669579602</v>
      </c>
      <c r="Y862" s="253">
        <v>2864.8603505979859</v>
      </c>
      <c r="Z862" s="253">
        <v>48.340071854256806</v>
      </c>
      <c r="AA862" s="2">
        <f t="shared" si="521"/>
        <v>0.12269587526153218</v>
      </c>
      <c r="AB862" s="2">
        <f t="shared" si="522"/>
        <v>1.9776708235608179E-2</v>
      </c>
      <c r="AC862" s="215">
        <f t="shared" si="523"/>
        <v>12.386061069820769</v>
      </c>
      <c r="AD862" s="217">
        <f t="shared" si="524"/>
        <v>9.1358894323527494E-5</v>
      </c>
      <c r="AE862" s="223"/>
      <c r="AF862" s="23"/>
      <c r="AG862" s="372"/>
      <c r="AH862" s="367"/>
      <c r="AI862" s="367"/>
      <c r="AJ862" s="3">
        <v>26</v>
      </c>
      <c r="AK862" s="252">
        <v>2667.9723986759</v>
      </c>
      <c r="AL862" s="252">
        <v>48.330374539357301</v>
      </c>
      <c r="AM862" s="253">
        <v>2664.3348207905215</v>
      </c>
      <c r="AN862" s="253">
        <v>48.337350571121043</v>
      </c>
      <c r="AO862" s="2">
        <f t="shared" si="525"/>
        <v>0.13634241070798991</v>
      </c>
      <c r="AP862" s="2">
        <f t="shared" si="526"/>
        <v>1.443405276750106E-2</v>
      </c>
      <c r="AQ862" s="215">
        <f t="shared" si="527"/>
        <v>13.231972872194756</v>
      </c>
      <c r="AR862" s="280">
        <f t="shared" si="528"/>
        <v>4.8665019168733552E-5</v>
      </c>
      <c r="AS862" s="475"/>
    </row>
    <row r="863" spans="4:45" s="20" customFormat="1" x14ac:dyDescent="0.25">
      <c r="D863" s="463"/>
      <c r="E863" s="426"/>
      <c r="F863" s="370"/>
      <c r="G863" s="370"/>
      <c r="H863" s="283">
        <v>27</v>
      </c>
      <c r="I863" s="284">
        <v>2683.9921988289698</v>
      </c>
      <c r="J863" s="284">
        <v>48.3303167625985</v>
      </c>
      <c r="K863" s="285">
        <v>2680.2251333843878</v>
      </c>
      <c r="L863" s="285">
        <v>48.337136485630595</v>
      </c>
      <c r="M863" s="286">
        <f t="shared" si="517"/>
        <v>0.14035306981240511</v>
      </c>
      <c r="N863" s="286">
        <f t="shared" si="518"/>
        <v>1.4110652461877442E-2</v>
      </c>
      <c r="O863" s="287">
        <f t="shared" si="519"/>
        <v>14.190782063763262</v>
      </c>
      <c r="P863" s="288">
        <f t="shared" si="520"/>
        <v>4.6508622234483898E-5</v>
      </c>
      <c r="Q863" s="223"/>
      <c r="R863" s="23"/>
      <c r="S863" s="372"/>
      <c r="T863" s="367"/>
      <c r="U863" s="367"/>
      <c r="V863" s="3">
        <v>27</v>
      </c>
      <c r="W863" s="252">
        <v>2868.3684507246198</v>
      </c>
      <c r="X863" s="252">
        <v>48.330420821226198</v>
      </c>
      <c r="Y863" s="253">
        <v>2864.7136774858141</v>
      </c>
      <c r="Z863" s="253">
        <v>48.339478256803574</v>
      </c>
      <c r="AA863" s="2">
        <f t="shared" si="521"/>
        <v>0.12741644951095768</v>
      </c>
      <c r="AB863" s="2">
        <f t="shared" si="522"/>
        <v>1.8740651174709914E-2</v>
      </c>
      <c r="AC863" s="215">
        <f t="shared" si="523"/>
        <v>13.357367427090846</v>
      </c>
      <c r="AD863" s="217">
        <f t="shared" si="524"/>
        <v>8.2037139238305145E-5</v>
      </c>
      <c r="AE863" s="223"/>
      <c r="AF863" s="23"/>
      <c r="AG863" s="372"/>
      <c r="AH863" s="367"/>
      <c r="AI863" s="367"/>
      <c r="AJ863" s="3">
        <v>27</v>
      </c>
      <c r="AK863" s="252">
        <v>2667.9616783944898</v>
      </c>
      <c r="AL863" s="252">
        <v>48.330306998884403</v>
      </c>
      <c r="AM863" s="253">
        <v>2664.1841563621329</v>
      </c>
      <c r="AN863" s="253">
        <v>48.336916965296446</v>
      </c>
      <c r="AO863" s="2">
        <f t="shared" si="525"/>
        <v>0.14158831676436112</v>
      </c>
      <c r="AP863" s="2">
        <f t="shared" si="526"/>
        <v>1.3676648923822268E-2</v>
      </c>
      <c r="AQ863" s="215">
        <f t="shared" si="527"/>
        <v>14.269672704942224</v>
      </c>
      <c r="AR863" s="280">
        <f t="shared" si="528"/>
        <v>4.3691655968335584E-5</v>
      </c>
      <c r="AS863" s="475"/>
    </row>
    <row r="864" spans="4:45" s="20" customFormat="1" x14ac:dyDescent="0.25">
      <c r="D864" s="463"/>
      <c r="E864" s="426"/>
      <c r="F864" s="370"/>
      <c r="G864" s="370"/>
      <c r="H864" s="283">
        <v>28</v>
      </c>
      <c r="I864" s="284">
        <v>2683.9814334799298</v>
      </c>
      <c r="J864" s="284">
        <v>48.330258024586698</v>
      </c>
      <c r="K864" s="285">
        <v>2680.0748089965341</v>
      </c>
      <c r="L864" s="285">
        <v>48.336715538964924</v>
      </c>
      <c r="M864" s="286">
        <f t="shared" si="517"/>
        <v>0.14555333485785568</v>
      </c>
      <c r="N864" s="286">
        <f t="shared" si="518"/>
        <v>1.3361224711321234E-2</v>
      </c>
      <c r="O864" s="287">
        <f t="shared" si="519"/>
        <v>15.261714854266854</v>
      </c>
      <c r="P864" s="288">
        <f t="shared" si="520"/>
        <v>4.1699491945000586E-5</v>
      </c>
      <c r="Q864" s="223"/>
      <c r="R864" s="23"/>
      <c r="S864" s="372"/>
      <c r="T864" s="367"/>
      <c r="U864" s="367"/>
      <c r="V864" s="3">
        <v>28</v>
      </c>
      <c r="W864" s="252">
        <v>2868.3571672148801</v>
      </c>
      <c r="X864" s="252">
        <v>48.330342575361101</v>
      </c>
      <c r="Y864" s="253">
        <v>2864.5670019758145</v>
      </c>
      <c r="Z864" s="253">
        <v>48.338919643405525</v>
      </c>
      <c r="AA864" s="2">
        <f t="shared" si="521"/>
        <v>0.13213714395079154</v>
      </c>
      <c r="AB864" s="2">
        <f t="shared" si="522"/>
        <v>1.7746756152307426E-2</v>
      </c>
      <c r="AC864" s="215">
        <f t="shared" si="523"/>
        <v>14.365352539420989</v>
      </c>
      <c r="AD864" s="217">
        <f t="shared" si="524"/>
        <v>7.3566096238681947E-5</v>
      </c>
      <c r="AE864" s="223"/>
      <c r="AF864" s="23"/>
      <c r="AG864" s="372"/>
      <c r="AH864" s="367"/>
      <c r="AI864" s="367"/>
      <c r="AJ864" s="3">
        <v>28</v>
      </c>
      <c r="AK864" s="252">
        <v>2667.9509580969302</v>
      </c>
      <c r="AL864" s="252">
        <v>48.330250075460398</v>
      </c>
      <c r="AM864" s="253">
        <v>2664.0334889401829</v>
      </c>
      <c r="AN864" s="253">
        <v>48.33650893734459</v>
      </c>
      <c r="AO864" s="2">
        <f t="shared" si="525"/>
        <v>0.14683437657870829</v>
      </c>
      <c r="AP864" s="2">
        <f t="shared" si="526"/>
        <v>1.2950195528513047E-2</v>
      </c>
      <c r="AQ864" s="215">
        <f t="shared" si="527"/>
        <v>15.346564594066416</v>
      </c>
      <c r="AR864" s="280">
        <f t="shared" si="528"/>
        <v>3.9173352085384508E-5</v>
      </c>
      <c r="AS864" s="475"/>
    </row>
    <row r="865" spans="4:45" s="20" customFormat="1" x14ac:dyDescent="0.25">
      <c r="D865" s="463"/>
      <c r="E865" s="426"/>
      <c r="F865" s="370"/>
      <c r="G865" s="370"/>
      <c r="H865" s="283">
        <v>29</v>
      </c>
      <c r="I865" s="284">
        <v>2683.9706681145599</v>
      </c>
      <c r="J865" s="284">
        <v>48.330209317271603</v>
      </c>
      <c r="K865" s="285">
        <v>2679.9244816539949</v>
      </c>
      <c r="L865" s="285">
        <v>48.336319421632702</v>
      </c>
      <c r="M865" s="286">
        <f t="shared" si="517"/>
        <v>0.15075375109845518</v>
      </c>
      <c r="N865" s="286">
        <f t="shared" si="518"/>
        <v>1.2642412369845429E-2</v>
      </c>
      <c r="O865" s="287">
        <f t="shared" si="519"/>
        <v>16.371624873659265</v>
      </c>
      <c r="P865" s="288">
        <f t="shared" si="520"/>
        <v>3.7333375303520205E-5</v>
      </c>
      <c r="Q865" s="223"/>
      <c r="R865" s="23"/>
      <c r="S865" s="372"/>
      <c r="T865" s="367"/>
      <c r="U865" s="367"/>
      <c r="V865" s="3">
        <v>29</v>
      </c>
      <c r="W865" s="252">
        <v>2868.34588368923</v>
      </c>
      <c r="X865" s="252">
        <v>48.330277696424503</v>
      </c>
      <c r="Y865" s="253">
        <v>2864.4203240498141</v>
      </c>
      <c r="Z865" s="253">
        <v>48.338393952275467</v>
      </c>
      <c r="AA865" s="2">
        <f t="shared" si="521"/>
        <v>0.1368579592070307</v>
      </c>
      <c r="AB865" s="2">
        <f t="shared" si="522"/>
        <v>1.6793315159381119E-2</v>
      </c>
      <c r="AC865" s="215">
        <f t="shared" si="523"/>
        <v>15.410018482611491</v>
      </c>
      <c r="AD865" s="217">
        <f t="shared" si="524"/>
        <v>6.587360903831789E-5</v>
      </c>
      <c r="AE865" s="223"/>
      <c r="AF865" s="23"/>
      <c r="AG865" s="372"/>
      <c r="AH865" s="367"/>
      <c r="AI865" s="367"/>
      <c r="AJ865" s="3">
        <v>29</v>
      </c>
      <c r="AK865" s="252">
        <v>2667.9402377830102</v>
      </c>
      <c r="AL865" s="252">
        <v>48.330202872985602</v>
      </c>
      <c r="AM865" s="253">
        <v>2663.882818509489</v>
      </c>
      <c r="AN865" s="253">
        <v>48.336124978474544</v>
      </c>
      <c r="AO865" s="2">
        <f t="shared" si="525"/>
        <v>0.15208059071416091</v>
      </c>
      <c r="AP865" s="2">
        <f t="shared" si="526"/>
        <v>1.2253425677739493E-2</v>
      </c>
      <c r="AQ865" s="215">
        <f t="shared" si="527"/>
        <v>16.462651161141228</v>
      </c>
      <c r="AR865" s="280">
        <f t="shared" si="528"/>
        <v>3.5071333422157068E-5</v>
      </c>
      <c r="AS865" s="475"/>
    </row>
    <row r="866" spans="4:45" s="20" customFormat="1" x14ac:dyDescent="0.25">
      <c r="D866" s="463"/>
      <c r="E866" s="426"/>
      <c r="F866" s="370"/>
      <c r="G866" s="370"/>
      <c r="H866" s="283">
        <v>30</v>
      </c>
      <c r="I866" s="284">
        <v>2683.95990273291</v>
      </c>
      <c r="J866" s="284">
        <v>48.330171768172299</v>
      </c>
      <c r="K866" s="285">
        <v>2679.7741513421724</v>
      </c>
      <c r="L866" s="285">
        <v>48.335946669103528</v>
      </c>
      <c r="M866" s="286">
        <f t="shared" si="517"/>
        <v>0.15595431908187077</v>
      </c>
      <c r="N866" s="286">
        <f t="shared" si="518"/>
        <v>1.1948852486868139E-2</v>
      </c>
      <c r="O866" s="287">
        <f t="shared" si="519"/>
        <v>17.520514705061338</v>
      </c>
      <c r="P866" s="288">
        <f t="shared" si="520"/>
        <v>3.3349480765508406E-5</v>
      </c>
      <c r="Q866" s="223"/>
      <c r="R866" s="23"/>
      <c r="S866" s="372"/>
      <c r="T866" s="367"/>
      <c r="U866" s="367"/>
      <c r="V866" s="3">
        <v>30</v>
      </c>
      <c r="W866" s="252">
        <v>2868.3346001476898</v>
      </c>
      <c r="X866" s="252">
        <v>48.330227681067498</v>
      </c>
      <c r="Y866" s="253">
        <v>2864.2736436906885</v>
      </c>
      <c r="Z866" s="253">
        <v>48.337899243136519</v>
      </c>
      <c r="AA866" s="2">
        <f t="shared" si="521"/>
        <v>0.1415788958788923</v>
      </c>
      <c r="AB866" s="2">
        <f t="shared" si="522"/>
        <v>1.5873217315767088E-2</v>
      </c>
      <c r="AC866" s="215">
        <f t="shared" si="523"/>
        <v>16.491367345660869</v>
      </c>
      <c r="AD866" s="217">
        <f t="shared" si="524"/>
        <v>5.8852864578839699E-5</v>
      </c>
      <c r="AE866" s="223"/>
      <c r="AF866" s="23"/>
      <c r="AG866" s="372"/>
      <c r="AH866" s="367"/>
      <c r="AI866" s="367"/>
      <c r="AJ866" s="3">
        <v>30</v>
      </c>
      <c r="AK866" s="252">
        <v>2667.9295174527601</v>
      </c>
      <c r="AL866" s="252">
        <v>48.330166484042003</v>
      </c>
      <c r="AM866" s="253">
        <v>2663.7321450557356</v>
      </c>
      <c r="AN866" s="253">
        <v>48.33576366889519</v>
      </c>
      <c r="AO866" s="2">
        <f t="shared" si="525"/>
        <v>0.15732695971039115</v>
      </c>
      <c r="AP866" s="2">
        <f t="shared" si="526"/>
        <v>1.1581141263055549E-2</v>
      </c>
      <c r="AQ866" s="215">
        <f t="shared" si="527"/>
        <v>17.617935039303511</v>
      </c>
      <c r="AR866" s="280">
        <f t="shared" si="528"/>
        <v>3.1328478280744093E-5</v>
      </c>
      <c r="AS866" s="475"/>
    </row>
    <row r="867" spans="4:45" s="20" customFormat="1" x14ac:dyDescent="0.25">
      <c r="D867" s="463"/>
      <c r="E867" s="426"/>
      <c r="F867" s="370"/>
      <c r="G867" s="370"/>
      <c r="H867" s="283">
        <v>31</v>
      </c>
      <c r="I867" s="284">
        <v>2683.9491373349301</v>
      </c>
      <c r="J867" s="284">
        <v>48.330141004109798</v>
      </c>
      <c r="K867" s="285">
        <v>2679.6238180473024</v>
      </c>
      <c r="L867" s="285">
        <v>48.335595903229766</v>
      </c>
      <c r="M867" s="286">
        <f t="shared" si="517"/>
        <v>0.16115503932099956</v>
      </c>
      <c r="N867" s="286">
        <f t="shared" si="518"/>
        <v>1.1286743648242701E-2</v>
      </c>
      <c r="O867" s="287">
        <f t="shared" si="519"/>
        <v>18.708386939924498</v>
      </c>
      <c r="P867" s="288">
        <f t="shared" si="520"/>
        <v>2.9755924409028795E-5</v>
      </c>
      <c r="Q867" s="223"/>
      <c r="R867" s="23"/>
      <c r="S867" s="372"/>
      <c r="T867" s="367"/>
      <c r="U867" s="367"/>
      <c r="V867" s="3">
        <v>31</v>
      </c>
      <c r="W867" s="252">
        <v>2868.3233165902402</v>
      </c>
      <c r="X867" s="252">
        <v>48.3301867139213</v>
      </c>
      <c r="Y867" s="253">
        <v>2864.1269608823018</v>
      </c>
      <c r="Z867" s="253">
        <v>48.337433690061061</v>
      </c>
      <c r="AA867" s="2">
        <f t="shared" si="521"/>
        <v>0.14629995452977435</v>
      </c>
      <c r="AB867" s="2">
        <f t="shared" si="522"/>
        <v>1.4994719930750588E-2</v>
      </c>
      <c r="AC867" s="215">
        <f t="shared" si="523"/>
        <v>17.609401227547504</v>
      </c>
      <c r="AD867" s="217">
        <f t="shared" si="524"/>
        <v>5.2518663170270022E-5</v>
      </c>
      <c r="AE867" s="223"/>
      <c r="AF867" s="23"/>
      <c r="AG867" s="372"/>
      <c r="AH867" s="367"/>
      <c r="AI867" s="367"/>
      <c r="AJ867" s="3">
        <v>31</v>
      </c>
      <c r="AK867" s="252">
        <v>2667.9187971061601</v>
      </c>
      <c r="AL867" s="252">
        <v>48.330136670335598</v>
      </c>
      <c r="AM867" s="253">
        <v>2663.5814685654232</v>
      </c>
      <c r="AN867" s="253">
        <v>48.335423672565405</v>
      </c>
      <c r="AO867" s="2">
        <f t="shared" si="525"/>
        <v>0.16257348407461197</v>
      </c>
      <c r="AP867" s="2">
        <f t="shared" si="526"/>
        <v>1.0939348808114783E-2</v>
      </c>
      <c r="AQ867" s="215">
        <f t="shared" si="527"/>
        <v>18.812418870291427</v>
      </c>
      <c r="AR867" s="280">
        <f t="shared" si="528"/>
        <v>2.7952392577979994E-5</v>
      </c>
      <c r="AS867" s="475"/>
    </row>
    <row r="868" spans="4:45" s="20" customFormat="1" x14ac:dyDescent="0.25">
      <c r="D868" s="463"/>
      <c r="E868" s="426"/>
      <c r="F868" s="370"/>
      <c r="G868" s="370"/>
      <c r="H868" s="283">
        <v>32</v>
      </c>
      <c r="I868" s="284">
        <v>2683.9383719205698</v>
      </c>
      <c r="J868" s="284">
        <v>48.330116788030601</v>
      </c>
      <c r="K868" s="285">
        <v>2679.473481756404</v>
      </c>
      <c r="L868" s="285">
        <v>48.335265827151467</v>
      </c>
      <c r="M868" s="286">
        <f t="shared" si="517"/>
        <v>0.16635591229953714</v>
      </c>
      <c r="N868" s="286">
        <f t="shared" si="518"/>
        <v>1.0653893396221126E-2</v>
      </c>
      <c r="O868" s="287">
        <f t="shared" si="519"/>
        <v>19.935244178064579</v>
      </c>
      <c r="P868" s="288">
        <f t="shared" si="520"/>
        <v>2.6512603868207998E-5</v>
      </c>
      <c r="Q868" s="223"/>
      <c r="R868" s="23"/>
      <c r="S868" s="372"/>
      <c r="T868" s="367"/>
      <c r="U868" s="367"/>
      <c r="V868" s="3">
        <v>32</v>
      </c>
      <c r="W868" s="252">
        <v>2868.3120330167899</v>
      </c>
      <c r="X868" s="252">
        <v>48.3301544786774</v>
      </c>
      <c r="Y868" s="253">
        <v>2863.9802756094468</v>
      </c>
      <c r="Z868" s="253">
        <v>48.336995574731667</v>
      </c>
      <c r="AA868" s="2">
        <f t="shared" si="521"/>
        <v>0.15102113568819281</v>
      </c>
      <c r="AB868" s="2">
        <f t="shared" si="522"/>
        <v>1.4154922797287174E-2</v>
      </c>
      <c r="AC868" s="215">
        <f t="shared" si="523"/>
        <v>18.764122236071362</v>
      </c>
      <c r="AD868" s="217">
        <f t="shared" si="524"/>
        <v>4.6800595223699518E-5</v>
      </c>
      <c r="AE868" s="223"/>
      <c r="AF868" s="23"/>
      <c r="AG868" s="372"/>
      <c r="AH868" s="367"/>
      <c r="AI868" s="367"/>
      <c r="AJ868" s="3">
        <v>32</v>
      </c>
      <c r="AK868" s="252">
        <v>2667.9080767431201</v>
      </c>
      <c r="AL868" s="252">
        <v>48.330113202101103</v>
      </c>
      <c r="AM868" s="253">
        <v>2663.4307890258196</v>
      </c>
      <c r="AN868" s="253">
        <v>48.335103732253891</v>
      </c>
      <c r="AO868" s="2">
        <f t="shared" si="525"/>
        <v>0.16782016428265187</v>
      </c>
      <c r="AP868" s="2">
        <f t="shared" si="526"/>
        <v>1.0325922747004139E-2</v>
      </c>
      <c r="AQ868" s="215">
        <f t="shared" si="527"/>
        <v>20.046105303489401</v>
      </c>
      <c r="AR868" s="280">
        <f t="shared" si="528"/>
        <v>2.4905391205892289E-5</v>
      </c>
      <c r="AS868" s="475"/>
    </row>
    <row r="869" spans="4:45" s="20" customFormat="1" x14ac:dyDescent="0.25">
      <c r="D869" s="463"/>
      <c r="E869" s="426"/>
      <c r="F869" s="370"/>
      <c r="G869" s="370"/>
      <c r="H869" s="283">
        <v>33</v>
      </c>
      <c r="I869" s="284">
        <v>2683.9276064898499</v>
      </c>
      <c r="J869" s="284">
        <v>48.330097467308697</v>
      </c>
      <c r="K869" s="285">
        <v>2679.3231424572336</v>
      </c>
      <c r="L869" s="285">
        <v>48.334955220501804</v>
      </c>
      <c r="M869" s="286">
        <f t="shared" si="517"/>
        <v>0.1715569384763776</v>
      </c>
      <c r="N869" s="286">
        <f t="shared" si="518"/>
        <v>1.0051196764900372E-2</v>
      </c>
      <c r="O869" s="287">
        <f t="shared" si="519"/>
        <v>21.201089027657218</v>
      </c>
      <c r="P869" s="288">
        <f t="shared" si="520"/>
        <v>2.3597766085144443E-5</v>
      </c>
      <c r="Q869" s="223"/>
      <c r="R869" s="23"/>
      <c r="S869" s="372"/>
      <c r="T869" s="367"/>
      <c r="U869" s="367"/>
      <c r="V869" s="3">
        <v>33</v>
      </c>
      <c r="W869" s="252">
        <v>2868.3007494274002</v>
      </c>
      <c r="X869" s="252">
        <v>48.330128766246602</v>
      </c>
      <c r="Y869" s="253">
        <v>2863.8335878577909</v>
      </c>
      <c r="Z869" s="253">
        <v>48.336583280099205</v>
      </c>
      <c r="AA869" s="2">
        <f t="shared" si="521"/>
        <v>0.15574243985750344</v>
      </c>
      <c r="AB869" s="2">
        <f t="shared" si="522"/>
        <v>1.3355052050079901E-2</v>
      </c>
      <c r="AC869" s="215">
        <f t="shared" si="523"/>
        <v>19.955532488994123</v>
      </c>
      <c r="AD869" s="217">
        <f t="shared" si="524"/>
        <v>4.1660749073442371E-5</v>
      </c>
      <c r="AE869" s="223"/>
      <c r="AF869" s="23"/>
      <c r="AG869" s="372"/>
      <c r="AH869" s="367"/>
      <c r="AI869" s="367"/>
      <c r="AJ869" s="3">
        <v>33</v>
      </c>
      <c r="AK869" s="252">
        <v>2667.8973563636901</v>
      </c>
      <c r="AL869" s="252">
        <v>48.330094477932299</v>
      </c>
      <c r="AM869" s="253">
        <v>2663.2801064249156</v>
      </c>
      <c r="AN869" s="253">
        <v>48.334802664890454</v>
      </c>
      <c r="AO869" s="2">
        <f t="shared" si="525"/>
        <v>0.17306700078850387</v>
      </c>
      <c r="AP869" s="2">
        <f t="shared" si="526"/>
        <v>9.7417292662327504E-3</v>
      </c>
      <c r="AQ869" s="215">
        <f t="shared" si="527"/>
        <v>21.318996997112393</v>
      </c>
      <c r="AR869" s="280">
        <f t="shared" si="528"/>
        <v>2.2167024432937722E-5</v>
      </c>
      <c r="AS869" s="475"/>
    </row>
    <row r="870" spans="4:45" s="20" customFormat="1" x14ac:dyDescent="0.25">
      <c r="D870" s="463"/>
      <c r="E870" s="426"/>
      <c r="F870" s="370"/>
      <c r="G870" s="370"/>
      <c r="H870" s="283">
        <v>34</v>
      </c>
      <c r="I870" s="284">
        <v>2683.9168410427901</v>
      </c>
      <c r="J870" s="284">
        <v>48.3300803282172</v>
      </c>
      <c r="K870" s="285">
        <v>2679.172800138243</v>
      </c>
      <c r="L870" s="285">
        <v>48.334662934895299</v>
      </c>
      <c r="M870" s="286">
        <f t="shared" si="517"/>
        <v>0.176758118284465</v>
      </c>
      <c r="N870" s="286">
        <f t="shared" si="518"/>
        <v>9.4818933611898627E-3</v>
      </c>
      <c r="O870" s="287">
        <f t="shared" si="519"/>
        <v>22.505924104015985</v>
      </c>
      <c r="P870" s="288">
        <f t="shared" si="520"/>
        <v>2.100028396615714E-5</v>
      </c>
      <c r="Q870" s="223"/>
      <c r="R870" s="23"/>
      <c r="S870" s="372"/>
      <c r="T870" s="367"/>
      <c r="U870" s="367"/>
      <c r="V870" s="3">
        <v>34</v>
      </c>
      <c r="W870" s="252">
        <v>2868.2894658220698</v>
      </c>
      <c r="X870" s="252">
        <v>48.330105978602802</v>
      </c>
      <c r="Y870" s="253">
        <v>2863.6868976138253</v>
      </c>
      <c r="Z870" s="253">
        <v>48.336195284414707</v>
      </c>
      <c r="AA870" s="2">
        <f t="shared" si="521"/>
        <v>0.16046386751015715</v>
      </c>
      <c r="AB870" s="2">
        <f t="shared" si="522"/>
        <v>1.2599405047033916E-2</v>
      </c>
      <c r="AC870" s="215">
        <f t="shared" si="523"/>
        <v>21.183634111543171</v>
      </c>
      <c r="AD870" s="217">
        <f t="shared" si="524"/>
        <v>3.7079645270899053E-5</v>
      </c>
      <c r="AE870" s="223"/>
      <c r="AF870" s="23"/>
      <c r="AG870" s="372"/>
      <c r="AH870" s="367"/>
      <c r="AI870" s="367"/>
      <c r="AJ870" s="3">
        <v>34</v>
      </c>
      <c r="AK870" s="252">
        <v>2667.88663596787</v>
      </c>
      <c r="AL870" s="252">
        <v>48.330077867585203</v>
      </c>
      <c r="AM870" s="253">
        <v>2663.1294207513811</v>
      </c>
      <c r="AN870" s="253">
        <v>48.334519357191425</v>
      </c>
      <c r="AO870" s="2">
        <f t="shared" si="525"/>
        <v>0.17831399401883066</v>
      </c>
      <c r="AP870" s="2">
        <f t="shared" si="526"/>
        <v>9.1899078217729056E-3</v>
      </c>
      <c r="AQ870" s="215">
        <f t="shared" si="527"/>
        <v>22.631096615993819</v>
      </c>
      <c r="AR870" s="280">
        <f t="shared" si="528"/>
        <v>1.9726829922179378E-5</v>
      </c>
      <c r="AS870" s="475"/>
    </row>
    <row r="871" spans="4:45" s="20" customFormat="1" x14ac:dyDescent="0.25">
      <c r="D871" s="463"/>
      <c r="E871" s="426"/>
      <c r="F871" s="370"/>
      <c r="G871" s="370"/>
      <c r="H871" s="283">
        <v>35</v>
      </c>
      <c r="I871" s="284">
        <v>2683.9060755793098</v>
      </c>
      <c r="J871" s="284">
        <v>48.330065919754098</v>
      </c>
      <c r="K871" s="285">
        <v>2679.0224547885368</v>
      </c>
      <c r="L871" s="285">
        <v>48.334387889682162</v>
      </c>
      <c r="M871" s="286">
        <f t="shared" si="517"/>
        <v>0.18195945212869855</v>
      </c>
      <c r="N871" s="286">
        <f t="shared" si="518"/>
        <v>8.9426112830886372E-3</v>
      </c>
      <c r="O871" s="287">
        <f t="shared" si="519"/>
        <v>23.849752028069968</v>
      </c>
      <c r="P871" s="288">
        <f t="shared" si="520"/>
        <v>1.867942405909046E-5</v>
      </c>
      <c r="Q871" s="223"/>
      <c r="R871" s="23"/>
      <c r="S871" s="372"/>
      <c r="T871" s="367"/>
      <c r="U871" s="367"/>
      <c r="V871" s="3">
        <v>35</v>
      </c>
      <c r="W871" s="252">
        <v>2868.27818220072</v>
      </c>
      <c r="X871" s="252">
        <v>48.330086851407202</v>
      </c>
      <c r="Y871" s="253">
        <v>2863.5402048648157</v>
      </c>
      <c r="Z871" s="253">
        <v>48.335830155612939</v>
      </c>
      <c r="AA871" s="2">
        <f t="shared" si="521"/>
        <v>0.16518541908892159</v>
      </c>
      <c r="AB871" s="2">
        <f t="shared" si="522"/>
        <v>1.1883496554423535E-2</v>
      </c>
      <c r="AC871" s="215">
        <f t="shared" si="523"/>
        <v>22.448429235543387</v>
      </c>
      <c r="AD871" s="217">
        <f t="shared" si="524"/>
        <v>3.2985543199634894E-5</v>
      </c>
      <c r="AE871" s="223"/>
      <c r="AF871" s="23"/>
      <c r="AG871" s="372"/>
      <c r="AH871" s="367"/>
      <c r="AI871" s="367"/>
      <c r="AJ871" s="3">
        <v>35</v>
      </c>
      <c r="AK871" s="252">
        <v>2667.8759155556099</v>
      </c>
      <c r="AL871" s="252">
        <v>48.330063903002198</v>
      </c>
      <c r="AM871" s="253">
        <v>2662.9787319945258</v>
      </c>
      <c r="AN871" s="253">
        <v>48.334252761543183</v>
      </c>
      <c r="AO871" s="2">
        <f t="shared" si="525"/>
        <v>0.18356114437444757</v>
      </c>
      <c r="AP871" s="2">
        <f t="shared" si="526"/>
        <v>8.6671901559907637E-3</v>
      </c>
      <c r="AQ871" s="215">
        <f t="shared" si="527"/>
        <v>23.982406830952819</v>
      </c>
      <c r="AR871" s="280">
        <f t="shared" si="528"/>
        <v>1.7546535876383419E-5</v>
      </c>
      <c r="AS871" s="475"/>
    </row>
    <row r="872" spans="4:45" s="20" customFormat="1" x14ac:dyDescent="0.25">
      <c r="D872" s="463"/>
      <c r="E872" s="426"/>
      <c r="F872" s="370"/>
      <c r="G872" s="370"/>
      <c r="H872" s="283">
        <v>36</v>
      </c>
      <c r="I872" s="284">
        <v>2683.8953100994399</v>
      </c>
      <c r="J872" s="284">
        <v>48.3300522100213</v>
      </c>
      <c r="K872" s="285">
        <v>2678.8721063978342</v>
      </c>
      <c r="L872" s="285">
        <v>48.334129067953057</v>
      </c>
      <c r="M872" s="286">
        <f t="shared" si="517"/>
        <v>0.18716094039523723</v>
      </c>
      <c r="N872" s="286">
        <f t="shared" si="518"/>
        <v>8.4354511227112197E-3</v>
      </c>
      <c r="O872" s="287">
        <f t="shared" si="519"/>
        <v>25.232575427826013</v>
      </c>
      <c r="P872" s="288">
        <f t="shared" si="520"/>
        <v>1.6620770595731275E-5</v>
      </c>
      <c r="Q872" s="223"/>
      <c r="R872" s="23"/>
      <c r="S872" s="372"/>
      <c r="T872" s="367"/>
      <c r="U872" s="367"/>
      <c r="V872" s="3">
        <v>36</v>
      </c>
      <c r="W872" s="252">
        <v>2868.26689856337</v>
      </c>
      <c r="X872" s="252">
        <v>48.330068653283</v>
      </c>
      <c r="Y872" s="253">
        <v>2863.3935095987563</v>
      </c>
      <c r="Z872" s="253">
        <v>48.335486546026971</v>
      </c>
      <c r="AA872" s="2">
        <f t="shared" si="521"/>
        <v>0.16990709501457596</v>
      </c>
      <c r="AB872" s="2">
        <f t="shared" si="522"/>
        <v>1.1210190456873523E-2</v>
      </c>
      <c r="AC872" s="215">
        <f t="shared" si="523"/>
        <v>23.749920000418552</v>
      </c>
      <c r="AD872" s="217">
        <f t="shared" si="524"/>
        <v>2.9353561785170942E-5</v>
      </c>
      <c r="AE872" s="223"/>
      <c r="AF872" s="23"/>
      <c r="AG872" s="372"/>
      <c r="AH872" s="367"/>
      <c r="AI872" s="367"/>
      <c r="AJ872" s="3">
        <v>36</v>
      </c>
      <c r="AK872" s="252">
        <v>2667.8651951269098</v>
      </c>
      <c r="AL872" s="252">
        <v>48.330050615592803</v>
      </c>
      <c r="AM872" s="253">
        <v>2662.8280401442621</v>
      </c>
      <c r="AN872" s="253">
        <v>48.334001892128462</v>
      </c>
      <c r="AO872" s="2">
        <f t="shared" si="525"/>
        <v>0.18880845223546305</v>
      </c>
      <c r="AP872" s="2">
        <f t="shared" si="526"/>
        <v>8.1756101748924493E-3</v>
      </c>
      <c r="AQ872" s="215">
        <f t="shared" si="527"/>
        <v>25.372930319212902</v>
      </c>
      <c r="AR872" s="280">
        <f t="shared" si="528"/>
        <v>1.5612586261249991E-5</v>
      </c>
      <c r="AS872" s="475"/>
    </row>
    <row r="873" spans="4:45" s="20" customFormat="1" x14ac:dyDescent="0.25">
      <c r="D873" s="463"/>
      <c r="E873" s="426"/>
      <c r="F873" s="370"/>
      <c r="G873" s="370"/>
      <c r="H873" s="283">
        <v>37</v>
      </c>
      <c r="I873" s="284">
        <v>2683.8845446031901</v>
      </c>
      <c r="J873" s="284">
        <v>48.3300427413214</v>
      </c>
      <c r="K873" s="285">
        <v>2678.721754956433</v>
      </c>
      <c r="L873" s="285">
        <v>48.33388551277951</v>
      </c>
      <c r="M873" s="286">
        <f t="shared" si="517"/>
        <v>0.19236258344788199</v>
      </c>
      <c r="N873" s="286">
        <f t="shared" si="518"/>
        <v>7.951102958212157E-3</v>
      </c>
      <c r="O873" s="287">
        <f t="shared" si="519"/>
        <v>26.654396936662497</v>
      </c>
      <c r="P873" s="288">
        <f t="shared" si="520"/>
        <v>1.4766892479267973E-5</v>
      </c>
      <c r="Q873" s="223"/>
      <c r="R873" s="23"/>
      <c r="S873" s="372"/>
      <c r="T873" s="367"/>
      <c r="U873" s="367"/>
      <c r="V873" s="3">
        <v>37</v>
      </c>
      <c r="W873" s="252">
        <v>2868.2556149100501</v>
      </c>
      <c r="X873" s="252">
        <v>48.330056096755499</v>
      </c>
      <c r="Y873" s="253">
        <v>2863.2468118043284</v>
      </c>
      <c r="Z873" s="253">
        <v>48.335163187414238</v>
      </c>
      <c r="AA873" s="2">
        <f t="shared" si="521"/>
        <v>0.1746288956843455</v>
      </c>
      <c r="AB873" s="2">
        <f t="shared" si="522"/>
        <v>1.0567110968204878E-2</v>
      </c>
      <c r="AC873" s="215">
        <f t="shared" si="523"/>
        <v>25.088108551886886</v>
      </c>
      <c r="AD873" s="217">
        <f t="shared" si="524"/>
        <v>2.6082374996587543E-5</v>
      </c>
      <c r="AE873" s="223"/>
      <c r="AF873" s="23"/>
      <c r="AG873" s="372"/>
      <c r="AH873" s="367"/>
      <c r="AI873" s="367"/>
      <c r="AJ873" s="3">
        <v>37</v>
      </c>
      <c r="AK873" s="252">
        <v>2667.8544746818002</v>
      </c>
      <c r="AL873" s="252">
        <v>48.330041438322901</v>
      </c>
      <c r="AM873" s="253">
        <v>2662.677345191069</v>
      </c>
      <c r="AN873" s="253">
        <v>48.333765821281169</v>
      </c>
      <c r="AO873" s="2">
        <f t="shared" si="525"/>
        <v>0.19405591796189295</v>
      </c>
      <c r="AP873" s="2">
        <f t="shared" si="526"/>
        <v>7.706144765095538E-3</v>
      </c>
      <c r="AQ873" s="215">
        <f t="shared" si="527"/>
        <v>26.802669763798736</v>
      </c>
      <c r="AR873" s="280">
        <f t="shared" si="528"/>
        <v>1.3871028419835792E-5</v>
      </c>
      <c r="AS873" s="475"/>
    </row>
    <row r="874" spans="4:45" s="20" customFormat="1" x14ac:dyDescent="0.25">
      <c r="D874" s="463"/>
      <c r="E874" s="426"/>
      <c r="F874" s="370"/>
      <c r="G874" s="370"/>
      <c r="H874" s="283">
        <v>38</v>
      </c>
      <c r="I874" s="284">
        <v>2683.8737790905302</v>
      </c>
      <c r="J874" s="284">
        <v>48.330035782250697</v>
      </c>
      <c r="K874" s="285">
        <v>2678.571400455176</v>
      </c>
      <c r="L874" s="285">
        <v>48.333656323676045</v>
      </c>
      <c r="M874" s="286">
        <f t="shared" si="517"/>
        <v>0.19756438162866977</v>
      </c>
      <c r="N874" s="286">
        <f t="shared" si="518"/>
        <v>7.4912864572684312E-3</v>
      </c>
      <c r="O874" s="287">
        <f t="shared" si="519"/>
        <v>28.115219192660842</v>
      </c>
      <c r="P874" s="288">
        <f t="shared" si="520"/>
        <v>1.3108320212666238E-5</v>
      </c>
      <c r="Q874" s="223"/>
      <c r="R874" s="23"/>
      <c r="S874" s="372"/>
      <c r="T874" s="367"/>
      <c r="U874" s="367"/>
      <c r="V874" s="3">
        <v>38</v>
      </c>
      <c r="W874" s="252">
        <v>2868.2443312407099</v>
      </c>
      <c r="X874" s="252">
        <v>48.330046887020302</v>
      </c>
      <c r="Y874" s="253">
        <v>2863.1001114708583</v>
      </c>
      <c r="Z874" s="253">
        <v>48.334858886275747</v>
      </c>
      <c r="AA874" s="2">
        <f t="shared" si="521"/>
        <v>0.17935082147016274</v>
      </c>
      <c r="AB874" s="2">
        <f t="shared" si="522"/>
        <v>9.9565375276659644E-3</v>
      </c>
      <c r="AC874" s="215">
        <f t="shared" si="523"/>
        <v>26.462997040531928</v>
      </c>
      <c r="AD874" s="217">
        <f t="shared" si="524"/>
        <v>2.3155336834400657E-5</v>
      </c>
      <c r="AE874" s="223"/>
      <c r="AF874" s="23"/>
      <c r="AG874" s="372"/>
      <c r="AH874" s="367"/>
      <c r="AI874" s="367"/>
      <c r="AJ874" s="3">
        <v>38</v>
      </c>
      <c r="AK874" s="252">
        <v>2667.84375422024</v>
      </c>
      <c r="AL874" s="252">
        <v>48.330034693039103</v>
      </c>
      <c r="AM874" s="253">
        <v>2662.5266471259583</v>
      </c>
      <c r="AN874" s="253">
        <v>48.333543676056202</v>
      </c>
      <c r="AO874" s="2">
        <f t="shared" si="525"/>
        <v>0.19930354189111044</v>
      </c>
      <c r="AP874" s="2">
        <f t="shared" si="526"/>
        <v>7.2604603729040807E-3</v>
      </c>
      <c r="AQ874" s="215">
        <f t="shared" si="527"/>
        <v>28.271627852060885</v>
      </c>
      <c r="AR874" s="280">
        <f t="shared" si="528"/>
        <v>1.2312961814288492E-5</v>
      </c>
      <c r="AS874" s="475"/>
    </row>
    <row r="875" spans="4:45" s="20" customFormat="1" x14ac:dyDescent="0.25">
      <c r="D875" s="463"/>
      <c r="E875" s="426"/>
      <c r="F875" s="370"/>
      <c r="G875" s="370"/>
      <c r="H875" s="283">
        <v>39</v>
      </c>
      <c r="I875" s="284">
        <v>2683.8630135614399</v>
      </c>
      <c r="J875" s="284">
        <v>48.330029932930898</v>
      </c>
      <c r="K875" s="285">
        <v>2678.421042885418</v>
      </c>
      <c r="L875" s="285">
        <v>48.33344065327104</v>
      </c>
      <c r="M875" s="286">
        <f t="shared" si="517"/>
        <v>0.20276633526091964</v>
      </c>
      <c r="N875" s="286">
        <f t="shared" si="518"/>
        <v>7.0571451018653546E-3</v>
      </c>
      <c r="O875" s="287">
        <f t="shared" si="519"/>
        <v>29.615044838681282</v>
      </c>
      <c r="P875" s="288">
        <f t="shared" si="520"/>
        <v>1.1633013238657629E-5</v>
      </c>
      <c r="Q875" s="223"/>
      <c r="R875" s="23"/>
      <c r="S875" s="372"/>
      <c r="T875" s="367"/>
      <c r="U875" s="367"/>
      <c r="V875" s="3">
        <v>39</v>
      </c>
      <c r="W875" s="252">
        <v>2868.2330475553399</v>
      </c>
      <c r="X875" s="252">
        <v>48.330039151304199</v>
      </c>
      <c r="Y875" s="253">
        <v>2862.9534085882806</v>
      </c>
      <c r="Z875" s="253">
        <v>48.334572519451108</v>
      </c>
      <c r="AA875" s="2">
        <f t="shared" si="521"/>
        <v>0.18407287272417711</v>
      </c>
      <c r="AB875" s="2">
        <f t="shared" si="522"/>
        <v>9.3800216728906205E-3</v>
      </c>
      <c r="AC875" s="215">
        <f t="shared" si="523"/>
        <v>27.87458762249128</v>
      </c>
      <c r="AD875" s="217">
        <f t="shared" si="524"/>
        <v>2.0551426755407834E-5</v>
      </c>
      <c r="AE875" s="223"/>
      <c r="AF875" s="23"/>
      <c r="AG875" s="372"/>
      <c r="AH875" s="367"/>
      <c r="AI875" s="367"/>
      <c r="AJ875" s="3">
        <v>39</v>
      </c>
      <c r="AK875" s="252">
        <v>2667.8330337422099</v>
      </c>
      <c r="AL875" s="252">
        <v>48.330029023298799</v>
      </c>
      <c r="AM875" s="253">
        <v>2662.3759459404437</v>
      </c>
      <c r="AN875" s="253">
        <v>48.33333463500162</v>
      </c>
      <c r="AO875" s="2">
        <f t="shared" si="525"/>
        <v>0.20455132434249279</v>
      </c>
      <c r="AP875" s="2">
        <f t="shared" si="526"/>
        <v>6.8396642204112783E-3</v>
      </c>
      <c r="AQ875" s="215">
        <f t="shared" si="527"/>
        <v>29.779807276185377</v>
      </c>
      <c r="AR875" s="280">
        <f t="shared" si="528"/>
        <v>1.0927068729826848E-5</v>
      </c>
      <c r="AS875" s="475"/>
    </row>
    <row r="876" spans="4:45" s="20" customFormat="1" x14ac:dyDescent="0.25">
      <c r="D876" s="463"/>
      <c r="E876" s="426"/>
      <c r="F876" s="370"/>
      <c r="G876" s="370"/>
      <c r="H876" s="283">
        <v>40</v>
      </c>
      <c r="I876" s="284">
        <v>2683.85224801595</v>
      </c>
      <c r="J876" s="284">
        <v>48.330024601726201</v>
      </c>
      <c r="K876" s="285">
        <v>2678.2706822389964</v>
      </c>
      <c r="L876" s="285">
        <v>48.333237704173904</v>
      </c>
      <c r="M876" s="286">
        <f t="shared" si="517"/>
        <v>0.20796844465188935</v>
      </c>
      <c r="N876" s="286">
        <f t="shared" si="518"/>
        <v>6.6482532839176158E-3</v>
      </c>
      <c r="O876" s="287">
        <f t="shared" si="519"/>
        <v>31.153876522458965</v>
      </c>
      <c r="P876" s="288">
        <f t="shared" si="520"/>
        <v>1.03240273394315E-5</v>
      </c>
      <c r="Q876" s="223"/>
      <c r="R876" s="23"/>
      <c r="S876" s="372"/>
      <c r="T876" s="367"/>
      <c r="U876" s="367"/>
      <c r="V876" s="3">
        <v>40</v>
      </c>
      <c r="W876" s="252">
        <v>2868.2217638539601</v>
      </c>
      <c r="X876" s="252">
        <v>48.330032109781001</v>
      </c>
      <c r="Y876" s="253">
        <v>2862.806703147101</v>
      </c>
      <c r="Z876" s="253">
        <v>48.334303029973192</v>
      </c>
      <c r="AA876" s="2">
        <f t="shared" si="521"/>
        <v>0.18879504977965889</v>
      </c>
      <c r="AB876" s="2">
        <f t="shared" si="522"/>
        <v>8.836990181362905E-3</v>
      </c>
      <c r="AC876" s="215">
        <f t="shared" si="523"/>
        <v>29.322882458969314</v>
      </c>
      <c r="AD876" s="217">
        <f t="shared" si="524"/>
        <v>1.8240759288063831E-5</v>
      </c>
      <c r="AE876" s="223"/>
      <c r="AF876" s="23"/>
      <c r="AG876" s="372"/>
      <c r="AH876" s="367"/>
      <c r="AI876" s="367"/>
      <c r="AJ876" s="3">
        <v>40</v>
      </c>
      <c r="AK876" s="252">
        <v>2667.8223132477501</v>
      </c>
      <c r="AL876" s="252">
        <v>48.330023855574403</v>
      </c>
      <c r="AM876" s="253">
        <v>2662.2252416265114</v>
      </c>
      <c r="AN876" s="253">
        <v>48.3331379251212</v>
      </c>
      <c r="AO876" s="2">
        <f t="shared" si="525"/>
        <v>0.20979926561994028</v>
      </c>
      <c r="AP876" s="2">
        <f t="shared" si="526"/>
        <v>6.4433436989451212E-3</v>
      </c>
      <c r="AQ876" s="215">
        <f t="shared" si="527"/>
        <v>31.327210733275422</v>
      </c>
      <c r="AR876" s="280">
        <f t="shared" si="528"/>
        <v>9.6974291422873955E-6</v>
      </c>
      <c r="AS876" s="475"/>
    </row>
    <row r="877" spans="4:45" s="20" customFormat="1" x14ac:dyDescent="0.25">
      <c r="D877" s="463"/>
      <c r="E877" s="426"/>
      <c r="F877" s="370"/>
      <c r="G877" s="370"/>
      <c r="H877" s="283">
        <v>41</v>
      </c>
      <c r="I877" s="284">
        <v>2683.84148245406</v>
      </c>
      <c r="J877" s="284">
        <v>48.3300202549405</v>
      </c>
      <c r="K877" s="285">
        <v>2678.1203185082022</v>
      </c>
      <c r="L877" s="285">
        <v>48.333046726027042</v>
      </c>
      <c r="M877" s="286">
        <f t="shared" si="517"/>
        <v>0.21317071009076463</v>
      </c>
      <c r="N877" s="286">
        <f t="shared" si="518"/>
        <v>6.2620935612644115E-3</v>
      </c>
      <c r="O877" s="287">
        <f t="shared" si="519"/>
        <v>32.731716895383478</v>
      </c>
      <c r="P877" s="288">
        <f t="shared" si="520"/>
        <v>9.1595272376772263E-6</v>
      </c>
      <c r="Q877" s="223"/>
      <c r="R877" s="23"/>
      <c r="S877" s="372"/>
      <c r="T877" s="367"/>
      <c r="U877" s="367"/>
      <c r="V877" s="3">
        <v>41</v>
      </c>
      <c r="W877" s="252">
        <v>2868.2104801365799</v>
      </c>
      <c r="X877" s="252">
        <v>48.330026387224301</v>
      </c>
      <c r="Y877" s="253">
        <v>2862.6599951383646</v>
      </c>
      <c r="Z877" s="253">
        <v>48.334049423167102</v>
      </c>
      <c r="AA877" s="2">
        <f t="shared" si="521"/>
        <v>0.19351735295071576</v>
      </c>
      <c r="AB877" s="2">
        <f t="shared" si="522"/>
        <v>8.3240921711234695E-3</v>
      </c>
      <c r="AC877" s="215">
        <f t="shared" si="523"/>
        <v>30.807883715413372</v>
      </c>
      <c r="AD877" s="217">
        <f t="shared" si="524"/>
        <v>1.6184818197067488E-5</v>
      </c>
      <c r="AE877" s="223"/>
      <c r="AF877" s="23"/>
      <c r="AG877" s="372"/>
      <c r="AH877" s="367"/>
      <c r="AI877" s="367"/>
      <c r="AJ877" s="3">
        <v>41</v>
      </c>
      <c r="AK877" s="252">
        <v>2667.8115927368499</v>
      </c>
      <c r="AL877" s="252">
        <v>48.330019641680401</v>
      </c>
      <c r="AM877" s="253">
        <v>2662.0745341765919</v>
      </c>
      <c r="AN877" s="253">
        <v>48.332952819016164</v>
      </c>
      <c r="AO877" s="2">
        <f t="shared" si="525"/>
        <v>0.21504736600879934</v>
      </c>
      <c r="AP877" s="2">
        <f t="shared" si="526"/>
        <v>6.0690588530880408E-3</v>
      </c>
      <c r="AQ877" s="215">
        <f t="shared" si="527"/>
        <v>32.913840923829504</v>
      </c>
      <c r="AR877" s="280">
        <f t="shared" si="528"/>
        <v>8.6035292830313456E-6</v>
      </c>
      <c r="AS877" s="475"/>
    </row>
    <row r="878" spans="4:45" s="20" customFormat="1" x14ac:dyDescent="0.25">
      <c r="D878" s="463"/>
      <c r="E878" s="426"/>
      <c r="F878" s="370"/>
      <c r="G878" s="370"/>
      <c r="H878" s="283">
        <v>42</v>
      </c>
      <c r="I878" s="284">
        <v>2683.8307168757601</v>
      </c>
      <c r="J878" s="284">
        <v>48.330015980407403</v>
      </c>
      <c r="K878" s="285">
        <v>2677.9699516857536</v>
      </c>
      <c r="L878" s="285">
        <v>48.332867012731711</v>
      </c>
      <c r="M878" s="286">
        <f t="shared" si="517"/>
        <v>0.21837313185047053</v>
      </c>
      <c r="N878" s="286">
        <f t="shared" si="518"/>
        <v>5.8990924510847744E-3</v>
      </c>
      <c r="O878" s="287">
        <f t="shared" si="519"/>
        <v>34.348568612392299</v>
      </c>
      <c r="P878" s="288">
        <f t="shared" si="520"/>
        <v>8.1283853142506623E-6</v>
      </c>
      <c r="Q878" s="223"/>
      <c r="R878" s="23"/>
      <c r="S878" s="372"/>
      <c r="T878" s="367"/>
      <c r="U878" s="367"/>
      <c r="V878" s="3">
        <v>42</v>
      </c>
      <c r="W878" s="252">
        <v>2868.1991964031899</v>
      </c>
      <c r="X878" s="252">
        <v>48.330020760235101</v>
      </c>
      <c r="Y878" s="253">
        <v>2862.5132845536227</v>
      </c>
      <c r="Z878" s="253">
        <v>48.333810762978985</v>
      </c>
      <c r="AA878" s="2">
        <f t="shared" si="521"/>
        <v>0.19823978253314928</v>
      </c>
      <c r="AB878" s="2">
        <f t="shared" si="522"/>
        <v>7.8419224413039754E-3</v>
      </c>
      <c r="AC878" s="215">
        <f t="shared" si="523"/>
        <v>32.329593561048917</v>
      </c>
      <c r="AD878" s="217">
        <f t="shared" si="524"/>
        <v>1.4364120798646331E-5</v>
      </c>
      <c r="AE878" s="223"/>
      <c r="AF878" s="23"/>
      <c r="AG878" s="372"/>
      <c r="AH878" s="367"/>
      <c r="AI878" s="367"/>
      <c r="AJ878" s="3">
        <v>42</v>
      </c>
      <c r="AK878" s="252">
        <v>2667.8008722095001</v>
      </c>
      <c r="AL878" s="252">
        <v>48.330015497820703</v>
      </c>
      <c r="AM878" s="253">
        <v>2661.9238235835342</v>
      </c>
      <c r="AN878" s="253">
        <v>48.332778632195513</v>
      </c>
      <c r="AO878" s="2">
        <f t="shared" si="525"/>
        <v>0.22029562577878964</v>
      </c>
      <c r="AP878" s="2">
        <f t="shared" si="526"/>
        <v>5.7172221989756859E-3</v>
      </c>
      <c r="AQ878" s="215">
        <f t="shared" si="527"/>
        <v>34.539700551967982</v>
      </c>
      <c r="AR878" s="280">
        <f t="shared" si="528"/>
        <v>7.6349115732555159E-6</v>
      </c>
      <c r="AS878" s="475"/>
    </row>
    <row r="879" spans="4:45" s="20" customFormat="1" x14ac:dyDescent="0.25">
      <c r="D879" s="463"/>
      <c r="E879" s="426"/>
      <c r="F879" s="370"/>
      <c r="G879" s="370"/>
      <c r="H879" s="283">
        <v>43</v>
      </c>
      <c r="I879" s="284">
        <v>2683.8199512810802</v>
      </c>
      <c r="J879" s="284">
        <v>48.330013440167903</v>
      </c>
      <c r="K879" s="285">
        <v>2677.8195817647706</v>
      </c>
      <c r="L879" s="285">
        <v>48.332697899837498</v>
      </c>
      <c r="M879" s="286">
        <f t="shared" si="517"/>
        <v>0.22357571019044564</v>
      </c>
      <c r="N879" s="286">
        <f t="shared" si="518"/>
        <v>5.5544360088343866E-3</v>
      </c>
      <c r="O879" s="287">
        <f t="shared" si="519"/>
        <v>36.004434332256871</v>
      </c>
      <c r="P879" s="288">
        <f t="shared" si="520"/>
        <v>7.20632371768309E-6</v>
      </c>
      <c r="Q879" s="223"/>
      <c r="R879" s="23"/>
      <c r="S879" s="372"/>
      <c r="T879" s="367"/>
      <c r="U879" s="367"/>
      <c r="V879" s="3">
        <v>43</v>
      </c>
      <c r="W879" s="252">
        <v>2868.1879126538201</v>
      </c>
      <c r="X879" s="252">
        <v>48.330017426970798</v>
      </c>
      <c r="Y879" s="253">
        <v>2862.3665713849027</v>
      </c>
      <c r="Z879" s="253">
        <v>48.333586168521272</v>
      </c>
      <c r="AA879" s="2">
        <f t="shared" si="521"/>
        <v>0.20296233880754228</v>
      </c>
      <c r="AB879" s="2">
        <f t="shared" si="522"/>
        <v>7.384109794428456E-3</v>
      </c>
      <c r="AC879" s="215">
        <f t="shared" si="523"/>
        <v>33.888014169201099</v>
      </c>
      <c r="AD879" s="217">
        <f t="shared" si="524"/>
        <v>1.2735916254079074E-5</v>
      </c>
      <c r="AE879" s="223"/>
      <c r="AF879" s="23"/>
      <c r="AG879" s="372"/>
      <c r="AH879" s="367"/>
      <c r="AI879" s="367"/>
      <c r="AJ879" s="3">
        <v>43</v>
      </c>
      <c r="AK879" s="252">
        <v>2667.7901516657298</v>
      </c>
      <c r="AL879" s="252">
        <v>48.330013035007703</v>
      </c>
      <c r="AM879" s="253">
        <v>2661.7731098405802</v>
      </c>
      <c r="AN879" s="253">
        <v>48.332614720545017</v>
      </c>
      <c r="AO879" s="2">
        <f t="shared" si="525"/>
        <v>0.22554404518633658</v>
      </c>
      <c r="AP879" s="2">
        <f t="shared" si="526"/>
        <v>5.3831674645521011E-3</v>
      </c>
      <c r="AQ879" s="215">
        <f t="shared" si="527"/>
        <v>36.204792325599513</v>
      </c>
      <c r="AR879" s="280">
        <f t="shared" si="528"/>
        <v>6.7687676350705247E-6</v>
      </c>
      <c r="AS879" s="475"/>
    </row>
    <row r="880" spans="4:45" s="20" customFormat="1" x14ac:dyDescent="0.25">
      <c r="D880" s="463"/>
      <c r="E880" s="426"/>
      <c r="F880" s="370"/>
      <c r="G880" s="370"/>
      <c r="H880" s="283">
        <v>44</v>
      </c>
      <c r="I880" s="284">
        <v>2683.8091856700098</v>
      </c>
      <c r="J880" s="284">
        <v>48.330011123731502</v>
      </c>
      <c r="K880" s="285">
        <v>2677.6692087387519</v>
      </c>
      <c r="L880" s="285">
        <v>48.332538762085775</v>
      </c>
      <c r="M880" s="286">
        <f t="shared" si="517"/>
        <v>0.22877844535453051</v>
      </c>
      <c r="N880" s="286">
        <f t="shared" si="518"/>
        <v>5.229956078019642E-3</v>
      </c>
      <c r="O880" s="287">
        <f t="shared" si="519"/>
        <v>37.699316716379592</v>
      </c>
      <c r="P880" s="288">
        <f t="shared" si="520"/>
        <v>6.3889556499927545E-6</v>
      </c>
      <c r="Q880" s="223"/>
      <c r="R880" s="23"/>
      <c r="S880" s="372"/>
      <c r="T880" s="367"/>
      <c r="U880" s="367"/>
      <c r="V880" s="3">
        <v>44</v>
      </c>
      <c r="W880" s="252">
        <v>2868.1766288884501</v>
      </c>
      <c r="X880" s="252">
        <v>48.330014389871103</v>
      </c>
      <c r="Y880" s="253">
        <v>2862.2198556246817</v>
      </c>
      <c r="Z880" s="253">
        <v>48.333374810821489</v>
      </c>
      <c r="AA880" s="2">
        <f t="shared" si="521"/>
        <v>0.20768502203704509</v>
      </c>
      <c r="AB880" s="2">
        <f t="shared" si="522"/>
        <v>6.9530725219287852E-3</v>
      </c>
      <c r="AC880" s="215">
        <f t="shared" si="523"/>
        <v>35.483147715945499</v>
      </c>
      <c r="AD880" s="217">
        <f t="shared" si="524"/>
        <v>1.1292428963795538E-5</v>
      </c>
      <c r="AE880" s="223"/>
      <c r="AF880" s="23"/>
      <c r="AG880" s="372"/>
      <c r="AH880" s="367"/>
      <c r="AI880" s="367"/>
      <c r="AJ880" s="3">
        <v>44</v>
      </c>
      <c r="AK880" s="252">
        <v>2667.77943110554</v>
      </c>
      <c r="AL880" s="252">
        <v>48.330010789122497</v>
      </c>
      <c r="AM880" s="253">
        <v>2661.6223929413427</v>
      </c>
      <c r="AN880" s="253">
        <v>48.332460477945482</v>
      </c>
      <c r="AO880" s="2">
        <f t="shared" si="525"/>
        <v>0.2307926244729224</v>
      </c>
      <c r="AP880" s="2">
        <f t="shared" si="526"/>
        <v>5.0686701347398451E-3</v>
      </c>
      <c r="AQ880" s="215">
        <f t="shared" si="527"/>
        <v>37.909118955381743</v>
      </c>
      <c r="AR880" s="280">
        <f t="shared" si="528"/>
        <v>6.0009753294566393E-6</v>
      </c>
      <c r="AS880" s="475"/>
    </row>
    <row r="881" spans="4:45" s="20" customFormat="1" x14ac:dyDescent="0.25">
      <c r="D881" s="463"/>
      <c r="E881" s="426"/>
      <c r="F881" s="370"/>
      <c r="G881" s="370"/>
      <c r="H881" s="283">
        <v>45</v>
      </c>
      <c r="I881" s="284">
        <v>2683.7984200425699</v>
      </c>
      <c r="J881" s="284">
        <v>48.330009144073301</v>
      </c>
      <c r="K881" s="285">
        <v>2677.5188326015514</v>
      </c>
      <c r="L881" s="285">
        <v>48.332389011098044</v>
      </c>
      <c r="M881" s="286">
        <f t="shared" si="517"/>
        <v>0.23398133757448575</v>
      </c>
      <c r="N881" s="286">
        <f t="shared" si="518"/>
        <v>4.9242014783166324E-3</v>
      </c>
      <c r="O881" s="287">
        <f t="shared" si="519"/>
        <v>39.433218429397535</v>
      </c>
      <c r="P881" s="288">
        <f t="shared" si="520"/>
        <v>5.6637670554591989E-6</v>
      </c>
      <c r="Q881" s="223"/>
      <c r="R881" s="23"/>
      <c r="S881" s="372"/>
      <c r="T881" s="367"/>
      <c r="U881" s="367"/>
      <c r="V881" s="3">
        <v>45</v>
      </c>
      <c r="W881" s="252">
        <v>2868.1653451071202</v>
      </c>
      <c r="X881" s="252">
        <v>48.330011800624099</v>
      </c>
      <c r="Y881" s="253">
        <v>2862.0731372658588</v>
      </c>
      <c r="Z881" s="253">
        <v>48.333175909762652</v>
      </c>
      <c r="AA881" s="2">
        <f t="shared" si="521"/>
        <v>0.21240783247221887</v>
      </c>
      <c r="AB881" s="2">
        <f t="shared" si="522"/>
        <v>6.5468826111718505E-3</v>
      </c>
      <c r="AC881" s="215">
        <f t="shared" si="523"/>
        <v>37.114996381126524</v>
      </c>
      <c r="AD881" s="217">
        <f t="shared" si="524"/>
        <v>1.0011586640670572E-5</v>
      </c>
      <c r="AE881" s="223"/>
      <c r="AF881" s="23"/>
      <c r="AG881" s="372"/>
      <c r="AH881" s="367"/>
      <c r="AI881" s="367"/>
      <c r="AJ881" s="3">
        <v>45</v>
      </c>
      <c r="AK881" s="252">
        <v>2667.7687105289401</v>
      </c>
      <c r="AL881" s="252">
        <v>48.3300088696232</v>
      </c>
      <c r="AM881" s="253">
        <v>2661.471672879783</v>
      </c>
      <c r="AN881" s="253">
        <v>48.332315334031527</v>
      </c>
      <c r="AO881" s="2">
        <f t="shared" si="525"/>
        <v>0.23604136386728222</v>
      </c>
      <c r="AP881" s="2">
        <f t="shared" si="526"/>
        <v>4.7723235775720962E-3</v>
      </c>
      <c r="AQ881" s="215">
        <f t="shared" si="527"/>
        <v>39.652683154902213</v>
      </c>
      <c r="AR881" s="280">
        <f t="shared" si="528"/>
        <v>5.3197780668825077E-6</v>
      </c>
      <c r="AS881" s="475"/>
    </row>
    <row r="882" spans="4:45" s="20" customFormat="1" x14ac:dyDescent="0.25">
      <c r="D882" s="463"/>
      <c r="E882" s="426"/>
      <c r="F882" s="370"/>
      <c r="G882" s="370"/>
      <c r="H882" s="283">
        <v>46</v>
      </c>
      <c r="I882" s="284">
        <v>2683.78765439877</v>
      </c>
      <c r="J882" s="284">
        <v>48.330007570550897</v>
      </c>
      <c r="K882" s="285">
        <v>2677.3684533473584</v>
      </c>
      <c r="L882" s="285">
        <v>48.332248093200626</v>
      </c>
      <c r="M882" s="286">
        <f t="shared" si="517"/>
        <v>0.23918438706916501</v>
      </c>
      <c r="N882" s="286">
        <f t="shared" si="518"/>
        <v>4.635883092833676E-3</v>
      </c>
      <c r="O882" s="287">
        <f t="shared" si="519"/>
        <v>41.206142138444037</v>
      </c>
      <c r="P882" s="288">
        <f t="shared" si="520"/>
        <v>5.0199417439459921E-6</v>
      </c>
      <c r="Q882" s="223"/>
      <c r="R882" s="23"/>
      <c r="S882" s="372"/>
      <c r="T882" s="367"/>
      <c r="U882" s="367"/>
      <c r="V882" s="3">
        <v>46</v>
      </c>
      <c r="W882" s="252">
        <v>2868.15406130981</v>
      </c>
      <c r="X882" s="252">
        <v>48.330009749744399</v>
      </c>
      <c r="Y882" s="253">
        <v>2861.9264163017297</v>
      </c>
      <c r="Z882" s="253">
        <v>48.332988731204011</v>
      </c>
      <c r="AA882" s="2">
        <f t="shared" si="521"/>
        <v>0.21713077034768291</v>
      </c>
      <c r="AB882" s="2">
        <f t="shared" si="522"/>
        <v>6.1638337650626986E-3</v>
      </c>
      <c r="AC882" s="215">
        <f t="shared" si="523"/>
        <v>38.783562346668035</v>
      </c>
      <c r="AD882" s="217">
        <f t="shared" si="524"/>
        <v>8.8743305367170427E-6</v>
      </c>
      <c r="AE882" s="223"/>
      <c r="AF882" s="23"/>
      <c r="AG882" s="372"/>
      <c r="AH882" s="367"/>
      <c r="AI882" s="367"/>
      <c r="AJ882" s="3">
        <v>46</v>
      </c>
      <c r="AK882" s="252">
        <v>2667.7579899359398</v>
      </c>
      <c r="AL882" s="252">
        <v>48.330007343764201</v>
      </c>
      <c r="AM882" s="253">
        <v>2661.3209496501904</v>
      </c>
      <c r="AN882" s="253">
        <v>48.332178752082562</v>
      </c>
      <c r="AO882" s="2">
        <f t="shared" si="525"/>
        <v>0.2412902635858645</v>
      </c>
      <c r="AP882" s="2">
        <f t="shared" si="526"/>
        <v>4.4928781055548761E-3</v>
      </c>
      <c r="AQ882" s="215">
        <f t="shared" si="527"/>
        <v>41.435487640360591</v>
      </c>
      <c r="AR882" s="280">
        <f t="shared" si="528"/>
        <v>4.7150140850475439E-6</v>
      </c>
      <c r="AS882" s="475"/>
    </row>
    <row r="883" spans="4:45" s="20" customFormat="1" x14ac:dyDescent="0.25">
      <c r="D883" s="463"/>
      <c r="E883" s="426"/>
      <c r="F883" s="370"/>
      <c r="G883" s="370"/>
      <c r="H883" s="283">
        <v>47</v>
      </c>
      <c r="I883" s="284">
        <v>2683.7768887386001</v>
      </c>
      <c r="J883" s="284">
        <v>48.330006107601697</v>
      </c>
      <c r="K883" s="285">
        <v>2677.2180709706777</v>
      </c>
      <c r="L883" s="285">
        <v>48.332115487377656</v>
      </c>
      <c r="M883" s="286">
        <f t="shared" si="517"/>
        <v>0.24438759404493926</v>
      </c>
      <c r="N883" s="286">
        <f t="shared" si="518"/>
        <v>4.3645344700820616E-3</v>
      </c>
      <c r="O883" s="287">
        <f t="shared" si="519"/>
        <v>43.018090512814467</v>
      </c>
      <c r="P883" s="288">
        <f t="shared" si="520"/>
        <v>4.4494830392250163E-6</v>
      </c>
      <c r="Q883" s="223"/>
      <c r="R883" s="23"/>
      <c r="S883" s="372"/>
      <c r="T883" s="367"/>
      <c r="U883" s="367"/>
      <c r="V883" s="3">
        <v>47</v>
      </c>
      <c r="W883" s="252">
        <v>2868.14277749654</v>
      </c>
      <c r="X883" s="252">
        <v>48.330007844372297</v>
      </c>
      <c r="Y883" s="253">
        <v>2861.7796927259651</v>
      </c>
      <c r="Z883" s="253">
        <v>48.332812584271473</v>
      </c>
      <c r="AA883" s="2">
        <f t="shared" si="521"/>
        <v>0.2218538358864037</v>
      </c>
      <c r="AB883" s="2">
        <f t="shared" si="522"/>
        <v>5.8033094226003718E-3</v>
      </c>
      <c r="AC883" s="215">
        <f t="shared" si="523"/>
        <v>40.488847797522418</v>
      </c>
      <c r="AD883" s="217">
        <f t="shared" si="524"/>
        <v>7.8665659020295542E-6</v>
      </c>
      <c r="AE883" s="223"/>
      <c r="AF883" s="23"/>
      <c r="AG883" s="372"/>
      <c r="AH883" s="367"/>
      <c r="AI883" s="367"/>
      <c r="AJ883" s="3">
        <v>47</v>
      </c>
      <c r="AK883" s="252">
        <v>2667.7472693265399</v>
      </c>
      <c r="AL883" s="252">
        <v>48.330005925099201</v>
      </c>
      <c r="AM883" s="253">
        <v>2661.170223247163</v>
      </c>
      <c r="AN883" s="253">
        <v>48.332050227038152</v>
      </c>
      <c r="AO883" s="2">
        <f t="shared" si="525"/>
        <v>0.24653932383322374</v>
      </c>
      <c r="AP883" s="2">
        <f t="shared" si="526"/>
        <v>4.2298814159468356E-3</v>
      </c>
      <c r="AQ883" s="215">
        <f t="shared" si="527"/>
        <v>43.257535130247597</v>
      </c>
      <c r="AR883" s="280">
        <f t="shared" si="528"/>
        <v>4.17917041760199E-6</v>
      </c>
      <c r="AS883" s="475"/>
    </row>
    <row r="884" spans="4:45" s="20" customFormat="1" x14ac:dyDescent="0.25">
      <c r="D884" s="463"/>
      <c r="E884" s="426"/>
      <c r="F884" s="370"/>
      <c r="G884" s="370"/>
      <c r="H884" s="283">
        <v>48</v>
      </c>
      <c r="I884" s="284">
        <v>2683.7661230620802</v>
      </c>
      <c r="J884" s="284">
        <v>48.330005159225301</v>
      </c>
      <c r="K884" s="285">
        <v>2677.0676854663106</v>
      </c>
      <c r="L884" s="285">
        <v>48.331990703344829</v>
      </c>
      <c r="M884" s="286">
        <f t="shared" si="517"/>
        <v>0.24959095869825065</v>
      </c>
      <c r="N884" s="286">
        <f t="shared" si="518"/>
        <v>4.1083052091265022E-3</v>
      </c>
      <c r="O884" s="287">
        <f t="shared" si="519"/>
        <v>44.869066224418539</v>
      </c>
      <c r="P884" s="288">
        <f t="shared" si="520"/>
        <v>3.9423854505904744E-6</v>
      </c>
      <c r="Q884" s="223"/>
      <c r="R884" s="23"/>
      <c r="S884" s="372"/>
      <c r="T884" s="367"/>
      <c r="U884" s="367"/>
      <c r="V884" s="3">
        <v>48</v>
      </c>
      <c r="W884" s="252">
        <v>2868.1314936673102</v>
      </c>
      <c r="X884" s="252">
        <v>48.330006612737002</v>
      </c>
      <c r="Y884" s="253">
        <v>2861.6329665325879</v>
      </c>
      <c r="Z884" s="253">
        <v>48.332646818807689</v>
      </c>
      <c r="AA884" s="2">
        <f t="shared" si="521"/>
        <v>0.22657702929836729</v>
      </c>
      <c r="AB884" s="2">
        <f t="shared" si="522"/>
        <v>5.4628713210052625E-3</v>
      </c>
      <c r="AC884" s="215">
        <f t="shared" si="523"/>
        <v>42.230854920721775</v>
      </c>
      <c r="AD884" s="217">
        <f t="shared" si="524"/>
        <v>6.9706880956933148E-6</v>
      </c>
      <c r="AE884" s="223"/>
      <c r="AF884" s="23"/>
      <c r="AG884" s="372"/>
      <c r="AH884" s="367"/>
      <c r="AI884" s="367"/>
      <c r="AJ884" s="3">
        <v>48</v>
      </c>
      <c r="AK884" s="252">
        <v>2667.7365487007501</v>
      </c>
      <c r="AL884" s="252">
        <v>48.3300050053547</v>
      </c>
      <c r="AM884" s="253">
        <v>2661.0194936655894</v>
      </c>
      <c r="AN884" s="253">
        <v>48.331929283630487</v>
      </c>
      <c r="AO884" s="2">
        <f t="shared" si="525"/>
        <v>0.25178854480334822</v>
      </c>
      <c r="AP884" s="2">
        <f t="shared" si="526"/>
        <v>3.9815395747919277E-3</v>
      </c>
      <c r="AQ884" s="215">
        <f t="shared" si="527"/>
        <v>45.118828345377487</v>
      </c>
      <c r="AR884" s="280">
        <f t="shared" si="528"/>
        <v>3.7028468826662392E-6</v>
      </c>
      <c r="AS884" s="475"/>
    </row>
    <row r="885" spans="4:45" s="20" customFormat="1" x14ac:dyDescent="0.25">
      <c r="D885" s="463"/>
      <c r="E885" s="426"/>
      <c r="F885" s="370"/>
      <c r="G885" s="370"/>
      <c r="H885" s="283">
        <v>49</v>
      </c>
      <c r="I885" s="284">
        <v>2683.7553573692198</v>
      </c>
      <c r="J885" s="284">
        <v>48.330004206625802</v>
      </c>
      <c r="K885" s="285">
        <v>2676.9172968293378</v>
      </c>
      <c r="L885" s="285">
        <v>48.331873279736755</v>
      </c>
      <c r="M885" s="286">
        <f t="shared" si="517"/>
        <v>0.25479448121475168</v>
      </c>
      <c r="N885" s="286">
        <f t="shared" si="518"/>
        <v>3.8673141905018233E-3</v>
      </c>
      <c r="O885" s="287">
        <f t="shared" si="519"/>
        <v>46.759071947091421</v>
      </c>
      <c r="P885" s="288">
        <f t="shared" si="520"/>
        <v>3.4934342940874053E-6</v>
      </c>
      <c r="Q885" s="223"/>
      <c r="R885" s="23"/>
      <c r="S885" s="372"/>
      <c r="T885" s="367"/>
      <c r="U885" s="367"/>
      <c r="V885" s="3">
        <v>49</v>
      </c>
      <c r="W885" s="252">
        <v>2868.1202098221402</v>
      </c>
      <c r="X885" s="252">
        <v>48.3300053756385</v>
      </c>
      <c r="Y885" s="253">
        <v>2861.4862377159511</v>
      </c>
      <c r="Z885" s="253">
        <v>48.332490822972439</v>
      </c>
      <c r="AA885" s="2">
        <f t="shared" si="521"/>
        <v>0.23130035078273234</v>
      </c>
      <c r="AB885" s="2">
        <f t="shared" si="522"/>
        <v>5.1426589230045474E-3</v>
      </c>
      <c r="AC885" s="215">
        <f t="shared" si="523"/>
        <v>44.009585905694365</v>
      </c>
      <c r="AD885" s="217">
        <f t="shared" si="524"/>
        <v>6.1774484497837403E-6</v>
      </c>
      <c r="AE885" s="223"/>
      <c r="AF885" s="23"/>
      <c r="AG885" s="372"/>
      <c r="AH885" s="367"/>
      <c r="AI885" s="367"/>
      <c r="AJ885" s="3">
        <v>49</v>
      </c>
      <c r="AK885" s="252">
        <v>2667.7258280585702</v>
      </c>
      <c r="AL885" s="252">
        <v>48.330004081514303</v>
      </c>
      <c r="AM885" s="253">
        <v>2660.8687609006315</v>
      </c>
      <c r="AN885" s="253">
        <v>48.331815474626957</v>
      </c>
      <c r="AO885" s="2">
        <f t="shared" si="525"/>
        <v>0.25703792667962749</v>
      </c>
      <c r="AP885" s="2">
        <f t="shared" si="526"/>
        <v>3.7479680523064256E-3</v>
      </c>
      <c r="AQ885" s="215">
        <f t="shared" si="527"/>
        <v>47.019370008481147</v>
      </c>
      <c r="AR885" s="280">
        <f t="shared" si="528"/>
        <v>3.2811450085687081E-6</v>
      </c>
      <c r="AS885" s="475"/>
    </row>
    <row r="886" spans="4:45" s="20" customFormat="1" x14ac:dyDescent="0.25">
      <c r="D886" s="463"/>
      <c r="E886" s="426"/>
      <c r="F886" s="370"/>
      <c r="G886" s="370"/>
      <c r="H886" s="283">
        <v>50</v>
      </c>
      <c r="I886" s="284">
        <v>2683.74459166001</v>
      </c>
      <c r="J886" s="284">
        <v>48.330003506000999</v>
      </c>
      <c r="K886" s="285">
        <v>2676.7669050551021</v>
      </c>
      <c r="L886" s="285">
        <v>48.331762782401199</v>
      </c>
      <c r="M886" s="286">
        <f t="shared" si="517"/>
        <v>0.25999816176962787</v>
      </c>
      <c r="N886" s="286">
        <f t="shared" si="518"/>
        <v>3.6401329869175467E-3</v>
      </c>
      <c r="O886" s="287">
        <f t="shared" si="519"/>
        <v>48.688110356310169</v>
      </c>
      <c r="P886" s="288">
        <f t="shared" si="520"/>
        <v>3.095053452301899E-6</v>
      </c>
      <c r="Q886" s="223"/>
      <c r="R886" s="23"/>
      <c r="S886" s="372"/>
      <c r="T886" s="367"/>
      <c r="U886" s="367"/>
      <c r="V886" s="3">
        <v>50</v>
      </c>
      <c r="W886" s="252">
        <v>2868.1089259610198</v>
      </c>
      <c r="X886" s="252">
        <v>48.330004472257002</v>
      </c>
      <c r="Y886" s="253">
        <v>2861.3395062707204</v>
      </c>
      <c r="Z886" s="253">
        <v>48.332344020984429</v>
      </c>
      <c r="AA886" s="2">
        <f t="shared" si="521"/>
        <v>0.23602380052672392</v>
      </c>
      <c r="AB886" s="2">
        <f t="shared" si="522"/>
        <v>4.8407790418685363E-3</v>
      </c>
      <c r="AC886" s="215">
        <f t="shared" si="523"/>
        <v>45.825042943413237</v>
      </c>
      <c r="AD886" s="217">
        <f t="shared" si="524"/>
        <v>5.4734882480059647E-6</v>
      </c>
      <c r="AE886" s="223"/>
      <c r="AF886" s="23"/>
      <c r="AG886" s="372"/>
      <c r="AH886" s="367"/>
      <c r="AI886" s="367"/>
      <c r="AJ886" s="3">
        <v>50</v>
      </c>
      <c r="AK886" s="252">
        <v>2667.7151074000199</v>
      </c>
      <c r="AL886" s="252">
        <v>48.330003401901898</v>
      </c>
      <c r="AM886" s="253">
        <v>2660.7180249477087</v>
      </c>
      <c r="AN886" s="253">
        <v>48.33170837917644</v>
      </c>
      <c r="AO886" s="2">
        <f t="shared" si="525"/>
        <v>0.26228746963653682</v>
      </c>
      <c r="AP886" s="2">
        <f t="shared" si="526"/>
        <v>3.5277822357348207E-3</v>
      </c>
      <c r="AQ886" s="215">
        <f t="shared" si="527"/>
        <v>48.959162844440385</v>
      </c>
      <c r="AR886" s="280">
        <f t="shared" si="528"/>
        <v>2.9069475067057909E-6</v>
      </c>
      <c r="AS886" s="475"/>
    </row>
    <row r="887" spans="4:45" s="20" customFormat="1" x14ac:dyDescent="0.25">
      <c r="D887" s="463"/>
      <c r="E887" s="426"/>
      <c r="F887" s="370"/>
      <c r="G887" s="370"/>
      <c r="H887" s="283">
        <v>51</v>
      </c>
      <c r="I887" s="284">
        <v>2683.7338259344701</v>
      </c>
      <c r="J887" s="284">
        <v>48.330002815003297</v>
      </c>
      <c r="K887" s="285">
        <v>2676.6165101391944</v>
      </c>
      <c r="L887" s="285">
        <v>48.331658802793996</v>
      </c>
      <c r="M887" s="286">
        <f t="shared" si="517"/>
        <v>0.26520200052989751</v>
      </c>
      <c r="N887" s="286">
        <f t="shared" si="518"/>
        <v>3.4264177410402641E-3</v>
      </c>
      <c r="O887" s="287">
        <f t="shared" si="519"/>
        <v>50.656184129681996</v>
      </c>
      <c r="P887" s="288">
        <f t="shared" si="520"/>
        <v>2.7422955629426051E-6</v>
      </c>
      <c r="Q887" s="223"/>
      <c r="R887" s="23"/>
      <c r="S887" s="372"/>
      <c r="T887" s="367"/>
      <c r="U887" s="367"/>
      <c r="V887" s="3">
        <v>51</v>
      </c>
      <c r="W887" s="252">
        <v>2868.0976420839702</v>
      </c>
      <c r="X887" s="252">
        <v>48.330003581642899</v>
      </c>
      <c r="Y887" s="253">
        <v>2861.1927721918551</v>
      </c>
      <c r="Z887" s="253">
        <v>48.332205870996169</v>
      </c>
      <c r="AA887" s="2">
        <f t="shared" si="521"/>
        <v>0.24074737870841892</v>
      </c>
      <c r="AB887" s="2">
        <f t="shared" si="522"/>
        <v>4.5567746535553873E-3</v>
      </c>
      <c r="AC887" s="215">
        <f t="shared" si="523"/>
        <v>47.677228227038007</v>
      </c>
      <c r="AD887" s="217">
        <f t="shared" si="524"/>
        <v>4.8500783955295413E-6</v>
      </c>
      <c r="AE887" s="223"/>
      <c r="AF887" s="23"/>
      <c r="AG887" s="372"/>
      <c r="AH887" s="367"/>
      <c r="AI887" s="367"/>
      <c r="AJ887" s="3">
        <v>51</v>
      </c>
      <c r="AK887" s="252">
        <v>2667.7043867251</v>
      </c>
      <c r="AL887" s="252">
        <v>48.330002731620297</v>
      </c>
      <c r="AM887" s="253">
        <v>2660.5672858024823</v>
      </c>
      <c r="AN887" s="253">
        <v>48.331607601253125</v>
      </c>
      <c r="AO887" s="2">
        <f t="shared" si="525"/>
        <v>0.26753717383878856</v>
      </c>
      <c r="AP887" s="2">
        <f t="shared" si="526"/>
        <v>3.3206487525777751E-3</v>
      </c>
      <c r="AQ887" s="215">
        <f t="shared" si="527"/>
        <v>50.938209579630701</v>
      </c>
      <c r="AR887" s="280">
        <f t="shared" si="528"/>
        <v>2.5756065383746157E-6</v>
      </c>
      <c r="AS887" s="475"/>
    </row>
    <row r="888" spans="4:45" s="20" customFormat="1" x14ac:dyDescent="0.25">
      <c r="D888" s="463"/>
      <c r="E888" s="426"/>
      <c r="F888" s="370"/>
      <c r="G888" s="370"/>
      <c r="H888" s="283">
        <v>52</v>
      </c>
      <c r="I888" s="284">
        <v>2683.7230601925999</v>
      </c>
      <c r="J888" s="284">
        <v>48.330002327406298</v>
      </c>
      <c r="K888" s="285">
        <v>2676.4661120774372</v>
      </c>
      <c r="L888" s="285">
        <v>48.331560956468564</v>
      </c>
      <c r="M888" s="286">
        <f t="shared" si="517"/>
        <v>0.27040599765319617</v>
      </c>
      <c r="N888" s="286">
        <f t="shared" si="518"/>
        <v>3.2249720405715817E-3</v>
      </c>
      <c r="O888" s="287">
        <f t="shared" si="519"/>
        <v>52.663295946163259</v>
      </c>
      <c r="P888" s="288">
        <f t="shared" si="520"/>
        <v>2.4293245537415864E-6</v>
      </c>
      <c r="Q888" s="223"/>
      <c r="R888" s="23"/>
      <c r="S888" s="372"/>
      <c r="T888" s="367"/>
      <c r="U888" s="367"/>
      <c r="V888" s="3">
        <v>52</v>
      </c>
      <c r="W888" s="252">
        <v>2868.0863581909798</v>
      </c>
      <c r="X888" s="252">
        <v>48.330002954604502</v>
      </c>
      <c r="Y888" s="253">
        <v>2861.0460354745896</v>
      </c>
      <c r="Z888" s="253">
        <v>48.332075863094104</v>
      </c>
      <c r="AA888" s="2">
        <f t="shared" si="521"/>
        <v>0.24547108549516569</v>
      </c>
      <c r="AB888" s="2">
        <f t="shared" si="522"/>
        <v>4.2890717212429909E-3</v>
      </c>
      <c r="AC888" s="215">
        <f t="shared" si="523"/>
        <v>49.56614395091939</v>
      </c>
      <c r="AD888" s="217">
        <f t="shared" si="524"/>
        <v>4.296949606263396E-6</v>
      </c>
      <c r="AE888" s="223"/>
      <c r="AF888" s="23"/>
      <c r="AG888" s="372"/>
      <c r="AH888" s="367"/>
      <c r="AI888" s="367"/>
      <c r="AJ888" s="3">
        <v>52</v>
      </c>
      <c r="AK888" s="252">
        <v>2667.6936660338001</v>
      </c>
      <c r="AL888" s="252">
        <v>48.330002258611103</v>
      </c>
      <c r="AM888" s="253">
        <v>2660.4165434608417</v>
      </c>
      <c r="AN888" s="253">
        <v>48.331512768192106</v>
      </c>
      <c r="AO888" s="2">
        <f t="shared" si="525"/>
        <v>0.2727870394421153</v>
      </c>
      <c r="AP888" s="2">
        <f t="shared" si="526"/>
        <v>3.125407635861879E-3</v>
      </c>
      <c r="AQ888" s="215">
        <f t="shared" si="527"/>
        <v>52.956512941861163</v>
      </c>
      <c r="AR888" s="280">
        <f t="shared" si="528"/>
        <v>2.2816391943014061E-6</v>
      </c>
      <c r="AS888" s="475"/>
    </row>
    <row r="889" spans="4:45" s="20" customFormat="1" x14ac:dyDescent="0.25">
      <c r="D889" s="463"/>
      <c r="E889" s="426"/>
      <c r="F889" s="370"/>
      <c r="G889" s="370"/>
      <c r="H889" s="283">
        <v>53</v>
      </c>
      <c r="I889" s="284">
        <v>2683.7122944344101</v>
      </c>
      <c r="J889" s="284">
        <v>48.330001941676699</v>
      </c>
      <c r="K889" s="285">
        <v>2676.3157108658734</v>
      </c>
      <c r="L889" s="285">
        <v>48.331468881654573</v>
      </c>
      <c r="M889" s="286">
        <f t="shared" si="517"/>
        <v>0.2756101532893831</v>
      </c>
      <c r="N889" s="286">
        <f t="shared" si="518"/>
        <v>3.0352574362488365E-3</v>
      </c>
      <c r="O889" s="287">
        <f t="shared" si="519"/>
        <v>54.709448486347078</v>
      </c>
      <c r="P889" s="288">
        <f t="shared" si="520"/>
        <v>2.1519128986848216E-6</v>
      </c>
      <c r="Q889" s="223"/>
      <c r="R889" s="23"/>
      <c r="S889" s="372"/>
      <c r="T889" s="367"/>
      <c r="U889" s="367"/>
      <c r="V889" s="3">
        <v>53</v>
      </c>
      <c r="W889" s="252">
        <v>2868.0750742820701</v>
      </c>
      <c r="X889" s="252">
        <v>48.330002460017603</v>
      </c>
      <c r="Y889" s="253">
        <v>2860.899296114419</v>
      </c>
      <c r="Z889" s="253">
        <v>48.331953517416586</v>
      </c>
      <c r="AA889" s="2">
        <f t="shared" si="521"/>
        <v>0.25019492104638452</v>
      </c>
      <c r="AB889" s="2">
        <f t="shared" si="522"/>
        <v>4.0369486854411997E-3</v>
      </c>
      <c r="AC889" s="215">
        <f t="shared" si="523"/>
        <v>51.491792311337612</v>
      </c>
      <c r="AD889" s="217">
        <f t="shared" si="524"/>
        <v>3.8066249741277926E-6</v>
      </c>
      <c r="AE889" s="223"/>
      <c r="AF889" s="23"/>
      <c r="AG889" s="372"/>
      <c r="AH889" s="367"/>
      <c r="AI889" s="367"/>
      <c r="AJ889" s="3">
        <v>53</v>
      </c>
      <c r="AK889" s="252">
        <v>2667.6829453261498</v>
      </c>
      <c r="AL889" s="252">
        <v>48.330001884390498</v>
      </c>
      <c r="AM889" s="253">
        <v>2660.2657979188903</v>
      </c>
      <c r="AN889" s="253">
        <v>48.331423529311401</v>
      </c>
      <c r="AO889" s="2">
        <f t="shared" si="525"/>
        <v>0.27803706659573618</v>
      </c>
      <c r="AP889" s="2">
        <f t="shared" si="526"/>
        <v>2.941537069052297E-3</v>
      </c>
      <c r="AQ889" s="215">
        <f t="shared" si="527"/>
        <v>55.014075661017259</v>
      </c>
      <c r="AR889" s="280">
        <f t="shared" si="528"/>
        <v>2.0210742811293544E-6</v>
      </c>
      <c r="AS889" s="475"/>
    </row>
    <row r="890" spans="4:45" s="20" customFormat="1" x14ac:dyDescent="0.25">
      <c r="D890" s="463"/>
      <c r="E890" s="426"/>
      <c r="F890" s="370"/>
      <c r="G890" s="370"/>
      <c r="H890" s="283">
        <v>54</v>
      </c>
      <c r="I890" s="284">
        <v>2683.7015286598999</v>
      </c>
      <c r="J890" s="284">
        <v>48.330001592448902</v>
      </c>
      <c r="K890" s="285">
        <v>2676.1653065007508</v>
      </c>
      <c r="L890" s="285">
        <v>48.331382237920401</v>
      </c>
      <c r="M890" s="286">
        <f t="shared" si="517"/>
        <v>0.28081446758023854</v>
      </c>
      <c r="N890" s="286">
        <f t="shared" si="518"/>
        <v>2.8567047920710856E-3</v>
      </c>
      <c r="O890" s="287">
        <f t="shared" si="519"/>
        <v>56.794644432048713</v>
      </c>
      <c r="P890" s="288">
        <f t="shared" si="520"/>
        <v>1.9061819179721312E-6</v>
      </c>
      <c r="Q890" s="223"/>
      <c r="R890" s="23"/>
      <c r="S890" s="372"/>
      <c r="T890" s="367"/>
      <c r="U890" s="367"/>
      <c r="V890" s="3">
        <v>54</v>
      </c>
      <c r="W890" s="252">
        <v>2868.0637903572501</v>
      </c>
      <c r="X890" s="252">
        <v>48.330002012922897</v>
      </c>
      <c r="Y890" s="253">
        <v>2860.7525541070831</v>
      </c>
      <c r="Z890" s="253">
        <v>48.331838382382792</v>
      </c>
      <c r="AA890" s="2">
        <f t="shared" si="521"/>
        <v>0.25491888551252506</v>
      </c>
      <c r="AB890" s="2">
        <f t="shared" si="522"/>
        <v>3.7996469758134967E-3</v>
      </c>
      <c r="AC890" s="215">
        <f t="shared" si="523"/>
        <v>53.454175505755799</v>
      </c>
      <c r="AD890" s="217">
        <f t="shared" si="524"/>
        <v>3.3722527932336833E-6</v>
      </c>
      <c r="AE890" s="223"/>
      <c r="AF890" s="23"/>
      <c r="AG890" s="372"/>
      <c r="AH890" s="367"/>
      <c r="AI890" s="367"/>
      <c r="AJ890" s="3">
        <v>54</v>
      </c>
      <c r="AK890" s="252">
        <v>2667.67222460215</v>
      </c>
      <c r="AL890" s="252">
        <v>48.330001545567697</v>
      </c>
      <c r="AM890" s="253">
        <v>2660.1150491729336</v>
      </c>
      <c r="AN890" s="253">
        <v>48.331339554615198</v>
      </c>
      <c r="AO890" s="2">
        <f t="shared" si="525"/>
        <v>0.28328725544021605</v>
      </c>
      <c r="AP890" s="2">
        <f t="shared" si="526"/>
        <v>2.7684854225371726E-3</v>
      </c>
      <c r="AQ890" s="215">
        <f t="shared" si="527"/>
        <v>57.110900467951865</v>
      </c>
      <c r="AR890" s="280">
        <f t="shared" si="528"/>
        <v>1.790268211194619E-6</v>
      </c>
      <c r="AS890" s="475"/>
    </row>
    <row r="891" spans="4:45" s="20" customFormat="1" x14ac:dyDescent="0.25">
      <c r="D891" s="463"/>
      <c r="E891" s="426"/>
      <c r="F891" s="370"/>
      <c r="G891" s="370"/>
      <c r="H891" s="283">
        <v>55</v>
      </c>
      <c r="I891" s="284">
        <v>2683.6907628690801</v>
      </c>
      <c r="J891" s="284">
        <v>48.330001322499101</v>
      </c>
      <c r="K891" s="285">
        <v>2676.0148989785116</v>
      </c>
      <c r="L891" s="285">
        <v>48.331300704914518</v>
      </c>
      <c r="M891" s="286">
        <f t="shared" si="517"/>
        <v>0.28601894066074868</v>
      </c>
      <c r="N891" s="286">
        <f t="shared" si="518"/>
        <v>2.6885627557660242E-3</v>
      </c>
      <c r="O891" s="287">
        <f t="shared" si="519"/>
        <v>58.918886466533507</v>
      </c>
      <c r="P891" s="288">
        <f t="shared" si="520"/>
        <v>1.6883946614973545E-6</v>
      </c>
      <c r="Q891" s="223"/>
      <c r="R891" s="23"/>
      <c r="S891" s="372"/>
      <c r="T891" s="367"/>
      <c r="U891" s="367"/>
      <c r="V891" s="3">
        <v>55</v>
      </c>
      <c r="W891" s="252">
        <v>2868.0525064165099</v>
      </c>
      <c r="X891" s="252">
        <v>48.330001669156999</v>
      </c>
      <c r="Y891" s="253">
        <v>2860.6058094485511</v>
      </c>
      <c r="Z891" s="253">
        <v>48.331730033025977</v>
      </c>
      <c r="AA891" s="2">
        <f t="shared" si="521"/>
        <v>0.25964297903538364</v>
      </c>
      <c r="AB891" s="2">
        <f t="shared" si="522"/>
        <v>3.5761717551947981E-3</v>
      </c>
      <c r="AC891" s="215">
        <f t="shared" si="523"/>
        <v>55.453295732607003</v>
      </c>
      <c r="AD891" s="217">
        <f t="shared" si="524"/>
        <v>2.9872416635871048E-6</v>
      </c>
      <c r="AE891" s="223"/>
      <c r="AF891" s="23"/>
      <c r="AG891" s="372"/>
      <c r="AH891" s="367"/>
      <c r="AI891" s="367"/>
      <c r="AJ891" s="3">
        <v>55</v>
      </c>
      <c r="AK891" s="252">
        <v>2667.6615038618002</v>
      </c>
      <c r="AL891" s="252">
        <v>48.330001283621201</v>
      </c>
      <c r="AM891" s="253">
        <v>2659.9642972194674</v>
      </c>
      <c r="AN891" s="253">
        <v>48.331260533573641</v>
      </c>
      <c r="AO891" s="2">
        <f t="shared" si="525"/>
        <v>0.28853760610894541</v>
      </c>
      <c r="AP891" s="2">
        <f t="shared" si="526"/>
        <v>2.605524351324513E-3</v>
      </c>
      <c r="AQ891" s="215">
        <f t="shared" si="527"/>
        <v>59.246990094771107</v>
      </c>
      <c r="AR891" s="280">
        <f t="shared" si="528"/>
        <v>1.5857104427206462E-6</v>
      </c>
      <c r="AS891" s="475"/>
    </row>
    <row r="892" spans="4:45" s="20" customFormat="1" x14ac:dyDescent="0.25">
      <c r="D892" s="463"/>
      <c r="E892" s="426"/>
      <c r="F892" s="370"/>
      <c r="G892" s="370"/>
      <c r="H892" s="283">
        <v>56</v>
      </c>
      <c r="I892" s="284">
        <v>2683.67999706196</v>
      </c>
      <c r="J892" s="284">
        <v>48.330001052549498</v>
      </c>
      <c r="K892" s="285">
        <v>2675.8644882957806</v>
      </c>
      <c r="L892" s="285">
        <v>48.331223981181076</v>
      </c>
      <c r="M892" s="286">
        <f t="shared" si="517"/>
        <v>0.29122357265902254</v>
      </c>
      <c r="N892" s="286">
        <f t="shared" si="518"/>
        <v>2.5303716220646246E-3</v>
      </c>
      <c r="O892" s="287">
        <f t="shared" si="519"/>
        <v>61.082177274226915</v>
      </c>
      <c r="P892" s="288">
        <f t="shared" si="520"/>
        <v>1.4955544379313978E-6</v>
      </c>
      <c r="Q892" s="223"/>
      <c r="R892" s="23"/>
      <c r="S892" s="372"/>
      <c r="T892" s="367"/>
      <c r="U892" s="367"/>
      <c r="V892" s="3">
        <v>56</v>
      </c>
      <c r="W892" s="252">
        <v>2868.0412224598599</v>
      </c>
      <c r="X892" s="252">
        <v>48.330001325391002</v>
      </c>
      <c r="Y892" s="253">
        <v>2860.4590621350094</v>
      </c>
      <c r="Z892" s="253">
        <v>48.331628069425001</v>
      </c>
      <c r="AA892" s="2">
        <f t="shared" si="521"/>
        <v>0.26436720174989176</v>
      </c>
      <c r="AB892" s="2">
        <f t="shared" si="522"/>
        <v>3.3659093511013904E-3</v>
      </c>
      <c r="AC892" s="215">
        <f t="shared" si="523"/>
        <v>57.489155191737339</v>
      </c>
      <c r="AD892" s="217">
        <f t="shared" si="524"/>
        <v>2.6462961521505639E-6</v>
      </c>
      <c r="AE892" s="223"/>
      <c r="AF892" s="23"/>
      <c r="AG892" s="372"/>
      <c r="AH892" s="367"/>
      <c r="AI892" s="367"/>
      <c r="AJ892" s="3">
        <v>56</v>
      </c>
      <c r="AK892" s="252">
        <v>2667.6507831050999</v>
      </c>
      <c r="AL892" s="252">
        <v>48.330001021674697</v>
      </c>
      <c r="AM892" s="253">
        <v>2659.8135420551653</v>
      </c>
      <c r="AN892" s="253">
        <v>48.331186173974579</v>
      </c>
      <c r="AO892" s="2">
        <f t="shared" si="525"/>
        <v>0.29378811872865174</v>
      </c>
      <c r="AP892" s="2">
        <f t="shared" si="526"/>
        <v>2.4522083071154212E-3</v>
      </c>
      <c r="AQ892" s="215">
        <f t="shared" si="527"/>
        <v>61.422347274780286</v>
      </c>
      <c r="AR892" s="280">
        <f t="shared" si="528"/>
        <v>1.4045859739167195E-6</v>
      </c>
      <c r="AS892" s="475"/>
    </row>
    <row r="893" spans="4:45" s="20" customFormat="1" x14ac:dyDescent="0.25">
      <c r="D893" s="463"/>
      <c r="E893" s="426"/>
      <c r="F893" s="370"/>
      <c r="G893" s="370"/>
      <c r="H893" s="283">
        <v>57</v>
      </c>
      <c r="I893" s="284">
        <v>2683.6692312385298</v>
      </c>
      <c r="J893" s="284">
        <v>48.3300008724636</v>
      </c>
      <c r="K893" s="285">
        <v>2675.7140744493545</v>
      </c>
      <c r="L893" s="285">
        <v>48.331151783045385</v>
      </c>
      <c r="M893" s="286">
        <f t="shared" si="517"/>
        <v>0.29642836369607323</v>
      </c>
      <c r="N893" s="286">
        <f t="shared" si="518"/>
        <v>2.3813584957760882E-3</v>
      </c>
      <c r="O893" s="287">
        <f t="shared" si="519"/>
        <v>63.284519540362858</v>
      </c>
      <c r="P893" s="288">
        <f t="shared" si="520"/>
        <v>1.3245951672648472E-6</v>
      </c>
      <c r="Q893" s="223"/>
      <c r="R893" s="23"/>
      <c r="S893" s="372"/>
      <c r="T893" s="367"/>
      <c r="U893" s="367"/>
      <c r="V893" s="3">
        <v>57</v>
      </c>
      <c r="W893" s="252">
        <v>2868.0299384873101</v>
      </c>
      <c r="X893" s="252">
        <v>48.330001096738101</v>
      </c>
      <c r="Y893" s="253">
        <v>2860.3123121628482</v>
      </c>
      <c r="Z893" s="253">
        <v>48.331532115228249</v>
      </c>
      <c r="AA893" s="2">
        <f t="shared" si="521"/>
        <v>0.26909155378386357</v>
      </c>
      <c r="AB893" s="2">
        <f t="shared" si="522"/>
        <v>3.1678428624148333E-3</v>
      </c>
      <c r="AC893" s="215">
        <f t="shared" si="523"/>
        <v>59.561756084027131</v>
      </c>
      <c r="AD893" s="217">
        <f t="shared" si="524"/>
        <v>2.3440176171751484E-6</v>
      </c>
      <c r="AE893" s="223"/>
      <c r="AF893" s="23"/>
      <c r="AG893" s="372"/>
      <c r="AH893" s="367"/>
      <c r="AI893" s="367"/>
      <c r="AJ893" s="3">
        <v>57</v>
      </c>
      <c r="AK893" s="252">
        <v>2667.6400623320601</v>
      </c>
      <c r="AL893" s="252">
        <v>48.3300008469133</v>
      </c>
      <c r="AM893" s="253">
        <v>2659.6627836768694</v>
      </c>
      <c r="AN893" s="253">
        <v>48.331116200843034</v>
      </c>
      <c r="AO893" s="2">
        <f t="shared" si="525"/>
        <v>0.29903879342016504</v>
      </c>
      <c r="AP893" s="2">
        <f t="shared" si="526"/>
        <v>2.3077879374901284E-3</v>
      </c>
      <c r="AQ893" s="215">
        <f t="shared" si="527"/>
        <v>63.636974742561627</v>
      </c>
      <c r="AR893" s="280">
        <f t="shared" si="528"/>
        <v>1.2440143885729474E-6</v>
      </c>
      <c r="AS893" s="475"/>
    </row>
    <row r="894" spans="4:45" s="20" customFormat="1" x14ac:dyDescent="0.25">
      <c r="D894" s="463"/>
      <c r="E894" s="426"/>
      <c r="F894" s="370"/>
      <c r="G894" s="370"/>
      <c r="H894" s="283">
        <v>58</v>
      </c>
      <c r="I894" s="284">
        <v>2683.6584653988002</v>
      </c>
      <c r="J894" s="284">
        <v>48.330000721406797</v>
      </c>
      <c r="K894" s="285">
        <v>2675.5636574361911</v>
      </c>
      <c r="L894" s="285">
        <v>48.331083843565111</v>
      </c>
      <c r="M894" s="286">
        <f t="shared" si="517"/>
        <v>0.30163331388766057</v>
      </c>
      <c r="N894" s="286">
        <f t="shared" si="518"/>
        <v>2.2410969214685752E-3</v>
      </c>
      <c r="O894" s="287">
        <f t="shared" si="519"/>
        <v>65.525915951520318</v>
      </c>
      <c r="P894" s="288">
        <f t="shared" si="520"/>
        <v>1.1731536098290183E-6</v>
      </c>
      <c r="Q894" s="223"/>
      <c r="R894" s="23"/>
      <c r="S894" s="372"/>
      <c r="T894" s="367"/>
      <c r="U894" s="367"/>
      <c r="V894" s="3">
        <v>58</v>
      </c>
      <c r="W894" s="252">
        <v>2868.0186544988601</v>
      </c>
      <c r="X894" s="252">
        <v>48.330000905335403</v>
      </c>
      <c r="Y894" s="253">
        <v>2860.1655595286497</v>
      </c>
      <c r="Z894" s="253">
        <v>48.331441816264594</v>
      </c>
      <c r="AA894" s="2">
        <f t="shared" si="521"/>
        <v>0.27381603525806042</v>
      </c>
      <c r="AB894" s="2">
        <f t="shared" si="522"/>
        <v>2.981400583899718E-3</v>
      </c>
      <c r="AC894" s="215">
        <f t="shared" si="523"/>
        <v>61.671100611143096</v>
      </c>
      <c r="AD894" s="217">
        <f t="shared" si="524"/>
        <v>2.076224305860367E-6</v>
      </c>
      <c r="AE894" s="223"/>
      <c r="AF894" s="23"/>
      <c r="AG894" s="372"/>
      <c r="AH894" s="367"/>
      <c r="AI894" s="367"/>
      <c r="AJ894" s="3">
        <v>58</v>
      </c>
      <c r="AK894" s="252">
        <v>2667.6293415426899</v>
      </c>
      <c r="AL894" s="252">
        <v>48.330000700314201</v>
      </c>
      <c r="AM894" s="253">
        <v>2659.5120220815807</v>
      </c>
      <c r="AN894" s="253">
        <v>48.331050355424416</v>
      </c>
      <c r="AO894" s="2">
        <f t="shared" si="525"/>
        <v>0.30428963029829975</v>
      </c>
      <c r="AP894" s="2">
        <f t="shared" si="526"/>
        <v>2.1718499793198184E-3</v>
      </c>
      <c r="AQ894" s="215">
        <f t="shared" si="527"/>
        <v>65.890875233702459</v>
      </c>
      <c r="AR894" s="280">
        <f t="shared" si="528"/>
        <v>1.101775850400552E-6</v>
      </c>
      <c r="AS894" s="475"/>
    </row>
    <row r="895" spans="4:45" s="20" customFormat="1" x14ac:dyDescent="0.25">
      <c r="D895" s="463"/>
      <c r="E895" s="426"/>
      <c r="F895" s="370"/>
      <c r="G895" s="370"/>
      <c r="H895" s="283">
        <v>59</v>
      </c>
      <c r="I895" s="284">
        <v>2683.6476995427802</v>
      </c>
      <c r="J895" s="284">
        <v>48.330000597618003</v>
      </c>
      <c r="K895" s="285">
        <v>2675.4132372534004</v>
      </c>
      <c r="L895" s="285">
        <v>48.331019911543329</v>
      </c>
      <c r="M895" s="286">
        <f t="shared" si="517"/>
        <v>0.306838423343819</v>
      </c>
      <c r="N895" s="286">
        <f t="shared" si="518"/>
        <v>2.1090707898238632E-3</v>
      </c>
      <c r="O895" s="287">
        <f t="shared" si="519"/>
        <v>67.806369195216945</v>
      </c>
      <c r="P895" s="288">
        <f t="shared" si="520"/>
        <v>1.0390008783636199E-6</v>
      </c>
      <c r="Q895" s="223"/>
      <c r="R895" s="23"/>
      <c r="S895" s="372"/>
      <c r="T895" s="367"/>
      <c r="U895" s="367"/>
      <c r="V895" s="3">
        <v>59</v>
      </c>
      <c r="W895" s="252">
        <v>2868.0073704945098</v>
      </c>
      <c r="X895" s="252">
        <v>48.330000748883201</v>
      </c>
      <c r="Y895" s="253">
        <v>2860.0188042291766</v>
      </c>
      <c r="Z895" s="253">
        <v>48.331356839236165</v>
      </c>
      <c r="AA895" s="2">
        <f t="shared" si="521"/>
        <v>0.27854064628696668</v>
      </c>
      <c r="AB895" s="2">
        <f t="shared" si="522"/>
        <v>2.8058976452530401E-3</v>
      </c>
      <c r="AC895" s="215">
        <f t="shared" si="523"/>
        <v>63.817190975620392</v>
      </c>
      <c r="AD895" s="217">
        <f t="shared" si="524"/>
        <v>1.8389810454011862E-6</v>
      </c>
      <c r="AE895" s="223"/>
      <c r="AF895" s="23"/>
      <c r="AG895" s="372"/>
      <c r="AH895" s="367"/>
      <c r="AI895" s="367"/>
      <c r="AJ895" s="3">
        <v>59</v>
      </c>
      <c r="AK895" s="252">
        <v>2667.6186207369901</v>
      </c>
      <c r="AL895" s="252">
        <v>48.330000580169802</v>
      </c>
      <c r="AM895" s="253">
        <v>2659.3612572664483</v>
      </c>
      <c r="AN895" s="253">
        <v>48.330988394227717</v>
      </c>
      <c r="AO895" s="2">
        <f t="shared" si="525"/>
        <v>0.309540629472009</v>
      </c>
      <c r="AP895" s="2">
        <f t="shared" si="526"/>
        <v>2.0438941569556127E-3</v>
      </c>
      <c r="AQ895" s="215">
        <f t="shared" si="527"/>
        <v>68.184051484638189</v>
      </c>
      <c r="AR895" s="280">
        <f t="shared" si="528"/>
        <v>9.7577661301391486E-7</v>
      </c>
      <c r="AS895" s="475"/>
    </row>
    <row r="896" spans="4:45" s="20" customFormat="1" x14ac:dyDescent="0.25">
      <c r="D896" s="463"/>
      <c r="E896" s="426"/>
      <c r="F896" s="370"/>
      <c r="G896" s="370"/>
      <c r="H896" s="283">
        <v>60</v>
      </c>
      <c r="I896" s="284">
        <v>2683.6369336704602</v>
      </c>
      <c r="J896" s="284">
        <v>48.330000490646498</v>
      </c>
      <c r="K896" s="285">
        <v>2675.2628138982359</v>
      </c>
      <c r="L896" s="285">
        <v>48.330959750599831</v>
      </c>
      <c r="M896" s="286">
        <f t="shared" si="517"/>
        <v>0.3120436921685541</v>
      </c>
      <c r="N896" s="286">
        <f t="shared" si="518"/>
        <v>1.984812628998643E-3</v>
      </c>
      <c r="O896" s="287">
        <f t="shared" si="519"/>
        <v>70.12588195955756</v>
      </c>
      <c r="P896" s="288">
        <f t="shared" si="520"/>
        <v>9.2017965806930763E-7</v>
      </c>
      <c r="Q896" s="223"/>
      <c r="R896" s="23"/>
      <c r="S896" s="372"/>
      <c r="T896" s="367"/>
      <c r="U896" s="367"/>
      <c r="V896" s="3">
        <v>60</v>
      </c>
      <c r="W896" s="252">
        <v>2867.9960864742702</v>
      </c>
      <c r="X896" s="252">
        <v>48.330000614052601</v>
      </c>
      <c r="Y896" s="253">
        <v>2859.8720462613614</v>
      </c>
      <c r="Z896" s="253">
        <v>48.331276870488196</v>
      </c>
      <c r="AA896" s="2">
        <f t="shared" si="521"/>
        <v>0.28326538697951775</v>
      </c>
      <c r="AB896" s="2">
        <f t="shared" si="522"/>
        <v>2.6407126409681214E-3</v>
      </c>
      <c r="AC896" s="215">
        <f t="shared" si="523"/>
        <v>66.000029380958722</v>
      </c>
      <c r="AD896" s="217">
        <f t="shared" si="524"/>
        <v>1.6288304893983121E-6</v>
      </c>
      <c r="AE896" s="223"/>
      <c r="AF896" s="23"/>
      <c r="AG896" s="372"/>
      <c r="AH896" s="367"/>
      <c r="AI896" s="367"/>
      <c r="AJ896" s="3">
        <v>60</v>
      </c>
      <c r="AK896" s="252">
        <v>2667.6078999149499</v>
      </c>
      <c r="AL896" s="252">
        <v>48.3300004763394</v>
      </c>
      <c r="AM896" s="253">
        <v>2659.2104892287621</v>
      </c>
      <c r="AN896" s="253">
        <v>48.33093008812515</v>
      </c>
      <c r="AO896" s="2">
        <f t="shared" si="525"/>
        <v>0.31479179104453842</v>
      </c>
      <c r="AP896" s="2">
        <f t="shared" si="526"/>
        <v>1.9234673631036761E-3</v>
      </c>
      <c r="AQ896" s="215">
        <f t="shared" si="527"/>
        <v>70.516506232502209</v>
      </c>
      <c r="AR896" s="280">
        <f t="shared" si="528"/>
        <v>8.6417807220574917E-7</v>
      </c>
      <c r="AS896" s="475"/>
    </row>
    <row r="897" spans="4:45" s="20" customFormat="1" x14ac:dyDescent="0.25">
      <c r="D897" s="463"/>
      <c r="E897" s="426"/>
      <c r="F897" s="370"/>
      <c r="G897" s="370"/>
      <c r="H897" s="283">
        <v>61</v>
      </c>
      <c r="I897" s="284">
        <v>2683.6261677818502</v>
      </c>
      <c r="J897" s="284">
        <v>48.330000396424197</v>
      </c>
      <c r="K897" s="285">
        <v>2675.1123873680854</v>
      </c>
      <c r="L897" s="285">
        <v>48.330903138297153</v>
      </c>
      <c r="M897" s="286">
        <f t="shared" si="517"/>
        <v>0.31724912046158404</v>
      </c>
      <c r="N897" s="286">
        <f t="shared" si="518"/>
        <v>1.867870609458356E-3</v>
      </c>
      <c r="O897" s="287">
        <f t="shared" si="519"/>
        <v>72.484456933805717</v>
      </c>
      <c r="P897" s="288">
        <f t="shared" si="520"/>
        <v>8.1494288918795244E-7</v>
      </c>
      <c r="Q897" s="223"/>
      <c r="R897" s="23"/>
      <c r="S897" s="372"/>
      <c r="T897" s="367"/>
      <c r="U897" s="367"/>
      <c r="V897" s="3">
        <v>61</v>
      </c>
      <c r="W897" s="252">
        <v>2867.9848024381199</v>
      </c>
      <c r="X897" s="252">
        <v>48.330000495418098</v>
      </c>
      <c r="Y897" s="253">
        <v>2859.7252856222967</v>
      </c>
      <c r="Z897" s="253">
        <v>48.331201614851352</v>
      </c>
      <c r="AA897" s="2">
        <f t="shared" si="521"/>
        <v>0.2879902574379628</v>
      </c>
      <c r="AB897" s="2">
        <f t="shared" si="522"/>
        <v>2.4852460602980474E-3</v>
      </c>
      <c r="AC897" s="215">
        <f t="shared" si="523"/>
        <v>68.219618030866044</v>
      </c>
      <c r="AD897" s="217">
        <f t="shared" si="524"/>
        <v>1.4426878929413832E-6</v>
      </c>
      <c r="AE897" s="223"/>
      <c r="AF897" s="23"/>
      <c r="AG897" s="372"/>
      <c r="AH897" s="367"/>
      <c r="AI897" s="367"/>
      <c r="AJ897" s="3">
        <v>61</v>
      </c>
      <c r="AK897" s="252">
        <v>2667.5971790765698</v>
      </c>
      <c r="AL897" s="252">
        <v>48.330000384881103</v>
      </c>
      <c r="AM897" s="253">
        <v>2659.059717965943</v>
      </c>
      <c r="AN897" s="253">
        <v>48.330875221504876</v>
      </c>
      <c r="AO897" s="2">
        <f t="shared" si="525"/>
        <v>0.32004311511463329</v>
      </c>
      <c r="AP897" s="2">
        <f t="shared" si="526"/>
        <v>1.810131630055181E-3</v>
      </c>
      <c r="AQ897" s="215">
        <f t="shared" si="527"/>
        <v>72.888242215463904</v>
      </c>
      <c r="AR897" s="280">
        <f t="shared" si="528"/>
        <v>7.6533911829370796E-7</v>
      </c>
      <c r="AS897" s="475"/>
    </row>
    <row r="898" spans="4:45" s="20" customFormat="1" x14ac:dyDescent="0.25">
      <c r="D898" s="463"/>
      <c r="E898" s="426"/>
      <c r="F898" s="370"/>
      <c r="G898" s="370"/>
      <c r="H898" s="283">
        <v>62</v>
      </c>
      <c r="I898" s="284">
        <v>2683.6154018769298</v>
      </c>
      <c r="J898" s="284">
        <v>48.330000334284499</v>
      </c>
      <c r="K898" s="285">
        <v>2674.9619576604641</v>
      </c>
      <c r="L898" s="285">
        <v>48.330849865318179</v>
      </c>
      <c r="M898" s="286">
        <f t="shared" si="517"/>
        <v>0.32245470831675199</v>
      </c>
      <c r="N898" s="286">
        <f t="shared" si="518"/>
        <v>1.7577716279822833E-3</v>
      </c>
      <c r="O898" s="287">
        <f t="shared" si="519"/>
        <v>74.882096807483435</v>
      </c>
      <c r="P898" s="288">
        <f t="shared" si="520"/>
        <v>7.217029771850621E-7</v>
      </c>
      <c r="Q898" s="223"/>
      <c r="R898" s="23"/>
      <c r="S898" s="372"/>
      <c r="T898" s="367"/>
      <c r="U898" s="367"/>
      <c r="V898" s="3">
        <v>62</v>
      </c>
      <c r="W898" s="252">
        <v>2867.9735183860798</v>
      </c>
      <c r="X898" s="252">
        <v>48.330000417477102</v>
      </c>
      <c r="Y898" s="253">
        <v>2859.5785223092253</v>
      </c>
      <c r="Z898" s="253">
        <v>48.331130794552301</v>
      </c>
      <c r="AA898" s="2">
        <f t="shared" si="521"/>
        <v>0.29271525776077451</v>
      </c>
      <c r="AB898" s="2">
        <f t="shared" si="522"/>
        <v>2.3388724714154883E-3</v>
      </c>
      <c r="AC898" s="215">
        <f t="shared" si="523"/>
        <v>70.475959130403581</v>
      </c>
      <c r="AD898" s="217">
        <f t="shared" si="524"/>
        <v>1.2777523321362651E-6</v>
      </c>
      <c r="AE898" s="223"/>
      <c r="AF898" s="23"/>
      <c r="AG898" s="372"/>
      <c r="AH898" s="367"/>
      <c r="AI898" s="367"/>
      <c r="AJ898" s="3">
        <v>62</v>
      </c>
      <c r="AK898" s="252">
        <v>2667.5864582218601</v>
      </c>
      <c r="AL898" s="252">
        <v>48.330000324557602</v>
      </c>
      <c r="AM898" s="253">
        <v>2658.9089434755374</v>
      </c>
      <c r="AN898" s="253">
        <v>48.330823591473731</v>
      </c>
      <c r="AO898" s="2">
        <f t="shared" si="525"/>
        <v>0.32529460177672664</v>
      </c>
      <c r="AP898" s="2">
        <f t="shared" si="526"/>
        <v>1.703428327333265E-3</v>
      </c>
      <c r="AQ898" s="215">
        <f t="shared" si="527"/>
        <v>75.299262172647673</v>
      </c>
      <c r="AR898" s="280">
        <f t="shared" si="528"/>
        <v>6.7776841519218032E-7</v>
      </c>
      <c r="AS898" s="475"/>
    </row>
    <row r="899" spans="4:45" s="20" customFormat="1" x14ac:dyDescent="0.25">
      <c r="D899" s="463"/>
      <c r="E899" s="426"/>
      <c r="F899" s="370"/>
      <c r="G899" s="370"/>
      <c r="H899" s="283">
        <v>63</v>
      </c>
      <c r="I899" s="284">
        <v>2683.6046359557099</v>
      </c>
      <c r="J899" s="284">
        <v>48.330000273704101</v>
      </c>
      <c r="K899" s="285">
        <v>2674.8115247730057</v>
      </c>
      <c r="L899" s="285">
        <v>48.330799734692263</v>
      </c>
      <c r="M899" s="286">
        <f t="shared" si="517"/>
        <v>0.32766045582466241</v>
      </c>
      <c r="N899" s="286">
        <f t="shared" si="518"/>
        <v>1.6541712882982562E-3</v>
      </c>
      <c r="O899" s="287">
        <f t="shared" si="519"/>
        <v>77.318804271398562</v>
      </c>
      <c r="P899" s="288">
        <f t="shared" si="520"/>
        <v>6.3913787159309226E-7</v>
      </c>
      <c r="Q899" s="223"/>
      <c r="R899" s="23"/>
      <c r="S899" s="372"/>
      <c r="T899" s="367"/>
      <c r="U899" s="367"/>
      <c r="V899" s="3">
        <v>63</v>
      </c>
      <c r="W899" s="252">
        <v>2867.96223431813</v>
      </c>
      <c r="X899" s="252">
        <v>48.330000341502</v>
      </c>
      <c r="Y899" s="253">
        <v>2859.4317563195318</v>
      </c>
      <c r="Z899" s="253">
        <v>48.331064148188474</v>
      </c>
      <c r="AA899" s="2">
        <f t="shared" si="521"/>
        <v>0.29744038804005735</v>
      </c>
      <c r="AB899" s="2">
        <f t="shared" si="522"/>
        <v>2.2011311379214059E-3</v>
      </c>
      <c r="AC899" s="215">
        <f t="shared" si="523"/>
        <v>72.769054884566998</v>
      </c>
      <c r="AD899" s="217">
        <f t="shared" si="524"/>
        <v>1.1316846661874772E-6</v>
      </c>
      <c r="AE899" s="223"/>
      <c r="AF899" s="23"/>
      <c r="AG899" s="372"/>
      <c r="AH899" s="367"/>
      <c r="AI899" s="367"/>
      <c r="AJ899" s="3">
        <v>63</v>
      </c>
      <c r="AK899" s="252">
        <v>2667.57573735081</v>
      </c>
      <c r="AL899" s="252">
        <v>48.330000265747799</v>
      </c>
      <c r="AM899" s="253">
        <v>2658.7581657552073</v>
      </c>
      <c r="AN899" s="253">
        <v>48.330775007106986</v>
      </c>
      <c r="AO899" s="2">
        <f t="shared" si="525"/>
        <v>0.33054625112010716</v>
      </c>
      <c r="AP899" s="2">
        <f t="shared" si="526"/>
        <v>1.6030237014839708E-3</v>
      </c>
      <c r="AQ899" s="215">
        <f t="shared" si="527"/>
        <v>77.7495688435788</v>
      </c>
      <c r="AR899" s="280">
        <f t="shared" si="528"/>
        <v>6.0022417363523501E-7</v>
      </c>
      <c r="AS899" s="475"/>
    </row>
    <row r="900" spans="4:45" s="20" customFormat="1" x14ac:dyDescent="0.25">
      <c r="D900" s="463"/>
      <c r="E900" s="426"/>
      <c r="F900" s="370"/>
      <c r="G900" s="370"/>
      <c r="H900" s="283">
        <v>64</v>
      </c>
      <c r="I900" s="284">
        <v>2683.59387001819</v>
      </c>
      <c r="J900" s="284">
        <v>48.330000223787103</v>
      </c>
      <c r="K900" s="285">
        <v>2674.6610887034567</v>
      </c>
      <c r="L900" s="285">
        <v>48.330752561066994</v>
      </c>
      <c r="M900" s="286">
        <f t="shared" si="517"/>
        <v>0.33286636307127943</v>
      </c>
      <c r="N900" s="286">
        <f t="shared" si="518"/>
        <v>1.5566672385843466E-3</v>
      </c>
      <c r="O900" s="287">
        <f t="shared" si="519"/>
        <v>79.794582016849233</v>
      </c>
      <c r="P900" s="288">
        <f t="shared" si="520"/>
        <v>5.6601138271444366E-7</v>
      </c>
      <c r="Q900" s="223"/>
      <c r="R900" s="23"/>
      <c r="S900" s="372"/>
      <c r="T900" s="367"/>
      <c r="U900" s="367"/>
      <c r="V900" s="3">
        <v>64</v>
      </c>
      <c r="W900" s="252">
        <v>2867.9509502342798</v>
      </c>
      <c r="X900" s="252">
        <v>48.3300002790074</v>
      </c>
      <c r="Y900" s="253">
        <v>2859.2849876507344</v>
      </c>
      <c r="Z900" s="253">
        <v>48.331001429763248</v>
      </c>
      <c r="AA900" s="2">
        <f t="shared" si="521"/>
        <v>0.30216564836429877</v>
      </c>
      <c r="AB900" s="2">
        <f t="shared" si="522"/>
        <v>2.0714892407775348E-3</v>
      </c>
      <c r="AC900" s="215">
        <f t="shared" si="523"/>
        <v>75.098907499410231</v>
      </c>
      <c r="AD900" s="217">
        <f t="shared" si="524"/>
        <v>1.0023028359338021E-6</v>
      </c>
      <c r="AE900" s="223"/>
      <c r="AF900" s="23"/>
      <c r="AG900" s="372"/>
      <c r="AH900" s="367"/>
      <c r="AI900" s="367"/>
      <c r="AJ900" s="3">
        <v>64</v>
      </c>
      <c r="AK900" s="252">
        <v>2667.5650164634199</v>
      </c>
      <c r="AL900" s="252">
        <v>48.3300002172871</v>
      </c>
      <c r="AM900" s="253">
        <v>2658.6073848027249</v>
      </c>
      <c r="AN900" s="253">
        <v>48.33072928874234</v>
      </c>
      <c r="AO900" s="2">
        <f t="shared" si="525"/>
        <v>0.33579806323036437</v>
      </c>
      <c r="AP900" s="2">
        <f t="shared" si="526"/>
        <v>1.5085277301093911E-3</v>
      </c>
      <c r="AQ900" s="215">
        <f t="shared" si="527"/>
        <v>80.239164968683937</v>
      </c>
      <c r="AR900" s="280">
        <f t="shared" si="528"/>
        <v>5.3154518684534092E-7</v>
      </c>
      <c r="AS900" s="475"/>
    </row>
    <row r="901" spans="4:45" s="20" customFormat="1" x14ac:dyDescent="0.25">
      <c r="D901" s="463"/>
      <c r="E901" s="426"/>
      <c r="F901" s="370"/>
      <c r="G901" s="370"/>
      <c r="H901" s="283">
        <v>65</v>
      </c>
      <c r="I901" s="284">
        <v>2683.5831040643602</v>
      </c>
      <c r="J901" s="284">
        <v>48.330000187414498</v>
      </c>
      <c r="K901" s="285">
        <v>2674.510649449669</v>
      </c>
      <c r="L901" s="285">
        <v>48.330708170022895</v>
      </c>
      <c r="M901" s="286">
        <f t="shared" si="517"/>
        <v>0.33807243013829963</v>
      </c>
      <c r="N901" s="286">
        <f t="shared" si="518"/>
        <v>1.4648926249767043E-3</v>
      </c>
      <c r="O901" s="287">
        <f t="shared" si="519"/>
        <v>82.309432735631574</v>
      </c>
      <c r="P901" s="288">
        <f t="shared" si="520"/>
        <v>5.0123937379214167E-7</v>
      </c>
      <c r="Q901" s="223"/>
      <c r="R901" s="23"/>
      <c r="S901" s="372"/>
      <c r="T901" s="367"/>
      <c r="U901" s="367"/>
      <c r="V901" s="3">
        <v>65</v>
      </c>
      <c r="W901" s="252">
        <v>2867.9396661345099</v>
      </c>
      <c r="X901" s="252">
        <v>48.330000233615998</v>
      </c>
      <c r="Y901" s="253">
        <v>2859.1382163004764</v>
      </c>
      <c r="Z901" s="253">
        <v>48.330942407778004</v>
      </c>
      <c r="AA901" s="2">
        <f t="shared" si="521"/>
        <v>0.30689103881659974</v>
      </c>
      <c r="AB901" s="2">
        <f t="shared" si="522"/>
        <v>1.9494602885406071E-3</v>
      </c>
      <c r="AC901" s="215">
        <f t="shared" si="523"/>
        <v>77.465519181008673</v>
      </c>
      <c r="AD901" s="217">
        <f t="shared" si="524"/>
        <v>8.8769215155156985E-7</v>
      </c>
      <c r="AE901" s="223"/>
      <c r="AF901" s="23"/>
      <c r="AG901" s="372"/>
      <c r="AH901" s="367"/>
      <c r="AI901" s="367"/>
      <c r="AJ901" s="3">
        <v>65</v>
      </c>
      <c r="AK901" s="252">
        <v>2667.5542955596802</v>
      </c>
      <c r="AL901" s="252">
        <v>48.330000181972501</v>
      </c>
      <c r="AM901" s="253">
        <v>2658.4566006159662</v>
      </c>
      <c r="AN901" s="253">
        <v>48.330686267315563</v>
      </c>
      <c r="AO901" s="2">
        <f t="shared" si="525"/>
        <v>0.34105003818882879</v>
      </c>
      <c r="AP901" s="2">
        <f t="shared" si="526"/>
        <v>1.4195848137370272E-3</v>
      </c>
      <c r="AQ901" s="215">
        <f t="shared" si="527"/>
        <v>82.768053288879869</v>
      </c>
      <c r="AR901" s="280">
        <f t="shared" si="528"/>
        <v>4.7071309796499517E-7</v>
      </c>
      <c r="AS901" s="475"/>
    </row>
    <row r="902" spans="4:45" s="20" customFormat="1" x14ac:dyDescent="0.25">
      <c r="D902" s="463"/>
      <c r="E902" s="426"/>
      <c r="F902" s="370"/>
      <c r="G902" s="370"/>
      <c r="H902" s="283">
        <v>66</v>
      </c>
      <c r="I902" s="284">
        <v>2683.57233809423</v>
      </c>
      <c r="J902" s="284">
        <v>48.330000151042</v>
      </c>
      <c r="K902" s="285">
        <v>2674.360207009594</v>
      </c>
      <c r="L902" s="285">
        <v>48.330666397428544</v>
      </c>
      <c r="M902" s="286">
        <f t="shared" si="517"/>
        <v>0.34327865710443589</v>
      </c>
      <c r="N902" s="286">
        <f t="shared" si="518"/>
        <v>1.378535866877139E-3</v>
      </c>
      <c r="O902" s="287">
        <f t="shared" si="519"/>
        <v>84.863359120516563</v>
      </c>
      <c r="P902" s="288">
        <f t="shared" si="520"/>
        <v>4.4388424758278977E-7</v>
      </c>
      <c r="Q902" s="223"/>
      <c r="R902" s="23"/>
      <c r="S902" s="372"/>
      <c r="T902" s="367"/>
      <c r="U902" s="367"/>
      <c r="V902" s="3">
        <v>66</v>
      </c>
      <c r="W902" s="252">
        <v>2867.9283820188398</v>
      </c>
      <c r="X902" s="252">
        <v>48.330000188224503</v>
      </c>
      <c r="Y902" s="253">
        <v>2858.9914422665197</v>
      </c>
      <c r="Z902" s="253">
        <v>48.330886864377675</v>
      </c>
      <c r="AA902" s="2">
        <f t="shared" si="521"/>
        <v>0.31161655947729933</v>
      </c>
      <c r="AB902" s="2">
        <f t="shared" si="522"/>
        <v>1.8346289048600045E-3</v>
      </c>
      <c r="AC902" s="215">
        <f t="shared" si="523"/>
        <v>79.868892136599001</v>
      </c>
      <c r="AD902" s="217">
        <f t="shared" si="524"/>
        <v>7.8619460060400467E-7</v>
      </c>
      <c r="AE902" s="223"/>
      <c r="AF902" s="23"/>
      <c r="AG902" s="372"/>
      <c r="AH902" s="367"/>
      <c r="AI902" s="367"/>
      <c r="AJ902" s="3">
        <v>66</v>
      </c>
      <c r="AK902" s="252">
        <v>2667.5435746396001</v>
      </c>
      <c r="AL902" s="252">
        <v>48.330000146657802</v>
      </c>
      <c r="AM902" s="253">
        <v>2658.3058131929042</v>
      </c>
      <c r="AN902" s="253">
        <v>48.330645783735342</v>
      </c>
      <c r="AO902" s="2">
        <f t="shared" si="525"/>
        <v>0.34630217607388047</v>
      </c>
      <c r="AP902" s="2">
        <f t="shared" si="526"/>
        <v>1.335892976578578E-3</v>
      </c>
      <c r="AQ902" s="215">
        <f t="shared" si="527"/>
        <v>85.336236546061372</v>
      </c>
      <c r="AR902" s="280">
        <f t="shared" si="528"/>
        <v>4.1684723589389881E-7</v>
      </c>
      <c r="AS902" s="475"/>
    </row>
    <row r="903" spans="4:45" s="20" customFormat="1" x14ac:dyDescent="0.25">
      <c r="D903" s="463"/>
      <c r="E903" s="426"/>
      <c r="F903" s="370"/>
      <c r="G903" s="370"/>
      <c r="H903" s="283">
        <v>67</v>
      </c>
      <c r="I903" s="284">
        <v>2683.5615721077902</v>
      </c>
      <c r="J903" s="284">
        <v>48.330000126783197</v>
      </c>
      <c r="K903" s="285">
        <v>2674.2097613812762</v>
      </c>
      <c r="L903" s="285">
        <v>48.330627088833772</v>
      </c>
      <c r="M903" s="286">
        <f t="shared" si="517"/>
        <v>0.34848504404423625</v>
      </c>
      <c r="N903" s="286">
        <f t="shared" si="518"/>
        <v>1.2972523255329555E-3</v>
      </c>
      <c r="O903" s="287">
        <f t="shared" si="519"/>
        <v>87.456363864542894</v>
      </c>
      <c r="P903" s="288">
        <f t="shared" si="520"/>
        <v>3.9308141286092705E-7</v>
      </c>
      <c r="Q903" s="223"/>
      <c r="R903" s="23"/>
      <c r="S903" s="372"/>
      <c r="T903" s="367"/>
      <c r="U903" s="367"/>
      <c r="V903" s="3">
        <v>67</v>
      </c>
      <c r="W903" s="252">
        <v>2867.9170978872598</v>
      </c>
      <c r="X903" s="252">
        <v>48.330000158014499</v>
      </c>
      <c r="Y903" s="253">
        <v>2858.8446655467365</v>
      </c>
      <c r="Z903" s="253">
        <v>48.330834594546673</v>
      </c>
      <c r="AA903" s="2">
        <f t="shared" si="521"/>
        <v>0.3163422104218731</v>
      </c>
      <c r="AB903" s="2">
        <f t="shared" si="522"/>
        <v>1.7265394774366163E-3</v>
      </c>
      <c r="AC903" s="215">
        <f t="shared" si="523"/>
        <v>82.309028573374746</v>
      </c>
      <c r="AD903" s="217">
        <f t="shared" si="524"/>
        <v>6.9628432622540172E-7</v>
      </c>
      <c r="AE903" s="223"/>
      <c r="AF903" s="23"/>
      <c r="AG903" s="372"/>
      <c r="AH903" s="367"/>
      <c r="AI903" s="367"/>
      <c r="AJ903" s="3">
        <v>67</v>
      </c>
      <c r="AK903" s="252">
        <v>2667.5328537031801</v>
      </c>
      <c r="AL903" s="252">
        <v>48.330000123103197</v>
      </c>
      <c r="AM903" s="253">
        <v>2658.1550225316037</v>
      </c>
      <c r="AN903" s="253">
        <v>48.330607688295004</v>
      </c>
      <c r="AO903" s="2">
        <f t="shared" si="525"/>
        <v>0.35155447696015146</v>
      </c>
      <c r="AP903" s="2">
        <f t="shared" si="526"/>
        <v>1.2571181259241903E-3</v>
      </c>
      <c r="AQ903" s="215">
        <f t="shared" si="527"/>
        <v>87.94371748259033</v>
      </c>
      <c r="AR903" s="280">
        <f t="shared" si="528"/>
        <v>3.6913546229512887E-7</v>
      </c>
      <c r="AS903" s="475"/>
    </row>
    <row r="904" spans="4:45" s="20" customFormat="1" x14ac:dyDescent="0.25">
      <c r="D904" s="463"/>
      <c r="E904" s="426"/>
      <c r="F904" s="370"/>
      <c r="G904" s="370"/>
      <c r="H904" s="283">
        <v>68</v>
      </c>
      <c r="I904" s="284">
        <v>2683.55080610505</v>
      </c>
      <c r="J904" s="284">
        <v>48.330000104543998</v>
      </c>
      <c r="K904" s="285">
        <v>2674.0593125628488</v>
      </c>
      <c r="L904" s="285">
        <v>48.330590098898597</v>
      </c>
      <c r="M904" s="286">
        <f t="shared" si="517"/>
        <v>0.35369159102962094</v>
      </c>
      <c r="N904" s="286">
        <f t="shared" si="518"/>
        <v>1.220762162884658E-3</v>
      </c>
      <c r="O904" s="287">
        <f t="shared" si="519"/>
        <v>90.088449661646507</v>
      </c>
      <c r="P904" s="288">
        <f t="shared" si="520"/>
        <v>3.480933384579693E-7</v>
      </c>
      <c r="Q904" s="223"/>
      <c r="R904" s="23"/>
      <c r="S904" s="372"/>
      <c r="T904" s="367"/>
      <c r="U904" s="367"/>
      <c r="V904" s="3">
        <v>68</v>
      </c>
      <c r="W904" s="252">
        <v>2867.9058137397801</v>
      </c>
      <c r="X904" s="252">
        <v>48.330000130338398</v>
      </c>
      <c r="Y904" s="253">
        <v>2858.697886139104</v>
      </c>
      <c r="Z904" s="253">
        <v>48.330785405352181</v>
      </c>
      <c r="AA904" s="2">
        <f t="shared" si="521"/>
        <v>0.32106799172281464</v>
      </c>
      <c r="AB904" s="2">
        <f t="shared" si="522"/>
        <v>1.6248189771676609E-3</v>
      </c>
      <c r="AC904" s="215">
        <f t="shared" si="523"/>
        <v>84.785930699293772</v>
      </c>
      <c r="AD904" s="217">
        <f t="shared" si="524"/>
        <v>6.1665684727172353E-7</v>
      </c>
      <c r="AE904" s="223"/>
      <c r="AF904" s="23"/>
      <c r="AG904" s="372"/>
      <c r="AH904" s="367"/>
      <c r="AI904" s="367"/>
      <c r="AJ904" s="3">
        <v>68</v>
      </c>
      <c r="AK904" s="252">
        <v>2667.52213275042</v>
      </c>
      <c r="AL904" s="252">
        <v>48.330000101509</v>
      </c>
      <c r="AM904" s="253">
        <v>2658.004228630215</v>
      </c>
      <c r="AN904" s="253">
        <v>48.330571840118921</v>
      </c>
      <c r="AO904" s="2">
        <f t="shared" si="525"/>
        <v>0.35680694091903609</v>
      </c>
      <c r="AP904" s="2">
        <f t="shared" si="526"/>
        <v>1.1829890517687099E-3</v>
      </c>
      <c r="AQ904" s="215">
        <f t="shared" si="527"/>
        <v>90.590498841415368</v>
      </c>
      <c r="AR904" s="280">
        <f t="shared" si="528"/>
        <v>3.2688503807400615E-7</v>
      </c>
      <c r="AS904" s="475"/>
    </row>
    <row r="905" spans="4:45" s="20" customFormat="1" x14ac:dyDescent="0.25">
      <c r="D905" s="463"/>
      <c r="E905" s="426"/>
      <c r="F905" s="370"/>
      <c r="G905" s="370"/>
      <c r="H905" s="283">
        <v>69</v>
      </c>
      <c r="I905" s="284">
        <v>2683.5400400860099</v>
      </c>
      <c r="J905" s="284">
        <v>48.330000084651303</v>
      </c>
      <c r="K905" s="285">
        <v>2673.908860552528</v>
      </c>
      <c r="L905" s="285">
        <v>48.330555290855891</v>
      </c>
      <c r="M905" s="286">
        <f t="shared" si="517"/>
        <v>0.35889829812910634</v>
      </c>
      <c r="N905" s="286">
        <f t="shared" si="518"/>
        <v>1.1487817165641916E-3</v>
      </c>
      <c r="O905" s="287">
        <f t="shared" si="519"/>
        <v>92.759619206159229</v>
      </c>
      <c r="P905" s="288">
        <f t="shared" si="520"/>
        <v>3.0825392961293711E-7</v>
      </c>
      <c r="Q905" s="223"/>
      <c r="R905" s="23"/>
      <c r="S905" s="372"/>
      <c r="T905" s="367"/>
      <c r="U905" s="367"/>
      <c r="V905" s="3">
        <v>69</v>
      </c>
      <c r="W905" s="252">
        <v>2867.8945295764102</v>
      </c>
      <c r="X905" s="252">
        <v>48.330000105589399</v>
      </c>
      <c r="Y905" s="253">
        <v>2858.5511040416982</v>
      </c>
      <c r="Z905" s="253">
        <v>48.330739115232056</v>
      </c>
      <c r="AA905" s="2">
        <f t="shared" si="521"/>
        <v>0.32579390344916204</v>
      </c>
      <c r="AB905" s="2">
        <f t="shared" si="522"/>
        <v>1.5290909187731193E-3</v>
      </c>
      <c r="AC905" s="215">
        <f t="shared" si="523"/>
        <v>87.299600722707638</v>
      </c>
      <c r="AD905" s="217">
        <f t="shared" si="524"/>
        <v>5.4613525194092329E-7</v>
      </c>
      <c r="AE905" s="223"/>
      <c r="AF905" s="23"/>
      <c r="AG905" s="372"/>
      <c r="AH905" s="367"/>
      <c r="AI905" s="367"/>
      <c r="AJ905" s="3">
        <v>69</v>
      </c>
      <c r="AK905" s="252">
        <v>2667.51141178132</v>
      </c>
      <c r="AL905" s="252">
        <v>48.330000082193102</v>
      </c>
      <c r="AM905" s="253">
        <v>2657.8534314869707</v>
      </c>
      <c r="AN905" s="253">
        <v>48.330538106641583</v>
      </c>
      <c r="AO905" s="2">
        <f t="shared" si="525"/>
        <v>0.36205956801886119</v>
      </c>
      <c r="AP905" s="2">
        <f t="shared" si="526"/>
        <v>1.11323080398545E-3</v>
      </c>
      <c r="AQ905" s="215">
        <f t="shared" si="527"/>
        <v>93.276583366038849</v>
      </c>
      <c r="AR905" s="280">
        <f t="shared" si="528"/>
        <v>2.8947030716346387E-7</v>
      </c>
      <c r="AS905" s="475"/>
    </row>
    <row r="906" spans="4:45" s="20" customFormat="1" x14ac:dyDescent="0.25">
      <c r="D906" s="463"/>
      <c r="E906" s="426"/>
      <c r="F906" s="370"/>
      <c r="G906" s="370"/>
      <c r="H906" s="283">
        <v>70</v>
      </c>
      <c r="I906" s="284">
        <v>2683.5292740506802</v>
      </c>
      <c r="J906" s="284">
        <v>48.330000070999198</v>
      </c>
      <c r="K906" s="285">
        <v>2673.7584053486071</v>
      </c>
      <c r="L906" s="285">
        <v>48.330522536005695</v>
      </c>
      <c r="M906" s="286">
        <f t="shared" si="517"/>
        <v>0.36410516540870058</v>
      </c>
      <c r="N906" s="286">
        <f t="shared" si="518"/>
        <v>1.081036635071206E-3</v>
      </c>
      <c r="O906" s="287">
        <f t="shared" si="519"/>
        <v>95.469875193152262</v>
      </c>
      <c r="P906" s="288">
        <f t="shared" si="520"/>
        <v>2.7296968301437129E-7</v>
      </c>
      <c r="Q906" s="223"/>
      <c r="R906" s="23"/>
      <c r="S906" s="372"/>
      <c r="T906" s="367"/>
      <c r="U906" s="367"/>
      <c r="V906" s="3">
        <v>70</v>
      </c>
      <c r="W906" s="252">
        <v>2867.8832453971299</v>
      </c>
      <c r="X906" s="252">
        <v>48.330000088625098</v>
      </c>
      <c r="Y906" s="253">
        <v>2858.4043192526869</v>
      </c>
      <c r="Z906" s="253">
        <v>48.330695553324688</v>
      </c>
      <c r="AA906" s="2">
        <f t="shared" si="521"/>
        <v>0.33051994566572396</v>
      </c>
      <c r="AB906" s="2">
        <f t="shared" si="522"/>
        <v>1.4389917200787453E-3</v>
      </c>
      <c r="AC906" s="215">
        <f t="shared" si="523"/>
        <v>89.85004085180492</v>
      </c>
      <c r="AD906" s="217">
        <f t="shared" si="524"/>
        <v>4.8367114837492629E-7</v>
      </c>
      <c r="AE906" s="223"/>
      <c r="AF906" s="23"/>
      <c r="AG906" s="372"/>
      <c r="AH906" s="367"/>
      <c r="AI906" s="367"/>
      <c r="AJ906" s="3">
        <v>70</v>
      </c>
      <c r="AK906" s="252">
        <v>2667.5006907959</v>
      </c>
      <c r="AL906" s="252">
        <v>48.3300000689364</v>
      </c>
      <c r="AM906" s="253">
        <v>2657.7026311001791</v>
      </c>
      <c r="AN906" s="253">
        <v>48.330506363117401</v>
      </c>
      <c r="AO906" s="2">
        <f t="shared" si="525"/>
        <v>0.36731235832585502</v>
      </c>
      <c r="AP906" s="2">
        <f t="shared" si="526"/>
        <v>1.0475774472974301E-3</v>
      </c>
      <c r="AQ906" s="215">
        <f t="shared" si="527"/>
        <v>96.001973800910221</v>
      </c>
      <c r="AR906" s="280">
        <f t="shared" si="528"/>
        <v>2.5633379771548368E-7</v>
      </c>
      <c r="AS906" s="475"/>
    </row>
    <row r="907" spans="4:45" s="20" customFormat="1" x14ac:dyDescent="0.25">
      <c r="D907" s="463"/>
      <c r="E907" s="426"/>
      <c r="F907" s="370"/>
      <c r="G907" s="370"/>
      <c r="H907" s="283">
        <v>71</v>
      </c>
      <c r="I907" s="284">
        <v>2683.5185079990601</v>
      </c>
      <c r="J907" s="284">
        <v>48.330000057347199</v>
      </c>
      <c r="K907" s="285">
        <v>2673.6079469494534</v>
      </c>
      <c r="L907" s="285">
        <v>48.330491713239404</v>
      </c>
      <c r="M907" s="286">
        <f t="shared" si="517"/>
        <v>0.36931219293122847</v>
      </c>
      <c r="N907" s="286">
        <f t="shared" si="518"/>
        <v>1.0172892439921433E-3</v>
      </c>
      <c r="O907" s="287">
        <f t="shared" si="519"/>
        <v>98.219220317981708</v>
      </c>
      <c r="P907" s="288">
        <f t="shared" si="520"/>
        <v>2.4172551633968787E-7</v>
      </c>
      <c r="Q907" s="223"/>
      <c r="R907" s="23"/>
      <c r="S907" s="372"/>
      <c r="T907" s="367"/>
      <c r="U907" s="367"/>
      <c r="V907" s="3">
        <v>71</v>
      </c>
      <c r="W907" s="252">
        <v>2867.87196120197</v>
      </c>
      <c r="X907" s="252">
        <v>48.330000071660798</v>
      </c>
      <c r="Y907" s="253">
        <v>2858.2575317703258</v>
      </c>
      <c r="Z907" s="253">
        <v>48.330654558838368</v>
      </c>
      <c r="AA907" s="2">
        <f t="shared" si="521"/>
        <v>0.33524611843600416</v>
      </c>
      <c r="AB907" s="2">
        <f t="shared" si="522"/>
        <v>1.3542047932956418E-3</v>
      </c>
      <c r="AC907" s="215">
        <f t="shared" si="523"/>
        <v>92.437253296064526</v>
      </c>
      <c r="AD907" s="217">
        <f t="shared" si="524"/>
        <v>4.2835346560382963E-7</v>
      </c>
      <c r="AE907" s="223"/>
      <c r="AF907" s="23"/>
      <c r="AG907" s="372"/>
      <c r="AH907" s="367"/>
      <c r="AI907" s="367"/>
      <c r="AJ907" s="3">
        <v>71</v>
      </c>
      <c r="AK907" s="252">
        <v>2667.4899697941501</v>
      </c>
      <c r="AL907" s="252">
        <v>48.330000055679598</v>
      </c>
      <c r="AM907" s="253">
        <v>2657.5518274682204</v>
      </c>
      <c r="AN907" s="253">
        <v>48.330476492159413</v>
      </c>
      <c r="AO907" s="2">
        <f t="shared" si="525"/>
        <v>0.37256531190243242</v>
      </c>
      <c r="AP907" s="2">
        <f t="shared" si="526"/>
        <v>9.8579863286983311E-4</v>
      </c>
      <c r="AQ907" s="215">
        <f t="shared" si="527"/>
        <v>98.76667289043489</v>
      </c>
      <c r="AR907" s="280">
        <f t="shared" si="528"/>
        <v>2.2699171929839363E-7</v>
      </c>
      <c r="AS907" s="475"/>
    </row>
    <row r="908" spans="4:45" s="20" customFormat="1" x14ac:dyDescent="0.25">
      <c r="D908" s="463"/>
      <c r="E908" s="426"/>
      <c r="F908" s="370"/>
      <c r="G908" s="370"/>
      <c r="H908" s="283">
        <v>72</v>
      </c>
      <c r="I908" s="284">
        <v>2683.5077419311601</v>
      </c>
      <c r="J908" s="284">
        <v>48.330000047669699</v>
      </c>
      <c r="K908" s="285">
        <v>2673.4574853535032</v>
      </c>
      <c r="L908" s="285">
        <v>48.33046270859198</v>
      </c>
      <c r="M908" s="286">
        <f t="shared" si="517"/>
        <v>0.37451938075737917</v>
      </c>
      <c r="N908" s="286">
        <f t="shared" si="518"/>
        <v>9.5729551381077717E-4</v>
      </c>
      <c r="O908" s="287">
        <f t="shared" si="519"/>
        <v>101.00765727673598</v>
      </c>
      <c r="P908" s="288">
        <f t="shared" si="520"/>
        <v>2.1405512900598737E-7</v>
      </c>
      <c r="Q908" s="223"/>
      <c r="R908" s="23"/>
      <c r="S908" s="372"/>
      <c r="T908" s="367"/>
      <c r="U908" s="367"/>
      <c r="V908" s="3">
        <v>72</v>
      </c>
      <c r="W908" s="252">
        <v>2867.8606769909302</v>
      </c>
      <c r="X908" s="252">
        <v>48.330000059636603</v>
      </c>
      <c r="Y908" s="253">
        <v>2858.1107415929523</v>
      </c>
      <c r="Z908" s="253">
        <v>48.330615980457821</v>
      </c>
      <c r="AA908" s="2">
        <f t="shared" si="521"/>
        <v>0.33997242181959431</v>
      </c>
      <c r="AB908" s="2">
        <f t="shared" si="522"/>
        <v>1.2744068290051389E-3</v>
      </c>
      <c r="AC908" s="215">
        <f t="shared" si="523"/>
        <v>95.061240264742054</v>
      </c>
      <c r="AD908" s="217">
        <f t="shared" si="524"/>
        <v>3.7935845801009769E-7</v>
      </c>
      <c r="AE908" s="223"/>
      <c r="AF908" s="23"/>
      <c r="AG908" s="372"/>
      <c r="AH908" s="367"/>
      <c r="AI908" s="367"/>
      <c r="AJ908" s="3">
        <v>72</v>
      </c>
      <c r="AK908" s="252">
        <v>2667.4792487760701</v>
      </c>
      <c r="AL908" s="252">
        <v>48.330000046282301</v>
      </c>
      <c r="AM908" s="253">
        <v>2657.401020589542</v>
      </c>
      <c r="AN908" s="253">
        <v>48.330448383305217</v>
      </c>
      <c r="AO908" s="2">
        <f t="shared" si="525"/>
        <v>0.37781842880885974</v>
      </c>
      <c r="AP908" s="2">
        <f t="shared" si="526"/>
        <v>9.2765781603010137E-4</v>
      </c>
      <c r="AQ908" s="215">
        <f t="shared" si="527"/>
        <v>101.57068337972991</v>
      </c>
      <c r="AR908" s="280">
        <f t="shared" si="528"/>
        <v>2.0100608611780009E-7</v>
      </c>
      <c r="AS908" s="475"/>
    </row>
    <row r="909" spans="4:45" s="20" customFormat="1" x14ac:dyDescent="0.25">
      <c r="D909" s="463"/>
      <c r="E909" s="426"/>
      <c r="F909" s="370"/>
      <c r="G909" s="370"/>
      <c r="H909" s="283">
        <v>73</v>
      </c>
      <c r="I909" s="284">
        <v>2683.4969758469801</v>
      </c>
      <c r="J909" s="284">
        <v>48.330000039636403</v>
      </c>
      <c r="K909" s="285">
        <v>2673.3070205592571</v>
      </c>
      <c r="L909" s="285">
        <v>48.330435414820613</v>
      </c>
      <c r="M909" s="286">
        <f t="shared" si="517"/>
        <v>0.37972672894504805</v>
      </c>
      <c r="N909" s="286">
        <f t="shared" si="518"/>
        <v>9.0083836923912555E-4</v>
      </c>
      <c r="O909" s="287">
        <f t="shared" si="519"/>
        <v>103.83518876579441</v>
      </c>
      <c r="P909" s="288">
        <f t="shared" si="520"/>
        <v>1.8955155102617815E-7</v>
      </c>
      <c r="Q909" s="223"/>
      <c r="R909" s="23"/>
      <c r="S909" s="372"/>
      <c r="T909" s="367"/>
      <c r="U909" s="367"/>
      <c r="V909" s="3">
        <v>73</v>
      </c>
      <c r="W909" s="252">
        <v>2867.8493927640002</v>
      </c>
      <c r="X909" s="252">
        <v>48.330000049655503</v>
      </c>
      <c r="Y909" s="253">
        <v>2857.9639487189806</v>
      </c>
      <c r="Z909" s="253">
        <v>48.330579675785692</v>
      </c>
      <c r="AA909" s="2">
        <f t="shared" si="521"/>
        <v>0.34469885587304372</v>
      </c>
      <c r="AB909" s="2">
        <f t="shared" si="522"/>
        <v>1.1993091860005342E-3</v>
      </c>
      <c r="AC909" s="215">
        <f t="shared" si="523"/>
        <v>97.722003967212274</v>
      </c>
      <c r="AD909" s="217">
        <f t="shared" si="524"/>
        <v>3.359664507985492E-7</v>
      </c>
      <c r="AE909" s="223"/>
      <c r="AF909" s="23"/>
      <c r="AG909" s="372"/>
      <c r="AH909" s="367"/>
      <c r="AI909" s="367"/>
      <c r="AJ909" s="3">
        <v>73</v>
      </c>
      <c r="AK909" s="252">
        <v>2667.4685277416902</v>
      </c>
      <c r="AL909" s="252">
        <v>48.330000038481501</v>
      </c>
      <c r="AM909" s="253">
        <v>2657.2502104626556</v>
      </c>
      <c r="AN909" s="253">
        <v>48.330421932608509</v>
      </c>
      <c r="AO909" s="2">
        <f t="shared" si="525"/>
        <v>0.38307170910412136</v>
      </c>
      <c r="AP909" s="2">
        <f t="shared" si="526"/>
        <v>8.7294460308771633E-4</v>
      </c>
      <c r="AQ909" s="215">
        <f t="shared" si="527"/>
        <v>104.41400801501781</v>
      </c>
      <c r="AR909" s="280">
        <f t="shared" si="528"/>
        <v>1.7799465440402428E-7</v>
      </c>
      <c r="AS909" s="475"/>
    </row>
    <row r="910" spans="4:45" s="20" customFormat="1" x14ac:dyDescent="0.25">
      <c r="D910" s="463"/>
      <c r="E910" s="426"/>
      <c r="F910" s="370"/>
      <c r="G910" s="370"/>
      <c r="H910" s="283">
        <v>74</v>
      </c>
      <c r="I910" s="284">
        <v>2683.4862097465202</v>
      </c>
      <c r="J910" s="284">
        <v>48.3300000319839</v>
      </c>
      <c r="K910" s="285">
        <v>2673.1565525652777</v>
      </c>
      <c r="L910" s="285">
        <v>48.330409731008196</v>
      </c>
      <c r="M910" s="286">
        <f t="shared" si="517"/>
        <v>0.38493423754982664</v>
      </c>
      <c r="N910" s="286">
        <f t="shared" si="518"/>
        <v>8.4771161602427252E-4</v>
      </c>
      <c r="O910" s="287">
        <f t="shared" si="519"/>
        <v>106.70181748199495</v>
      </c>
      <c r="P910" s="288">
        <f t="shared" si="520"/>
        <v>1.678532905088176E-7</v>
      </c>
      <c r="Q910" s="223"/>
      <c r="R910" s="23"/>
      <c r="S910" s="372"/>
      <c r="T910" s="367"/>
      <c r="U910" s="367"/>
      <c r="V910" s="3">
        <v>74</v>
      </c>
      <c r="W910" s="252">
        <v>2867.8381085212</v>
      </c>
      <c r="X910" s="252">
        <v>48.330000040146302</v>
      </c>
      <c r="Y910" s="253">
        <v>2857.8171531468984</v>
      </c>
      <c r="Z910" s="253">
        <v>48.330545510816975</v>
      </c>
      <c r="AA910" s="2">
        <f t="shared" si="521"/>
        <v>0.3494254206514083</v>
      </c>
      <c r="AB910" s="2">
        <f t="shared" si="522"/>
        <v>1.1286378444440143E-3</v>
      </c>
      <c r="AC910" s="215">
        <f t="shared" si="523"/>
        <v>100.41954661374398</v>
      </c>
      <c r="AD910" s="217">
        <f t="shared" si="524"/>
        <v>2.9753825256434165E-7</v>
      </c>
      <c r="AE910" s="223"/>
      <c r="AF910" s="23"/>
      <c r="AG910" s="372"/>
      <c r="AH910" s="367"/>
      <c r="AI910" s="367"/>
      <c r="AJ910" s="3">
        <v>74</v>
      </c>
      <c r="AK910" s="252">
        <v>2667.4578066909799</v>
      </c>
      <c r="AL910" s="252">
        <v>48.330000031050403</v>
      </c>
      <c r="AM910" s="253">
        <v>2657.0993970861318</v>
      </c>
      <c r="AN910" s="253">
        <v>48.330397042254695</v>
      </c>
      <c r="AO910" s="2">
        <f t="shared" si="525"/>
        <v>0.38832515284272773</v>
      </c>
      <c r="AP910" s="2">
        <f t="shared" si="526"/>
        <v>8.2145914346591154E-4</v>
      </c>
      <c r="AQ910" s="215">
        <f t="shared" si="527"/>
        <v>107.29664954180772</v>
      </c>
      <c r="AR910" s="280">
        <f t="shared" si="528"/>
        <v>1.5761789633349645E-7</v>
      </c>
      <c r="AS910" s="475"/>
    </row>
    <row r="911" spans="4:45" s="20" customFormat="1" x14ac:dyDescent="0.25">
      <c r="D911" s="463"/>
      <c r="E911" s="426"/>
      <c r="F911" s="370"/>
      <c r="G911" s="370"/>
      <c r="H911" s="283">
        <v>75</v>
      </c>
      <c r="I911" s="284">
        <v>2683.4754436297899</v>
      </c>
      <c r="J911" s="284">
        <v>48.330000027053103</v>
      </c>
      <c r="K911" s="285">
        <v>2673.0060813701848</v>
      </c>
      <c r="L911" s="285">
        <v>48.330385562190216</v>
      </c>
      <c r="M911" s="286">
        <f t="shared" ref="M911:M936" si="529">ABS(I911-K911)/I911*100</f>
        <v>0.39014190662552684</v>
      </c>
      <c r="N911" s="286">
        <f t="shared" ref="N911:N936" si="530">ABS(J911-L911)/J911*100</f>
        <v>7.9771391867808437E-4</v>
      </c>
      <c r="O911" s="287">
        <f t="shared" ref="O911:O936" si="531">(K911-I911)^2</f>
        <v>109.60754612284313</v>
      </c>
      <c r="P911" s="288">
        <f t="shared" ref="P911:P936" si="532">(L911-J911)^2</f>
        <v>1.4863734194868151E-7</v>
      </c>
      <c r="Q911" s="223"/>
      <c r="R911" s="23"/>
      <c r="S911" s="372"/>
      <c r="T911" s="367"/>
      <c r="U911" s="367"/>
      <c r="V911" s="3">
        <v>75</v>
      </c>
      <c r="W911" s="252">
        <v>2867.8268242625199</v>
      </c>
      <c r="X911" s="252">
        <v>48.330000034011498</v>
      </c>
      <c r="Y911" s="253">
        <v>2857.6703548752612</v>
      </c>
      <c r="Z911" s="253">
        <v>48.330513359444396</v>
      </c>
      <c r="AA911" s="2">
        <f t="shared" ref="AA911:AA936" si="533">ABS(W911-Y911)/W911*100</f>
        <v>0.35415211620633918</v>
      </c>
      <c r="AB911" s="2">
        <f t="shared" ref="AB911:AB936" si="534">ABS(X911-Z911)/X911*100</f>
        <v>1.0621258691018533E-3</v>
      </c>
      <c r="AC911" s="215">
        <f t="shared" ref="AC911:AC936" si="535">(Y911-W911)^2</f>
        <v>103.15387041432447</v>
      </c>
      <c r="AD911" s="217">
        <f t="shared" ref="AD911:AD936" si="536">(Z911-X911)^2</f>
        <v>2.6350300006009431E-7</v>
      </c>
      <c r="AE911" s="223"/>
      <c r="AF911" s="23"/>
      <c r="AG911" s="372"/>
      <c r="AH911" s="367"/>
      <c r="AI911" s="367"/>
      <c r="AJ911" s="3">
        <v>75</v>
      </c>
      <c r="AK911" s="252">
        <v>2667.44708562397</v>
      </c>
      <c r="AL911" s="252">
        <v>48.330000026262603</v>
      </c>
      <c r="AM911" s="253">
        <v>2656.9485804585988</v>
      </c>
      <c r="AN911" s="253">
        <v>48.33037362019919</v>
      </c>
      <c r="AO911" s="2">
        <f t="shared" ref="AO911:AO936" si="537">ABS(AK911-AM911)/AK911*100</f>
        <v>0.39357876007933468</v>
      </c>
      <c r="AP911" s="2">
        <f t="shared" ref="AP911:AP936" si="538">ABS(AL911-AN911)/AL911*100</f>
        <v>7.7300628260655179E-4</v>
      </c>
      <c r="AQ911" s="215">
        <f t="shared" ref="AQ911:AQ936" si="539">(AM911-AK911)^2</f>
        <v>110.21861070732515</v>
      </c>
      <c r="AR911" s="280">
        <f t="shared" ref="AR911:AR936" si="540">(AN911-AL911)^2</f>
        <v>1.3957242945439056E-7</v>
      </c>
      <c r="AS911" s="475"/>
    </row>
    <row r="912" spans="4:45" s="20" customFormat="1" x14ac:dyDescent="0.25">
      <c r="D912" s="463"/>
      <c r="E912" s="426"/>
      <c r="F912" s="370"/>
      <c r="G912" s="370"/>
      <c r="H912" s="283">
        <v>76</v>
      </c>
      <c r="I912" s="284">
        <v>2683.46467749677</v>
      </c>
      <c r="J912" s="284">
        <v>48.330000022122398</v>
      </c>
      <c r="K912" s="285">
        <v>2672.8556069726519</v>
      </c>
      <c r="L912" s="285">
        <v>48.330362819003653</v>
      </c>
      <c r="M912" s="286">
        <f t="shared" si="529"/>
        <v>0.39534973622289815</v>
      </c>
      <c r="N912" s="286">
        <f t="shared" si="530"/>
        <v>7.5066600680553117E-4</v>
      </c>
      <c r="O912" s="287">
        <f t="shared" si="531"/>
        <v>112.55237738571201</v>
      </c>
      <c r="P912" s="288">
        <f t="shared" si="532"/>
        <v>1.316215770484841E-7</v>
      </c>
      <c r="Q912" s="223"/>
      <c r="R912" s="23"/>
      <c r="S912" s="372"/>
      <c r="T912" s="367"/>
      <c r="U912" s="367"/>
      <c r="V912" s="3">
        <v>76</v>
      </c>
      <c r="W912" s="252">
        <v>2867.8155399879602</v>
      </c>
      <c r="X912" s="252">
        <v>48.330000027876501</v>
      </c>
      <c r="Y912" s="253">
        <v>2857.5235539026889</v>
      </c>
      <c r="Z912" s="253">
        <v>48.330483102992972</v>
      </c>
      <c r="AA912" s="2">
        <f t="shared" si="533"/>
        <v>0.35887894258758452</v>
      </c>
      <c r="AB912" s="2">
        <f t="shared" si="534"/>
        <v>9.9953469106507978E-4</v>
      </c>
      <c r="AC912" s="215">
        <f t="shared" si="535"/>
        <v>105.92497757941639</v>
      </c>
      <c r="AD912" s="217">
        <f t="shared" si="536"/>
        <v>2.3336156815287927E-7</v>
      </c>
      <c r="AE912" s="223"/>
      <c r="AF912" s="23"/>
      <c r="AG912" s="372"/>
      <c r="AH912" s="367"/>
      <c r="AI912" s="367"/>
      <c r="AJ912" s="3">
        <v>76</v>
      </c>
      <c r="AK912" s="252">
        <v>2667.4363645406402</v>
      </c>
      <c r="AL912" s="252">
        <v>48.330000021474603</v>
      </c>
      <c r="AM912" s="253">
        <v>2656.7977605787364</v>
      </c>
      <c r="AN912" s="253">
        <v>48.330351579827052</v>
      </c>
      <c r="AO912" s="2">
        <f t="shared" si="537"/>
        <v>0.39883253086473658</v>
      </c>
      <c r="AP912" s="2">
        <f t="shared" si="538"/>
        <v>7.2741227455560534E-4</v>
      </c>
      <c r="AQ912" s="215">
        <f t="shared" si="539"/>
        <v>113.17989425823427</v>
      </c>
      <c r="AR912" s="280">
        <f t="shared" si="540"/>
        <v>1.2359327517660817E-7</v>
      </c>
      <c r="AS912" s="475"/>
    </row>
    <row r="913" spans="4:45" s="20" customFormat="1" x14ac:dyDescent="0.25">
      <c r="D913" s="463"/>
      <c r="E913" s="426"/>
      <c r="F913" s="370"/>
      <c r="G913" s="370"/>
      <c r="H913" s="283">
        <v>77</v>
      </c>
      <c r="I913" s="284">
        <v>2683.4539113474798</v>
      </c>
      <c r="J913" s="284">
        <v>48.3300000182305</v>
      </c>
      <c r="K913" s="285">
        <v>2672.7051293714039</v>
      </c>
      <c r="L913" s="285">
        <v>48.330341417356564</v>
      </c>
      <c r="M913" s="286">
        <f t="shared" si="529"/>
        <v>0.40055772639219378</v>
      </c>
      <c r="N913" s="286">
        <f t="shared" si="530"/>
        <v>7.0639173584847276E-4</v>
      </c>
      <c r="O913" s="287">
        <f t="shared" si="531"/>
        <v>115.5363139692133</v>
      </c>
      <c r="P913" s="288">
        <f t="shared" si="532"/>
        <v>1.1655336327749897E-7</v>
      </c>
      <c r="Q913" s="223"/>
      <c r="R913" s="23"/>
      <c r="S913" s="372"/>
      <c r="T913" s="367"/>
      <c r="U913" s="367"/>
      <c r="V913" s="3">
        <v>77</v>
      </c>
      <c r="W913" s="252">
        <v>2867.8042556975201</v>
      </c>
      <c r="X913" s="252">
        <v>48.330000023027999</v>
      </c>
      <c r="Y913" s="253">
        <v>2857.3767502278624</v>
      </c>
      <c r="Z913" s="253">
        <v>48.330454629781968</v>
      </c>
      <c r="AA913" s="2">
        <f t="shared" si="533"/>
        <v>0.36360589984275243</v>
      </c>
      <c r="AB913" s="2">
        <f t="shared" si="534"/>
        <v>9.4063056849293613E-4</v>
      </c>
      <c r="AC913" s="215">
        <f t="shared" si="535"/>
        <v>108.73287031974161</v>
      </c>
      <c r="AD913" s="217">
        <f t="shared" si="536"/>
        <v>2.0666730075445313E-7</v>
      </c>
      <c r="AE913" s="223"/>
      <c r="AF913" s="23"/>
      <c r="AG913" s="372"/>
      <c r="AH913" s="367"/>
      <c r="AI913" s="367"/>
      <c r="AJ913" s="3">
        <v>77</v>
      </c>
      <c r="AK913" s="252">
        <v>2667.4256434409799</v>
      </c>
      <c r="AL913" s="252">
        <v>48.330000017695497</v>
      </c>
      <c r="AM913" s="253">
        <v>2656.6469374452754</v>
      </c>
      <c r="AN913" s="253">
        <v>48.330330839632715</v>
      </c>
      <c r="AO913" s="2">
        <f t="shared" si="537"/>
        <v>0.40408646524819258</v>
      </c>
      <c r="AP913" s="2">
        <f t="shared" si="538"/>
        <v>6.8450638753889083E-4</v>
      </c>
      <c r="AQ913" s="215">
        <f t="shared" si="539"/>
        <v>116.18050294183642</v>
      </c>
      <c r="AR913" s="280">
        <f t="shared" si="540"/>
        <v>1.0944315414511542E-7</v>
      </c>
      <c r="AS913" s="475"/>
    </row>
    <row r="914" spans="4:45" s="20" customFormat="1" x14ac:dyDescent="0.25">
      <c r="D914" s="463"/>
      <c r="E914" s="426"/>
      <c r="F914" s="370"/>
      <c r="G914" s="370"/>
      <c r="H914" s="283">
        <v>78</v>
      </c>
      <c r="I914" s="284">
        <v>2683.44314518189</v>
      </c>
      <c r="J914" s="284">
        <v>48.330000015182499</v>
      </c>
      <c r="K914" s="285">
        <v>2672.5546485652139</v>
      </c>
      <c r="L914" s="285">
        <v>48.330321278117182</v>
      </c>
      <c r="M914" s="286">
        <f t="shared" si="529"/>
        <v>0.40576587718008261</v>
      </c>
      <c r="N914" s="286">
        <f t="shared" si="530"/>
        <v>6.6472777691382737E-4</v>
      </c>
      <c r="O914" s="287">
        <f t="shared" si="531"/>
        <v>118.55935857136673</v>
      </c>
      <c r="P914" s="288">
        <f t="shared" si="532"/>
        <v>1.0320987320137452E-7</v>
      </c>
      <c r="Q914" s="223"/>
      <c r="R914" s="23"/>
      <c r="S914" s="372"/>
      <c r="T914" s="367"/>
      <c r="U914" s="367"/>
      <c r="V914" s="3">
        <v>78</v>
      </c>
      <c r="W914" s="252">
        <v>2867.7929713911899</v>
      </c>
      <c r="X914" s="252">
        <v>48.330000019224698</v>
      </c>
      <c r="Y914" s="253">
        <v>2857.2299438495188</v>
      </c>
      <c r="Z914" s="253">
        <v>48.330427834712708</v>
      </c>
      <c r="AA914" s="2">
        <f t="shared" si="533"/>
        <v>0.36833298801715381</v>
      </c>
      <c r="AB914" s="2">
        <f t="shared" si="534"/>
        <v>8.8519654011910915E-4</v>
      </c>
      <c r="AC914" s="215">
        <f t="shared" si="535"/>
        <v>111.577550846102</v>
      </c>
      <c r="AD914" s="217">
        <f t="shared" si="536"/>
        <v>1.8302609178101351E-7</v>
      </c>
      <c r="AE914" s="223"/>
      <c r="AF914" s="23"/>
      <c r="AG914" s="372"/>
      <c r="AH914" s="367"/>
      <c r="AI914" s="367"/>
      <c r="AJ914" s="3">
        <v>78</v>
      </c>
      <c r="AK914" s="252">
        <v>2667.4149223250001</v>
      </c>
      <c r="AL914" s="252">
        <v>48.330000014736001</v>
      </c>
      <c r="AM914" s="253">
        <v>2656.496111056993</v>
      </c>
      <c r="AN914" s="253">
        <v>48.330311322918568</v>
      </c>
      <c r="AO914" s="2">
        <f t="shared" si="537"/>
        <v>0.40934056327802226</v>
      </c>
      <c r="AP914" s="2">
        <f t="shared" si="538"/>
        <v>6.4413031755120368E-4</v>
      </c>
      <c r="AQ914" s="215">
        <f t="shared" si="539"/>
        <v>119.22043950636046</v>
      </c>
      <c r="AR914" s="280">
        <f t="shared" si="540"/>
        <v>9.6912784533427468E-8</v>
      </c>
      <c r="AS914" s="475"/>
    </row>
    <row r="915" spans="4:45" s="20" customFormat="1" x14ac:dyDescent="0.25">
      <c r="D915" s="463"/>
      <c r="E915" s="426"/>
      <c r="F915" s="370"/>
      <c r="G915" s="370"/>
      <c r="H915" s="283">
        <v>79</v>
      </c>
      <c r="I915" s="284">
        <v>2683.4323790000099</v>
      </c>
      <c r="J915" s="284">
        <v>48.330000012134498</v>
      </c>
      <c r="K915" s="285">
        <v>2672.4041645528996</v>
      </c>
      <c r="L915" s="285">
        <v>48.330302326821339</v>
      </c>
      <c r="M915" s="286">
        <f t="shared" si="529"/>
        <v>0.41097418863299096</v>
      </c>
      <c r="N915" s="286">
        <f t="shared" si="530"/>
        <v>6.2552180170824415E-4</v>
      </c>
      <c r="O915" s="287">
        <f t="shared" si="531"/>
        <v>121.62151389145141</v>
      </c>
      <c r="P915" s="288">
        <f t="shared" si="532"/>
        <v>9.1394169880073196E-8</v>
      </c>
      <c r="Q915" s="223"/>
      <c r="R915" s="23"/>
      <c r="S915" s="372"/>
      <c r="T915" s="367"/>
      <c r="U915" s="367"/>
      <c r="V915" s="3">
        <v>79</v>
      </c>
      <c r="W915" s="252">
        <v>2867.7816870689599</v>
      </c>
      <c r="X915" s="252">
        <v>48.330000015421298</v>
      </c>
      <c r="Y915" s="253">
        <v>2857.0831347664493</v>
      </c>
      <c r="Z915" s="253">
        <v>48.330402618880626</v>
      </c>
      <c r="AA915" s="2">
        <f t="shared" si="533"/>
        <v>0.37306020715422905</v>
      </c>
      <c r="AB915" s="2">
        <f t="shared" si="534"/>
        <v>8.3303012455951365E-4</v>
      </c>
      <c r="AC915" s="215">
        <f t="shared" si="535"/>
        <v>114.45902136955286</v>
      </c>
      <c r="AD915" s="217">
        <f t="shared" si="536"/>
        <v>1.6208954546293451E-7</v>
      </c>
      <c r="AE915" s="223"/>
      <c r="AF915" s="23"/>
      <c r="AG915" s="372"/>
      <c r="AH915" s="367"/>
      <c r="AI915" s="367"/>
      <c r="AJ915" s="3">
        <v>79</v>
      </c>
      <c r="AK915" s="252">
        <v>2667.4042011926899</v>
      </c>
      <c r="AL915" s="252">
        <v>48.330000011776598</v>
      </c>
      <c r="AM915" s="253">
        <v>2656.3452814127108</v>
      </c>
      <c r="AN915" s="253">
        <v>48.330292957511354</v>
      </c>
      <c r="AO915" s="2">
        <f t="shared" si="537"/>
        <v>0.4145948250000599</v>
      </c>
      <c r="AP915" s="2">
        <f t="shared" si="538"/>
        <v>6.0613642599806014E-4</v>
      </c>
      <c r="AQ915" s="215">
        <f t="shared" si="539"/>
        <v>122.29970670001251</v>
      </c>
      <c r="AR915" s="280">
        <f t="shared" si="540"/>
        <v>8.5817203511876107E-8</v>
      </c>
      <c r="AS915" s="475"/>
    </row>
    <row r="916" spans="4:45" s="20" customFormat="1" x14ac:dyDescent="0.25">
      <c r="D916" s="463"/>
      <c r="E916" s="426"/>
      <c r="F916" s="370"/>
      <c r="G916" s="370"/>
      <c r="H916" s="283">
        <v>80</v>
      </c>
      <c r="I916" s="284">
        <v>2683.4216128018202</v>
      </c>
      <c r="J916" s="284">
        <v>48.330000010046398</v>
      </c>
      <c r="K916" s="285">
        <v>2672.2536773333209</v>
      </c>
      <c r="L916" s="285">
        <v>48.330284493397151</v>
      </c>
      <c r="M916" s="286">
        <f t="shared" si="529"/>
        <v>0.41618266079472388</v>
      </c>
      <c r="N916" s="286">
        <f t="shared" si="530"/>
        <v>5.8862683777091067E-4</v>
      </c>
      <c r="O916" s="287">
        <f t="shared" si="531"/>
        <v>124.72278262856487</v>
      </c>
      <c r="P916" s="288">
        <f t="shared" si="532"/>
        <v>8.0930776856119222E-8</v>
      </c>
      <c r="Q916" s="223"/>
      <c r="R916" s="23"/>
      <c r="S916" s="372"/>
      <c r="T916" s="367"/>
      <c r="U916" s="367"/>
      <c r="V916" s="3">
        <v>80</v>
      </c>
      <c r="W916" s="252">
        <v>2867.77040273082</v>
      </c>
      <c r="X916" s="252">
        <v>48.330000012801598</v>
      </c>
      <c r="Y916" s="253">
        <v>2856.9363229774958</v>
      </c>
      <c r="Z916" s="253">
        <v>48.33037888921023</v>
      </c>
      <c r="AA916" s="2">
        <f t="shared" si="533"/>
        <v>0.37778755729564351</v>
      </c>
      <c r="AB916" s="2">
        <f t="shared" si="534"/>
        <v>7.8393628912055925E-4</v>
      </c>
      <c r="AC916" s="215">
        <f t="shared" si="535"/>
        <v>117.37728410138945</v>
      </c>
      <c r="AD916" s="217">
        <f t="shared" si="536"/>
        <v>1.4354733301812672E-7</v>
      </c>
      <c r="AE916" s="223"/>
      <c r="AF916" s="23"/>
      <c r="AG916" s="372"/>
      <c r="AH916" s="367"/>
      <c r="AI916" s="367"/>
      <c r="AJ916" s="3">
        <v>80</v>
      </c>
      <c r="AK916" s="252">
        <v>2667.3934800440202</v>
      </c>
      <c r="AL916" s="252">
        <v>48.330000009749398</v>
      </c>
      <c r="AM916" s="253">
        <v>2656.1944485112917</v>
      </c>
      <c r="AN916" s="253">
        <v>48.33027567549528</v>
      </c>
      <c r="AO916" s="2">
        <f t="shared" si="537"/>
        <v>0.4198492504579272</v>
      </c>
      <c r="AP916" s="2">
        <f t="shared" si="538"/>
        <v>5.7038225910650202E-4</v>
      </c>
      <c r="AQ916" s="215">
        <f t="shared" si="539"/>
        <v>125.41830727104593</v>
      </c>
      <c r="AR916" s="280">
        <f t="shared" si="540"/>
        <v>7.599160345255881E-8</v>
      </c>
      <c r="AS916" s="475"/>
    </row>
    <row r="917" spans="4:45" s="20" customFormat="1" x14ac:dyDescent="0.25">
      <c r="D917" s="463"/>
      <c r="E917" s="426"/>
      <c r="F917" s="370"/>
      <c r="G917" s="370"/>
      <c r="H917" s="283">
        <v>81</v>
      </c>
      <c r="I917" s="284">
        <v>2683.4108465873101</v>
      </c>
      <c r="J917" s="284">
        <v>48.330000008075302</v>
      </c>
      <c r="K917" s="285">
        <v>2672.1031869053786</v>
      </c>
      <c r="L917" s="285">
        <v>48.330267711905933</v>
      </c>
      <c r="M917" s="286">
        <f t="shared" si="529"/>
        <v>0.4213912937078656</v>
      </c>
      <c r="N917" s="286">
        <f t="shared" si="530"/>
        <v>5.5390819488001142E-4</v>
      </c>
      <c r="O917" s="287">
        <f t="shared" si="531"/>
        <v>127.86316748237816</v>
      </c>
      <c r="P917" s="288">
        <f t="shared" si="532"/>
        <v>7.1665340934103834E-8</v>
      </c>
      <c r="Q917" s="223"/>
      <c r="R917" s="23"/>
      <c r="S917" s="372"/>
      <c r="T917" s="367"/>
      <c r="U917" s="367"/>
      <c r="V917" s="3">
        <v>81</v>
      </c>
      <c r="W917" s="252">
        <v>2867.7591183767499</v>
      </c>
      <c r="X917" s="252">
        <v>48.330000010327197</v>
      </c>
      <c r="Y917" s="253">
        <v>2856.7895084815468</v>
      </c>
      <c r="Z917" s="253">
        <v>48.330356558111575</v>
      </c>
      <c r="AA917" s="2">
        <f t="shared" si="533"/>
        <v>0.3825150384810666</v>
      </c>
      <c r="AB917" s="2">
        <f t="shared" si="534"/>
        <v>7.3773594931035255E-4</v>
      </c>
      <c r="AC917" s="215">
        <f t="shared" si="535"/>
        <v>120.33234125293822</v>
      </c>
      <c r="AD917" s="217">
        <f t="shared" si="536"/>
        <v>1.271263225447758E-7</v>
      </c>
      <c r="AE917" s="223"/>
      <c r="AF917" s="23"/>
      <c r="AG917" s="372"/>
      <c r="AH917" s="367"/>
      <c r="AI917" s="367"/>
      <c r="AJ917" s="3">
        <v>81</v>
      </c>
      <c r="AK917" s="252">
        <v>2667.38275887901</v>
      </c>
      <c r="AL917" s="252">
        <v>48.3300000078357</v>
      </c>
      <c r="AM917" s="253">
        <v>2656.0436123516374</v>
      </c>
      <c r="AN917" s="253">
        <v>48.330259412960871</v>
      </c>
      <c r="AO917" s="2">
        <f t="shared" si="537"/>
        <v>0.42510383969558047</v>
      </c>
      <c r="AP917" s="2">
        <f t="shared" si="538"/>
        <v>5.3673727525030792E-4</v>
      </c>
      <c r="AQ917" s="215">
        <f t="shared" si="539"/>
        <v>128.57624396922557</v>
      </c>
      <c r="AR917" s="280">
        <f t="shared" si="540"/>
        <v>6.7291018964738819E-8</v>
      </c>
      <c r="AS917" s="475"/>
    </row>
    <row r="918" spans="4:45" s="20" customFormat="1" x14ac:dyDescent="0.25">
      <c r="D918" s="463"/>
      <c r="E918" s="426"/>
      <c r="F918" s="370"/>
      <c r="G918" s="370"/>
      <c r="H918" s="283">
        <v>82</v>
      </c>
      <c r="I918" s="284">
        <v>2683.40008035648</v>
      </c>
      <c r="J918" s="284">
        <v>48.330000006785703</v>
      </c>
      <c r="K918" s="285">
        <v>2671.9526932680101</v>
      </c>
      <c r="L918" s="285">
        <v>48.330251920298416</v>
      </c>
      <c r="M918" s="286">
        <f t="shared" si="529"/>
        <v>0.4266000874140673</v>
      </c>
      <c r="N918" s="286">
        <f t="shared" si="530"/>
        <v>5.2123631838953371E-4</v>
      </c>
      <c r="O918" s="287">
        <f t="shared" si="531"/>
        <v>131.04267115326726</v>
      </c>
      <c r="P918" s="288">
        <f t="shared" si="532"/>
        <v>6.346041788741853E-8</v>
      </c>
      <c r="Q918" s="223"/>
      <c r="R918" s="23"/>
      <c r="S918" s="372"/>
      <c r="T918" s="367"/>
      <c r="U918" s="367"/>
      <c r="V918" s="3">
        <v>82</v>
      </c>
      <c r="W918" s="252">
        <v>2867.7478340067701</v>
      </c>
      <c r="X918" s="252">
        <v>48.330000008704701</v>
      </c>
      <c r="Y918" s="253">
        <v>2856.6426912775364</v>
      </c>
      <c r="Z918" s="253">
        <v>48.330335543156941</v>
      </c>
      <c r="AA918" s="2">
        <f t="shared" si="533"/>
        <v>0.38724265075000425</v>
      </c>
      <c r="AB918" s="2">
        <f t="shared" si="534"/>
        <v>6.9425709120630042E-4</v>
      </c>
      <c r="AC918" s="215">
        <f t="shared" si="535"/>
        <v>123.32419503665096</v>
      </c>
      <c r="AD918" s="217">
        <f t="shared" si="536"/>
        <v>1.1258336864029075E-7</v>
      </c>
      <c r="AE918" s="223"/>
      <c r="AF918" s="23"/>
      <c r="AG918" s="372"/>
      <c r="AH918" s="367"/>
      <c r="AI918" s="367"/>
      <c r="AJ918" s="3">
        <v>82</v>
      </c>
      <c r="AK918" s="252">
        <v>2667.3720376976298</v>
      </c>
      <c r="AL918" s="252">
        <v>48.330000006583901</v>
      </c>
      <c r="AM918" s="253">
        <v>2655.892772932687</v>
      </c>
      <c r="AN918" s="253">
        <v>48.330244109768643</v>
      </c>
      <c r="AO918" s="2">
        <f t="shared" si="537"/>
        <v>0.43035859275376159</v>
      </c>
      <c r="AP918" s="2">
        <f t="shared" si="538"/>
        <v>5.0507590463036032E-4</v>
      </c>
      <c r="AQ918" s="215">
        <f t="shared" si="539"/>
        <v>131.77351954365852</v>
      </c>
      <c r="AR918" s="280">
        <f t="shared" si="540"/>
        <v>5.958636480075092E-8</v>
      </c>
      <c r="AS918" s="475"/>
    </row>
    <row r="919" spans="4:45" s="20" customFormat="1" x14ac:dyDescent="0.25">
      <c r="D919" s="463"/>
      <c r="E919" s="426"/>
      <c r="F919" s="370"/>
      <c r="G919" s="370"/>
      <c r="H919" s="283">
        <v>83</v>
      </c>
      <c r="I919" s="284">
        <v>2683.3893141092599</v>
      </c>
      <c r="J919" s="284">
        <v>48.330000005716002</v>
      </c>
      <c r="K919" s="285">
        <v>2671.8021964201885</v>
      </c>
      <c r="L919" s="285">
        <v>48.330237060185333</v>
      </c>
      <c r="M919" s="286">
        <f t="shared" si="529"/>
        <v>0.4318090419510266</v>
      </c>
      <c r="N919" s="286">
        <f t="shared" si="530"/>
        <v>4.904913496846839E-4</v>
      </c>
      <c r="O919" s="287">
        <f t="shared" si="531"/>
        <v>134.26129634039179</v>
      </c>
      <c r="P919" s="288">
        <f t="shared" si="532"/>
        <v>5.6194821429633342E-8</v>
      </c>
      <c r="Q919" s="223"/>
      <c r="R919" s="23"/>
      <c r="S919" s="372"/>
      <c r="T919" s="367"/>
      <c r="U919" s="367"/>
      <c r="V919" s="3">
        <v>83</v>
      </c>
      <c r="W919" s="252">
        <v>2867.7365496207899</v>
      </c>
      <c r="X919" s="252">
        <v>48.330000007355899</v>
      </c>
      <c r="Y919" s="253">
        <v>2856.4958713644405</v>
      </c>
      <c r="Z919" s="253">
        <v>48.330315766776607</v>
      </c>
      <c r="AA919" s="2">
        <f t="shared" si="533"/>
        <v>0.39197039413665025</v>
      </c>
      <c r="AB919" s="2">
        <f t="shared" si="534"/>
        <v>6.5334041104924984E-4</v>
      </c>
      <c r="AC919" s="215">
        <f t="shared" si="535"/>
        <v>126.35284766276581</v>
      </c>
      <c r="AD919" s="217">
        <f t="shared" si="536"/>
        <v>9.9704011765953753E-8</v>
      </c>
      <c r="AE919" s="223"/>
      <c r="AF919" s="23"/>
      <c r="AG919" s="372"/>
      <c r="AH919" s="367"/>
      <c r="AI919" s="367"/>
      <c r="AJ919" s="3">
        <v>83</v>
      </c>
      <c r="AK919" s="252">
        <v>2667.3613164998301</v>
      </c>
      <c r="AL919" s="252">
        <v>48.3300000055455</v>
      </c>
      <c r="AM919" s="253">
        <v>2655.741930253414</v>
      </c>
      <c r="AN919" s="253">
        <v>48.330229709326716</v>
      </c>
      <c r="AO919" s="2">
        <f t="shared" si="537"/>
        <v>0.4356135096711713</v>
      </c>
      <c r="AP919" s="2">
        <f t="shared" si="538"/>
        <v>4.7528198052804773E-4</v>
      </c>
      <c r="AQ919" s="215">
        <f t="shared" si="539"/>
        <v>135.01013674340294</v>
      </c>
      <c r="AR919" s="280">
        <f t="shared" si="540"/>
        <v>5.2763827104726879E-8</v>
      </c>
      <c r="AS919" s="475"/>
    </row>
    <row r="920" spans="4:45" s="20" customFormat="1" x14ac:dyDescent="0.25">
      <c r="D920" s="463"/>
      <c r="E920" s="426"/>
      <c r="F920" s="370"/>
      <c r="G920" s="370"/>
      <c r="H920" s="283">
        <v>84</v>
      </c>
      <c r="I920" s="284">
        <v>2683.3785478456298</v>
      </c>
      <c r="J920" s="284">
        <v>48.330000004583503</v>
      </c>
      <c r="K920" s="285">
        <v>2671.6516963609201</v>
      </c>
      <c r="L920" s="285">
        <v>48.330223076621515</v>
      </c>
      <c r="M920" s="286">
        <f t="shared" si="529"/>
        <v>0.43701815735706129</v>
      </c>
      <c r="N920" s="286">
        <f t="shared" si="530"/>
        <v>4.6156018619913203E-4</v>
      </c>
      <c r="O920" s="287">
        <f t="shared" si="531"/>
        <v>137.51904574443671</v>
      </c>
      <c r="P920" s="288">
        <f t="shared" si="532"/>
        <v>4.9761134142468527E-8</v>
      </c>
      <c r="Q920" s="223"/>
      <c r="R920" s="23"/>
      <c r="S920" s="372"/>
      <c r="T920" s="367"/>
      <c r="U920" s="367"/>
      <c r="V920" s="3">
        <v>84</v>
      </c>
      <c r="W920" s="252">
        <v>2867.7252652187999</v>
      </c>
      <c r="X920" s="252">
        <v>48.330000005926003</v>
      </c>
      <c r="Y920" s="253">
        <v>2856.3490487412741</v>
      </c>
      <c r="Z920" s="253">
        <v>48.330297155972545</v>
      </c>
      <c r="AA920" s="2">
        <f t="shared" si="533"/>
        <v>0.39669826867664681</v>
      </c>
      <c r="AB920" s="2">
        <f t="shared" si="534"/>
        <v>6.1483560212215313E-4</v>
      </c>
      <c r="AC920" s="215">
        <f t="shared" si="535"/>
        <v>129.41830134352858</v>
      </c>
      <c r="AD920" s="217">
        <f t="shared" si="536"/>
        <v>8.8298150159955425E-8</v>
      </c>
      <c r="AE920" s="223"/>
      <c r="AF920" s="23"/>
      <c r="AG920" s="372"/>
      <c r="AH920" s="367"/>
      <c r="AI920" s="367"/>
      <c r="AJ920" s="3">
        <v>84</v>
      </c>
      <c r="AK920" s="252">
        <v>2667.3505952855899</v>
      </c>
      <c r="AL920" s="252">
        <v>48.330000004446198</v>
      </c>
      <c r="AM920" s="253">
        <v>2655.5910843128245</v>
      </c>
      <c r="AN920" s="253">
        <v>48.330216158381546</v>
      </c>
      <c r="AO920" s="2">
        <f t="shared" si="537"/>
        <v>0.44086859048637012</v>
      </c>
      <c r="AP920" s="2">
        <f t="shared" si="538"/>
        <v>4.472458831535951E-4</v>
      </c>
      <c r="AQ920" s="215">
        <f t="shared" si="539"/>
        <v>138.28609831858947</v>
      </c>
      <c r="AR920" s="280">
        <f t="shared" si="540"/>
        <v>4.6722523766435133E-8</v>
      </c>
      <c r="AS920" s="475"/>
    </row>
    <row r="921" spans="4:45" s="20" customFormat="1" x14ac:dyDescent="0.25">
      <c r="D921" s="463"/>
      <c r="E921" s="426"/>
      <c r="F921" s="370"/>
      <c r="G921" s="370"/>
      <c r="H921" s="283">
        <v>85</v>
      </c>
      <c r="I921" s="284">
        <v>2683.3677815655601</v>
      </c>
      <c r="J921" s="284">
        <v>48.330000003797899</v>
      </c>
      <c r="K921" s="285">
        <v>2671.5011930892429</v>
      </c>
      <c r="L921" s="285">
        <v>48.330209917902771</v>
      </c>
      <c r="M921" s="286">
        <f t="shared" si="529"/>
        <v>0.44222743366896616</v>
      </c>
      <c r="N921" s="286">
        <f t="shared" si="530"/>
        <v>4.3433499866584846E-4</v>
      </c>
      <c r="O921" s="287">
        <f t="shared" si="531"/>
        <v>140.81592206626527</v>
      </c>
      <c r="P921" s="288">
        <f t="shared" si="532"/>
        <v>4.4063931424087127E-8</v>
      </c>
      <c r="Q921" s="223"/>
      <c r="R921" s="23"/>
      <c r="S921" s="372"/>
      <c r="T921" s="367"/>
      <c r="U921" s="367"/>
      <c r="V921" s="3">
        <v>85</v>
      </c>
      <c r="W921" s="252">
        <v>2867.7139808007501</v>
      </c>
      <c r="X921" s="252">
        <v>48.330000004928799</v>
      </c>
      <c r="Y921" s="253">
        <v>2856.2022234070905</v>
      </c>
      <c r="Z921" s="253">
        <v>48.330279642048971</v>
      </c>
      <c r="AA921" s="2">
        <f t="shared" si="533"/>
        <v>0.40142627440289969</v>
      </c>
      <c r="AB921" s="2">
        <f t="shared" si="534"/>
        <v>5.7859946232985686E-4</v>
      </c>
      <c r="AC921" s="215">
        <f t="shared" si="535"/>
        <v>132.52055829047501</v>
      </c>
      <c r="AD921" s="217">
        <f t="shared" si="536"/>
        <v>7.8196918978390369E-8</v>
      </c>
      <c r="AE921" s="223"/>
      <c r="AF921" s="23"/>
      <c r="AG921" s="372"/>
      <c r="AH921" s="367"/>
      <c r="AI921" s="367"/>
      <c r="AJ921" s="3">
        <v>85</v>
      </c>
      <c r="AK921" s="252">
        <v>2667.33987405486</v>
      </c>
      <c r="AL921" s="252">
        <v>48.3300000036838</v>
      </c>
      <c r="AM921" s="253">
        <v>2655.4402351099548</v>
      </c>
      <c r="AN921" s="253">
        <v>48.330203406821006</v>
      </c>
      <c r="AO921" s="2">
        <f t="shared" si="537"/>
        <v>0.44612383523572469</v>
      </c>
      <c r="AP921" s="2">
        <f t="shared" si="538"/>
        <v>4.2086310198786162E-4</v>
      </c>
      <c r="AQ921" s="215">
        <f t="shared" si="539"/>
        <v>141.60140701910672</v>
      </c>
      <c r="AR921" s="280">
        <f t="shared" si="540"/>
        <v>4.1372836225339381E-8</v>
      </c>
      <c r="AS921" s="475"/>
    </row>
    <row r="922" spans="4:45" s="20" customFormat="1" x14ac:dyDescent="0.25">
      <c r="D922" s="463"/>
      <c r="E922" s="426"/>
      <c r="F922" s="370"/>
      <c r="G922" s="370"/>
      <c r="H922" s="283">
        <v>86</v>
      </c>
      <c r="I922" s="284">
        <v>2683.3570152689599</v>
      </c>
      <c r="J922" s="284">
        <v>48.330000003131303</v>
      </c>
      <c r="K922" s="285">
        <v>2671.3506866042239</v>
      </c>
      <c r="L922" s="285">
        <v>48.330197535374687</v>
      </c>
      <c r="M922" s="286">
        <f t="shared" si="529"/>
        <v>0.44743687092015777</v>
      </c>
      <c r="N922" s="286">
        <f t="shared" si="530"/>
        <v>4.0871558735939005E-4</v>
      </c>
      <c r="O922" s="287">
        <f t="shared" si="531"/>
        <v>144.15192800566072</v>
      </c>
      <c r="P922" s="288">
        <f t="shared" si="532"/>
        <v>3.9018987176154358E-8</v>
      </c>
      <c r="Q922" s="223"/>
      <c r="R922" s="23"/>
      <c r="S922" s="372"/>
      <c r="T922" s="367"/>
      <c r="U922" s="367"/>
      <c r="V922" s="3">
        <v>86</v>
      </c>
      <c r="W922" s="252">
        <v>2867.7026963665598</v>
      </c>
      <c r="X922" s="252">
        <v>48.330000004079601</v>
      </c>
      <c r="Y922" s="253">
        <v>2856.0553953609765</v>
      </c>
      <c r="Z922" s="253">
        <v>48.330263160358804</v>
      </c>
      <c r="AA922" s="2">
        <f t="shared" si="533"/>
        <v>0.40615441134608321</v>
      </c>
      <c r="AB922" s="2">
        <f t="shared" si="534"/>
        <v>5.4449881891381103E-4</v>
      </c>
      <c r="AC922" s="215">
        <f t="shared" si="535"/>
        <v>135.65962071466311</v>
      </c>
      <c r="AD922" s="217">
        <f t="shared" si="536"/>
        <v>6.9251227284103207E-8</v>
      </c>
      <c r="AE922" s="223"/>
      <c r="AF922" s="23"/>
      <c r="AG922" s="372"/>
      <c r="AH922" s="367"/>
      <c r="AI922" s="367"/>
      <c r="AJ922" s="3">
        <v>86</v>
      </c>
      <c r="AK922" s="252">
        <v>2667.3291528075702</v>
      </c>
      <c r="AL922" s="252">
        <v>48.330000003036801</v>
      </c>
      <c r="AM922" s="253">
        <v>2655.2893826438708</v>
      </c>
      <c r="AN922" s="253">
        <v>48.330191407489068</v>
      </c>
      <c r="AO922" s="2">
        <f t="shared" si="537"/>
        <v>0.45137924395369694</v>
      </c>
      <c r="AP922" s="2">
        <f t="shared" si="538"/>
        <v>3.9603652442451954E-4</v>
      </c>
      <c r="AQ922" s="215">
        <f t="shared" si="539"/>
        <v>144.95606559470528</v>
      </c>
      <c r="AR922" s="280">
        <f t="shared" si="540"/>
        <v>3.6635664347399496E-8</v>
      </c>
      <c r="AS922" s="475"/>
    </row>
    <row r="923" spans="4:45" s="20" customFormat="1" x14ac:dyDescent="0.25">
      <c r="D923" s="463"/>
      <c r="E923" s="426"/>
      <c r="F923" s="370"/>
      <c r="G923" s="370"/>
      <c r="H923" s="283">
        <v>87</v>
      </c>
      <c r="I923" s="284">
        <v>2683.3462489557101</v>
      </c>
      <c r="J923" s="284">
        <v>48.330000002534</v>
      </c>
      <c r="K923" s="285">
        <v>2671.200176904958</v>
      </c>
      <c r="L923" s="285">
        <v>48.330185883252767</v>
      </c>
      <c r="M923" s="286">
        <f t="shared" si="529"/>
        <v>0.45264646914199103</v>
      </c>
      <c r="N923" s="286">
        <f t="shared" si="530"/>
        <v>3.8460732207242838E-4</v>
      </c>
      <c r="O923" s="287">
        <f t="shared" si="531"/>
        <v>147.52706626206088</v>
      </c>
      <c r="P923" s="288">
        <f t="shared" si="532"/>
        <v>3.4551641609466873E-8</v>
      </c>
      <c r="Q923" s="223"/>
      <c r="R923" s="23"/>
      <c r="S923" s="372"/>
      <c r="T923" s="367"/>
      <c r="U923" s="367"/>
      <c r="V923" s="3">
        <v>87</v>
      </c>
      <c r="W923" s="252">
        <v>2867.6914119161102</v>
      </c>
      <c r="X923" s="252">
        <v>48.330000003317899</v>
      </c>
      <c r="Y923" s="253">
        <v>2855.9085646020535</v>
      </c>
      <c r="Z923" s="253">
        <v>48.330247650065033</v>
      </c>
      <c r="AA923" s="2">
        <f t="shared" si="533"/>
        <v>0.41088267953432578</v>
      </c>
      <c r="AB923" s="2">
        <f t="shared" si="534"/>
        <v>5.1240791871912865E-4</v>
      </c>
      <c r="AC923" s="215">
        <f t="shared" si="535"/>
        <v>138.83549082637208</v>
      </c>
      <c r="AD923" s="217">
        <f t="shared" si="536"/>
        <v>6.1328911366029579E-8</v>
      </c>
      <c r="AE923" s="223"/>
      <c r="AF923" s="23"/>
      <c r="AG923" s="372"/>
      <c r="AH923" s="367"/>
      <c r="AI923" s="367"/>
      <c r="AJ923" s="3">
        <v>87</v>
      </c>
      <c r="AK923" s="252">
        <v>2667.3184315435901</v>
      </c>
      <c r="AL923" s="252">
        <v>48.330000002457197</v>
      </c>
      <c r="AM923" s="253">
        <v>2655.1385269136649</v>
      </c>
      <c r="AN923" s="253">
        <v>48.330180116011412</v>
      </c>
      <c r="AO923" s="2">
        <f t="shared" si="537"/>
        <v>0.45663481667153755</v>
      </c>
      <c r="AP923" s="2">
        <f t="shared" si="538"/>
        <v>3.7267443452525072E-4</v>
      </c>
      <c r="AQ923" s="215">
        <f t="shared" si="539"/>
        <v>148.35007679407343</v>
      </c>
      <c r="AR923" s="280">
        <f t="shared" si="540"/>
        <v>3.244089241203576E-8</v>
      </c>
      <c r="AS923" s="475"/>
    </row>
    <row r="924" spans="4:45" s="20" customFormat="1" x14ac:dyDescent="0.25">
      <c r="D924" s="463"/>
      <c r="E924" s="426"/>
      <c r="F924" s="370"/>
      <c r="G924" s="370"/>
      <c r="H924" s="283">
        <v>88</v>
      </c>
      <c r="I924" s="284">
        <v>2683.33548262562</v>
      </c>
      <c r="J924" s="284">
        <v>48.330000002108001</v>
      </c>
      <c r="K924" s="285">
        <v>2671.0496639905659</v>
      </c>
      <c r="L924" s="285">
        <v>48.330174918453132</v>
      </c>
      <c r="M924" s="286">
        <f t="shared" si="529"/>
        <v>0.45785622836219092</v>
      </c>
      <c r="N924" s="286">
        <f t="shared" si="530"/>
        <v>3.6192084652007648E-4</v>
      </c>
      <c r="O924" s="287">
        <f t="shared" si="531"/>
        <v>150.94133953344152</v>
      </c>
      <c r="P924" s="288">
        <f t="shared" si="532"/>
        <v>3.0595727793910932E-8</v>
      </c>
      <c r="Q924" s="223"/>
      <c r="R924" s="23"/>
      <c r="S924" s="372"/>
      <c r="T924" s="367"/>
      <c r="U924" s="367"/>
      <c r="V924" s="3">
        <v>88</v>
      </c>
      <c r="W924" s="252">
        <v>2867.68012744919</v>
      </c>
      <c r="X924" s="252">
        <v>48.330000002770198</v>
      </c>
      <c r="Y924" s="253">
        <v>2855.7617311294725</v>
      </c>
      <c r="Z924" s="253">
        <v>48.330233053916174</v>
      </c>
      <c r="AA924" s="2">
        <f t="shared" si="533"/>
        <v>0.41561107899153588</v>
      </c>
      <c r="AB924" s="2">
        <f t="shared" si="534"/>
        <v>4.8220804047732383E-4</v>
      </c>
      <c r="AC924" s="215">
        <f t="shared" si="535"/>
        <v>142.04817083385399</v>
      </c>
      <c r="AD924" s="217">
        <f t="shared" si="536"/>
        <v>5.431283664074956E-8</v>
      </c>
      <c r="AE924" s="223"/>
      <c r="AF924" s="23"/>
      <c r="AG924" s="372"/>
      <c r="AH924" s="367"/>
      <c r="AI924" s="367"/>
      <c r="AJ924" s="3">
        <v>88</v>
      </c>
      <c r="AK924" s="252">
        <v>2667.3077102627399</v>
      </c>
      <c r="AL924" s="252">
        <v>48.330000002044002</v>
      </c>
      <c r="AM924" s="253">
        <v>2654.9876679184554</v>
      </c>
      <c r="AN924" s="253">
        <v>48.33016949063137</v>
      </c>
      <c r="AO924" s="2">
        <f t="shared" si="537"/>
        <v>0.46189055341766072</v>
      </c>
      <c r="AP924" s="2">
        <f t="shared" si="538"/>
        <v>3.5069022834754971E-4</v>
      </c>
      <c r="AQ924" s="215">
        <f t="shared" si="539"/>
        <v>151.78344336496318</v>
      </c>
      <c r="AR924" s="280">
        <f t="shared" si="540"/>
        <v>2.872638124784387E-8</v>
      </c>
      <c r="AS924" s="475"/>
    </row>
    <row r="925" spans="4:45" s="20" customFormat="1" x14ac:dyDescent="0.25">
      <c r="D925" s="463"/>
      <c r="E925" s="426"/>
      <c r="F925" s="370"/>
      <c r="G925" s="370"/>
      <c r="H925" s="283">
        <v>89</v>
      </c>
      <c r="I925" s="284">
        <v>2683.3247162785601</v>
      </c>
      <c r="J925" s="284">
        <v>48.330000001693101</v>
      </c>
      <c r="K925" s="285">
        <v>2670.8991478601934</v>
      </c>
      <c r="L925" s="285">
        <v>48.330164600433228</v>
      </c>
      <c r="M925" s="286">
        <f t="shared" si="529"/>
        <v>0.46306614860982959</v>
      </c>
      <c r="N925" s="286">
        <f t="shared" si="530"/>
        <v>3.4057260525918558E-4</v>
      </c>
      <c r="O925" s="287">
        <f t="shared" si="531"/>
        <v>154.39475051951356</v>
      </c>
      <c r="P925" s="288">
        <f t="shared" si="532"/>
        <v>2.7092745251570358E-8</v>
      </c>
      <c r="Q925" s="223"/>
      <c r="R925" s="23"/>
      <c r="S925" s="372"/>
      <c r="T925" s="367"/>
      <c r="U925" s="367"/>
      <c r="V925" s="3">
        <v>89</v>
      </c>
      <c r="W925" s="252">
        <v>2867.6688429656601</v>
      </c>
      <c r="X925" s="252">
        <v>48.330000002235899</v>
      </c>
      <c r="Y925" s="253">
        <v>2855.614894942415</v>
      </c>
      <c r="Z925" s="253">
        <v>48.33021931803497</v>
      </c>
      <c r="AA925" s="2">
        <f t="shared" si="533"/>
        <v>0.42033960974305667</v>
      </c>
      <c r="AB925" s="2">
        <f t="shared" si="534"/>
        <v>4.5378812137720814E-4</v>
      </c>
      <c r="AC925" s="215">
        <f t="shared" si="535"/>
        <v>145.29766294709407</v>
      </c>
      <c r="AD925" s="217">
        <f t="shared" si="536"/>
        <v>4.8099419722480621E-8</v>
      </c>
      <c r="AE925" s="223"/>
      <c r="AF925" s="23"/>
      <c r="AG925" s="372"/>
      <c r="AH925" s="367"/>
      <c r="AI925" s="367"/>
      <c r="AJ925" s="3">
        <v>89</v>
      </c>
      <c r="AK925" s="252">
        <v>2667.2969889648798</v>
      </c>
      <c r="AL925" s="252">
        <v>48.330000001641302</v>
      </c>
      <c r="AM925" s="253">
        <v>2654.836805657384</v>
      </c>
      <c r="AN925" s="253">
        <v>48.330159492055486</v>
      </c>
      <c r="AO925" s="2">
        <f t="shared" si="537"/>
        <v>0.46714645422110573</v>
      </c>
      <c r="AP925" s="2">
        <f t="shared" si="538"/>
        <v>3.3000292608841903E-4</v>
      </c>
      <c r="AQ925" s="215">
        <f t="shared" si="539"/>
        <v>155.25616805639584</v>
      </c>
      <c r="AR925" s="280">
        <f t="shared" si="540"/>
        <v>2.5437192216567686E-8</v>
      </c>
      <c r="AS925" s="475"/>
    </row>
    <row r="926" spans="4:45" s="20" customFormat="1" x14ac:dyDescent="0.25">
      <c r="D926" s="463"/>
      <c r="E926" s="426"/>
      <c r="F926" s="370"/>
      <c r="G926" s="370"/>
      <c r="H926" s="283">
        <v>90</v>
      </c>
      <c r="I926" s="284">
        <v>2683.3139499140598</v>
      </c>
      <c r="J926" s="284">
        <v>48.330000001407598</v>
      </c>
      <c r="K926" s="285">
        <v>2670.7486285130085</v>
      </c>
      <c r="L926" s="285">
        <v>48.330154891041929</v>
      </c>
      <c r="M926" s="286">
        <f t="shared" si="529"/>
        <v>0.46827622990048245</v>
      </c>
      <c r="N926" s="286">
        <f t="shared" si="530"/>
        <v>3.2048341470379863E-4</v>
      </c>
      <c r="O926" s="287">
        <f t="shared" si="531"/>
        <v>157.88730191171726</v>
      </c>
      <c r="P926" s="288">
        <f t="shared" si="532"/>
        <v>2.3990798823146596E-8</v>
      </c>
      <c r="Q926" s="223"/>
      <c r="R926" s="23"/>
      <c r="S926" s="372"/>
      <c r="T926" s="367"/>
      <c r="U926" s="367"/>
      <c r="V926" s="3">
        <v>90</v>
      </c>
      <c r="W926" s="252">
        <v>2867.65755846504</v>
      </c>
      <c r="X926" s="252">
        <v>48.330000001865898</v>
      </c>
      <c r="Y926" s="253">
        <v>2855.4680560400893</v>
      </c>
      <c r="Z926" s="253">
        <v>48.3302063917195</v>
      </c>
      <c r="AA926" s="2">
        <f t="shared" si="533"/>
        <v>0.42506827180143808</v>
      </c>
      <c r="AB926" s="2">
        <f t="shared" si="534"/>
        <v>4.2704294143233973E-4</v>
      </c>
      <c r="AC926" s="215">
        <f t="shared" si="535"/>
        <v>148.58396936787804</v>
      </c>
      <c r="AD926" s="217">
        <f t="shared" si="536"/>
        <v>4.2596771669944957E-8</v>
      </c>
      <c r="AE926" s="223"/>
      <c r="AF926" s="23"/>
      <c r="AG926" s="372"/>
      <c r="AH926" s="367"/>
      <c r="AI926" s="367"/>
      <c r="AJ926" s="3">
        <v>90</v>
      </c>
      <c r="AK926" s="252">
        <v>2667.2862676495502</v>
      </c>
      <c r="AL926" s="252">
        <v>48.330000001364503</v>
      </c>
      <c r="AM926" s="253">
        <v>2654.6859401296156</v>
      </c>
      <c r="AN926" s="253">
        <v>48.330150083308226</v>
      </c>
      <c r="AO926" s="2">
        <f t="shared" si="537"/>
        <v>0.47240251909811559</v>
      </c>
      <c r="AP926" s="2">
        <f t="shared" si="538"/>
        <v>3.105357825746563E-4</v>
      </c>
      <c r="AQ926" s="215">
        <f t="shared" si="539"/>
        <v>158.76825360962076</v>
      </c>
      <c r="AR926" s="280">
        <f t="shared" si="540"/>
        <v>2.2524589831544268E-8</v>
      </c>
      <c r="AS926" s="475"/>
    </row>
    <row r="927" spans="4:45" s="20" customFormat="1" x14ac:dyDescent="0.25">
      <c r="D927" s="463"/>
      <c r="E927" s="426"/>
      <c r="F927" s="370"/>
      <c r="G927" s="370"/>
      <c r="H927" s="283">
        <v>91</v>
      </c>
      <c r="I927" s="284">
        <v>2683.3031835318802</v>
      </c>
      <c r="J927" s="284">
        <v>48.330000001179798</v>
      </c>
      <c r="K927" s="285">
        <v>2670.5981059482019</v>
      </c>
      <c r="L927" s="285">
        <v>48.330145754378471</v>
      </c>
      <c r="M927" s="286">
        <f t="shared" si="529"/>
        <v>0.47348647225750051</v>
      </c>
      <c r="N927" s="286">
        <f t="shared" si="530"/>
        <v>3.0157914063623151E-4</v>
      </c>
      <c r="O927" s="287">
        <f t="shared" si="531"/>
        <v>161.41899640728491</v>
      </c>
      <c r="P927" s="288">
        <f t="shared" si="532"/>
        <v>2.1243994923425204E-8</v>
      </c>
      <c r="Q927" s="223"/>
      <c r="R927" s="23"/>
      <c r="S927" s="372"/>
      <c r="T927" s="367"/>
      <c r="U927" s="367"/>
      <c r="V927" s="3">
        <v>91</v>
      </c>
      <c r="W927" s="252">
        <v>2867.6462739470699</v>
      </c>
      <c r="X927" s="252">
        <v>48.330000001568798</v>
      </c>
      <c r="Y927" s="253">
        <v>2855.3212144217291</v>
      </c>
      <c r="Z927" s="253">
        <v>48.330194227256058</v>
      </c>
      <c r="AA927" s="2">
        <f t="shared" si="533"/>
        <v>0.42979706518601951</v>
      </c>
      <c r="AB927" s="2">
        <f t="shared" si="534"/>
        <v>4.0187396493538238E-4</v>
      </c>
      <c r="AC927" s="215">
        <f t="shared" si="535"/>
        <v>151.90709230319271</v>
      </c>
      <c r="AD927" s="217">
        <f t="shared" si="536"/>
        <v>3.7723617591454197E-8</v>
      </c>
      <c r="AE927" s="223"/>
      <c r="AF927" s="23"/>
      <c r="AG927" s="372"/>
      <c r="AH927" s="367"/>
      <c r="AI927" s="367"/>
      <c r="AJ927" s="3">
        <v>91</v>
      </c>
      <c r="AK927" s="252">
        <v>2667.2755463165099</v>
      </c>
      <c r="AL927" s="252">
        <v>48.330000001143603</v>
      </c>
      <c r="AM927" s="253">
        <v>2654.5350713343364</v>
      </c>
      <c r="AN927" s="253">
        <v>48.330141229595228</v>
      </c>
      <c r="AO927" s="2">
        <f t="shared" si="537"/>
        <v>0.47765874807228004</v>
      </c>
      <c r="AP927" s="2">
        <f t="shared" si="538"/>
        <v>2.9221694935144959E-4</v>
      </c>
      <c r="AQ927" s="215">
        <f t="shared" si="539"/>
        <v>162.31970277138907</v>
      </c>
      <c r="AR927" s="280">
        <f t="shared" si="540"/>
        <v>1.994547554836598E-8</v>
      </c>
      <c r="AS927" s="475"/>
    </row>
    <row r="928" spans="4:45" s="20" customFormat="1" x14ac:dyDescent="0.25">
      <c r="D928" s="463"/>
      <c r="E928" s="426"/>
      <c r="F928" s="370"/>
      <c r="G928" s="370"/>
      <c r="H928" s="283">
        <v>92</v>
      </c>
      <c r="I928" s="284">
        <v>2683.2924171311201</v>
      </c>
      <c r="J928" s="284">
        <v>48.330000000945603</v>
      </c>
      <c r="K928" s="285">
        <v>2670.4475801649837</v>
      </c>
      <c r="L928" s="285">
        <v>48.330137156659731</v>
      </c>
      <c r="M928" s="286">
        <f t="shared" si="529"/>
        <v>0.47869687567893421</v>
      </c>
      <c r="N928" s="286">
        <f t="shared" si="530"/>
        <v>2.8379001474369635E-4</v>
      </c>
      <c r="O928" s="287">
        <f t="shared" si="531"/>
        <v>164.98983668662484</v>
      </c>
      <c r="P928" s="288">
        <f t="shared" si="532"/>
        <v>1.8811689918047233E-8</v>
      </c>
      <c r="Q928" s="223"/>
      <c r="R928" s="23"/>
      <c r="S928" s="372"/>
      <c r="T928" s="367"/>
      <c r="U928" s="367"/>
      <c r="V928" s="3">
        <v>92</v>
      </c>
      <c r="W928" s="252">
        <v>2867.6349894108098</v>
      </c>
      <c r="X928" s="252">
        <v>48.330000001263201</v>
      </c>
      <c r="Y928" s="253">
        <v>2855.1743700865932</v>
      </c>
      <c r="Z928" s="253">
        <v>48.330182779743019</v>
      </c>
      <c r="AA928" s="2">
        <f t="shared" si="533"/>
        <v>0.43452598989164964</v>
      </c>
      <c r="AB928" s="2">
        <f t="shared" si="534"/>
        <v>3.7818845398984366E-4</v>
      </c>
      <c r="AC928" s="215">
        <f t="shared" si="535"/>
        <v>155.26703394304073</v>
      </c>
      <c r="AD928" s="217">
        <f t="shared" si="536"/>
        <v>3.340797268460415E-8</v>
      </c>
      <c r="AE928" s="223"/>
      <c r="AF928" s="23"/>
      <c r="AG928" s="372"/>
      <c r="AH928" s="367"/>
      <c r="AI928" s="367"/>
      <c r="AJ928" s="3">
        <v>92</v>
      </c>
      <c r="AK928" s="252">
        <v>2667.2648249648601</v>
      </c>
      <c r="AL928" s="252">
        <v>48.330000000916399</v>
      </c>
      <c r="AM928" s="253">
        <v>2654.3841992707521</v>
      </c>
      <c r="AN928" s="253">
        <v>48.330132898174654</v>
      </c>
      <c r="AO928" s="2">
        <f t="shared" si="537"/>
        <v>0.48291514114192408</v>
      </c>
      <c r="AP928" s="2">
        <f t="shared" si="538"/>
        <v>2.7497880871434115E-4</v>
      </c>
      <c r="AQ928" s="215">
        <f t="shared" si="539"/>
        <v>165.91051827171387</v>
      </c>
      <c r="AR928" s="280">
        <f t="shared" si="540"/>
        <v>1.766168125147316E-8</v>
      </c>
      <c r="AS928" s="475"/>
    </row>
    <row r="929" spans="4:45" s="20" customFormat="1" x14ac:dyDescent="0.25">
      <c r="D929" s="463"/>
      <c r="E929" s="426"/>
      <c r="F929" s="370"/>
      <c r="G929" s="370"/>
      <c r="H929" s="283">
        <v>93</v>
      </c>
      <c r="I929" s="284">
        <v>2683.2816507113298</v>
      </c>
      <c r="J929" s="284">
        <v>48.330000000763803</v>
      </c>
      <c r="K929" s="285">
        <v>2670.2970511625845</v>
      </c>
      <c r="L929" s="285">
        <v>48.330129066095303</v>
      </c>
      <c r="M929" s="286">
        <f t="shared" si="529"/>
        <v>0.48390744017882575</v>
      </c>
      <c r="N929" s="286">
        <f t="shared" si="530"/>
        <v>2.6705013759062608E-4</v>
      </c>
      <c r="O929" s="287">
        <f t="shared" si="531"/>
        <v>168.5998254412776</v>
      </c>
      <c r="P929" s="288">
        <f t="shared" si="532"/>
        <v>1.6657859795098883E-8</v>
      </c>
      <c r="Q929" s="223"/>
      <c r="R929" s="23"/>
      <c r="S929" s="372"/>
      <c r="T929" s="367"/>
      <c r="U929" s="367"/>
      <c r="V929" s="3">
        <v>93</v>
      </c>
      <c r="W929" s="252">
        <v>2867.62370485579</v>
      </c>
      <c r="X929" s="252">
        <v>48.330000001024203</v>
      </c>
      <c r="Y929" s="253">
        <v>2855.027523033963</v>
      </c>
      <c r="Z929" s="253">
        <v>48.330172006925132</v>
      </c>
      <c r="AA929" s="2">
        <f t="shared" si="533"/>
        <v>0.43925504592871539</v>
      </c>
      <c r="AB929" s="2">
        <f t="shared" si="534"/>
        <v>3.5589882252234738E-4</v>
      </c>
      <c r="AC929" s="215">
        <f t="shared" si="535"/>
        <v>158.66379648852575</v>
      </c>
      <c r="AD929" s="217">
        <f t="shared" si="536"/>
        <v>2.958602995429225E-8</v>
      </c>
      <c r="AE929" s="223"/>
      <c r="AF929" s="23"/>
      <c r="AG929" s="372"/>
      <c r="AH929" s="367"/>
      <c r="AI929" s="367"/>
      <c r="AJ929" s="3">
        <v>93</v>
      </c>
      <c r="AK929" s="252">
        <v>2667.2541035941499</v>
      </c>
      <c r="AL929" s="252">
        <v>48.330000000740199</v>
      </c>
      <c r="AM929" s="253">
        <v>2654.2333239380878</v>
      </c>
      <c r="AN929" s="253">
        <v>48.330125058236113</v>
      </c>
      <c r="AO929" s="2">
        <f t="shared" si="537"/>
        <v>0.48817169832137514</v>
      </c>
      <c r="AP929" s="2">
        <f t="shared" si="538"/>
        <v>2.5875749205977506E-4</v>
      </c>
      <c r="AQ929" s="215">
        <f t="shared" si="539"/>
        <v>169.54070285172148</v>
      </c>
      <c r="AR929" s="280">
        <f t="shared" si="540"/>
        <v>1.5639377284381329E-8</v>
      </c>
      <c r="AS929" s="475"/>
    </row>
    <row r="930" spans="4:45" s="20" customFormat="1" x14ac:dyDescent="0.25">
      <c r="D930" s="463"/>
      <c r="E930" s="426"/>
      <c r="F930" s="370"/>
      <c r="G930" s="370"/>
      <c r="H930" s="283">
        <v>94</v>
      </c>
      <c r="I930" s="284">
        <v>2683.27088427115</v>
      </c>
      <c r="J930" s="284">
        <v>48.330000000611797</v>
      </c>
      <c r="K930" s="285">
        <v>2670.1465189402516</v>
      </c>
      <c r="L930" s="285">
        <v>48.330121452769959</v>
      </c>
      <c r="M930" s="286">
        <f t="shared" si="529"/>
        <v>0.48911816573686473</v>
      </c>
      <c r="N930" s="286">
        <f t="shared" si="530"/>
        <v>2.5129765810072289E-4</v>
      </c>
      <c r="O930" s="287">
        <f t="shared" si="531"/>
        <v>172.24896533888784</v>
      </c>
      <c r="P930" s="288">
        <f t="shared" si="532"/>
        <v>1.4750626722114383E-8</v>
      </c>
      <c r="Q930" s="223"/>
      <c r="R930" s="23"/>
      <c r="S930" s="372"/>
      <c r="T930" s="367"/>
      <c r="U930" s="367"/>
      <c r="V930" s="3">
        <v>94</v>
      </c>
      <c r="W930" s="252">
        <v>2867.6124202805699</v>
      </c>
      <c r="X930" s="252">
        <v>48.330000000823397</v>
      </c>
      <c r="Y930" s="253">
        <v>2854.8806732631419</v>
      </c>
      <c r="Z930" s="253">
        <v>48.330161869037532</v>
      </c>
      <c r="AA930" s="2">
        <f t="shared" si="533"/>
        <v>0.44398423327313946</v>
      </c>
      <c r="AB930" s="2">
        <f t="shared" si="534"/>
        <v>3.3492285150588525E-4</v>
      </c>
      <c r="AC930" s="215">
        <f t="shared" si="535"/>
        <v>162.09738211578693</v>
      </c>
      <c r="AD930" s="217">
        <f t="shared" si="536"/>
        <v>2.6201318747432943E-8</v>
      </c>
      <c r="AE930" s="223"/>
      <c r="AF930" s="23"/>
      <c r="AG930" s="372"/>
      <c r="AH930" s="367"/>
      <c r="AI930" s="367"/>
      <c r="AJ930" s="3">
        <v>94</v>
      </c>
      <c r="AK930" s="252">
        <v>2667.2433822030298</v>
      </c>
      <c r="AL930" s="252">
        <v>48.330000000592797</v>
      </c>
      <c r="AM930" s="253">
        <v>2654.0824453355858</v>
      </c>
      <c r="AN930" s="253">
        <v>48.330117680786721</v>
      </c>
      <c r="AO930" s="2">
        <f t="shared" si="537"/>
        <v>0.49342841959077627</v>
      </c>
      <c r="AP930" s="2">
        <f t="shared" si="538"/>
        <v>2.4349305591212788E-4</v>
      </c>
      <c r="AQ930" s="215">
        <f t="shared" si="539"/>
        <v>173.21025922884616</v>
      </c>
      <c r="AR930" s="280">
        <f t="shared" si="540"/>
        <v>1.3848628041937249E-8</v>
      </c>
      <c r="AS930" s="475"/>
    </row>
    <row r="931" spans="4:45" s="20" customFormat="1" x14ac:dyDescent="0.25">
      <c r="D931" s="463"/>
      <c r="E931" s="426"/>
      <c r="F931" s="370"/>
      <c r="G931" s="370"/>
      <c r="H931" s="283">
        <v>95</v>
      </c>
      <c r="I931" s="284">
        <v>2683.26011781022</v>
      </c>
      <c r="J931" s="284">
        <v>48.330000000466796</v>
      </c>
      <c r="K931" s="285">
        <v>2669.9959834972501</v>
      </c>
      <c r="L931" s="285">
        <v>48.330114288533046</v>
      </c>
      <c r="M931" s="286">
        <f t="shared" si="529"/>
        <v>0.49432905236912295</v>
      </c>
      <c r="N931" s="286">
        <f t="shared" si="530"/>
        <v>2.3647437667868515E-4</v>
      </c>
      <c r="O931" s="287">
        <f t="shared" si="531"/>
        <v>175.93725907250476</v>
      </c>
      <c r="P931" s="288">
        <f t="shared" si="532"/>
        <v>1.3061762087144364E-8</v>
      </c>
      <c r="Q931" s="223"/>
      <c r="R931" s="23"/>
      <c r="S931" s="372"/>
      <c r="T931" s="367"/>
      <c r="U931" s="367"/>
      <c r="V931" s="3">
        <v>95</v>
      </c>
      <c r="W931" s="252">
        <v>2867.6011356847998</v>
      </c>
      <c r="X931" s="252">
        <v>48.330000000630903</v>
      </c>
      <c r="Y931" s="253">
        <v>2854.7338207734529</v>
      </c>
      <c r="Z931" s="253">
        <v>48.330152328658976</v>
      </c>
      <c r="AA931" s="2">
        <f t="shared" si="533"/>
        <v>0.44871355193804446</v>
      </c>
      <c r="AB931" s="2">
        <f t="shared" si="534"/>
        <v>3.1518317415725656E-4</v>
      </c>
      <c r="AC931" s="215">
        <f t="shared" si="535"/>
        <v>165.56779302777198</v>
      </c>
      <c r="AD931" s="217">
        <f t="shared" si="536"/>
        <v>2.3203828136362086E-8</v>
      </c>
      <c r="AE931" s="223"/>
      <c r="AF931" s="23"/>
      <c r="AG931" s="372"/>
      <c r="AH931" s="367"/>
      <c r="AI931" s="367"/>
      <c r="AJ931" s="3">
        <v>95</v>
      </c>
      <c r="AK931" s="252">
        <v>2667.23266079115</v>
      </c>
      <c r="AL931" s="252">
        <v>48.330000000452301</v>
      </c>
      <c r="AM931" s="253">
        <v>2653.9315634625054</v>
      </c>
      <c r="AN931" s="253">
        <v>48.33011073854388</v>
      </c>
      <c r="AO931" s="2">
        <f t="shared" si="537"/>
        <v>0.4986853049669549</v>
      </c>
      <c r="AP931" s="2">
        <f t="shared" si="538"/>
        <v>2.2912909492513709E-4</v>
      </c>
      <c r="AQ931" s="215">
        <f t="shared" si="539"/>
        <v>176.91919014607581</v>
      </c>
      <c r="AR931" s="280">
        <f t="shared" si="540"/>
        <v>1.2262924926416166E-8</v>
      </c>
      <c r="AS931" s="475"/>
    </row>
    <row r="932" spans="4:45" s="20" customFormat="1" x14ac:dyDescent="0.25">
      <c r="D932" s="463"/>
      <c r="E932" s="426"/>
      <c r="F932" s="370"/>
      <c r="G932" s="370"/>
      <c r="H932" s="283">
        <v>96</v>
      </c>
      <c r="I932" s="284">
        <v>2683.24935132673</v>
      </c>
      <c r="J932" s="284">
        <v>48.330000000358602</v>
      </c>
      <c r="K932" s="285">
        <v>2669.8454448328612</v>
      </c>
      <c r="L932" s="285">
        <v>48.330107546894403</v>
      </c>
      <c r="M932" s="286">
        <f t="shared" si="529"/>
        <v>0.49954010003733973</v>
      </c>
      <c r="N932" s="286">
        <f t="shared" si="530"/>
        <v>2.2252542065086625E-4</v>
      </c>
      <c r="O932" s="287">
        <f t="shared" si="531"/>
        <v>179.66470929637865</v>
      </c>
      <c r="P932" s="288">
        <f t="shared" si="532"/>
        <v>1.1566257362873562E-8</v>
      </c>
      <c r="Q932" s="223"/>
      <c r="R932" s="23"/>
      <c r="S932" s="372"/>
      <c r="T932" s="367"/>
      <c r="U932" s="367"/>
      <c r="V932" s="3">
        <v>96</v>
      </c>
      <c r="W932" s="252">
        <v>2867.5898510665702</v>
      </c>
      <c r="X932" s="252">
        <v>48.330000000485597</v>
      </c>
      <c r="Y932" s="253">
        <v>2854.5869655642382</v>
      </c>
      <c r="Z932" s="253">
        <v>48.330143350573707</v>
      </c>
      <c r="AA932" s="2">
        <f t="shared" si="533"/>
        <v>0.4534430018817267</v>
      </c>
      <c r="AB932" s="2">
        <f t="shared" si="534"/>
        <v>2.9660684483288397E-4</v>
      </c>
      <c r="AC932" s="215">
        <f t="shared" si="535"/>
        <v>169.07503138675551</v>
      </c>
      <c r="AD932" s="217">
        <f t="shared" si="536"/>
        <v>2.0549247760907706E-8</v>
      </c>
      <c r="AE932" s="223"/>
      <c r="AF932" s="23"/>
      <c r="AG932" s="372"/>
      <c r="AH932" s="367"/>
      <c r="AI932" s="367"/>
      <c r="AJ932" s="3">
        <v>96</v>
      </c>
      <c r="AK932" s="252">
        <v>2667.2219393567002</v>
      </c>
      <c r="AL932" s="252">
        <v>48.330000000347397</v>
      </c>
      <c r="AM932" s="253">
        <v>2653.7806783181209</v>
      </c>
      <c r="AN932" s="253">
        <v>48.330104205834395</v>
      </c>
      <c r="AO932" s="2">
        <f t="shared" si="537"/>
        <v>0.50394235441169177</v>
      </c>
      <c r="AP932" s="2">
        <f t="shared" si="538"/>
        <v>2.1561242912820379E-4</v>
      </c>
      <c r="AQ932" s="215">
        <f t="shared" si="539"/>
        <v>180.667498307231</v>
      </c>
      <c r="AR932" s="280">
        <f t="shared" si="540"/>
        <v>1.0858783520575781E-8</v>
      </c>
      <c r="AS932" s="475"/>
    </row>
    <row r="933" spans="4:45" s="20" customFormat="1" x14ac:dyDescent="0.25">
      <c r="D933" s="463"/>
      <c r="E933" s="426"/>
      <c r="F933" s="370"/>
      <c r="G933" s="370"/>
      <c r="H933" s="283">
        <v>97</v>
      </c>
      <c r="I933" s="284">
        <v>2683.23858481966</v>
      </c>
      <c r="J933" s="284">
        <v>48.330000000255097</v>
      </c>
      <c r="K933" s="285">
        <v>2669.6949029463808</v>
      </c>
      <c r="L933" s="285">
        <v>48.330101202926414</v>
      </c>
      <c r="M933" s="286">
        <f t="shared" si="529"/>
        <v>0.50475130873199825</v>
      </c>
      <c r="N933" s="286">
        <f t="shared" si="530"/>
        <v>2.0939927853597093E-4</v>
      </c>
      <c r="O933" s="287">
        <f t="shared" si="531"/>
        <v>183.43131868459113</v>
      </c>
      <c r="P933" s="288">
        <f t="shared" si="532"/>
        <v>1.0241980681690444E-8</v>
      </c>
      <c r="Q933" s="223"/>
      <c r="R933" s="23"/>
      <c r="S933" s="372"/>
      <c r="T933" s="367"/>
      <c r="U933" s="367"/>
      <c r="V933" s="3">
        <v>97</v>
      </c>
      <c r="W933" s="252">
        <v>2867.5785664247901</v>
      </c>
      <c r="X933" s="252">
        <v>48.330000000346303</v>
      </c>
      <c r="Y933" s="253">
        <v>2854.4401076348581</v>
      </c>
      <c r="Z933" s="253">
        <v>48.330134901641486</v>
      </c>
      <c r="AA933" s="2">
        <f t="shared" si="533"/>
        <v>0.45817258309029019</v>
      </c>
      <c r="AB933" s="2">
        <f t="shared" si="534"/>
        <v>2.7912537798983493E-4</v>
      </c>
      <c r="AC933" s="215">
        <f t="shared" si="535"/>
        <v>172.61909937474076</v>
      </c>
      <c r="AD933" s="217">
        <f t="shared" si="536"/>
        <v>1.8198359442173348E-8</v>
      </c>
      <c r="AE933" s="223"/>
      <c r="AF933" s="23"/>
      <c r="AG933" s="372"/>
      <c r="AH933" s="367"/>
      <c r="AI933" s="367"/>
      <c r="AJ933" s="3">
        <v>97</v>
      </c>
      <c r="AK933" s="252">
        <v>2667.2112178986499</v>
      </c>
      <c r="AL933" s="252">
        <v>48.330000000246997</v>
      </c>
      <c r="AM933" s="253">
        <v>2653.6297899017222</v>
      </c>
      <c r="AN933" s="253">
        <v>48.330098058499544</v>
      </c>
      <c r="AO933" s="2">
        <f t="shared" si="537"/>
        <v>0.50919956791527565</v>
      </c>
      <c r="AP933" s="2">
        <f t="shared" si="538"/>
        <v>2.0289313583004488E-4</v>
      </c>
      <c r="AQ933" s="215">
        <f t="shared" si="539"/>
        <v>184.45518643573121</v>
      </c>
      <c r="AR933" s="280">
        <f t="shared" si="540"/>
        <v>9.6154208926029694E-9</v>
      </c>
      <c r="AS933" s="475"/>
    </row>
    <row r="934" spans="4:45" s="20" customFormat="1" x14ac:dyDescent="0.25">
      <c r="D934" s="463"/>
      <c r="E934" s="426"/>
      <c r="F934" s="370"/>
      <c r="G934" s="370"/>
      <c r="H934" s="283">
        <v>98</v>
      </c>
      <c r="I934" s="284">
        <v>2683.22781828805</v>
      </c>
      <c r="J934" s="284">
        <v>48.330000000165903</v>
      </c>
      <c r="K934" s="285">
        <v>2669.5443578371192</v>
      </c>
      <c r="L934" s="285">
        <v>48.330095233171846</v>
      </c>
      <c r="M934" s="286">
        <f t="shared" si="529"/>
        <v>0.50996267844528975</v>
      </c>
      <c r="N934" s="286">
        <f t="shared" si="530"/>
        <v>1.9704739487493874E-4</v>
      </c>
      <c r="O934" s="287">
        <f t="shared" si="531"/>
        <v>187.23708991218876</v>
      </c>
      <c r="P934" s="288">
        <f t="shared" si="532"/>
        <v>9.0693254210127644E-9</v>
      </c>
      <c r="Q934" s="223"/>
      <c r="R934" s="23"/>
      <c r="S934" s="372"/>
      <c r="T934" s="367"/>
      <c r="U934" s="367"/>
      <c r="V934" s="3">
        <v>98</v>
      </c>
      <c r="W934" s="252">
        <v>2867.56728175849</v>
      </c>
      <c r="X934" s="252">
        <v>48.330000000225397</v>
      </c>
      <c r="Y934" s="253">
        <v>2854.2932469846896</v>
      </c>
      <c r="Z934" s="253">
        <v>48.330126950675265</v>
      </c>
      <c r="AA934" s="2">
        <f t="shared" si="533"/>
        <v>0.46290229555347362</v>
      </c>
      <c r="AB934" s="2">
        <f t="shared" si="534"/>
        <v>2.6267421863728261E-4</v>
      </c>
      <c r="AC934" s="215">
        <f t="shared" si="535"/>
        <v>176.19999917606211</v>
      </c>
      <c r="AD934" s="217">
        <f t="shared" si="536"/>
        <v>1.6116416721685234E-8</v>
      </c>
      <c r="AE934" s="223"/>
      <c r="AF934" s="23"/>
      <c r="AG934" s="372"/>
      <c r="AH934" s="367"/>
      <c r="AI934" s="367"/>
      <c r="AJ934" s="3">
        <v>98</v>
      </c>
      <c r="AK934" s="252">
        <v>2667.2004964160701</v>
      </c>
      <c r="AL934" s="252">
        <v>48.330000000160702</v>
      </c>
      <c r="AM934" s="253">
        <v>2653.4788982126129</v>
      </c>
      <c r="AN934" s="253">
        <v>48.330092273805732</v>
      </c>
      <c r="AO934" s="2">
        <f t="shared" si="537"/>
        <v>0.51445694547129128</v>
      </c>
      <c r="AP934" s="2">
        <f t="shared" si="538"/>
        <v>1.9092415690111577E-4</v>
      </c>
      <c r="AQ934" s="215">
        <f t="shared" si="539"/>
        <v>188.28225725712079</v>
      </c>
      <c r="AR934" s="280">
        <f t="shared" si="540"/>
        <v>8.5144255672361396E-9</v>
      </c>
      <c r="AS934" s="475"/>
    </row>
    <row r="935" spans="4:45" s="20" customFormat="1" x14ac:dyDescent="0.25">
      <c r="D935" s="463"/>
      <c r="E935" s="426"/>
      <c r="F935" s="370"/>
      <c r="G935" s="370"/>
      <c r="H935" s="283">
        <v>99</v>
      </c>
      <c r="I935" s="284">
        <v>2683.2170517304398</v>
      </c>
      <c r="J935" s="284">
        <v>48.330000000083302</v>
      </c>
      <c r="K935" s="285">
        <v>2669.3938095044</v>
      </c>
      <c r="L935" s="285">
        <v>48.3300896155571</v>
      </c>
      <c r="M935" s="286">
        <f t="shared" si="529"/>
        <v>0.51517420915035772</v>
      </c>
      <c r="N935" s="286">
        <f t="shared" si="530"/>
        <v>1.8542411296733306E-4</v>
      </c>
      <c r="O935" s="287">
        <f t="shared" si="531"/>
        <v>191.08202563977082</v>
      </c>
      <c r="P935" s="288">
        <f t="shared" si="532"/>
        <v>8.0309331439085645E-9</v>
      </c>
      <c r="Q935" s="223"/>
      <c r="R935" s="23"/>
      <c r="S935" s="372"/>
      <c r="T935" s="367"/>
      <c r="U935" s="367"/>
      <c r="V935" s="3">
        <v>99</v>
      </c>
      <c r="W935" s="252">
        <v>2867.5559970661102</v>
      </c>
      <c r="X935" s="252">
        <v>48.330000000113102</v>
      </c>
      <c r="Y935" s="253">
        <v>2854.1463836131261</v>
      </c>
      <c r="Z935" s="253">
        <v>48.330119468326053</v>
      </c>
      <c r="AA935" s="2">
        <f t="shared" si="533"/>
        <v>0.46763213923996305</v>
      </c>
      <c r="AB935" s="2">
        <f t="shared" si="534"/>
        <v>2.4719266077085765E-4</v>
      </c>
      <c r="AC935" s="215">
        <f t="shared" si="535"/>
        <v>179.81773295845227</v>
      </c>
      <c r="AD935" s="217">
        <f t="shared" si="536"/>
        <v>1.4272653905666082E-8</v>
      </c>
      <c r="AE935" s="223"/>
      <c r="AF935" s="23"/>
      <c r="AG935" s="372"/>
      <c r="AH935" s="367"/>
      <c r="AI935" s="367"/>
      <c r="AJ935" s="3">
        <v>99</v>
      </c>
      <c r="AK935" s="252">
        <v>2667.1897749074801</v>
      </c>
      <c r="AL935" s="252">
        <v>48.330000000080702</v>
      </c>
      <c r="AM935" s="253">
        <v>2653.3280032501088</v>
      </c>
      <c r="AN935" s="253">
        <v>48.330086830360422</v>
      </c>
      <c r="AO935" s="2">
        <f t="shared" si="537"/>
        <v>0.51971448705227974</v>
      </c>
      <c r="AP935" s="2">
        <f t="shared" si="538"/>
        <v>1.7966124502373919E-4</v>
      </c>
      <c r="AQ935" s="215">
        <f t="shared" si="539"/>
        <v>192.14871348110128</v>
      </c>
      <c r="AR935" s="280">
        <f t="shared" si="540"/>
        <v>7.5394974762739606E-9</v>
      </c>
      <c r="AS935" s="475"/>
    </row>
    <row r="936" spans="4:45" s="20" customFormat="1" x14ac:dyDescent="0.25">
      <c r="D936" s="463"/>
      <c r="E936" s="427"/>
      <c r="F936" s="377"/>
      <c r="G936" s="377"/>
      <c r="H936" s="283">
        <v>100</v>
      </c>
      <c r="I936" s="289">
        <v>2683.2062851466299</v>
      </c>
      <c r="J936" s="289">
        <v>48.329999999999899</v>
      </c>
      <c r="K936" s="93">
        <v>2669.243257947559</v>
      </c>
      <c r="L936" s="93">
        <v>48.330084329310623</v>
      </c>
      <c r="M936" s="290">
        <f t="shared" si="529"/>
        <v>0.52038590086665115</v>
      </c>
      <c r="N936" s="290">
        <f t="shared" si="530"/>
        <v>1.7448646952984549E-4</v>
      </c>
      <c r="O936" s="290">
        <f t="shared" si="531"/>
        <v>194.96612856199357</v>
      </c>
      <c r="P936" s="291">
        <f t="shared" si="532"/>
        <v>7.1114326471468487E-9</v>
      </c>
      <c r="Q936" s="223"/>
      <c r="R936" s="23"/>
      <c r="S936" s="373"/>
      <c r="T936" s="368"/>
      <c r="U936" s="368"/>
      <c r="V936" s="3">
        <v>100</v>
      </c>
      <c r="W936" s="15">
        <v>2867.5447123474601</v>
      </c>
      <c r="X936" s="15">
        <v>48.329999999999899</v>
      </c>
      <c r="Y936" s="17">
        <v>2853.9995175195754</v>
      </c>
      <c r="Z936" s="17">
        <v>48.330112426974623</v>
      </c>
      <c r="AA936" s="18">
        <f t="shared" si="533"/>
        <v>0.47236211416547119</v>
      </c>
      <c r="AB936" s="18">
        <f t="shared" si="534"/>
        <v>2.3262357691638668E-4</v>
      </c>
      <c r="AC936" s="18">
        <f t="shared" si="535"/>
        <v>183.47230292535289</v>
      </c>
      <c r="AD936" s="38">
        <f t="shared" si="536"/>
        <v>1.2639824645521107E-8</v>
      </c>
      <c r="AE936" s="223"/>
      <c r="AF936" s="23"/>
      <c r="AG936" s="373"/>
      <c r="AH936" s="368"/>
      <c r="AI936" s="368"/>
      <c r="AJ936" s="3">
        <v>100</v>
      </c>
      <c r="AK936" s="15">
        <v>2667.1790533727099</v>
      </c>
      <c r="AL936" s="15">
        <v>48.329999999999899</v>
      </c>
      <c r="AM936" s="17">
        <v>2653.1771050135389</v>
      </c>
      <c r="AN936" s="17">
        <v>48.330081708033028</v>
      </c>
      <c r="AO936" s="18">
        <f t="shared" si="537"/>
        <v>0.52497219267919493</v>
      </c>
      <c r="AP936" s="18">
        <f t="shared" si="538"/>
        <v>1.6906276252594938E-4</v>
      </c>
      <c r="AQ936" s="18">
        <f t="shared" si="539"/>
        <v>196.05455785288896</v>
      </c>
      <c r="AR936" s="281">
        <f t="shared" si="540"/>
        <v>6.6762026777756337E-9</v>
      </c>
      <c r="AS936" s="475"/>
    </row>
    <row r="937" spans="4:45" s="20" customFormat="1" x14ac:dyDescent="0.25">
      <c r="D937" s="463"/>
      <c r="E937" s="425">
        <v>31</v>
      </c>
      <c r="F937" s="369">
        <v>1071</v>
      </c>
      <c r="G937" s="369">
        <v>0.31</v>
      </c>
      <c r="H937" s="283">
        <v>0</v>
      </c>
      <c r="I937" s="284">
        <v>2684.1559969999898</v>
      </c>
      <c r="J937" s="284">
        <v>48.369699759999797</v>
      </c>
      <c r="K937" s="285">
        <v>2684.155996779105</v>
      </c>
      <c r="L937" s="285">
        <v>48.369699764684491</v>
      </c>
      <c r="M937" s="286">
        <f t="shared" ref="M937:M947" si="541">ABS(I937-K937)/I937*100</f>
        <v>8.2292119288264289E-9</v>
      </c>
      <c r="N937" s="286">
        <f t="shared" ref="N937:N947" si="542">ABS(J937-L937)/J937*100</f>
        <v>9.6851821393126045E-9</v>
      </c>
      <c r="O937" s="287">
        <f t="shared" ref="O937:O947" si="543">(K937-I937)^2</f>
        <v>4.8790132639447054E-14</v>
      </c>
      <c r="P937" s="288">
        <f t="shared" ref="P937:P947" si="544">(L937-J937)^2</f>
        <v>2.1946353395018467E-17</v>
      </c>
      <c r="Q937" s="223"/>
      <c r="R937" s="23"/>
      <c r="S937" s="371">
        <v>31</v>
      </c>
      <c r="T937" s="366">
        <v>1168.4000000000001</v>
      </c>
      <c r="U937" s="366">
        <v>0.3044</v>
      </c>
      <c r="V937" s="3">
        <v>0</v>
      </c>
      <c r="W937" s="252">
        <v>2880.3499619999998</v>
      </c>
      <c r="X937" s="252">
        <v>48.379569479999901</v>
      </c>
      <c r="Y937" s="253">
        <v>2880.3499622965214</v>
      </c>
      <c r="Z937" s="253">
        <v>48.379569481485888</v>
      </c>
      <c r="AA937" s="2">
        <f t="shared" ref="AA937:AA947" si="545">ABS(W937-Y937)/W937*100</f>
        <v>1.0294639611029532E-8</v>
      </c>
      <c r="AB937" s="2">
        <f t="shared" ref="AB937:AB947" si="546">ABS(X937-Z937)/X937*100</f>
        <v>3.0715164706433244E-9</v>
      </c>
      <c r="AC937" s="215">
        <f t="shared" ref="AC937:AC947" si="547">(Y937-W937)^2</f>
        <v>8.7925087806366617E-14</v>
      </c>
      <c r="AD937" s="217">
        <f t="shared" ref="AD937:AD947" si="548">(Z937-X937)^2</f>
        <v>2.2081557147371949E-18</v>
      </c>
      <c r="AE937" s="223"/>
      <c r="AF937" s="23"/>
      <c r="AG937" s="371">
        <v>38</v>
      </c>
      <c r="AH937" s="366">
        <v>1071</v>
      </c>
      <c r="AI937" s="366">
        <v>0.3044</v>
      </c>
      <c r="AJ937" s="3">
        <v>0</v>
      </c>
      <c r="AK937" s="252">
        <v>2665.037546</v>
      </c>
      <c r="AL937" s="252">
        <v>48.365487589999901</v>
      </c>
      <c r="AM937" s="253">
        <v>2665.037546383342</v>
      </c>
      <c r="AN937" s="253">
        <v>48.365487589686872</v>
      </c>
      <c r="AO937" s="2">
        <f t="shared" ref="AO937:AO947" si="549">ABS(AK937-AM937)/AK937*100</f>
        <v>1.4384113009249503E-8</v>
      </c>
      <c r="AP937" s="2">
        <f t="shared" ref="AP937:AP947" si="550">ABS(AL937-AN937)/AL937*100</f>
        <v>6.472168850910839E-10</v>
      </c>
      <c r="AQ937" s="215">
        <f t="shared" ref="AQ937:AQ947" si="551">(AM937-AK937)^2</f>
        <v>1.4695109843681779E-13</v>
      </c>
      <c r="AR937" s="280">
        <f t="shared" ref="AR937:AR947" si="552">(AN937-AL937)^2</f>
        <v>9.7987531877976758E-20</v>
      </c>
      <c r="AS937" s="475"/>
    </row>
    <row r="938" spans="4:45" s="20" customFormat="1" x14ac:dyDescent="0.25">
      <c r="D938" s="463"/>
      <c r="E938" s="426"/>
      <c r="F938" s="370"/>
      <c r="G938" s="370"/>
      <c r="H938" s="283">
        <v>1</v>
      </c>
      <c r="I938" s="284">
        <v>2684.1452312186402</v>
      </c>
      <c r="J938" s="284">
        <v>48.365622599650699</v>
      </c>
      <c r="K938" s="285">
        <v>2684.0029729391422</v>
      </c>
      <c r="L938" s="285">
        <v>48.367399617368839</v>
      </c>
      <c r="M938" s="286">
        <f t="shared" si="541"/>
        <v>5.2999471803338253E-3</v>
      </c>
      <c r="N938" s="286">
        <f t="shared" si="542"/>
        <v>3.6741338633222965E-3</v>
      </c>
      <c r="O938" s="287">
        <f t="shared" si="543"/>
        <v>2.0237418085741657E-2</v>
      </c>
      <c r="P938" s="288">
        <f t="shared" si="544"/>
        <v>3.157791970585013E-6</v>
      </c>
      <c r="Q938" s="223"/>
      <c r="R938" s="23"/>
      <c r="S938" s="372"/>
      <c r="T938" s="367"/>
      <c r="U938" s="367"/>
      <c r="V938" s="3">
        <v>1</v>
      </c>
      <c r="W938" s="252">
        <v>2880.3386446367399</v>
      </c>
      <c r="X938" s="252">
        <v>48.374482172697498</v>
      </c>
      <c r="Y938" s="253">
        <v>2880.2035527778535</v>
      </c>
      <c r="Z938" s="253">
        <v>48.376648241180241</v>
      </c>
      <c r="AA938" s="2">
        <f t="shared" si="545"/>
        <v>4.6901380550502404E-3</v>
      </c>
      <c r="AB938" s="2">
        <f t="shared" si="546"/>
        <v>4.4777088776080725E-3</v>
      </c>
      <c r="AC938" s="215">
        <f t="shared" si="547"/>
        <v>1.8249810337390048E-2</v>
      </c>
      <c r="AD938" s="217">
        <f t="shared" si="548"/>
        <v>4.6918526719360729E-6</v>
      </c>
      <c r="AE938" s="223"/>
      <c r="AF938" s="23"/>
      <c r="AG938" s="372"/>
      <c r="AH938" s="367"/>
      <c r="AI938" s="367"/>
      <c r="AJ938" s="3">
        <v>1</v>
      </c>
      <c r="AK938" s="252">
        <v>2665.0268340716798</v>
      </c>
      <c r="AL938" s="252">
        <v>48.361842741573597</v>
      </c>
      <c r="AM938" s="253">
        <v>2664.886880841369</v>
      </c>
      <c r="AN938" s="253">
        <v>48.36339420381713</v>
      </c>
      <c r="AO938" s="2">
        <f t="shared" si="549"/>
        <v>5.2514754643930911E-3</v>
      </c>
      <c r="AP938" s="2">
        <f t="shared" si="550"/>
        <v>3.2080296274558926E-3</v>
      </c>
      <c r="AQ938" s="215">
        <f t="shared" si="551"/>
        <v>1.9586906674418376E-2</v>
      </c>
      <c r="AR938" s="280">
        <f t="shared" si="552"/>
        <v>2.4070350931094059E-6</v>
      </c>
      <c r="AS938" s="475"/>
    </row>
    <row r="939" spans="4:45" s="20" customFormat="1" x14ac:dyDescent="0.25">
      <c r="D939" s="463"/>
      <c r="E939" s="426"/>
      <c r="F939" s="370"/>
      <c r="G939" s="370"/>
      <c r="H939" s="283">
        <v>2</v>
      </c>
      <c r="I939" s="284">
        <v>2684.1344655938201</v>
      </c>
      <c r="J939" s="284">
        <v>48.361552076014497</v>
      </c>
      <c r="K939" s="285">
        <v>2683.8499471313503</v>
      </c>
      <c r="L939" s="285">
        <v>48.365232735860069</v>
      </c>
      <c r="M939" s="286">
        <f t="shared" si="541"/>
        <v>1.0600007790848883E-2</v>
      </c>
      <c r="N939" s="286">
        <f t="shared" si="542"/>
        <v>7.610714891420259E-3</v>
      </c>
      <c r="O939" s="287">
        <f t="shared" si="543"/>
        <v>8.0950755486181802E-2</v>
      </c>
      <c r="P939" s="288">
        <f t="shared" si="544"/>
        <v>1.3547256898800204E-5</v>
      </c>
      <c r="Q939" s="223"/>
      <c r="R939" s="23"/>
      <c r="S939" s="372"/>
      <c r="T939" s="367"/>
      <c r="U939" s="367"/>
      <c r="V939" s="3">
        <v>2</v>
      </c>
      <c r="W939" s="252">
        <v>2880.3273274642902</v>
      </c>
      <c r="X939" s="252">
        <v>48.369403132337197</v>
      </c>
      <c r="Y939" s="253">
        <v>2880.057142072531</v>
      </c>
      <c r="Z939" s="253">
        <v>48.373899154394188</v>
      </c>
      <c r="AA939" s="2">
        <f t="shared" si="545"/>
        <v>9.3803710843204952E-3</v>
      </c>
      <c r="AB939" s="2">
        <f t="shared" si="546"/>
        <v>9.2951778724445575E-3</v>
      </c>
      <c r="AC939" s="215">
        <f t="shared" si="547"/>
        <v>7.3000145920094864E-2</v>
      </c>
      <c r="AD939" s="217">
        <f t="shared" si="548"/>
        <v>2.0214214336945192E-5</v>
      </c>
      <c r="AE939" s="223"/>
      <c r="AF939" s="23"/>
      <c r="AG939" s="372"/>
      <c r="AH939" s="367"/>
      <c r="AI939" s="367"/>
      <c r="AJ939" s="3">
        <v>2</v>
      </c>
      <c r="AK939" s="252">
        <v>2665.0161222821998</v>
      </c>
      <c r="AL939" s="252">
        <v>48.358203827158597</v>
      </c>
      <c r="AM939" s="253">
        <v>2664.7362132642138</v>
      </c>
      <c r="AN939" s="253">
        <v>48.361424303885563</v>
      </c>
      <c r="AO939" s="2">
        <f t="shared" si="549"/>
        <v>1.0503089105004257E-2</v>
      </c>
      <c r="AP939" s="2">
        <f t="shared" si="550"/>
        <v>6.6596285057995974E-3</v>
      </c>
      <c r="AQ939" s="215">
        <f t="shared" si="551"/>
        <v>7.8349058349902898E-2</v>
      </c>
      <c r="AR939" s="280">
        <f t="shared" si="552"/>
        <v>1.0371470348930452E-5</v>
      </c>
      <c r="AS939" s="475"/>
    </row>
    <row r="940" spans="4:45" s="20" customFormat="1" x14ac:dyDescent="0.25">
      <c r="D940" s="463"/>
      <c r="E940" s="426"/>
      <c r="F940" s="370"/>
      <c r="G940" s="370"/>
      <c r="H940" s="283">
        <v>3</v>
      </c>
      <c r="I940" s="284">
        <v>2684.1237001261802</v>
      </c>
      <c r="J940" s="284">
        <v>48.357418385638802</v>
      </c>
      <c r="K940" s="285">
        <v>2683.6969192780894</v>
      </c>
      <c r="L940" s="285">
        <v>48.363191399090468</v>
      </c>
      <c r="M940" s="286">
        <f t="shared" si="541"/>
        <v>1.590019297809539E-2</v>
      </c>
      <c r="N940" s="286">
        <f t="shared" si="542"/>
        <v>1.1938216812212007E-2</v>
      </c>
      <c r="O940" s="287">
        <f t="shared" si="543"/>
        <v>0.18214189229715119</v>
      </c>
      <c r="P940" s="288">
        <f t="shared" si="544"/>
        <v>3.3327684313116949E-5</v>
      </c>
      <c r="Q940" s="223"/>
      <c r="R940" s="23"/>
      <c r="S940" s="372"/>
      <c r="T940" s="367"/>
      <c r="U940" s="367"/>
      <c r="V940" s="3">
        <v>3</v>
      </c>
      <c r="W940" s="252">
        <v>2880.3160104834101</v>
      </c>
      <c r="X940" s="252">
        <v>48.364245286052501</v>
      </c>
      <c r="Y940" s="253">
        <v>2879.9107300931987</v>
      </c>
      <c r="Z940" s="253">
        <v>48.371312075931556</v>
      </c>
      <c r="AA940" s="2">
        <f t="shared" si="545"/>
        <v>1.4070691852431658E-2</v>
      </c>
      <c r="AB940" s="2">
        <f t="shared" si="546"/>
        <v>1.4611599617150601E-2</v>
      </c>
      <c r="AC940" s="215">
        <f t="shared" si="547"/>
        <v>0.16425219468988336</v>
      </c>
      <c r="AD940" s="217">
        <f t="shared" si="548"/>
        <v>4.9939519194708877E-5</v>
      </c>
      <c r="AE940" s="223"/>
      <c r="AF940" s="23"/>
      <c r="AG940" s="372"/>
      <c r="AH940" s="367"/>
      <c r="AI940" s="367"/>
      <c r="AJ940" s="3">
        <v>3</v>
      </c>
      <c r="AK940" s="252">
        <v>2665.00541063213</v>
      </c>
      <c r="AL940" s="252">
        <v>48.354508440365898</v>
      </c>
      <c r="AM940" s="253">
        <v>2664.5855435803483</v>
      </c>
      <c r="AN940" s="253">
        <v>48.359570605701208</v>
      </c>
      <c r="AO940" s="2">
        <f t="shared" si="549"/>
        <v>1.5754829243746361E-2</v>
      </c>
      <c r="AP940" s="2">
        <f t="shared" si="550"/>
        <v>1.0468859054897568E-2</v>
      </c>
      <c r="AQ940" s="215">
        <f t="shared" si="551"/>
        <v>0.17628834117185135</v>
      </c>
      <c r="AR940" s="280">
        <f t="shared" si="552"/>
        <v>2.5625517882018796E-5</v>
      </c>
      <c r="AS940" s="475"/>
    </row>
    <row r="941" spans="4:45" s="20" customFormat="1" x14ac:dyDescent="0.25">
      <c r="D941" s="463"/>
      <c r="E941" s="426"/>
      <c r="F941" s="370"/>
      <c r="G941" s="370"/>
      <c r="H941" s="283">
        <v>4</v>
      </c>
      <c r="I941" s="284">
        <v>2684.1129348024401</v>
      </c>
      <c r="J941" s="284">
        <v>48.353752892412103</v>
      </c>
      <c r="K941" s="285">
        <v>2683.5438893061864</v>
      </c>
      <c r="L941" s="285">
        <v>48.361268333326322</v>
      </c>
      <c r="M941" s="286">
        <f t="shared" si="541"/>
        <v>2.1200504974116411E-2</v>
      </c>
      <c r="N941" s="286">
        <f t="shared" si="542"/>
        <v>1.5542621750457735E-2</v>
      </c>
      <c r="O941" s="287">
        <f t="shared" si="543"/>
        <v>0.32381277680661202</v>
      </c>
      <c r="P941" s="288">
        <f t="shared" si="544"/>
        <v>5.6481852135111351E-5</v>
      </c>
      <c r="Q941" s="223"/>
      <c r="R941" s="23"/>
      <c r="S941" s="372"/>
      <c r="T941" s="367"/>
      <c r="U941" s="367"/>
      <c r="V941" s="3">
        <v>4</v>
      </c>
      <c r="W941" s="252">
        <v>2880.3046936782098</v>
      </c>
      <c r="X941" s="252">
        <v>48.3596704265859</v>
      </c>
      <c r="Y941" s="253">
        <v>2879.7643167576284</v>
      </c>
      <c r="Z941" s="253">
        <v>48.368877458458677</v>
      </c>
      <c r="AA941" s="2">
        <f t="shared" si="545"/>
        <v>1.8761102662763544E-2</v>
      </c>
      <c r="AB941" s="2">
        <f t="shared" si="546"/>
        <v>1.9038657194228488E-2</v>
      </c>
      <c r="AC941" s="215">
        <f t="shared" si="547"/>
        <v>0.29200721629699994</v>
      </c>
      <c r="AD941" s="217">
        <f t="shared" si="548"/>
        <v>8.4769435906320196E-5</v>
      </c>
      <c r="AE941" s="223"/>
      <c r="AF941" s="23"/>
      <c r="AG941" s="372"/>
      <c r="AH941" s="367"/>
      <c r="AI941" s="367"/>
      <c r="AJ941" s="3">
        <v>4</v>
      </c>
      <c r="AK941" s="252">
        <v>2664.9946991095599</v>
      </c>
      <c r="AL941" s="252">
        <v>48.351231736099201</v>
      </c>
      <c r="AM941" s="253">
        <v>2664.4348717224325</v>
      </c>
      <c r="AN941" s="253">
        <v>48.357826254749057</v>
      </c>
      <c r="AO941" s="2">
        <f t="shared" si="549"/>
        <v>2.1006697961328872E-2</v>
      </c>
      <c r="AP941" s="2">
        <f t="shared" si="550"/>
        <v>1.3638781088035411E-2</v>
      </c>
      <c r="AQ941" s="215">
        <f t="shared" si="551"/>
        <v>0.3134067033778587</v>
      </c>
      <c r="AR941" s="280">
        <f t="shared" si="552"/>
        <v>4.3487676223289033E-5</v>
      </c>
      <c r="AS941" s="475"/>
    </row>
    <row r="942" spans="4:45" s="20" customFormat="1" x14ac:dyDescent="0.25">
      <c r="D942" s="463"/>
      <c r="E942" s="426"/>
      <c r="F942" s="370"/>
      <c r="G942" s="370"/>
      <c r="H942" s="283">
        <v>5</v>
      </c>
      <c r="I942" s="284">
        <v>2684.1021695978902</v>
      </c>
      <c r="J942" s="284">
        <v>48.3503433947727</v>
      </c>
      <c r="K942" s="285">
        <v>2683.3908571466773</v>
      </c>
      <c r="L942" s="285">
        <v>48.359456686250986</v>
      </c>
      <c r="M942" s="286">
        <f t="shared" si="541"/>
        <v>2.6500945428598363E-2</v>
      </c>
      <c r="N942" s="286">
        <f t="shared" si="542"/>
        <v>1.8848452437819428E-2</v>
      </c>
      <c r="O942" s="287">
        <f t="shared" si="543"/>
        <v>0.50596540325059192</v>
      </c>
      <c r="P942" s="288">
        <f t="shared" si="544"/>
        <v>8.3052081568202066E-5</v>
      </c>
      <c r="Q942" s="223"/>
      <c r="R942" s="23"/>
      <c r="S942" s="372"/>
      <c r="T942" s="367"/>
      <c r="U942" s="367"/>
      <c r="V942" s="3">
        <v>5</v>
      </c>
      <c r="W942" s="252">
        <v>2880.2933770191198</v>
      </c>
      <c r="X942" s="252">
        <v>48.355414244269099</v>
      </c>
      <c r="Y942" s="253">
        <v>2879.6179019884153</v>
      </c>
      <c r="Z942" s="253">
        <v>48.366586317272208</v>
      </c>
      <c r="AA942" s="2">
        <f t="shared" si="545"/>
        <v>2.3451605176539731E-2</v>
      </c>
      <c r="AB942" s="2">
        <f t="shared" si="546"/>
        <v>2.3104078783553361E-2</v>
      </c>
      <c r="AC942" s="215">
        <f t="shared" si="547"/>
        <v>0.45626651710530863</v>
      </c>
      <c r="AD942" s="217">
        <f t="shared" si="548"/>
        <v>1.2481521518680852E-4</v>
      </c>
      <c r="AE942" s="223"/>
      <c r="AF942" s="23"/>
      <c r="AG942" s="372"/>
      <c r="AH942" s="367"/>
      <c r="AI942" s="367"/>
      <c r="AJ942" s="3">
        <v>5</v>
      </c>
      <c r="AK942" s="252">
        <v>2664.9839876922802</v>
      </c>
      <c r="AL942" s="252">
        <v>48.348183958567603</v>
      </c>
      <c r="AM942" s="253">
        <v>2664.2841976270684</v>
      </c>
      <c r="AN942" s="253">
        <v>48.35618480084478</v>
      </c>
      <c r="AO942" s="2">
        <f t="shared" si="549"/>
        <v>2.6258696804320303E-2</v>
      </c>
      <c r="AP942" s="2">
        <f t="shared" si="550"/>
        <v>1.6548382218519918E-2</v>
      </c>
      <c r="AQ942" s="215">
        <f t="shared" si="551"/>
        <v>0.48970613536913604</v>
      </c>
      <c r="AR942" s="280">
        <f t="shared" si="552"/>
        <v>6.4013477144261248E-5</v>
      </c>
      <c r="AS942" s="475"/>
    </row>
    <row r="943" spans="4:45" s="20" customFormat="1" x14ac:dyDescent="0.25">
      <c r="D943" s="463"/>
      <c r="E943" s="426"/>
      <c r="F943" s="370"/>
      <c r="G943" s="370"/>
      <c r="H943" s="283">
        <v>6</v>
      </c>
      <c r="I943" s="284">
        <v>2684.09140450431</v>
      </c>
      <c r="J943" s="284">
        <v>48.347095396104301</v>
      </c>
      <c r="K943" s="285">
        <v>2683.2378227345625</v>
      </c>
      <c r="L943" s="285">
        <v>48.357750002549537</v>
      </c>
      <c r="M943" s="286">
        <f t="shared" si="541"/>
        <v>3.1801516457862347E-2</v>
      </c>
      <c r="N943" s="286">
        <f t="shared" si="542"/>
        <v>2.2037738478275771E-2</v>
      </c>
      <c r="O943" s="287">
        <f t="shared" si="543"/>
        <v>0.72860183764528563</v>
      </c>
      <c r="P943" s="288">
        <f t="shared" si="544"/>
        <v>1.1352063850286387E-4</v>
      </c>
      <c r="Q943" s="223"/>
      <c r="R943" s="23"/>
      <c r="S943" s="372"/>
      <c r="T943" s="367"/>
      <c r="U943" s="367"/>
      <c r="V943" s="3">
        <v>6</v>
      </c>
      <c r="W943" s="252">
        <v>2880.2820604963099</v>
      </c>
      <c r="X943" s="252">
        <v>48.351359406490097</v>
      </c>
      <c r="Y943" s="253">
        <v>2879.4714857126937</v>
      </c>
      <c r="Z943" s="253">
        <v>48.364430197143228</v>
      </c>
      <c r="AA943" s="2">
        <f t="shared" si="545"/>
        <v>2.8142201582733284E-2</v>
      </c>
      <c r="AB943" s="2">
        <f t="shared" si="546"/>
        <v>2.7032933124475633E-2</v>
      </c>
      <c r="AC943" s="215">
        <f t="shared" si="547"/>
        <v>0.65703147983440957</v>
      </c>
      <c r="AD943" s="217">
        <f t="shared" si="548"/>
        <v>1.7084556829798523E-4</v>
      </c>
      <c r="AE943" s="223"/>
      <c r="AF943" s="23"/>
      <c r="AG943" s="372"/>
      <c r="AH943" s="367"/>
      <c r="AI943" s="367"/>
      <c r="AJ943" s="3">
        <v>6</v>
      </c>
      <c r="AK943" s="252">
        <v>2664.9732763728998</v>
      </c>
      <c r="AL943" s="252">
        <v>48.345280567773301</v>
      </c>
      <c r="AM943" s="253">
        <v>2664.1335212345666</v>
      </c>
      <c r="AN943" s="253">
        <v>48.354640174284469</v>
      </c>
      <c r="AO943" s="2">
        <f t="shared" si="549"/>
        <v>3.1510827736183994E-2</v>
      </c>
      <c r="AP943" s="2">
        <f t="shared" si="550"/>
        <v>1.9359917661554243E-2</v>
      </c>
      <c r="AQ943" s="215">
        <f t="shared" si="551"/>
        <v>0.70518869235701676</v>
      </c>
      <c r="AR943" s="280">
        <f t="shared" si="552"/>
        <v>8.7602234043903933E-5</v>
      </c>
      <c r="AS943" s="475"/>
    </row>
    <row r="944" spans="4:45" s="20" customFormat="1" x14ac:dyDescent="0.25">
      <c r="D944" s="463"/>
      <c r="E944" s="426"/>
      <c r="F944" s="370"/>
      <c r="G944" s="370"/>
      <c r="H944" s="283">
        <v>7</v>
      </c>
      <c r="I944" s="284">
        <v>2684.0806394977999</v>
      </c>
      <c r="J944" s="284">
        <v>48.344655661560402</v>
      </c>
      <c r="K944" s="285">
        <v>2683.0847860085769</v>
      </c>
      <c r="L944" s="285">
        <v>48.356142200907904</v>
      </c>
      <c r="M944" s="286">
        <f t="shared" si="541"/>
        <v>3.7102219455274504E-2</v>
      </c>
      <c r="N944" s="286">
        <f t="shared" si="542"/>
        <v>2.3759687995119103E-2</v>
      </c>
      <c r="O944" s="287">
        <f t="shared" si="543"/>
        <v>0.99172417199764185</v>
      </c>
      <c r="P944" s="288">
        <f t="shared" si="544"/>
        <v>1.3194058618169868E-4</v>
      </c>
      <c r="Q944" s="223"/>
      <c r="R944" s="23"/>
      <c r="S944" s="372"/>
      <c r="T944" s="367"/>
      <c r="U944" s="367"/>
      <c r="V944" s="3">
        <v>7</v>
      </c>
      <c r="W944" s="252">
        <v>2880.2707440812101</v>
      </c>
      <c r="X944" s="252">
        <v>48.348312875134702</v>
      </c>
      <c r="Y944" s="253">
        <v>2879.3250678618701</v>
      </c>
      <c r="Z944" s="253">
        <v>48.362401141115178</v>
      </c>
      <c r="AA944" s="2">
        <f t="shared" si="545"/>
        <v>3.2832893271691206E-2</v>
      </c>
      <c r="AB944" s="2">
        <f t="shared" si="546"/>
        <v>2.9139105674401915E-2</v>
      </c>
      <c r="AC944" s="215">
        <f t="shared" si="547"/>
        <v>0.89430351182506329</v>
      </c>
      <c r="AD944" s="217">
        <f t="shared" si="548"/>
        <v>1.9847923833663645E-4</v>
      </c>
      <c r="AE944" s="223"/>
      <c r="AF944" s="23"/>
      <c r="AG944" s="372"/>
      <c r="AH944" s="367"/>
      <c r="AI944" s="367"/>
      <c r="AJ944" s="3">
        <v>7</v>
      </c>
      <c r="AK944" s="252">
        <v>2664.9625651299598</v>
      </c>
      <c r="AL944" s="252">
        <v>48.343099746834604</v>
      </c>
      <c r="AM944" s="253">
        <v>2663.9828424887287</v>
      </c>
      <c r="AN944" s="253">
        <v>48.353186663401203</v>
      </c>
      <c r="AO944" s="2">
        <f t="shared" si="549"/>
        <v>3.6763092061794678E-2</v>
      </c>
      <c r="AP944" s="2">
        <f t="shared" si="550"/>
        <v>2.0865266438071621E-2</v>
      </c>
      <c r="AQ944" s="215">
        <f t="shared" si="551"/>
        <v>0.95985645374082695</v>
      </c>
      <c r="AR944" s="280">
        <f t="shared" si="552"/>
        <v>1.0174588582154486E-4</v>
      </c>
      <c r="AS944" s="475"/>
    </row>
    <row r="945" spans="4:45" s="20" customFormat="1" x14ac:dyDescent="0.25">
      <c r="D945" s="463"/>
      <c r="E945" s="426"/>
      <c r="F945" s="370"/>
      <c r="G945" s="370"/>
      <c r="H945" s="283">
        <v>8</v>
      </c>
      <c r="I945" s="284">
        <v>2684.0698745525101</v>
      </c>
      <c r="J945" s="284">
        <v>48.3423937623878</v>
      </c>
      <c r="K945" s="285">
        <v>2682.9317469109747</v>
      </c>
      <c r="L945" s="285">
        <v>48.354627552344631</v>
      </c>
      <c r="M945" s="286">
        <f t="shared" si="541"/>
        <v>4.240305561065906E-2</v>
      </c>
      <c r="N945" s="286">
        <f t="shared" si="542"/>
        <v>2.5306545672856451E-2</v>
      </c>
      <c r="O945" s="287">
        <f t="shared" si="543"/>
        <v>1.2953345284270408</v>
      </c>
      <c r="P945" s="288">
        <f t="shared" si="544"/>
        <v>1.4966561670785356E-4</v>
      </c>
      <c r="Q945" s="223"/>
      <c r="R945" s="23"/>
      <c r="S945" s="372"/>
      <c r="T945" s="367"/>
      <c r="U945" s="367"/>
      <c r="V945" s="3">
        <v>8</v>
      </c>
      <c r="W945" s="252">
        <v>2880.2594277429398</v>
      </c>
      <c r="X945" s="252">
        <v>48.345488085089201</v>
      </c>
      <c r="Y945" s="253">
        <v>2879.1786483713704</v>
      </c>
      <c r="Z945" s="253">
        <v>48.360491661140543</v>
      </c>
      <c r="AA945" s="2">
        <f t="shared" si="545"/>
        <v>3.752368141422379E-2</v>
      </c>
      <c r="AB945" s="2">
        <f t="shared" si="546"/>
        <v>3.1034077109605738E-2</v>
      </c>
      <c r="AC945" s="215">
        <f t="shared" si="547"/>
        <v>1.1680840500099603</v>
      </c>
      <c r="AD945" s="217">
        <f t="shared" si="548"/>
        <v>2.2510729432839835E-4</v>
      </c>
      <c r="AE945" s="223"/>
      <c r="AF945" s="23"/>
      <c r="AG945" s="372"/>
      <c r="AH945" s="367"/>
      <c r="AI945" s="367"/>
      <c r="AJ945" s="3">
        <v>8</v>
      </c>
      <c r="AK945" s="252">
        <v>2664.9518539402402</v>
      </c>
      <c r="AL945" s="252">
        <v>48.341077907173798</v>
      </c>
      <c r="AM945" s="253">
        <v>2663.8321613366402</v>
      </c>
      <c r="AN945" s="253">
        <v>48.351818893445525</v>
      </c>
      <c r="AO945" s="2">
        <f t="shared" si="549"/>
        <v>4.2015490896936986E-2</v>
      </c>
      <c r="AP945" s="2">
        <f t="shared" si="550"/>
        <v>2.2219169982830762E-2</v>
      </c>
      <c r="AQ945" s="215">
        <f t="shared" si="551"/>
        <v>1.2537115265565804</v>
      </c>
      <c r="AR945" s="280">
        <f t="shared" si="552"/>
        <v>1.1536878608944061E-4</v>
      </c>
      <c r="AS945" s="475"/>
    </row>
    <row r="946" spans="4:45" s="20" customFormat="1" x14ac:dyDescent="0.25">
      <c r="D946" s="463"/>
      <c r="E946" s="426"/>
      <c r="F946" s="370"/>
      <c r="G946" s="370"/>
      <c r="H946" s="283">
        <v>9</v>
      </c>
      <c r="I946" s="284">
        <v>2684.0591096581702</v>
      </c>
      <c r="J946" s="284">
        <v>48.3403623242815</v>
      </c>
      <c r="K946" s="285">
        <v>2682.7787053873249</v>
      </c>
      <c r="L946" s="285">
        <v>48.353200659797956</v>
      </c>
      <c r="M946" s="286">
        <f t="shared" si="541"/>
        <v>4.7704026570726477E-2</v>
      </c>
      <c r="N946" s="286">
        <f t="shared" si="542"/>
        <v>2.6558211190748821E-2</v>
      </c>
      <c r="O946" s="287">
        <f t="shared" si="543"/>
        <v>1.6394350967989817</v>
      </c>
      <c r="P946" s="288">
        <f t="shared" si="544"/>
        <v>1.6482285883309187E-4</v>
      </c>
      <c r="Q946" s="223"/>
      <c r="R946" s="23"/>
      <c r="S946" s="372"/>
      <c r="T946" s="367"/>
      <c r="U946" s="367"/>
      <c r="V946" s="3">
        <v>9</v>
      </c>
      <c r="W946" s="252">
        <v>2880.24811146921</v>
      </c>
      <c r="X946" s="252">
        <v>48.342950788121797</v>
      </c>
      <c r="Y946" s="253">
        <v>2879.0322271804039</v>
      </c>
      <c r="Z946" s="253">
        <v>48.358694710447928</v>
      </c>
      <c r="AA946" s="2">
        <f t="shared" si="545"/>
        <v>4.2214567695208607E-2</v>
      </c>
      <c r="AB946" s="2">
        <f t="shared" si="546"/>
        <v>3.2567152127583897E-2</v>
      </c>
      <c r="AC946" s="215">
        <f t="shared" si="547"/>
        <v>1.478374603765606</v>
      </c>
      <c r="AD946" s="217">
        <f t="shared" si="548"/>
        <v>2.4787109021123495E-4</v>
      </c>
      <c r="AE946" s="223"/>
      <c r="AF946" s="23"/>
      <c r="AG946" s="372"/>
      <c r="AH946" s="367"/>
      <c r="AI946" s="367"/>
      <c r="AJ946" s="3">
        <v>9</v>
      </c>
      <c r="AK946" s="252">
        <v>2664.9411427945101</v>
      </c>
      <c r="AL946" s="252">
        <v>48.339262080885902</v>
      </c>
      <c r="AM946" s="253">
        <v>2663.6814777284776</v>
      </c>
      <c r="AN946" s="253">
        <v>48.350531806711651</v>
      </c>
      <c r="AO946" s="2">
        <f t="shared" si="549"/>
        <v>4.7268025766288774E-2</v>
      </c>
      <c r="AP946" s="2">
        <f t="shared" si="550"/>
        <v>2.3313814362517116E-2</v>
      </c>
      <c r="AQ946" s="215">
        <f t="shared" si="551"/>
        <v>1.5867560785827621</v>
      </c>
      <c r="AR946" s="280">
        <f t="shared" si="552"/>
        <v>1.2700672018753971E-4</v>
      </c>
      <c r="AS946" s="475"/>
    </row>
    <row r="947" spans="4:45" s="20" customFormat="1" x14ac:dyDescent="0.25">
      <c r="D947" s="463"/>
      <c r="E947" s="426"/>
      <c r="F947" s="370"/>
      <c r="G947" s="370"/>
      <c r="H947" s="283">
        <v>10</v>
      </c>
      <c r="I947" s="284">
        <v>2684.0483448048799</v>
      </c>
      <c r="J947" s="284">
        <v>48.3385683288747</v>
      </c>
      <c r="K947" s="285">
        <v>2682.6256613863188</v>
      </c>
      <c r="L947" s="285">
        <v>48.351856438895588</v>
      </c>
      <c r="M947" s="286">
        <f t="shared" si="541"/>
        <v>5.3005133879750886E-2</v>
      </c>
      <c r="N947" s="286">
        <f t="shared" si="542"/>
        <v>2.7489664010074005E-2</v>
      </c>
      <c r="O947" s="287">
        <f t="shared" si="543"/>
        <v>2.0240281094485959</v>
      </c>
      <c r="P947" s="288">
        <f t="shared" si="544"/>
        <v>1.7657386792721612E-4</v>
      </c>
      <c r="Q947" s="223"/>
      <c r="R947" s="23"/>
      <c r="S947" s="372"/>
      <c r="T947" s="367"/>
      <c r="U947" s="367"/>
      <c r="V947" s="3">
        <v>10</v>
      </c>
      <c r="W947" s="252">
        <v>2880.23679524819</v>
      </c>
      <c r="X947" s="252">
        <v>48.340709985980801</v>
      </c>
      <c r="Y947" s="253">
        <v>2878.8858042317402</v>
      </c>
      <c r="Z947" s="253">
        <v>48.357003657537518</v>
      </c>
      <c r="AA947" s="2">
        <f t="shared" si="545"/>
        <v>4.6905553691928663E-2</v>
      </c>
      <c r="AB947" s="2">
        <f t="shared" si="546"/>
        <v>3.3705900392117349E-2</v>
      </c>
      <c r="AC947" s="215">
        <f t="shared" si="547"/>
        <v>1.8251767265281316</v>
      </c>
      <c r="AD947" s="217">
        <f t="shared" si="548"/>
        <v>2.654837327981691E-4</v>
      </c>
      <c r="AE947" s="223"/>
      <c r="AF947" s="23"/>
      <c r="AG947" s="372"/>
      <c r="AH947" s="367"/>
      <c r="AI947" s="367"/>
      <c r="AJ947" s="3">
        <v>10</v>
      </c>
      <c r="AK947" s="252">
        <v>2664.9304316838602</v>
      </c>
      <c r="AL947" s="252">
        <v>48.337658497909601</v>
      </c>
      <c r="AM947" s="253">
        <v>2663.5307916173256</v>
      </c>
      <c r="AN947" s="253">
        <v>48.349320643835981</v>
      </c>
      <c r="AO947" s="2">
        <f t="shared" si="549"/>
        <v>5.2520698097558022E-2</v>
      </c>
      <c r="AP947" s="2">
        <f t="shared" si="550"/>
        <v>2.4126418798055861E-2</v>
      </c>
      <c r="AQ947" s="215">
        <f t="shared" si="551"/>
        <v>1.9589923158490636</v>
      </c>
      <c r="AR947" s="280">
        <f t="shared" si="552"/>
        <v>1.3600564760817482E-4</v>
      </c>
      <c r="AS947" s="475"/>
    </row>
    <row r="948" spans="4:45" s="20" customFormat="1" x14ac:dyDescent="0.25">
      <c r="D948" s="463"/>
      <c r="E948" s="426"/>
      <c r="F948" s="370"/>
      <c r="G948" s="370"/>
      <c r="H948" s="283">
        <v>11</v>
      </c>
      <c r="I948" s="284">
        <v>2684.0375799714998</v>
      </c>
      <c r="J948" s="284">
        <v>48.337373785719898</v>
      </c>
      <c r="K948" s="285">
        <v>2682.4726148595901</v>
      </c>
      <c r="L948" s="285">
        <v>48.35059009983857</v>
      </c>
      <c r="M948" s="286">
        <f t="shared" ref="M948:M1011" si="553">ABS(I948-K948)/I948*100</f>
        <v>5.8306378553996695E-2</v>
      </c>
      <c r="N948" s="286">
        <f t="shared" ref="N948:N1011" si="554">ABS(J948-L948)/J948*100</f>
        <v>2.7341812522253203E-2</v>
      </c>
      <c r="O948" s="287">
        <f t="shared" ref="O948:O1011" si="555">(K948-I948)^2</f>
        <v>2.4491158014945849</v>
      </c>
      <c r="P948" s="288">
        <f t="shared" ref="P948:P1011" si="556">(L948-J948)^2</f>
        <v>1.7467095888341679E-4</v>
      </c>
      <c r="Q948" s="223"/>
      <c r="R948" s="23"/>
      <c r="S948" s="372"/>
      <c r="T948" s="367"/>
      <c r="U948" s="367"/>
      <c r="V948" s="3">
        <v>11</v>
      </c>
      <c r="W948" s="252">
        <v>2880.2254790545999</v>
      </c>
      <c r="X948" s="252">
        <v>48.339217833814402</v>
      </c>
      <c r="Y948" s="253">
        <v>2878.739379471499</v>
      </c>
      <c r="Z948" s="253">
        <v>48.35541226170902</v>
      </c>
      <c r="AA948" s="2">
        <f t="shared" ref="AA948:AA1011" si="557">ABS(W948-Y948)/W948*100</f>
        <v>5.1596640398747173E-2</v>
      </c>
      <c r="AB948" s="2">
        <f t="shared" ref="AB948:AB1011" si="558">ABS(X948-Z948)/X948*100</f>
        <v>3.3501634118890573E-2</v>
      </c>
      <c r="AC948" s="215">
        <f t="shared" ref="AC948:AC1011" si="559">(Y948-W948)^2</f>
        <v>2.2084919708926538</v>
      </c>
      <c r="AD948" s="217">
        <f t="shared" ref="AD948:AD1011" si="560">(Z948-X948)^2</f>
        <v>2.6225949483398166E-4</v>
      </c>
      <c r="AE948" s="223"/>
      <c r="AF948" s="23"/>
      <c r="AG948" s="372"/>
      <c r="AH948" s="367"/>
      <c r="AI948" s="367"/>
      <c r="AJ948" s="3">
        <v>11</v>
      </c>
      <c r="AK948" s="252">
        <v>2664.9197205893302</v>
      </c>
      <c r="AL948" s="252">
        <v>48.3365907413773</v>
      </c>
      <c r="AM948" s="253">
        <v>2663.3801029590068</v>
      </c>
      <c r="AN948" s="253">
        <v>48.348180926198744</v>
      </c>
      <c r="AO948" s="2">
        <f t="shared" ref="AO948:AO1011" si="561">ABS(AK948-AM948)/AK948*100</f>
        <v>5.7773508838867192E-2</v>
      </c>
      <c r="AP948" s="2">
        <f t="shared" ref="AP948:AP1011" si="562">ABS(AL948-AN948)/AL948*100</f>
        <v>2.3978076739950945E-2</v>
      </c>
      <c r="AQ948" s="215">
        <f t="shared" ref="AQ948:AQ1011" si="563">(AM948-AK948)^2</f>
        <v>2.3704224476026154</v>
      </c>
      <c r="AR948" s="280">
        <f t="shared" ref="AR948:AR1011" si="564">(AN948-AL948)^2</f>
        <v>1.3433238419521866E-4</v>
      </c>
      <c r="AS948" s="475"/>
    </row>
    <row r="949" spans="4:45" s="20" customFormat="1" x14ac:dyDescent="0.25">
      <c r="D949" s="463"/>
      <c r="E949" s="426"/>
      <c r="F949" s="370"/>
      <c r="G949" s="370"/>
      <c r="H949" s="283">
        <v>12</v>
      </c>
      <c r="I949" s="284">
        <v>2684.02681514801</v>
      </c>
      <c r="J949" s="284">
        <v>48.336226962728503</v>
      </c>
      <c r="K949" s="285">
        <v>2682.3195657615438</v>
      </c>
      <c r="L949" s="285">
        <v>48.349397130334744</v>
      </c>
      <c r="M949" s="286">
        <f t="shared" si="553"/>
        <v>6.3607761920665765E-2</v>
      </c>
      <c r="N949" s="286">
        <f t="shared" si="554"/>
        <v>2.7246991405423367E-2</v>
      </c>
      <c r="O949" s="287">
        <f t="shared" si="555"/>
        <v>2.9147004675891268</v>
      </c>
      <c r="P949" s="288">
        <f t="shared" si="556"/>
        <v>1.7345331477646841E-4</v>
      </c>
      <c r="Q949" s="223"/>
      <c r="R949" s="23"/>
      <c r="S949" s="372"/>
      <c r="T949" s="367"/>
      <c r="U949" s="367"/>
      <c r="V949" s="3">
        <v>12</v>
      </c>
      <c r="W949" s="252">
        <v>2880.2141628764298</v>
      </c>
      <c r="X949" s="252">
        <v>48.337785296028002</v>
      </c>
      <c r="Y949" s="253">
        <v>2878.5929528489523</v>
      </c>
      <c r="Z949" s="253">
        <v>48.353914650031705</v>
      </c>
      <c r="AA949" s="2">
        <f t="shared" si="557"/>
        <v>5.6287829161230346E-2</v>
      </c>
      <c r="AB949" s="2">
        <f t="shared" si="558"/>
        <v>3.3368003736463217E-2</v>
      </c>
      <c r="AC949" s="215">
        <f t="shared" si="559"/>
        <v>2.6283219531934203</v>
      </c>
      <c r="AD949" s="217">
        <f t="shared" si="560"/>
        <v>2.6015606057674386E-4</v>
      </c>
      <c r="AE949" s="223"/>
      <c r="AF949" s="23"/>
      <c r="AG949" s="372"/>
      <c r="AH949" s="367"/>
      <c r="AI949" s="367"/>
      <c r="AJ949" s="3">
        <v>12</v>
      </c>
      <c r="AK949" s="252">
        <v>2664.9090095019201</v>
      </c>
      <c r="AL949" s="252">
        <v>48.335565639290003</v>
      </c>
      <c r="AM949" s="253">
        <v>2663.2294117119186</v>
      </c>
      <c r="AN949" s="253">
        <v>48.347108439363744</v>
      </c>
      <c r="AO949" s="2">
        <f t="shared" si="561"/>
        <v>6.3026459215408739E-2</v>
      </c>
      <c r="AP949" s="2">
        <f t="shared" si="562"/>
        <v>2.3880552386374283E-2</v>
      </c>
      <c r="AQ949" s="215">
        <f t="shared" si="563"/>
        <v>2.8210487361778571</v>
      </c>
      <c r="AR949" s="280">
        <f t="shared" si="564"/>
        <v>1.3323623354235471E-4</v>
      </c>
      <c r="AS949" s="475"/>
    </row>
    <row r="950" spans="4:45" s="20" customFormat="1" x14ac:dyDescent="0.25">
      <c r="D950" s="463"/>
      <c r="E950" s="426"/>
      <c r="F950" s="370"/>
      <c r="G950" s="370"/>
      <c r="H950" s="283">
        <v>13</v>
      </c>
      <c r="I950" s="284">
        <v>2684.0160503337002</v>
      </c>
      <c r="J950" s="284">
        <v>48.335075193865201</v>
      </c>
      <c r="K950" s="285">
        <v>2682.1665140491959</v>
      </c>
      <c r="L950" s="285">
        <v>48.348273279520967</v>
      </c>
      <c r="M950" s="286">
        <f t="shared" si="553"/>
        <v>6.8909285556405686E-2</v>
      </c>
      <c r="N950" s="286">
        <f t="shared" si="554"/>
        <v>2.7305400069887988E-2</v>
      </c>
      <c r="O950" s="287">
        <f t="shared" si="555"/>
        <v>3.4207844676976413</v>
      </c>
      <c r="P950" s="288">
        <f t="shared" si="556"/>
        <v>1.7418946497693832E-4</v>
      </c>
      <c r="Q950" s="223"/>
      <c r="R950" s="23"/>
      <c r="S950" s="372"/>
      <c r="T950" s="367"/>
      <c r="U950" s="367"/>
      <c r="V950" s="3">
        <v>13</v>
      </c>
      <c r="W950" s="252">
        <v>2880.2028467128598</v>
      </c>
      <c r="X950" s="252">
        <v>48.336346578052002</v>
      </c>
      <c r="Y950" s="253">
        <v>2878.4465243163399</v>
      </c>
      <c r="Z950" s="253">
        <v>48.352505295671627</v>
      </c>
      <c r="AA950" s="2">
        <f t="shared" si="557"/>
        <v>6.0979121610282835E-2</v>
      </c>
      <c r="AB950" s="2">
        <f t="shared" si="558"/>
        <v>3.3429745447418883E-2</v>
      </c>
      <c r="AC950" s="215">
        <f t="shared" si="559"/>
        <v>3.0846683605172753</v>
      </c>
      <c r="AD950" s="217">
        <f t="shared" si="560"/>
        <v>2.6110415511077786E-4</v>
      </c>
      <c r="AE950" s="223"/>
      <c r="AF950" s="23"/>
      <c r="AG950" s="372"/>
      <c r="AH950" s="367"/>
      <c r="AI950" s="367"/>
      <c r="AJ950" s="3">
        <v>13</v>
      </c>
      <c r="AK950" s="252">
        <v>2664.8982984210002</v>
      </c>
      <c r="AL950" s="252">
        <v>48.334536116378302</v>
      </c>
      <c r="AM950" s="253">
        <v>2663.0787178368823</v>
      </c>
      <c r="AN950" s="253">
        <v>48.346099217494881</v>
      </c>
      <c r="AO950" s="2">
        <f t="shared" si="561"/>
        <v>6.8279550675384645E-2</v>
      </c>
      <c r="AP950" s="2">
        <f t="shared" si="562"/>
        <v>2.392306215319337E-2</v>
      </c>
      <c r="AQ950" s="215">
        <f t="shared" si="563"/>
        <v>3.3108735020985831</v>
      </c>
      <c r="AR950" s="280">
        <f t="shared" si="564"/>
        <v>1.337053074322277E-4</v>
      </c>
      <c r="AS950" s="475"/>
    </row>
    <row r="951" spans="4:45" s="20" customFormat="1" x14ac:dyDescent="0.25">
      <c r="D951" s="463"/>
      <c r="E951" s="426"/>
      <c r="F951" s="370"/>
      <c r="G951" s="370"/>
      <c r="H951" s="283">
        <v>14</v>
      </c>
      <c r="I951" s="284">
        <v>2684.0052855252402</v>
      </c>
      <c r="J951" s="284">
        <v>48.3341571484657</v>
      </c>
      <c r="K951" s="285">
        <v>2682.0134596820226</v>
      </c>
      <c r="L951" s="285">
        <v>48.347214542816815</v>
      </c>
      <c r="M951" s="286">
        <f t="shared" si="553"/>
        <v>7.4210950848698706E-2</v>
      </c>
      <c r="N951" s="286">
        <f t="shared" si="554"/>
        <v>2.7014838204393269E-2</v>
      </c>
      <c r="O951" s="287">
        <f t="shared" si="555"/>
        <v>3.9673701897095497</v>
      </c>
      <c r="P951" s="288">
        <f t="shared" si="556"/>
        <v>1.7049554724053492E-4</v>
      </c>
      <c r="Q951" s="223"/>
      <c r="R951" s="23"/>
      <c r="S951" s="372"/>
      <c r="T951" s="367"/>
      <c r="U951" s="367"/>
      <c r="V951" s="3">
        <v>14</v>
      </c>
      <c r="W951" s="252">
        <v>2880.19153055985</v>
      </c>
      <c r="X951" s="252">
        <v>48.335199705719198</v>
      </c>
      <c r="Y951" s="253">
        <v>2878.3000938286937</v>
      </c>
      <c r="Z951" s="253">
        <v>48.351178997496028</v>
      </c>
      <c r="AA951" s="2">
        <f t="shared" si="557"/>
        <v>6.5670519168170099E-2</v>
      </c>
      <c r="AB951" s="2">
        <f t="shared" si="558"/>
        <v>3.3059327103471689E-2</v>
      </c>
      <c r="AC951" s="215">
        <f t="shared" si="559"/>
        <v>3.5775329079672984</v>
      </c>
      <c r="AD951" s="217">
        <f t="shared" si="560"/>
        <v>2.5533776568906674E-4</v>
      </c>
      <c r="AE951" s="223"/>
      <c r="AF951" s="23"/>
      <c r="AG951" s="372"/>
      <c r="AH951" s="367"/>
      <c r="AI951" s="367"/>
      <c r="AJ951" s="3">
        <v>14</v>
      </c>
      <c r="AK951" s="252">
        <v>2664.88758734356</v>
      </c>
      <c r="AL951" s="252">
        <v>48.333715518189699</v>
      </c>
      <c r="AM951" s="253">
        <v>2662.9280212970007</v>
      </c>
      <c r="AN951" s="253">
        <v>48.345149528691948</v>
      </c>
      <c r="AO951" s="2">
        <f t="shared" si="561"/>
        <v>7.3532784492146522E-2</v>
      </c>
      <c r="AP951" s="2">
        <f t="shared" si="562"/>
        <v>2.3656386395426627E-2</v>
      </c>
      <c r="AQ951" s="215">
        <f t="shared" si="563"/>
        <v>3.8398990908280557</v>
      </c>
      <c r="AR951" s="280">
        <f t="shared" si="564"/>
        <v>1.3073659616554583E-4</v>
      </c>
      <c r="AS951" s="475"/>
    </row>
    <row r="952" spans="4:45" s="20" customFormat="1" x14ac:dyDescent="0.25">
      <c r="D952" s="463"/>
      <c r="E952" s="426"/>
      <c r="F952" s="370"/>
      <c r="G952" s="370"/>
      <c r="H952" s="283">
        <v>15</v>
      </c>
      <c r="I952" s="284">
        <v>2683.99452071</v>
      </c>
      <c r="J952" s="284">
        <v>48.333491886874903</v>
      </c>
      <c r="K952" s="285">
        <v>2681.8604026218172</v>
      </c>
      <c r="L952" s="285">
        <v>48.346217147655807</v>
      </c>
      <c r="M952" s="286">
        <f t="shared" si="553"/>
        <v>7.9512758752510071E-2</v>
      </c>
      <c r="N952" s="286">
        <f t="shared" si="554"/>
        <v>2.6328039386617666E-2</v>
      </c>
      <c r="O952" s="287">
        <f t="shared" si="555"/>
        <v>4.5544600143087157</v>
      </c>
      <c r="P952" s="288">
        <f t="shared" si="556"/>
        <v>1.6193226194201552E-4</v>
      </c>
      <c r="Q952" s="223"/>
      <c r="R952" s="23"/>
      <c r="S952" s="372"/>
      <c r="T952" s="367"/>
      <c r="U952" s="367"/>
      <c r="V952" s="3">
        <v>15</v>
      </c>
      <c r="W952" s="252">
        <v>2880.18021440232</v>
      </c>
      <c r="X952" s="252">
        <v>48.3343684781156</v>
      </c>
      <c r="Y952" s="253">
        <v>2878.1536613436733</v>
      </c>
      <c r="Z952" s="253">
        <v>48.349930860879617</v>
      </c>
      <c r="AA952" s="2">
        <f t="shared" si="557"/>
        <v>7.036202278291051E-2</v>
      </c>
      <c r="AB952" s="2">
        <f t="shared" si="558"/>
        <v>3.2197343741158423E-2</v>
      </c>
      <c r="AC952" s="215">
        <f t="shared" si="559"/>
        <v>4.1069172995100569</v>
      </c>
      <c r="AD952" s="217">
        <f t="shared" si="560"/>
        <v>2.4218775729377347E-4</v>
      </c>
      <c r="AE952" s="223"/>
      <c r="AF952" s="23"/>
      <c r="AG952" s="372"/>
      <c r="AH952" s="367"/>
      <c r="AI952" s="367"/>
      <c r="AJ952" s="3">
        <v>15</v>
      </c>
      <c r="AK952" s="252">
        <v>2664.8768762583099</v>
      </c>
      <c r="AL952" s="252">
        <v>48.333120882859397</v>
      </c>
      <c r="AM952" s="253">
        <v>2662.7773220575227</v>
      </c>
      <c r="AN952" s="253">
        <v>48.344255861191392</v>
      </c>
      <c r="AO952" s="2">
        <f t="shared" si="561"/>
        <v>7.8786161548114686E-2</v>
      </c>
      <c r="AP952" s="2">
        <f t="shared" si="562"/>
        <v>2.3037987468224965E-2</v>
      </c>
      <c r="AQ952" s="215">
        <f t="shared" si="563"/>
        <v>4.4081278420432808</v>
      </c>
      <c r="AR952" s="280">
        <f t="shared" si="564"/>
        <v>1.2398774245400197E-4</v>
      </c>
      <c r="AS952" s="475"/>
    </row>
    <row r="953" spans="4:45" s="20" customFormat="1" x14ac:dyDescent="0.25">
      <c r="D953" s="463"/>
      <c r="E953" s="426"/>
      <c r="F953" s="370"/>
      <c r="G953" s="370"/>
      <c r="H953" s="283">
        <v>16</v>
      </c>
      <c r="I953" s="284">
        <v>2683.9837558873601</v>
      </c>
      <c r="J953" s="284">
        <v>48.332826625284099</v>
      </c>
      <c r="K953" s="285">
        <v>2681.7073428325566</v>
      </c>
      <c r="L953" s="285">
        <v>48.345277540043313</v>
      </c>
      <c r="M953" s="286">
        <f t="shared" si="553"/>
        <v>8.4814710588695719E-2</v>
      </c>
      <c r="N953" s="286">
        <f t="shared" si="554"/>
        <v>2.5760783361054612E-2</v>
      </c>
      <c r="O953" s="287">
        <f t="shared" si="555"/>
        <v>5.1820563960796662</v>
      </c>
      <c r="P953" s="288">
        <f t="shared" si="556"/>
        <v>1.5502527834120207E-4</v>
      </c>
      <c r="Q953" s="223"/>
      <c r="R953" s="23"/>
      <c r="S953" s="372"/>
      <c r="T953" s="367"/>
      <c r="U953" s="367"/>
      <c r="V953" s="3">
        <v>16</v>
      </c>
      <c r="W953" s="252">
        <v>2880.1688982394899</v>
      </c>
      <c r="X953" s="252">
        <v>48.333537250512101</v>
      </c>
      <c r="Y953" s="253">
        <v>2878.0072268214108</v>
      </c>
      <c r="Z953" s="253">
        <v>48.348756279641975</v>
      </c>
      <c r="AA953" s="2">
        <f t="shared" si="557"/>
        <v>7.5053633812948328E-2</v>
      </c>
      <c r="AB953" s="2">
        <f t="shared" si="558"/>
        <v>3.1487513630532947E-2</v>
      </c>
      <c r="AC953" s="215">
        <f t="shared" si="559"/>
        <v>4.6728233197400852</v>
      </c>
      <c r="AD953" s="217">
        <f t="shared" si="560"/>
        <v>2.3161884765594479E-4</v>
      </c>
      <c r="AE953" s="223"/>
      <c r="AF953" s="23"/>
      <c r="AG953" s="372"/>
      <c r="AH953" s="367"/>
      <c r="AI953" s="367"/>
      <c r="AJ953" s="3">
        <v>16</v>
      </c>
      <c r="AK953" s="252">
        <v>2664.8661651646498</v>
      </c>
      <c r="AL953" s="252">
        <v>48.332526247529202</v>
      </c>
      <c r="AM953" s="253">
        <v>2662.6266200857171</v>
      </c>
      <c r="AN953" s="253">
        <v>48.343414910381064</v>
      </c>
      <c r="AO953" s="2">
        <f t="shared" si="561"/>
        <v>8.4039683050811206E-2</v>
      </c>
      <c r="AP953" s="2">
        <f t="shared" si="562"/>
        <v>2.2528644160035995E-2</v>
      </c>
      <c r="AQ953" s="215">
        <f t="shared" si="563"/>
        <v>5.0155621605715783</v>
      </c>
      <c r="AR953" s="280">
        <f t="shared" si="564"/>
        <v>1.1856297870151628E-4</v>
      </c>
      <c r="AS953" s="475"/>
    </row>
    <row r="954" spans="4:45" s="20" customFormat="1" x14ac:dyDescent="0.25">
      <c r="D954" s="463"/>
      <c r="E954" s="426"/>
      <c r="F954" s="370"/>
      <c r="G954" s="370"/>
      <c r="H954" s="283">
        <v>17</v>
      </c>
      <c r="I954" s="284">
        <v>2683.9729910570099</v>
      </c>
      <c r="J954" s="284">
        <v>48.332320252952201</v>
      </c>
      <c r="K954" s="285">
        <v>2681.5542802802743</v>
      </c>
      <c r="L954" s="285">
        <v>48.344392371893235</v>
      </c>
      <c r="M954" s="286">
        <f t="shared" si="553"/>
        <v>9.0116807612998201E-2</v>
      </c>
      <c r="N954" s="286">
        <f t="shared" si="554"/>
        <v>2.4977321340779783E-2</v>
      </c>
      <c r="O954" s="287">
        <f t="shared" si="555"/>
        <v>5.8501618214973128</v>
      </c>
      <c r="P954" s="288">
        <f t="shared" si="556"/>
        <v>1.4573605572648778E-4</v>
      </c>
      <c r="Q954" s="223"/>
      <c r="R954" s="23"/>
      <c r="S954" s="372"/>
      <c r="T954" s="367"/>
      <c r="U954" s="367"/>
      <c r="V954" s="3">
        <v>17</v>
      </c>
      <c r="W954" s="252">
        <v>2880.15758207101</v>
      </c>
      <c r="X954" s="252">
        <v>48.332904357487301</v>
      </c>
      <c r="Y954" s="253">
        <v>2877.8607902243662</v>
      </c>
      <c r="Z954" s="253">
        <v>48.347650919049379</v>
      </c>
      <c r="AA954" s="2">
        <f t="shared" si="557"/>
        <v>7.9745353550839171E-2</v>
      </c>
      <c r="AB954" s="2">
        <f t="shared" si="558"/>
        <v>3.0510398160653936E-2</v>
      </c>
      <c r="AC954" s="215">
        <f t="shared" si="559"/>
        <v>5.2752527868095642</v>
      </c>
      <c r="AD954" s="217">
        <f t="shared" si="560"/>
        <v>2.1746107790413958E-4</v>
      </c>
      <c r="AE954" s="223"/>
      <c r="AF954" s="23"/>
      <c r="AG954" s="372"/>
      <c r="AH954" s="367"/>
      <c r="AI954" s="367"/>
      <c r="AJ954" s="3">
        <v>17</v>
      </c>
      <c r="AK954" s="252">
        <v>2664.85545406235</v>
      </c>
      <c r="AL954" s="252">
        <v>48.332073644492802</v>
      </c>
      <c r="AM954" s="253">
        <v>2662.4759153507534</v>
      </c>
      <c r="AN954" s="253">
        <v>48.342623566580905</v>
      </c>
      <c r="AO954" s="2">
        <f t="shared" si="561"/>
        <v>8.9293350150347395E-2</v>
      </c>
      <c r="AP954" s="2">
        <f t="shared" si="562"/>
        <v>2.1827993902564565E-2</v>
      </c>
      <c r="AQ954" s="215">
        <f t="shared" si="563"/>
        <v>5.6622044799864462</v>
      </c>
      <c r="AR954" s="280">
        <f t="shared" si="564"/>
        <v>1.1130085606504152E-4</v>
      </c>
      <c r="AS954" s="475"/>
    </row>
    <row r="955" spans="4:45" s="20" customFormat="1" x14ac:dyDescent="0.25">
      <c r="D955" s="463"/>
      <c r="E955" s="426"/>
      <c r="F955" s="370"/>
      <c r="G955" s="370"/>
      <c r="H955" s="283">
        <v>18</v>
      </c>
      <c r="I955" s="284">
        <v>2683.96222621473</v>
      </c>
      <c r="J955" s="284">
        <v>48.331919092873598</v>
      </c>
      <c r="K955" s="285">
        <v>2681.4012149329419</v>
      </c>
      <c r="L955" s="285">
        <v>48.343558489098363</v>
      </c>
      <c r="M955" s="286">
        <f t="shared" si="553"/>
        <v>9.5419050863466803E-2</v>
      </c>
      <c r="N955" s="286">
        <f t="shared" si="554"/>
        <v>2.4082214079684278E-2</v>
      </c>
      <c r="O955" s="287">
        <f t="shared" si="555"/>
        <v>6.5587787854457682</v>
      </c>
      <c r="P955" s="288">
        <f t="shared" si="556"/>
        <v>1.3547554447708814E-4</v>
      </c>
      <c r="Q955" s="223"/>
      <c r="R955" s="23"/>
      <c r="S955" s="372"/>
      <c r="T955" s="367"/>
      <c r="U955" s="367"/>
      <c r="V955" s="3">
        <v>18</v>
      </c>
      <c r="W955" s="252">
        <v>2880.1462658918399</v>
      </c>
      <c r="X955" s="252">
        <v>48.332402702680703</v>
      </c>
      <c r="Y955" s="253">
        <v>2877.7143515171892</v>
      </c>
      <c r="Z955" s="253">
        <v>48.346610699818299</v>
      </c>
      <c r="AA955" s="2">
        <f t="shared" si="557"/>
        <v>8.4437183050410647E-2</v>
      </c>
      <c r="AB955" s="2">
        <f t="shared" si="558"/>
        <v>2.9396422158024266E-2</v>
      </c>
      <c r="AC955" s="215">
        <f t="shared" si="559"/>
        <v>5.9142075256325093</v>
      </c>
      <c r="AD955" s="217">
        <f t="shared" si="560"/>
        <v>2.0186718266194611E-4</v>
      </c>
      <c r="AE955" s="223"/>
      <c r="AF955" s="23"/>
      <c r="AG955" s="372"/>
      <c r="AH955" s="367"/>
      <c r="AI955" s="367"/>
      <c r="AJ955" s="3">
        <v>18</v>
      </c>
      <c r="AK955" s="252">
        <v>2664.8447429476</v>
      </c>
      <c r="AL955" s="252">
        <v>48.3317150976807</v>
      </c>
      <c r="AM955" s="253">
        <v>2662.3252078235905</v>
      </c>
      <c r="AN955" s="253">
        <v>48.341878903544419</v>
      </c>
      <c r="AO955" s="2">
        <f t="shared" si="561"/>
        <v>9.4547163795465086E-2</v>
      </c>
      <c r="AP955" s="2">
        <f t="shared" si="562"/>
        <v>2.1029267931373212E-2</v>
      </c>
      <c r="AQ955" s="215">
        <f t="shared" si="563"/>
        <v>6.3480572411176057</v>
      </c>
      <c r="AR955" s="280">
        <f t="shared" si="564"/>
        <v>1.0330294963537346E-4</v>
      </c>
      <c r="AS955" s="475"/>
    </row>
    <row r="956" spans="4:45" s="20" customFormat="1" x14ac:dyDescent="0.25">
      <c r="D956" s="463"/>
      <c r="E956" s="426"/>
      <c r="F956" s="370"/>
      <c r="G956" s="370"/>
      <c r="H956" s="283">
        <v>19</v>
      </c>
      <c r="I956" s="284">
        <v>2683.9514613596898</v>
      </c>
      <c r="J956" s="284">
        <v>48.331557896505501</v>
      </c>
      <c r="K956" s="285">
        <v>2681.2481467603561</v>
      </c>
      <c r="L956" s="285">
        <v>48.342772920291871</v>
      </c>
      <c r="M956" s="286">
        <f t="shared" si="553"/>
        <v>0.10072144143635821</v>
      </c>
      <c r="N956" s="286">
        <f t="shared" si="554"/>
        <v>2.3204349858503229E-2</v>
      </c>
      <c r="O956" s="287">
        <f t="shared" si="555"/>
        <v>7.3079098229706165</v>
      </c>
      <c r="P956" s="288">
        <f t="shared" si="556"/>
        <v>1.2577675852884897E-4</v>
      </c>
      <c r="Q956" s="223"/>
      <c r="R956" s="23"/>
      <c r="S956" s="372"/>
      <c r="T956" s="367"/>
      <c r="U956" s="367"/>
      <c r="V956" s="3">
        <v>19</v>
      </c>
      <c r="W956" s="252">
        <v>2880.1349497009701</v>
      </c>
      <c r="X956" s="252">
        <v>48.3319509402886</v>
      </c>
      <c r="Y956" s="253">
        <v>2877.5679106665912</v>
      </c>
      <c r="Z956" s="253">
        <v>48.345631783061627</v>
      </c>
      <c r="AA956" s="2">
        <f t="shared" si="557"/>
        <v>8.9129123433797613E-2</v>
      </c>
      <c r="AB956" s="2">
        <f t="shared" si="558"/>
        <v>2.8306001530807621E-2</v>
      </c>
      <c r="AC956" s="215">
        <f t="shared" si="559"/>
        <v>6.5896894040250693</v>
      </c>
      <c r="AD956" s="217">
        <f t="shared" si="560"/>
        <v>1.8716545898029275E-4</v>
      </c>
      <c r="AE956" s="223"/>
      <c r="AF956" s="23"/>
      <c r="AG956" s="372"/>
      <c r="AH956" s="367"/>
      <c r="AI956" s="367"/>
      <c r="AJ956" s="3">
        <v>19</v>
      </c>
      <c r="AK956" s="252">
        <v>2664.8340318196701</v>
      </c>
      <c r="AL956" s="252">
        <v>48.331392273207797</v>
      </c>
      <c r="AM956" s="253">
        <v>2662.1744974768708</v>
      </c>
      <c r="AN956" s="253">
        <v>48.341178167638432</v>
      </c>
      <c r="AO956" s="2">
        <f t="shared" si="561"/>
        <v>9.980112498725896E-2</v>
      </c>
      <c r="AP956" s="2">
        <f t="shared" si="562"/>
        <v>2.0247491268858015E-2</v>
      </c>
      <c r="AQ956" s="215">
        <f t="shared" si="563"/>
        <v>7.0731229205292303</v>
      </c>
      <c r="AR956" s="280">
        <f t="shared" si="564"/>
        <v>9.5763729807538334E-5</v>
      </c>
      <c r="AS956" s="475"/>
    </row>
    <row r="957" spans="4:45" s="20" customFormat="1" x14ac:dyDescent="0.25">
      <c r="D957" s="463"/>
      <c r="E957" s="426"/>
      <c r="F957" s="370"/>
      <c r="G957" s="370"/>
      <c r="H957" s="283">
        <v>20</v>
      </c>
      <c r="I957" s="284">
        <v>2683.9406964914501</v>
      </c>
      <c r="J957" s="284">
        <v>48.331286655359897</v>
      </c>
      <c r="K957" s="285">
        <v>2681.0950757340338</v>
      </c>
      <c r="L957" s="285">
        <v>48.342032866259942</v>
      </c>
      <c r="M957" s="286">
        <f t="shared" si="553"/>
        <v>0.10602398037841267</v>
      </c>
      <c r="N957" s="286">
        <f t="shared" si="554"/>
        <v>2.2234481313675895E-2</v>
      </c>
      <c r="O957" s="287">
        <f t="shared" si="555"/>
        <v>8.0975574950386715</v>
      </c>
      <c r="P957" s="288">
        <f t="shared" si="556"/>
        <v>1.1548104870824871E-4</v>
      </c>
      <c r="Q957" s="223"/>
      <c r="R957" s="23"/>
      <c r="S957" s="372"/>
      <c r="T957" s="367"/>
      <c r="U957" s="367"/>
      <c r="V957" s="3">
        <v>20</v>
      </c>
      <c r="W957" s="252">
        <v>2880.1236334978698</v>
      </c>
      <c r="X957" s="252">
        <v>48.3316114945615</v>
      </c>
      <c r="Y957" s="253">
        <v>2877.421467641223</v>
      </c>
      <c r="Z957" s="253">
        <v>48.344710556121974</v>
      </c>
      <c r="AA957" s="2">
        <f t="shared" si="557"/>
        <v>9.3821175772412946E-2</v>
      </c>
      <c r="AB957" s="2">
        <f t="shared" si="558"/>
        <v>2.7102472182100604E-2</v>
      </c>
      <c r="AC957" s="215">
        <f t="shared" si="559"/>
        <v>7.3017003168279677</v>
      </c>
      <c r="AD957" s="217">
        <f t="shared" si="560"/>
        <v>1.715854137650998E-4</v>
      </c>
      <c r="AE957" s="223"/>
      <c r="AF957" s="23"/>
      <c r="AG957" s="372"/>
      <c r="AH957" s="367"/>
      <c r="AI957" s="367"/>
      <c r="AJ957" s="3">
        <v>20</v>
      </c>
      <c r="AK957" s="252">
        <v>2664.8233206781501</v>
      </c>
      <c r="AL957" s="252">
        <v>48.331149856299703</v>
      </c>
      <c r="AM957" s="253">
        <v>2662.0237842848201</v>
      </c>
      <c r="AN957" s="253">
        <v>48.340518767661074</v>
      </c>
      <c r="AO957" s="2">
        <f t="shared" si="561"/>
        <v>0.10505523467940982</v>
      </c>
      <c r="AP957" s="2">
        <f t="shared" si="562"/>
        <v>1.938483025797378E-2</v>
      </c>
      <c r="AQ957" s="215">
        <f t="shared" si="563"/>
        <v>7.8374040175795496</v>
      </c>
      <c r="AR957" s="280">
        <f t="shared" si="564"/>
        <v>8.7776500097219774E-5</v>
      </c>
      <c r="AS957" s="475"/>
    </row>
    <row r="958" spans="4:45" s="20" customFormat="1" x14ac:dyDescent="0.25">
      <c r="D958" s="463"/>
      <c r="E958" s="426"/>
      <c r="F958" s="370"/>
      <c r="G958" s="370"/>
      <c r="H958" s="283">
        <v>21</v>
      </c>
      <c r="I958" s="284">
        <v>2683.9299316087599</v>
      </c>
      <c r="J958" s="284">
        <v>48.331055786104599</v>
      </c>
      <c r="K958" s="285">
        <v>2680.9420018271121</v>
      </c>
      <c r="L958" s="285">
        <v>48.341335689967792</v>
      </c>
      <c r="M958" s="286">
        <f t="shared" si="553"/>
        <v>0.11132666864581135</v>
      </c>
      <c r="N958" s="286">
        <f t="shared" si="554"/>
        <v>2.1269768880464647E-2</v>
      </c>
      <c r="O958" s="287">
        <f t="shared" si="555"/>
        <v>8.9277243800580823</v>
      </c>
      <c r="P958" s="288">
        <f t="shared" si="556"/>
        <v>1.05676423436488E-4</v>
      </c>
      <c r="Q958" s="223"/>
      <c r="R958" s="23"/>
      <c r="S958" s="372"/>
      <c r="T958" s="367"/>
      <c r="U958" s="367"/>
      <c r="V958" s="3">
        <v>21</v>
      </c>
      <c r="W958" s="252">
        <v>2880.1123172810699</v>
      </c>
      <c r="X958" s="252">
        <v>48.331322469967198</v>
      </c>
      <c r="Y958" s="253">
        <v>2877.2750224115607</v>
      </c>
      <c r="Z958" s="253">
        <v>48.34384361923982</v>
      </c>
      <c r="AA958" s="2">
        <f t="shared" si="557"/>
        <v>9.8513341041770897E-2</v>
      </c>
      <c r="AB958" s="2">
        <f t="shared" si="558"/>
        <v>2.5906903913922148E-2</v>
      </c>
      <c r="AC958" s="215">
        <f t="shared" si="559"/>
        <v>8.0502421765429499</v>
      </c>
      <c r="AD958" s="217">
        <f t="shared" si="560"/>
        <v>1.5677917910728912E-4</v>
      </c>
      <c r="AE958" s="223"/>
      <c r="AF958" s="23"/>
      <c r="AG958" s="372"/>
      <c r="AH958" s="367"/>
      <c r="AI958" s="367"/>
      <c r="AJ958" s="3">
        <v>21</v>
      </c>
      <c r="AK958" s="252">
        <v>2664.81260952194</v>
      </c>
      <c r="AL958" s="252">
        <v>48.330943524995803</v>
      </c>
      <c r="AM958" s="253">
        <v>2661.8730682231553</v>
      </c>
      <c r="AN958" s="253">
        <v>48.339898265260366</v>
      </c>
      <c r="AO958" s="2">
        <f t="shared" si="561"/>
        <v>0.11030949374380236</v>
      </c>
      <c r="AP958" s="2">
        <f t="shared" si="562"/>
        <v>1.8527964925684391E-2</v>
      </c>
      <c r="AQ958" s="215">
        <f t="shared" si="563"/>
        <v>8.640903047260613</v>
      </c>
      <c r="AR958" s="280">
        <f t="shared" si="564"/>
        <v>8.0187373205795759E-5</v>
      </c>
      <c r="AS958" s="475"/>
    </row>
    <row r="959" spans="4:45" s="20" customFormat="1" x14ac:dyDescent="0.25">
      <c r="D959" s="463"/>
      <c r="E959" s="426"/>
      <c r="F959" s="370"/>
      <c r="G959" s="370"/>
      <c r="H959" s="283">
        <v>22</v>
      </c>
      <c r="I959" s="284">
        <v>2683.9191667113</v>
      </c>
      <c r="J959" s="284">
        <v>48.330873595084697</v>
      </c>
      <c r="K959" s="285">
        <v>2680.7889250142553</v>
      </c>
      <c r="L959" s="285">
        <v>48.340678907163529</v>
      </c>
      <c r="M959" s="286">
        <f t="shared" si="553"/>
        <v>0.11662950717254131</v>
      </c>
      <c r="N959" s="286">
        <f t="shared" si="554"/>
        <v>2.0287885050415028E-2</v>
      </c>
      <c r="O959" s="287">
        <f t="shared" si="555"/>
        <v>9.7984130819177011</v>
      </c>
      <c r="P959" s="288">
        <f t="shared" si="556"/>
        <v>9.6144144963292123E-5</v>
      </c>
      <c r="Q959" s="223"/>
      <c r="R959" s="23"/>
      <c r="S959" s="372"/>
      <c r="T959" s="367"/>
      <c r="U959" s="367"/>
      <c r="V959" s="3">
        <v>22</v>
      </c>
      <c r="W959" s="252">
        <v>2880.10100105017</v>
      </c>
      <c r="X959" s="252">
        <v>48.331094281476098</v>
      </c>
      <c r="Y959" s="253">
        <v>2877.1285749497988</v>
      </c>
      <c r="Z959" s="253">
        <v>48.34302777300735</v>
      </c>
      <c r="AA959" s="2">
        <f t="shared" si="557"/>
        <v>0.1032056201948251</v>
      </c>
      <c r="AB959" s="2">
        <f t="shared" si="558"/>
        <v>2.4691126300084364E-2</v>
      </c>
      <c r="AC959" s="215">
        <f t="shared" si="559"/>
        <v>8.8353169221679071</v>
      </c>
      <c r="AD959" s="217">
        <f t="shared" si="560"/>
        <v>1.4240822012646597E-4</v>
      </c>
      <c r="AE959" s="223"/>
      <c r="AF959" s="23"/>
      <c r="AG959" s="372"/>
      <c r="AH959" s="367"/>
      <c r="AI959" s="367"/>
      <c r="AJ959" s="3">
        <v>22</v>
      </c>
      <c r="AK959" s="252">
        <v>2664.80189835074</v>
      </c>
      <c r="AL959" s="252">
        <v>48.330780701767097</v>
      </c>
      <c r="AM959" s="253">
        <v>2661.7223492689964</v>
      </c>
      <c r="AN959" s="253">
        <v>48.339314365918014</v>
      </c>
      <c r="AO959" s="2">
        <f t="shared" si="561"/>
        <v>0.11556390302969825</v>
      </c>
      <c r="AP959" s="2">
        <f t="shared" si="562"/>
        <v>1.7656789373164963E-2</v>
      </c>
      <c r="AQ959" s="215">
        <f t="shared" si="563"/>
        <v>9.4836225468678972</v>
      </c>
      <c r="AR959" s="280">
        <f t="shared" si="564"/>
        <v>7.2823423840650663E-5</v>
      </c>
      <c r="AS959" s="475"/>
    </row>
    <row r="960" spans="4:45" s="20" customFormat="1" x14ac:dyDescent="0.25">
      <c r="D960" s="463"/>
      <c r="E960" s="426"/>
      <c r="F960" s="370"/>
      <c r="G960" s="370"/>
      <c r="H960" s="283">
        <v>23</v>
      </c>
      <c r="I960" s="284">
        <v>2683.90840179815</v>
      </c>
      <c r="J960" s="284">
        <v>48.3307297635479</v>
      </c>
      <c r="K960" s="285">
        <v>2680.6358452715644</v>
      </c>
      <c r="L960" s="285">
        <v>48.340060177526411</v>
      </c>
      <c r="M960" s="286">
        <f t="shared" si="553"/>
        <v>0.1219324968166937</v>
      </c>
      <c r="N960" s="286">
        <f t="shared" si="554"/>
        <v>1.9305344703376741E-2</v>
      </c>
      <c r="O960" s="287">
        <f t="shared" si="555"/>
        <v>10.709626219697379</v>
      </c>
      <c r="P960" s="288">
        <f t="shared" si="556"/>
        <v>8.705662501038267E-5</v>
      </c>
      <c r="Q960" s="223"/>
      <c r="R960" s="23"/>
      <c r="S960" s="372"/>
      <c r="T960" s="367"/>
      <c r="U960" s="367"/>
      <c r="V960" s="3">
        <v>23</v>
      </c>
      <c r="W960" s="252">
        <v>2880.0896848040902</v>
      </c>
      <c r="X960" s="252">
        <v>48.330914027697098</v>
      </c>
      <c r="Y960" s="253">
        <v>2876.9821252297484</v>
      </c>
      <c r="Z960" s="253">
        <v>48.342260006561574</v>
      </c>
      <c r="AA960" s="2">
        <f t="shared" si="557"/>
        <v>0.10789801410483618</v>
      </c>
      <c r="AB960" s="2">
        <f t="shared" si="558"/>
        <v>2.3475614092408881E-2</v>
      </c>
      <c r="AC960" s="215">
        <f t="shared" si="559"/>
        <v>9.6569265080836928</v>
      </c>
      <c r="AD960" s="217">
        <f t="shared" si="560"/>
        <v>1.2873123639313793E-4</v>
      </c>
      <c r="AE960" s="223"/>
      <c r="AF960" s="23"/>
      <c r="AG960" s="372"/>
      <c r="AH960" s="367"/>
      <c r="AI960" s="367"/>
      <c r="AJ960" s="3">
        <v>23</v>
      </c>
      <c r="AK960" s="252">
        <v>2664.7911871637398</v>
      </c>
      <c r="AL960" s="252">
        <v>48.330652164169699</v>
      </c>
      <c r="AM960" s="253">
        <v>2661.5716274007841</v>
      </c>
      <c r="AN960" s="253">
        <v>48.338764910465002</v>
      </c>
      <c r="AO960" s="2">
        <f t="shared" si="561"/>
        <v>0.12081846331766036</v>
      </c>
      <c r="AP960" s="2">
        <f t="shared" si="562"/>
        <v>1.6785923491671604E-2</v>
      </c>
      <c r="AQ960" s="215">
        <f t="shared" si="563"/>
        <v>10.365565067243162</v>
      </c>
      <c r="AR960" s="280">
        <f t="shared" si="564"/>
        <v>6.5816652451959886E-5</v>
      </c>
      <c r="AS960" s="475"/>
    </row>
    <row r="961" spans="4:45" s="20" customFormat="1" x14ac:dyDescent="0.25">
      <c r="D961" s="463"/>
      <c r="E961" s="426"/>
      <c r="F961" s="370"/>
      <c r="G961" s="370"/>
      <c r="H961" s="283">
        <v>24</v>
      </c>
      <c r="I961" s="284">
        <v>2683.8976368693202</v>
      </c>
      <c r="J961" s="284">
        <v>48.330601029534499</v>
      </c>
      <c r="K961" s="285">
        <v>2680.482762576497</v>
      </c>
      <c r="L961" s="285">
        <v>48.339477296327921</v>
      </c>
      <c r="M961" s="286">
        <f t="shared" si="553"/>
        <v>0.1272356384204944</v>
      </c>
      <c r="N961" s="286">
        <f t="shared" si="554"/>
        <v>1.8365728139812867E-2</v>
      </c>
      <c r="O961" s="287">
        <f t="shared" si="555"/>
        <v>11.661366435785039</v>
      </c>
      <c r="P961" s="288">
        <f t="shared" si="556"/>
        <v>7.8788112188004389E-5</v>
      </c>
      <c r="Q961" s="223"/>
      <c r="R961" s="23"/>
      <c r="S961" s="372"/>
      <c r="T961" s="367"/>
      <c r="U961" s="367"/>
      <c r="V961" s="3">
        <v>24</v>
      </c>
      <c r="W961" s="252">
        <v>2880.0783685428501</v>
      </c>
      <c r="X961" s="252">
        <v>48.3307526570905</v>
      </c>
      <c r="Y961" s="253">
        <v>2876.8356732267425</v>
      </c>
      <c r="Z961" s="253">
        <v>48.3415374864733</v>
      </c>
      <c r="AA961" s="2">
        <f t="shared" si="557"/>
        <v>0.11259052363037404</v>
      </c>
      <c r="AB961" s="2">
        <f t="shared" si="558"/>
        <v>2.2314631554196745E-2</v>
      </c>
      <c r="AC961" s="215">
        <f t="shared" si="559"/>
        <v>10.515072913105707</v>
      </c>
      <c r="AD961" s="217">
        <f t="shared" si="560"/>
        <v>1.1631254481610405E-4</v>
      </c>
      <c r="AE961" s="223"/>
      <c r="AF961" s="23"/>
      <c r="AG961" s="372"/>
      <c r="AH961" s="367"/>
      <c r="AI961" s="367"/>
      <c r="AJ961" s="3">
        <v>24</v>
      </c>
      <c r="AK961" s="252">
        <v>2664.7804759609298</v>
      </c>
      <c r="AL961" s="252">
        <v>48.330537120022697</v>
      </c>
      <c r="AM961" s="253">
        <v>2661.4209025982009</v>
      </c>
      <c r="AN961" s="253">
        <v>48.338247867097692</v>
      </c>
      <c r="AO961" s="2">
        <f t="shared" si="561"/>
        <v>0.12607317537169652</v>
      </c>
      <c r="AP961" s="2">
        <f t="shared" si="562"/>
        <v>1.5954192803292112E-2</v>
      </c>
      <c r="AQ961" s="215">
        <f t="shared" si="563"/>
        <v>11.286733179557919</v>
      </c>
      <c r="AR961" s="280">
        <f t="shared" si="564"/>
        <v>5.9455620454545237E-5</v>
      </c>
      <c r="AS961" s="475"/>
    </row>
    <row r="962" spans="4:45" s="20" customFormat="1" x14ac:dyDescent="0.25">
      <c r="D962" s="463"/>
      <c r="E962" s="426"/>
      <c r="F962" s="370"/>
      <c r="G962" s="370"/>
      <c r="H962" s="283">
        <v>25</v>
      </c>
      <c r="I962" s="284">
        <v>2683.8868719249599</v>
      </c>
      <c r="J962" s="284">
        <v>48.330491500216297</v>
      </c>
      <c r="K962" s="285">
        <v>2680.3296769077861</v>
      </c>
      <c r="L962" s="285">
        <v>48.338928186575977</v>
      </c>
      <c r="M962" s="286">
        <f t="shared" si="553"/>
        <v>0.13253893278379997</v>
      </c>
      <c r="N962" s="286">
        <f t="shared" si="554"/>
        <v>1.7456239524570344E-2</v>
      </c>
      <c r="O962" s="287">
        <f t="shared" si="555"/>
        <v>12.653636390206492</v>
      </c>
      <c r="P962" s="288">
        <f t="shared" si="556"/>
        <v>7.1177676731608346E-5</v>
      </c>
      <c r="Q962" s="223"/>
      <c r="R962" s="23"/>
      <c r="S962" s="372"/>
      <c r="T962" s="367"/>
      <c r="U962" s="367"/>
      <c r="V962" s="3">
        <v>25</v>
      </c>
      <c r="W962" s="252">
        <v>2880.0670522666201</v>
      </c>
      <c r="X962" s="252">
        <v>48.330615322882203</v>
      </c>
      <c r="Y962" s="253">
        <v>2876.689218917546</v>
      </c>
      <c r="Z962" s="253">
        <v>48.340857546290806</v>
      </c>
      <c r="AA962" s="2">
        <f t="shared" si="557"/>
        <v>0.11728314958555279</v>
      </c>
      <c r="AB962" s="2">
        <f t="shared" si="558"/>
        <v>2.1191998777955311E-2</v>
      </c>
      <c r="AC962" s="215">
        <f t="shared" si="559"/>
        <v>11.40975813411702</v>
      </c>
      <c r="AD962" s="217">
        <f t="shared" si="560"/>
        <v>1.0490314035174507E-4</v>
      </c>
      <c r="AE962" s="223"/>
      <c r="AF962" s="23"/>
      <c r="AG962" s="372"/>
      <c r="AH962" s="367"/>
      <c r="AI962" s="367"/>
      <c r="AJ962" s="3">
        <v>25</v>
      </c>
      <c r="AK962" s="252">
        <v>2664.7697647424402</v>
      </c>
      <c r="AL962" s="252">
        <v>48.330439239664301</v>
      </c>
      <c r="AM962" s="253">
        <v>2661.2701748420986</v>
      </c>
      <c r="AN962" s="253">
        <v>48.337761323864832</v>
      </c>
      <c r="AO962" s="2">
        <f t="shared" si="561"/>
        <v>0.13132803991716746</v>
      </c>
      <c r="AP962" s="2">
        <f t="shared" si="562"/>
        <v>1.5150046876714717E-2</v>
      </c>
      <c r="AQ962" s="215">
        <f t="shared" si="563"/>
        <v>12.247129470572661</v>
      </c>
      <c r="AR962" s="280">
        <f t="shared" si="564"/>
        <v>5.3612917039669571E-5</v>
      </c>
      <c r="AS962" s="475"/>
    </row>
    <row r="963" spans="4:45" s="20" customFormat="1" x14ac:dyDescent="0.25">
      <c r="D963" s="463"/>
      <c r="E963" s="426"/>
      <c r="F963" s="370"/>
      <c r="G963" s="370"/>
      <c r="H963" s="283">
        <v>26</v>
      </c>
      <c r="I963" s="284">
        <v>2683.8761069644602</v>
      </c>
      <c r="J963" s="284">
        <v>48.330416405704298</v>
      </c>
      <c r="K963" s="285">
        <v>2680.1765882453678</v>
      </c>
      <c r="L963" s="285">
        <v>48.338410891614302</v>
      </c>
      <c r="M963" s="286">
        <f t="shared" si="553"/>
        <v>0.13784238063345627</v>
      </c>
      <c r="N963" s="286">
        <f t="shared" si="554"/>
        <v>1.6541313947918478E-2</v>
      </c>
      <c r="O963" s="287">
        <f t="shared" si="555"/>
        <v>13.68643875291462</v>
      </c>
      <c r="P963" s="288">
        <f t="shared" si="556"/>
        <v>6.391180496525002E-5</v>
      </c>
      <c r="Q963" s="223"/>
      <c r="R963" s="23"/>
      <c r="S963" s="372"/>
      <c r="T963" s="367"/>
      <c r="U963" s="367"/>
      <c r="V963" s="3">
        <v>26</v>
      </c>
      <c r="W963" s="252">
        <v>2880.0557359746999</v>
      </c>
      <c r="X963" s="252">
        <v>48.330521111312102</v>
      </c>
      <c r="Y963" s="253">
        <v>2876.5427622802708</v>
      </c>
      <c r="Z963" s="253">
        <v>48.34021767669978</v>
      </c>
      <c r="AA963" s="2">
        <f t="shared" si="557"/>
        <v>0.12197589270751365</v>
      </c>
      <c r="AB963" s="2">
        <f t="shared" si="558"/>
        <v>2.00630267680031E-2</v>
      </c>
      <c r="AC963" s="215">
        <f t="shared" si="559"/>
        <v>12.340984177750787</v>
      </c>
      <c r="AD963" s="217">
        <f t="shared" si="560"/>
        <v>9.402338031751376E-5</v>
      </c>
      <c r="AE963" s="223"/>
      <c r="AF963" s="23"/>
      <c r="AG963" s="372"/>
      <c r="AH963" s="367"/>
      <c r="AI963" s="367"/>
      <c r="AJ963" s="3">
        <v>26</v>
      </c>
      <c r="AK963" s="252">
        <v>2664.7590535077602</v>
      </c>
      <c r="AL963" s="252">
        <v>48.330372133737001</v>
      </c>
      <c r="AM963" s="253">
        <v>2661.1194441144298</v>
      </c>
      <c r="AN963" s="253">
        <v>48.337303481597772</v>
      </c>
      <c r="AO963" s="2">
        <f t="shared" si="561"/>
        <v>0.1365830576141347</v>
      </c>
      <c r="AP963" s="2">
        <f t="shared" si="562"/>
        <v>1.4341598367153215E-2</v>
      </c>
      <c r="AQ963" s="215">
        <f t="shared" si="563"/>
        <v>13.246756536018697</v>
      </c>
      <c r="AR963" s="280">
        <f t="shared" si="564"/>
        <v>4.8043583167016075E-5</v>
      </c>
      <c r="AS963" s="475"/>
    </row>
    <row r="964" spans="4:45" s="20" customFormat="1" x14ac:dyDescent="0.25">
      <c r="D964" s="463"/>
      <c r="E964" s="426"/>
      <c r="F964" s="370"/>
      <c r="G964" s="370"/>
      <c r="H964" s="283">
        <v>27</v>
      </c>
      <c r="I964" s="284">
        <v>2683.8653419879602</v>
      </c>
      <c r="J964" s="284">
        <v>48.3303413111921</v>
      </c>
      <c r="K964" s="285">
        <v>2680.0234965703116</v>
      </c>
      <c r="L964" s="285">
        <v>48.337923568150501</v>
      </c>
      <c r="M964" s="286">
        <f t="shared" si="553"/>
        <v>0.14314598268193454</v>
      </c>
      <c r="N964" s="286">
        <f t="shared" si="554"/>
        <v>1.568839936299948E-2</v>
      </c>
      <c r="O964" s="287">
        <f t="shared" si="555"/>
        <v>14.759776213106996</v>
      </c>
      <c r="P964" s="288">
        <f t="shared" si="556"/>
        <v>5.7490620583213331E-5</v>
      </c>
      <c r="Q964" s="223"/>
      <c r="R964" s="23"/>
      <c r="S964" s="372"/>
      <c r="T964" s="367"/>
      <c r="U964" s="367"/>
      <c r="V964" s="3">
        <v>27</v>
      </c>
      <c r="W964" s="252">
        <v>2880.0444196672302</v>
      </c>
      <c r="X964" s="252">
        <v>48.330426899741802</v>
      </c>
      <c r="Y964" s="253">
        <v>2876.3963032942984</v>
      </c>
      <c r="Z964" s="253">
        <v>48.339615516263066</v>
      </c>
      <c r="AA964" s="2">
        <f t="shared" si="557"/>
        <v>0.12666875371850331</v>
      </c>
      <c r="AB964" s="2">
        <f t="shared" si="558"/>
        <v>1.9012073988763641E-2</v>
      </c>
      <c r="AC964" s="215">
        <f t="shared" si="559"/>
        <v>13.308753070452935</v>
      </c>
      <c r="AD964" s="217">
        <f t="shared" si="560"/>
        <v>8.4430673574850088E-5</v>
      </c>
      <c r="AE964" s="223"/>
      <c r="AF964" s="23"/>
      <c r="AG964" s="372"/>
      <c r="AH964" s="367"/>
      <c r="AI964" s="367"/>
      <c r="AJ964" s="3">
        <v>27</v>
      </c>
      <c r="AK964" s="252">
        <v>2664.7483422569899</v>
      </c>
      <c r="AL964" s="252">
        <v>48.330305027809501</v>
      </c>
      <c r="AM964" s="253">
        <v>2660.9687103981823</v>
      </c>
      <c r="AN964" s="253">
        <v>48.336872647257678</v>
      </c>
      <c r="AO964" s="2">
        <f t="shared" si="561"/>
        <v>0.1418382291067028</v>
      </c>
      <c r="AP964" s="2">
        <f t="shared" si="562"/>
        <v>1.358902958381434E-2</v>
      </c>
      <c r="AQ964" s="215">
        <f t="shared" si="563"/>
        <v>14.285616988112892</v>
      </c>
      <c r="AR964" s="280">
        <f t="shared" si="564"/>
        <v>4.3133625216069382E-5</v>
      </c>
      <c r="AS964" s="475"/>
    </row>
    <row r="965" spans="4:45" s="20" customFormat="1" x14ac:dyDescent="0.25">
      <c r="D965" s="463"/>
      <c r="E965" s="426"/>
      <c r="F965" s="370"/>
      <c r="G965" s="370"/>
      <c r="H965" s="283">
        <v>28</v>
      </c>
      <c r="I965" s="284">
        <v>2683.8545769953798</v>
      </c>
      <c r="J965" s="284">
        <v>48.330278021114196</v>
      </c>
      <c r="K965" s="285">
        <v>2679.8704018647536</v>
      </c>
      <c r="L965" s="285">
        <v>48.337464479688123</v>
      </c>
      <c r="M965" s="286">
        <f t="shared" si="553"/>
        <v>0.14844973959381128</v>
      </c>
      <c r="N965" s="286">
        <f t="shared" si="554"/>
        <v>1.4869474929953292E-2</v>
      </c>
      <c r="O965" s="287">
        <f t="shared" si="555"/>
        <v>15.87365147150051</v>
      </c>
      <c r="P965" s="288">
        <f t="shared" si="556"/>
        <v>5.1645186834758857E-5</v>
      </c>
      <c r="Q965" s="223"/>
      <c r="R965" s="23"/>
      <c r="S965" s="372"/>
      <c r="T965" s="367"/>
      <c r="U965" s="367"/>
      <c r="V965" s="3">
        <v>28</v>
      </c>
      <c r="W965" s="252">
        <v>2880.0331033441498</v>
      </c>
      <c r="X965" s="252">
        <v>48.330347506083697</v>
      </c>
      <c r="Y965" s="253">
        <v>2876.2498419402027</v>
      </c>
      <c r="Z965" s="253">
        <v>48.339048842706177</v>
      </c>
      <c r="AA965" s="2">
        <f t="shared" si="557"/>
        <v>0.13136173329237694</v>
      </c>
      <c r="AB965" s="2">
        <f t="shared" si="558"/>
        <v>1.8003877628614641E-2</v>
      </c>
      <c r="AC965" s="215">
        <f t="shared" si="559"/>
        <v>14.313066850595844</v>
      </c>
      <c r="AD965" s="217">
        <f t="shared" si="560"/>
        <v>7.5713259017703239E-5</v>
      </c>
      <c r="AE965" s="223"/>
      <c r="AF965" s="23"/>
      <c r="AG965" s="372"/>
      <c r="AH965" s="367"/>
      <c r="AI965" s="367"/>
      <c r="AJ965" s="3">
        <v>28</v>
      </c>
      <c r="AK965" s="252">
        <v>2664.7376309900501</v>
      </c>
      <c r="AL965" s="252">
        <v>48.3302484706374</v>
      </c>
      <c r="AM965" s="253">
        <v>2660.8179736773191</v>
      </c>
      <c r="AN965" s="253">
        <v>48.336467227675186</v>
      </c>
      <c r="AO965" s="2">
        <f t="shared" si="561"/>
        <v>0.14709355499568388</v>
      </c>
      <c r="AP965" s="2">
        <f t="shared" si="562"/>
        <v>1.2867215118010408E-2</v>
      </c>
      <c r="AQ965" s="215">
        <f t="shared" si="563"/>
        <v>15.363713449245862</v>
      </c>
      <c r="AR965" s="280">
        <f t="shared" si="564"/>
        <v>3.8672939095011029E-5</v>
      </c>
      <c r="AS965" s="475"/>
    </row>
    <row r="966" spans="4:45" s="20" customFormat="1" x14ac:dyDescent="0.25">
      <c r="D966" s="463"/>
      <c r="E966" s="426"/>
      <c r="F966" s="370"/>
      <c r="G966" s="370"/>
      <c r="H966" s="283">
        <v>29</v>
      </c>
      <c r="I966" s="284">
        <v>2683.84381198648</v>
      </c>
      <c r="J966" s="284">
        <v>48.330225539091401</v>
      </c>
      <c r="K966" s="285">
        <v>2679.7173041118358</v>
      </c>
      <c r="L966" s="285">
        <v>48.33703199033922</v>
      </c>
      <c r="M966" s="286">
        <f t="shared" si="553"/>
        <v>0.15375365199027324</v>
      </c>
      <c r="N966" s="286">
        <f t="shared" si="554"/>
        <v>1.4083218466078601E-2</v>
      </c>
      <c r="O966" s="287">
        <f t="shared" si="555"/>
        <v>17.028067239500395</v>
      </c>
      <c r="P966" s="288">
        <f t="shared" si="556"/>
        <v>4.6327778588933511E-5</v>
      </c>
      <c r="Q966" s="223"/>
      <c r="R966" s="23"/>
      <c r="S966" s="372"/>
      <c r="T966" s="367"/>
      <c r="U966" s="367"/>
      <c r="V966" s="3">
        <v>29</v>
      </c>
      <c r="W966" s="252">
        <v>2880.0217870051702</v>
      </c>
      <c r="X966" s="252">
        <v>48.330281676286802</v>
      </c>
      <c r="Y966" s="253">
        <v>2876.1033781996816</v>
      </c>
      <c r="Z966" s="253">
        <v>48.33851556471631</v>
      </c>
      <c r="AA966" s="2">
        <f t="shared" si="557"/>
        <v>0.1360548320560844</v>
      </c>
      <c r="AB966" s="2">
        <f t="shared" si="558"/>
        <v>1.7036706892499427E-2</v>
      </c>
      <c r="AC966" s="215">
        <f t="shared" si="559"/>
        <v>15.353927566930011</v>
      </c>
      <c r="AD966" s="217">
        <f t="shared" si="560"/>
        <v>6.7796918669591326E-5</v>
      </c>
      <c r="AE966" s="223"/>
      <c r="AF966" s="23"/>
      <c r="AG966" s="372"/>
      <c r="AH966" s="367"/>
      <c r="AI966" s="367"/>
      <c r="AJ966" s="3">
        <v>29</v>
      </c>
      <c r="AK966" s="252">
        <v>2664.7269197067499</v>
      </c>
      <c r="AL966" s="252">
        <v>48.330201571895103</v>
      </c>
      <c r="AM966" s="253">
        <v>2660.6672339367187</v>
      </c>
      <c r="AN966" s="253">
        <v>48.33608572365933</v>
      </c>
      <c r="AO966" s="2">
        <f t="shared" si="561"/>
        <v>0.15234903584333892</v>
      </c>
      <c r="AP966" s="2">
        <f t="shared" si="562"/>
        <v>1.2174895971569035E-2</v>
      </c>
      <c r="AQ966" s="215">
        <f t="shared" si="563"/>
        <v>16.481048551393311</v>
      </c>
      <c r="AR966" s="280">
        <f t="shared" si="564"/>
        <v>3.462324198446574E-5</v>
      </c>
      <c r="AS966" s="475"/>
    </row>
    <row r="967" spans="4:45" s="20" customFormat="1" x14ac:dyDescent="0.25">
      <c r="D967" s="463"/>
      <c r="E967" s="426"/>
      <c r="F967" s="370"/>
      <c r="G967" s="370"/>
      <c r="H967" s="283">
        <v>30</v>
      </c>
      <c r="I967" s="284">
        <v>2683.8330469613002</v>
      </c>
      <c r="J967" s="284">
        <v>48.330185080022403</v>
      </c>
      <c r="K967" s="285">
        <v>2679.564203295648</v>
      </c>
      <c r="L967" s="285">
        <v>48.336624558995389</v>
      </c>
      <c r="M967" s="286">
        <f t="shared" si="553"/>
        <v>0.15905772046757793</v>
      </c>
      <c r="N967" s="286">
        <f t="shared" si="554"/>
        <v>1.3323927815140572E-2</v>
      </c>
      <c r="O967" s="287">
        <f t="shared" si="555"/>
        <v>18.223026241778779</v>
      </c>
      <c r="P967" s="288">
        <f t="shared" si="556"/>
        <v>4.1466889443529136E-5</v>
      </c>
      <c r="Q967" s="223"/>
      <c r="R967" s="23"/>
      <c r="S967" s="372"/>
      <c r="T967" s="367"/>
      <c r="U967" s="367"/>
      <c r="V967" s="3">
        <v>30</v>
      </c>
      <c r="W967" s="252">
        <v>2880.0104706503298</v>
      </c>
      <c r="X967" s="252">
        <v>48.330230928170501</v>
      </c>
      <c r="Y967" s="253">
        <v>2875.9569120554906</v>
      </c>
      <c r="Z967" s="253">
        <v>48.338013714224687</v>
      </c>
      <c r="AA967" s="2">
        <f t="shared" si="557"/>
        <v>0.14074805061121301</v>
      </c>
      <c r="AB967" s="2">
        <f t="shared" si="558"/>
        <v>1.6103349611039257E-2</v>
      </c>
      <c r="AC967" s="215">
        <f t="shared" si="559"/>
        <v>16.431337281794423</v>
      </c>
      <c r="AD967" s="217">
        <f t="shared" si="560"/>
        <v>6.0571758765230835E-5</v>
      </c>
      <c r="AE967" s="223"/>
      <c r="AF967" s="23"/>
      <c r="AG967" s="372"/>
      <c r="AH967" s="367"/>
      <c r="AI967" s="367"/>
      <c r="AJ967" s="3">
        <v>30</v>
      </c>
      <c r="AK967" s="252">
        <v>2664.7162084071101</v>
      </c>
      <c r="AL967" s="252">
        <v>48.3301654171132</v>
      </c>
      <c r="AM967" s="253">
        <v>2660.5164911621241</v>
      </c>
      <c r="AN967" s="253">
        <v>48.33572672445397</v>
      </c>
      <c r="AO967" s="2">
        <f t="shared" si="561"/>
        <v>0.15760467218745494</v>
      </c>
      <c r="AP967" s="2">
        <f t="shared" si="562"/>
        <v>1.1506907317144568E-2</v>
      </c>
      <c r="AQ967" s="215">
        <f t="shared" si="563"/>
        <v>17.637624937832836</v>
      </c>
      <c r="AR967" s="280">
        <f t="shared" si="564"/>
        <v>3.0928139338500867E-5</v>
      </c>
      <c r="AS967" s="475"/>
    </row>
    <row r="968" spans="4:45" s="20" customFormat="1" x14ac:dyDescent="0.25">
      <c r="D968" s="463"/>
      <c r="E968" s="426"/>
      <c r="F968" s="370"/>
      <c r="G968" s="370"/>
      <c r="H968" s="283">
        <v>31</v>
      </c>
      <c r="I968" s="284">
        <v>2683.8222819198199</v>
      </c>
      <c r="J968" s="284">
        <v>48.330151931818598</v>
      </c>
      <c r="K968" s="285">
        <v>2679.4110994011726</v>
      </c>
      <c r="L968" s="285">
        <v>48.336240733836526</v>
      </c>
      <c r="M968" s="286">
        <f t="shared" si="553"/>
        <v>0.16436194558649808</v>
      </c>
      <c r="N968" s="286">
        <f t="shared" si="554"/>
        <v>1.2598350666303409E-2</v>
      </c>
      <c r="O968" s="287">
        <f t="shared" si="555"/>
        <v>19.458531212820112</v>
      </c>
      <c r="P968" s="288">
        <f t="shared" si="556"/>
        <v>3.7073510013520663E-5</v>
      </c>
      <c r="Q968" s="223"/>
      <c r="R968" s="23"/>
      <c r="S968" s="372"/>
      <c r="T968" s="367"/>
      <c r="U968" s="367"/>
      <c r="V968" s="3">
        <v>31</v>
      </c>
      <c r="W968" s="252">
        <v>2879.9991542796201</v>
      </c>
      <c r="X968" s="252">
        <v>48.330189361841597</v>
      </c>
      <c r="Y968" s="253">
        <v>2875.8104434913794</v>
      </c>
      <c r="Z968" s="253">
        <v>48.337541439143664</v>
      </c>
      <c r="AA968" s="2">
        <f t="shared" si="557"/>
        <v>0.14544138952320282</v>
      </c>
      <c r="AB968" s="2">
        <f t="shared" si="558"/>
        <v>1.5212183935432361E-2</v>
      </c>
      <c r="AC968" s="215">
        <f t="shared" si="559"/>
        <v>17.545298067524605</v>
      </c>
      <c r="AD968" s="217">
        <f t="shared" si="560"/>
        <v>5.4053040655555642E-5</v>
      </c>
      <c r="AE968" s="223"/>
      <c r="AF968" s="23"/>
      <c r="AG968" s="372"/>
      <c r="AH968" s="367"/>
      <c r="AI968" s="367"/>
      <c r="AJ968" s="3">
        <v>31</v>
      </c>
      <c r="AK968" s="252">
        <v>2664.7054970910999</v>
      </c>
      <c r="AL968" s="252">
        <v>48.330135795226397</v>
      </c>
      <c r="AM968" s="253">
        <v>2660.3657453400901</v>
      </c>
      <c r="AN968" s="253">
        <v>48.335388902521231</v>
      </c>
      <c r="AO968" s="2">
        <f t="shared" si="561"/>
        <v>0.16286046453340602</v>
      </c>
      <c r="AP968" s="2">
        <f t="shared" si="562"/>
        <v>1.0869216914869364E-2</v>
      </c>
      <c r="AQ968" s="215">
        <f t="shared" si="563"/>
        <v>18.833445260392377</v>
      </c>
      <c r="AR968" s="280">
        <f t="shared" si="564"/>
        <v>2.7595136251039032E-5</v>
      </c>
      <c r="AS968" s="475"/>
    </row>
    <row r="969" spans="4:45" s="20" customFormat="1" x14ac:dyDescent="0.25">
      <c r="D969" s="463"/>
      <c r="E969" s="426"/>
      <c r="F969" s="370"/>
      <c r="G969" s="370"/>
      <c r="H969" s="283">
        <v>32</v>
      </c>
      <c r="I969" s="284">
        <v>2683.8115168619402</v>
      </c>
      <c r="J969" s="284">
        <v>48.3301258390496</v>
      </c>
      <c r="K969" s="285">
        <v>2679.2579924142324</v>
      </c>
      <c r="L969" s="285">
        <v>48.335879147157712</v>
      </c>
      <c r="M969" s="286">
        <f t="shared" si="553"/>
        <v>0.16966632787357652</v>
      </c>
      <c r="N969" s="286">
        <f t="shared" si="554"/>
        <v>1.1904186070757699E-2</v>
      </c>
      <c r="O969" s="287">
        <f t="shared" si="555"/>
        <v>20.734584895872505</v>
      </c>
      <c r="P969" s="288">
        <f t="shared" si="556"/>
        <v>3.3100554186865091E-5</v>
      </c>
      <c r="Q969" s="223"/>
      <c r="R969" s="23"/>
      <c r="S969" s="372"/>
      <c r="T969" s="367"/>
      <c r="U969" s="367"/>
      <c r="V969" s="3">
        <v>32</v>
      </c>
      <c r="W969" s="252">
        <v>2879.9878378929202</v>
      </c>
      <c r="X969" s="252">
        <v>48.330156656215401</v>
      </c>
      <c r="Y969" s="253">
        <v>2875.6639724920337</v>
      </c>
      <c r="Z969" s="253">
        <v>48.337096996531876</v>
      </c>
      <c r="AA969" s="2">
        <f t="shared" si="557"/>
        <v>0.15013484932109722</v>
      </c>
      <c r="AB969" s="2">
        <f t="shared" si="558"/>
        <v>1.4360268612088316E-2</v>
      </c>
      <c r="AC969" s="215">
        <f t="shared" si="559"/>
        <v>18.69581200498304</v>
      </c>
      <c r="AD969" s="217">
        <f t="shared" si="560"/>
        <v>4.8168323708496806E-5</v>
      </c>
      <c r="AE969" s="223"/>
      <c r="AF969" s="23"/>
      <c r="AG969" s="372"/>
      <c r="AH969" s="367"/>
      <c r="AI969" s="367"/>
      <c r="AJ969" s="3">
        <v>32</v>
      </c>
      <c r="AK969" s="252">
        <v>2664.6947857586601</v>
      </c>
      <c r="AL969" s="252">
        <v>48.330112477940702</v>
      </c>
      <c r="AM969" s="253">
        <v>2660.2149964579357</v>
      </c>
      <c r="AN969" s="253">
        <v>48.335071008632617</v>
      </c>
      <c r="AO969" s="2">
        <f t="shared" si="561"/>
        <v>0.16811641335684804</v>
      </c>
      <c r="AP969" s="2">
        <f t="shared" si="562"/>
        <v>1.0259712708466718E-2</v>
      </c>
      <c r="AQ969" s="215">
        <f t="shared" si="563"/>
        <v>20.068512178884859</v>
      </c>
      <c r="AR969" s="280">
        <f t="shared" si="564"/>
        <v>2.4587026622668419E-5</v>
      </c>
      <c r="AS969" s="475"/>
    </row>
    <row r="970" spans="4:45" s="20" customFormat="1" x14ac:dyDescent="0.25">
      <c r="D970" s="463"/>
      <c r="E970" s="426"/>
      <c r="F970" s="370"/>
      <c r="G970" s="370"/>
      <c r="H970" s="283">
        <v>33</v>
      </c>
      <c r="I970" s="284">
        <v>2683.8007517877199</v>
      </c>
      <c r="J970" s="284">
        <v>48.330105021014397</v>
      </c>
      <c r="K970" s="285">
        <v>2679.1048823214433</v>
      </c>
      <c r="L970" s="285">
        <v>48.335538510495823</v>
      </c>
      <c r="M970" s="286">
        <f t="shared" si="553"/>
        <v>0.17497086783170104</v>
      </c>
      <c r="N970" s="286">
        <f t="shared" si="554"/>
        <v>1.1242453288821834E-2</v>
      </c>
      <c r="O970" s="287">
        <f t="shared" si="555"/>
        <v>22.051190044309728</v>
      </c>
      <c r="P970" s="288">
        <f t="shared" si="556"/>
        <v>2.9522807944767844E-5</v>
      </c>
      <c r="Q970" s="223"/>
      <c r="R970" s="23"/>
      <c r="S970" s="372"/>
      <c r="T970" s="367"/>
      <c r="U970" s="367"/>
      <c r="V970" s="3">
        <v>33</v>
      </c>
      <c r="W970" s="252">
        <v>2879.9765214903</v>
      </c>
      <c r="X970" s="252">
        <v>48.330130569194402</v>
      </c>
      <c r="Y970" s="253">
        <v>2875.5174990430219</v>
      </c>
      <c r="Z970" s="253">
        <v>48.336678746162136</v>
      </c>
      <c r="AA970" s="2">
        <f t="shared" si="557"/>
        <v>0.15482843050993769</v>
      </c>
      <c r="AB970" s="2">
        <f t="shared" si="558"/>
        <v>1.3548850149201042E-2</v>
      </c>
      <c r="AC970" s="215">
        <f t="shared" si="559"/>
        <v>19.882881185330245</v>
      </c>
      <c r="AD970" s="217">
        <f t="shared" si="560"/>
        <v>4.2878621600753588E-5</v>
      </c>
      <c r="AE970" s="223"/>
      <c r="AF970" s="23"/>
      <c r="AG970" s="372"/>
      <c r="AH970" s="367"/>
      <c r="AI970" s="367"/>
      <c r="AJ970" s="3">
        <v>33</v>
      </c>
      <c r="AK970" s="252">
        <v>2664.6840744098199</v>
      </c>
      <c r="AL970" s="252">
        <v>48.330093874185401</v>
      </c>
      <c r="AM970" s="253">
        <v>2660.0642445036988</v>
      </c>
      <c r="AN970" s="253">
        <v>48.334771867249735</v>
      </c>
      <c r="AO970" s="2">
        <f t="shared" si="561"/>
        <v>0.17337251910976914</v>
      </c>
      <c r="AP970" s="2">
        <f t="shared" si="562"/>
        <v>9.6792550755474115E-3</v>
      </c>
      <c r="AQ970" s="215">
        <f t="shared" si="563"/>
        <v>21.342828361491261</v>
      </c>
      <c r="AR970" s="280">
        <f t="shared" si="564"/>
        <v>2.1883619109956244E-5</v>
      </c>
      <c r="AS970" s="475"/>
    </row>
    <row r="971" spans="4:45" s="20" customFormat="1" x14ac:dyDescent="0.25">
      <c r="D971" s="463"/>
      <c r="E971" s="426"/>
      <c r="F971" s="370"/>
      <c r="G971" s="370"/>
      <c r="H971" s="283">
        <v>34</v>
      </c>
      <c r="I971" s="284">
        <v>2683.7899866971502</v>
      </c>
      <c r="J971" s="284">
        <v>48.330086553676502</v>
      </c>
      <c r="K971" s="285">
        <v>2678.9517691101673</v>
      </c>
      <c r="L971" s="285">
        <v>48.335217610038491</v>
      </c>
      <c r="M971" s="286">
        <f t="shared" si="553"/>
        <v>0.18027556593342445</v>
      </c>
      <c r="N971" s="286">
        <f t="shared" si="554"/>
        <v>1.0616691853615089E-2</v>
      </c>
      <c r="O971" s="287">
        <f t="shared" si="555"/>
        <v>23.408349418990291</v>
      </c>
      <c r="P971" s="288">
        <f t="shared" si="556"/>
        <v>2.6327739389910816E-5</v>
      </c>
      <c r="Q971" s="223"/>
      <c r="R971" s="23"/>
      <c r="S971" s="372"/>
      <c r="T971" s="367"/>
      <c r="U971" s="367"/>
      <c r="V971" s="3">
        <v>34</v>
      </c>
      <c r="W971" s="252">
        <v>2879.96520507177</v>
      </c>
      <c r="X971" s="252">
        <v>48.330107451283297</v>
      </c>
      <c r="Y971" s="253">
        <v>2875.3710231307405</v>
      </c>
      <c r="Z971" s="253">
        <v>48.336285144468391</v>
      </c>
      <c r="AA971" s="2">
        <f t="shared" si="557"/>
        <v>0.15952213356393857</v>
      </c>
      <c r="AB971" s="2">
        <f t="shared" si="558"/>
        <v>1.2782287296425778E-2</v>
      </c>
      <c r="AC971" s="215">
        <f t="shared" si="559"/>
        <v>21.106507707282013</v>
      </c>
      <c r="AD971" s="217">
        <f t="shared" si="560"/>
        <v>3.8163893089160717E-5</v>
      </c>
      <c r="AE971" s="223"/>
      <c r="AF971" s="23"/>
      <c r="AG971" s="372"/>
      <c r="AH971" s="367"/>
      <c r="AI971" s="367"/>
      <c r="AJ971" s="3">
        <v>34</v>
      </c>
      <c r="AK971" s="252">
        <v>2664.6733630445801</v>
      </c>
      <c r="AL971" s="252">
        <v>48.330077370572297</v>
      </c>
      <c r="AM971" s="253">
        <v>2659.9134894660947</v>
      </c>
      <c r="AN971" s="253">
        <v>48.334490372177463</v>
      </c>
      <c r="AO971" s="2">
        <f t="shared" si="561"/>
        <v>0.17862878221768028</v>
      </c>
      <c r="AP971" s="2">
        <f t="shared" si="562"/>
        <v>9.1309632536453727E-3</v>
      </c>
      <c r="AQ971" s="215">
        <f t="shared" si="563"/>
        <v>22.656396483163785</v>
      </c>
      <c r="AR971" s="280">
        <f t="shared" si="564"/>
        <v>1.9474583167191817E-5</v>
      </c>
      <c r="AS971" s="475"/>
    </row>
    <row r="972" spans="4:45" s="20" customFormat="1" x14ac:dyDescent="0.25">
      <c r="D972" s="463"/>
      <c r="E972" s="426"/>
      <c r="F972" s="370"/>
      <c r="G972" s="370"/>
      <c r="H972" s="283">
        <v>35</v>
      </c>
      <c r="I972" s="284">
        <v>2683.77922159018</v>
      </c>
      <c r="J972" s="284">
        <v>48.330071028578502</v>
      </c>
      <c r="K972" s="285">
        <v>2678.7986527684693</v>
      </c>
      <c r="L972" s="285">
        <v>48.334915302299038</v>
      </c>
      <c r="M972" s="286">
        <f t="shared" si="553"/>
        <v>0.18558042262357236</v>
      </c>
      <c r="N972" s="286">
        <f t="shared" si="554"/>
        <v>1.0023311816926143E-2</v>
      </c>
      <c r="O972" s="287">
        <f t="shared" si="555"/>
        <v>24.806065787796474</v>
      </c>
      <c r="P972" s="288">
        <f t="shared" si="556"/>
        <v>2.3466987879478678E-5</v>
      </c>
      <c r="Q972" s="223"/>
      <c r="R972" s="23"/>
      <c r="S972" s="372"/>
      <c r="T972" s="367"/>
      <c r="U972" s="367"/>
      <c r="V972" s="3">
        <v>35</v>
      </c>
      <c r="W972" s="252">
        <v>2879.9538886372402</v>
      </c>
      <c r="X972" s="252">
        <v>48.330088049264099</v>
      </c>
      <c r="Y972" s="253">
        <v>2875.2245447423675</v>
      </c>
      <c r="Z972" s="253">
        <v>48.335914738849397</v>
      </c>
      <c r="AA972" s="2">
        <f t="shared" si="557"/>
        <v>0.16421595892671031</v>
      </c>
      <c r="AB972" s="2">
        <f t="shared" si="558"/>
        <v>1.2056029319373036E-2</v>
      </c>
      <c r="AC972" s="215">
        <f t="shared" si="559"/>
        <v>22.366693675969938</v>
      </c>
      <c r="AD972" s="217">
        <f t="shared" si="560"/>
        <v>3.3950311523421153E-5</v>
      </c>
      <c r="AE972" s="223"/>
      <c r="AF972" s="23"/>
      <c r="AG972" s="372"/>
      <c r="AH972" s="367"/>
      <c r="AI972" s="367"/>
      <c r="AJ972" s="3">
        <v>35</v>
      </c>
      <c r="AK972" s="252">
        <v>2664.6626516628899</v>
      </c>
      <c r="AL972" s="252">
        <v>48.330063495603099</v>
      </c>
      <c r="AM972" s="253">
        <v>2659.762731334476</v>
      </c>
      <c r="AN972" s="253">
        <v>48.334225482473535</v>
      </c>
      <c r="AO972" s="2">
        <f t="shared" si="561"/>
        <v>0.18388520308024803</v>
      </c>
      <c r="AP972" s="2">
        <f t="shared" si="562"/>
        <v>8.6115899078314673E-3</v>
      </c>
      <c r="AQ972" s="215">
        <f t="shared" si="563"/>
        <v>24.009219224803072</v>
      </c>
      <c r="AR972" s="280">
        <f t="shared" si="564"/>
        <v>1.7322134709680786E-5</v>
      </c>
      <c r="AS972" s="475"/>
    </row>
    <row r="973" spans="4:45" s="20" customFormat="1" x14ac:dyDescent="0.25">
      <c r="D973" s="463"/>
      <c r="E973" s="426"/>
      <c r="F973" s="370"/>
      <c r="G973" s="370"/>
      <c r="H973" s="283">
        <v>36</v>
      </c>
      <c r="I973" s="284">
        <v>2683.7684564668002</v>
      </c>
      <c r="J973" s="284">
        <v>48.330056256360898</v>
      </c>
      <c r="K973" s="285">
        <v>2678.6455332850774</v>
      </c>
      <c r="L973" s="285">
        <v>48.334630510041997</v>
      </c>
      <c r="M973" s="286">
        <f t="shared" si="553"/>
        <v>0.19088543832381194</v>
      </c>
      <c r="N973" s="286">
        <f t="shared" si="554"/>
        <v>9.4646148492679629E-3</v>
      </c>
      <c r="O973" s="287">
        <f t="shared" si="555"/>
        <v>26.244341925833407</v>
      </c>
      <c r="P973" s="288">
        <f t="shared" si="556"/>
        <v>2.0923796739048613E-5</v>
      </c>
      <c r="Q973" s="223"/>
      <c r="R973" s="23"/>
      <c r="S973" s="372"/>
      <c r="T973" s="367"/>
      <c r="U973" s="367"/>
      <c r="V973" s="3">
        <v>36</v>
      </c>
      <c r="W973" s="252">
        <v>2879.9425721867301</v>
      </c>
      <c r="X973" s="252">
        <v>48.330069589792899</v>
      </c>
      <c r="Y973" s="253">
        <v>2875.0780638658143</v>
      </c>
      <c r="Z973" s="253">
        <v>48.335566162308062</v>
      </c>
      <c r="AA973" s="2">
        <f t="shared" si="557"/>
        <v>0.16890990702020045</v>
      </c>
      <c r="AB973" s="2">
        <f t="shared" si="558"/>
        <v>1.1372986966118657E-2</v>
      </c>
      <c r="AC973" s="215">
        <f t="shared" si="559"/>
        <v>23.66344120425881</v>
      </c>
      <c r="AD973" s="217">
        <f t="shared" si="560"/>
        <v>3.0212309414447756E-5</v>
      </c>
      <c r="AE973" s="223"/>
      <c r="AF973" s="23"/>
      <c r="AG973" s="372"/>
      <c r="AH973" s="367"/>
      <c r="AI973" s="367"/>
      <c r="AJ973" s="3">
        <v>36</v>
      </c>
      <c r="AK973" s="252">
        <v>2664.65194026475</v>
      </c>
      <c r="AL973" s="252">
        <v>48.330050293456097</v>
      </c>
      <c r="AM973" s="253">
        <v>2659.6119700987942</v>
      </c>
      <c r="AN973" s="253">
        <v>48.333976218599403</v>
      </c>
      <c r="AO973" s="2">
        <f t="shared" si="561"/>
        <v>0.18914178207661195</v>
      </c>
      <c r="AP973" s="2">
        <f t="shared" si="562"/>
        <v>8.1231555098095088E-3</v>
      </c>
      <c r="AQ973" s="215">
        <f t="shared" si="563"/>
        <v>25.401299273724181</v>
      </c>
      <c r="AR973" s="280">
        <f t="shared" si="564"/>
        <v>1.5412888230846836E-5</v>
      </c>
      <c r="AS973" s="475"/>
    </row>
    <row r="974" spans="4:45" s="20" customFormat="1" x14ac:dyDescent="0.25">
      <c r="D974" s="463"/>
      <c r="E974" s="426"/>
      <c r="F974" s="370"/>
      <c r="G974" s="370"/>
      <c r="H974" s="283">
        <v>37</v>
      </c>
      <c r="I974" s="284">
        <v>2683.75769132706</v>
      </c>
      <c r="J974" s="284">
        <v>48.330046053848001</v>
      </c>
      <c r="K974" s="285">
        <v>2678.4924106493431</v>
      </c>
      <c r="L974" s="285">
        <v>48.33436221844471</v>
      </c>
      <c r="M974" s="286">
        <f t="shared" si="553"/>
        <v>0.19619061343475111</v>
      </c>
      <c r="N974" s="286">
        <f t="shared" si="554"/>
        <v>8.9306031115715563E-3</v>
      </c>
      <c r="O974" s="287">
        <f t="shared" si="555"/>
        <v>27.723180615138659</v>
      </c>
      <c r="P974" s="288">
        <f t="shared" si="556"/>
        <v>1.8629276825883438E-5</v>
      </c>
      <c r="Q974" s="223"/>
      <c r="R974" s="23"/>
      <c r="S974" s="372"/>
      <c r="T974" s="367"/>
      <c r="U974" s="367"/>
      <c r="V974" s="3">
        <v>37</v>
      </c>
      <c r="W974" s="252">
        <v>2879.9312557202802</v>
      </c>
      <c r="X974" s="252">
        <v>48.330056853940803</v>
      </c>
      <c r="Y974" s="253">
        <v>2874.9315804896851</v>
      </c>
      <c r="Z974" s="253">
        <v>48.335238128406708</v>
      </c>
      <c r="AA974" s="2">
        <f t="shared" si="557"/>
        <v>0.17360397824303955</v>
      </c>
      <c r="AB974" s="2">
        <f t="shared" si="558"/>
        <v>1.0720604946861494E-2</v>
      </c>
      <c r="AC974" s="215">
        <f t="shared" si="559"/>
        <v>24.996752411426471</v>
      </c>
      <c r="AD974" s="217">
        <f t="shared" si="560"/>
        <v>2.6845605091034486E-5</v>
      </c>
      <c r="AE974" s="223"/>
      <c r="AF974" s="23"/>
      <c r="AG974" s="372"/>
      <c r="AH974" s="367"/>
      <c r="AI974" s="367"/>
      <c r="AJ974" s="3">
        <v>37</v>
      </c>
      <c r="AK974" s="252">
        <v>2664.6412288502002</v>
      </c>
      <c r="AL974" s="252">
        <v>48.330041175026999</v>
      </c>
      <c r="AM974" s="253">
        <v>2659.4612057495651</v>
      </c>
      <c r="AN974" s="253">
        <v>48.333741658798168</v>
      </c>
      <c r="AO974" s="2">
        <f t="shared" si="561"/>
        <v>0.1943985195661864</v>
      </c>
      <c r="AP974" s="2">
        <f t="shared" si="562"/>
        <v>7.6566948448644548E-3</v>
      </c>
      <c r="AQ974" s="215">
        <f t="shared" si="563"/>
        <v>26.83263932311251</v>
      </c>
      <c r="AR974" s="280">
        <f t="shared" si="564"/>
        <v>1.3693580140686334E-5</v>
      </c>
      <c r="AS974" s="475"/>
    </row>
    <row r="975" spans="4:45" s="20" customFormat="1" x14ac:dyDescent="0.25">
      <c r="D975" s="463"/>
      <c r="E975" s="426"/>
      <c r="F975" s="370"/>
      <c r="G975" s="370"/>
      <c r="H975" s="283">
        <v>38</v>
      </c>
      <c r="I975" s="284">
        <v>2683.7469261709098</v>
      </c>
      <c r="J975" s="284">
        <v>48.3300385554532</v>
      </c>
      <c r="K975" s="285">
        <v>2678.3392848512067</v>
      </c>
      <c r="L975" s="285">
        <v>48.334109471481291</v>
      </c>
      <c r="M975" s="286">
        <f t="shared" si="553"/>
        <v>0.20149594833140808</v>
      </c>
      <c r="N975" s="286">
        <f t="shared" si="554"/>
        <v>8.4231590740823942E-3</v>
      </c>
      <c r="O975" s="287">
        <f t="shared" si="555"/>
        <v>29.242584642560164</v>
      </c>
      <c r="P975" s="288">
        <f t="shared" si="556"/>
        <v>1.6572357307769638E-5</v>
      </c>
      <c r="Q975" s="223"/>
      <c r="R975" s="23"/>
      <c r="S975" s="372"/>
      <c r="T975" s="367"/>
      <c r="U975" s="367"/>
      <c r="V975" s="3">
        <v>38</v>
      </c>
      <c r="W975" s="252">
        <v>2879.91993923784</v>
      </c>
      <c r="X975" s="252">
        <v>48.330047514157101</v>
      </c>
      <c r="Y975" s="253">
        <v>2874.7850946032331</v>
      </c>
      <c r="Z975" s="253">
        <v>48.334929426519615</v>
      </c>
      <c r="AA975" s="2">
        <f t="shared" si="557"/>
        <v>0.17829817296816328</v>
      </c>
      <c r="AB975" s="2">
        <f t="shared" si="558"/>
        <v>1.0101195040380703E-2</v>
      </c>
      <c r="AC975" s="215">
        <f t="shared" si="559"/>
        <v>26.366629421551337</v>
      </c>
      <c r="AD975" s="217">
        <f t="shared" si="560"/>
        <v>2.3833068315263843E-5</v>
      </c>
      <c r="AE975" s="223"/>
      <c r="AF975" s="23"/>
      <c r="AG975" s="372"/>
      <c r="AH975" s="367"/>
      <c r="AI975" s="367"/>
      <c r="AJ975" s="3">
        <v>38</v>
      </c>
      <c r="AK975" s="252">
        <v>2664.6305174191898</v>
      </c>
      <c r="AL975" s="252">
        <v>48.330034472914598</v>
      </c>
      <c r="AM975" s="253">
        <v>2659.3104382778356</v>
      </c>
      <c r="AN975" s="253">
        <v>48.333520935686153</v>
      </c>
      <c r="AO975" s="2">
        <f t="shared" si="561"/>
        <v>0.1996554158850859</v>
      </c>
      <c r="AP975" s="2">
        <f t="shared" si="562"/>
        <v>7.2138636141649316E-3</v>
      </c>
      <c r="AQ975" s="215">
        <f t="shared" si="563"/>
        <v>28.303242070272034</v>
      </c>
      <c r="AR975" s="280">
        <f t="shared" si="564"/>
        <v>1.2155422657438655E-5</v>
      </c>
      <c r="AS975" s="475"/>
    </row>
    <row r="976" spans="4:45" s="20" customFormat="1" x14ac:dyDescent="0.25">
      <c r="D976" s="463"/>
      <c r="E976" s="426"/>
      <c r="F976" s="370"/>
      <c r="G976" s="370"/>
      <c r="H976" s="283">
        <v>39</v>
      </c>
      <c r="I976" s="284">
        <v>2683.73616099832</v>
      </c>
      <c r="J976" s="284">
        <v>48.330032252813297</v>
      </c>
      <c r="K976" s="285">
        <v>2678.1861558811624</v>
      </c>
      <c r="L976" s="285">
        <v>48.333871368516085</v>
      </c>
      <c r="M976" s="286">
        <f t="shared" si="553"/>
        <v>0.20680144336889603</v>
      </c>
      <c r="N976" s="286">
        <f t="shared" si="554"/>
        <v>7.9435405354304437E-3</v>
      </c>
      <c r="O976" s="287">
        <f t="shared" si="555"/>
        <v>30.802556800474715</v>
      </c>
      <c r="P976" s="288">
        <f t="shared" si="556"/>
        <v>1.4738809379399781E-5</v>
      </c>
      <c r="Q976" s="223"/>
      <c r="R976" s="23"/>
      <c r="S976" s="372"/>
      <c r="T976" s="367"/>
      <c r="U976" s="367"/>
      <c r="V976" s="3">
        <v>39</v>
      </c>
      <c r="W976" s="252">
        <v>2879.90862273938</v>
      </c>
      <c r="X976" s="252">
        <v>48.3300396696403</v>
      </c>
      <c r="Y976" s="253">
        <v>2874.6386061963253</v>
      </c>
      <c r="Z976" s="253">
        <v>48.334638917365332</v>
      </c>
      <c r="AA976" s="2">
        <f t="shared" si="557"/>
        <v>0.1829924915479374</v>
      </c>
      <c r="AB976" s="2">
        <f t="shared" si="558"/>
        <v>9.5163334366584751E-3</v>
      </c>
      <c r="AC976" s="215">
        <f t="shared" si="559"/>
        <v>27.773074364070006</v>
      </c>
      <c r="AD976" s="217">
        <f t="shared" si="560"/>
        <v>2.1153079636214648E-5</v>
      </c>
      <c r="AE976" s="223"/>
      <c r="AF976" s="23"/>
      <c r="AG976" s="372"/>
      <c r="AH976" s="367"/>
      <c r="AI976" s="367"/>
      <c r="AJ976" s="3">
        <v>39</v>
      </c>
      <c r="AK976" s="252">
        <v>2664.6198059716999</v>
      </c>
      <c r="AL976" s="252">
        <v>48.330028839439798</v>
      </c>
      <c r="AM976" s="253">
        <v>2659.1596676751519</v>
      </c>
      <c r="AN976" s="253">
        <v>48.333313233045523</v>
      </c>
      <c r="AO976" s="2">
        <f t="shared" si="561"/>
        <v>0.20491247135186719</v>
      </c>
      <c r="AP976" s="2">
        <f t="shared" si="562"/>
        <v>6.7957617336336235E-3</v>
      </c>
      <c r="AQ976" s="215">
        <f t="shared" si="563"/>
        <v>29.813110217429426</v>
      </c>
      <c r="AR976" s="280">
        <f t="shared" si="564"/>
        <v>1.078724135732559E-5</v>
      </c>
      <c r="AS976" s="475"/>
    </row>
    <row r="977" spans="4:45" s="20" customFormat="1" x14ac:dyDescent="0.25">
      <c r="D977" s="463"/>
      <c r="E977" s="426"/>
      <c r="F977" s="370"/>
      <c r="G977" s="370"/>
      <c r="H977" s="283">
        <v>40</v>
      </c>
      <c r="I977" s="284">
        <v>2683.7253958093302</v>
      </c>
      <c r="J977" s="284">
        <v>48.330026508440298</v>
      </c>
      <c r="K977" s="285">
        <v>2678.0330237302264</v>
      </c>
      <c r="L977" s="285">
        <v>48.333647061094524</v>
      </c>
      <c r="M977" s="286">
        <f t="shared" si="553"/>
        <v>0.21210709888546878</v>
      </c>
      <c r="N977" s="286">
        <f t="shared" si="554"/>
        <v>7.4913111284841283E-3</v>
      </c>
      <c r="O977" s="287">
        <f t="shared" si="555"/>
        <v>32.403099886959765</v>
      </c>
      <c r="P977" s="288">
        <f t="shared" si="556"/>
        <v>1.3108401522023779E-5</v>
      </c>
      <c r="Q977" s="223"/>
      <c r="R977" s="23"/>
      <c r="S977" s="372"/>
      <c r="T977" s="367"/>
      <c r="U977" s="367"/>
      <c r="V977" s="3">
        <v>40</v>
      </c>
      <c r="W977" s="252">
        <v>2879.8973062249402</v>
      </c>
      <c r="X977" s="252">
        <v>48.330032529766797</v>
      </c>
      <c r="Y977" s="253">
        <v>2874.4921152594043</v>
      </c>
      <c r="Z977" s="253">
        <v>48.334365528802287</v>
      </c>
      <c r="AA977" s="2">
        <f t="shared" si="557"/>
        <v>0.18768693431715411</v>
      </c>
      <c r="AB977" s="2">
        <f t="shared" si="558"/>
        <v>8.965437862724043E-3</v>
      </c>
      <c r="AC977" s="215">
        <f t="shared" si="559"/>
        <v>29.216089373910851</v>
      </c>
      <c r="AD977" s="217">
        <f t="shared" si="560"/>
        <v>1.8774880641562115E-5</v>
      </c>
      <c r="AE977" s="223"/>
      <c r="AF977" s="23"/>
      <c r="AG977" s="372"/>
      <c r="AH977" s="367"/>
      <c r="AI977" s="367"/>
      <c r="AJ977" s="3">
        <v>40</v>
      </c>
      <c r="AK977" s="252">
        <v>2664.6090945077699</v>
      </c>
      <c r="AL977" s="252">
        <v>48.330023704733101</v>
      </c>
      <c r="AM977" s="253">
        <v>2659.0088939335305</v>
      </c>
      <c r="AN977" s="253">
        <v>48.33311778280612</v>
      </c>
      <c r="AO977" s="2">
        <f t="shared" si="561"/>
        <v>0.21016968626964289</v>
      </c>
      <c r="AP977" s="2">
        <f t="shared" si="562"/>
        <v>6.4019792167328872E-3</v>
      </c>
      <c r="AQ977" s="215">
        <f t="shared" si="563"/>
        <v>31.362246471710769</v>
      </c>
      <c r="AR977" s="280">
        <f t="shared" si="564"/>
        <v>9.5733191219375305E-6</v>
      </c>
      <c r="AS977" s="475"/>
    </row>
    <row r="978" spans="4:45" s="20" customFormat="1" x14ac:dyDescent="0.25">
      <c r="D978" s="463"/>
      <c r="E978" s="426"/>
      <c r="F978" s="370"/>
      <c r="G978" s="370"/>
      <c r="H978" s="283">
        <v>41</v>
      </c>
      <c r="I978" s="284">
        <v>2683.7146306039499</v>
      </c>
      <c r="J978" s="284">
        <v>48.330021824774597</v>
      </c>
      <c r="K978" s="285">
        <v>2677.8798883899062</v>
      </c>
      <c r="L978" s="285">
        <v>48.333435749919872</v>
      </c>
      <c r="M978" s="286">
        <f t="shared" si="553"/>
        <v>0.21741291519995204</v>
      </c>
      <c r="N978" s="286">
        <f t="shared" si="554"/>
        <v>7.063777371447936E-3</v>
      </c>
      <c r="O978" s="287">
        <f t="shared" si="555"/>
        <v>34.044216704343249</v>
      </c>
      <c r="P978" s="288">
        <f t="shared" si="556"/>
        <v>1.1654884897535993E-5</v>
      </c>
      <c r="Q978" s="223"/>
      <c r="R978" s="23"/>
      <c r="S978" s="372"/>
      <c r="T978" s="367"/>
      <c r="U978" s="367"/>
      <c r="V978" s="3">
        <v>41</v>
      </c>
      <c r="W978" s="252">
        <v>2879.88598969452</v>
      </c>
      <c r="X978" s="252">
        <v>48.330026728715602</v>
      </c>
      <c r="Y978" s="253">
        <v>2874.3456217834546</v>
      </c>
      <c r="Z978" s="253">
        <v>48.334108251872159</v>
      </c>
      <c r="AA978" s="2">
        <f t="shared" si="557"/>
        <v>0.19238150159038575</v>
      </c>
      <c r="AB978" s="2">
        <f t="shared" si="558"/>
        <v>8.4451084197980503E-3</v>
      </c>
      <c r="AC978" s="215">
        <f t="shared" si="559"/>
        <v>30.695676589963842</v>
      </c>
      <c r="AD978" s="217">
        <f t="shared" si="560"/>
        <v>1.6658831277514359E-5</v>
      </c>
      <c r="AE978" s="223"/>
      <c r="AF978" s="23"/>
      <c r="AG978" s="372"/>
      <c r="AH978" s="367"/>
      <c r="AI978" s="367"/>
      <c r="AJ978" s="3">
        <v>41</v>
      </c>
      <c r="AK978" s="252">
        <v>2664.5983830273899</v>
      </c>
      <c r="AL978" s="252">
        <v>48.330019517685898</v>
      </c>
      <c r="AM978" s="253">
        <v>2658.8581170454308</v>
      </c>
      <c r="AN978" s="253">
        <v>48.332933862205316</v>
      </c>
      <c r="AO978" s="2">
        <f t="shared" si="561"/>
        <v>0.21542706092305131</v>
      </c>
      <c r="AP978" s="2">
        <f t="shared" si="562"/>
        <v>6.0300917493970605E-3</v>
      </c>
      <c r="AQ978" s="215">
        <f t="shared" si="563"/>
        <v>32.950653543636356</v>
      </c>
      <c r="AR978" s="280">
        <f t="shared" si="564"/>
        <v>8.4934039778615369E-6</v>
      </c>
      <c r="AS978" s="475"/>
    </row>
    <row r="979" spans="4:45" s="20" customFormat="1" x14ac:dyDescent="0.25">
      <c r="D979" s="463"/>
      <c r="E979" s="426"/>
      <c r="F979" s="370"/>
      <c r="G979" s="370"/>
      <c r="H979" s="283">
        <v>42</v>
      </c>
      <c r="I979" s="284">
        <v>2683.7038653821501</v>
      </c>
      <c r="J979" s="284">
        <v>48.330017218961203</v>
      </c>
      <c r="K979" s="285">
        <v>2677.7267498521733</v>
      </c>
      <c r="L979" s="285">
        <v>48.333236682005143</v>
      </c>
      <c r="M979" s="286">
        <f t="shared" si="553"/>
        <v>0.22271889261245592</v>
      </c>
      <c r="N979" s="286">
        <f t="shared" si="554"/>
        <v>6.6614150567228074E-3</v>
      </c>
      <c r="O979" s="287">
        <f t="shared" si="555"/>
        <v>35.725910058689841</v>
      </c>
      <c r="P979" s="288">
        <f t="shared" si="556"/>
        <v>1.0364942291299318E-5</v>
      </c>
      <c r="Q979" s="223"/>
      <c r="R979" s="23"/>
      <c r="S979" s="372"/>
      <c r="T979" s="367"/>
      <c r="U979" s="367"/>
      <c r="V979" s="3">
        <v>42</v>
      </c>
      <c r="W979" s="252">
        <v>2879.8746731481101</v>
      </c>
      <c r="X979" s="252">
        <v>48.330021024577398</v>
      </c>
      <c r="Y979" s="253">
        <v>2874.199125759972</v>
      </c>
      <c r="Z979" s="253">
        <v>48.333866137076392</v>
      </c>
      <c r="AA979" s="2">
        <f t="shared" si="557"/>
        <v>0.19707619366414586</v>
      </c>
      <c r="AB979" s="2">
        <f t="shared" si="558"/>
        <v>7.9559503957963625E-3</v>
      </c>
      <c r="AC979" s="215">
        <f t="shared" si="559"/>
        <v>32.21183815500072</v>
      </c>
      <c r="AD979" s="217">
        <f t="shared" si="560"/>
        <v>1.4784890129914734E-5</v>
      </c>
      <c r="AE979" s="223"/>
      <c r="AF979" s="23"/>
      <c r="AG979" s="372"/>
      <c r="AH979" s="367"/>
      <c r="AI979" s="367"/>
      <c r="AJ979" s="3">
        <v>42</v>
      </c>
      <c r="AK979" s="252">
        <v>2664.5876715305599</v>
      </c>
      <c r="AL979" s="252">
        <v>48.330015400225001</v>
      </c>
      <c r="AM979" s="253">
        <v>2658.7073370037283</v>
      </c>
      <c r="AN979" s="253">
        <v>48.332760791115412</v>
      </c>
      <c r="AO979" s="2">
        <f t="shared" si="561"/>
        <v>0.22068459558149445</v>
      </c>
      <c r="AP979" s="2">
        <f t="shared" si="562"/>
        <v>5.6805090328978514E-3</v>
      </c>
      <c r="AQ979" s="215">
        <f t="shared" si="563"/>
        <v>34.578334147447528</v>
      </c>
      <c r="AR979" s="280">
        <f t="shared" si="564"/>
        <v>7.5371711411500771E-6</v>
      </c>
      <c r="AS979" s="475"/>
    </row>
    <row r="980" spans="4:45" s="20" customFormat="1" x14ac:dyDescent="0.25">
      <c r="D980" s="463"/>
      <c r="E980" s="426"/>
      <c r="F980" s="370"/>
      <c r="G980" s="370"/>
      <c r="H980" s="283">
        <v>43</v>
      </c>
      <c r="I980" s="284">
        <v>2683.6931001439798</v>
      </c>
      <c r="J980" s="284">
        <v>48.330014481848501</v>
      </c>
      <c r="K980" s="285">
        <v>2677.5736081094351</v>
      </c>
      <c r="L980" s="285">
        <v>48.333049147990053</v>
      </c>
      <c r="M980" s="286">
        <f t="shared" si="553"/>
        <v>0.22802503140975328</v>
      </c>
      <c r="N980" s="286">
        <f t="shared" si="554"/>
        <v>6.279050759837583E-3</v>
      </c>
      <c r="O980" s="287">
        <f t="shared" si="555"/>
        <v>37.448182760855929</v>
      </c>
      <c r="P980" s="288">
        <f t="shared" si="556"/>
        <v>9.2091985906828467E-6</v>
      </c>
      <c r="Q980" s="223"/>
      <c r="R980" s="23"/>
      <c r="S980" s="372"/>
      <c r="T980" s="367"/>
      <c r="U980" s="367"/>
      <c r="V980" s="3">
        <v>43</v>
      </c>
      <c r="W980" s="252">
        <v>2879.8633565857399</v>
      </c>
      <c r="X980" s="252">
        <v>48.330017646442798</v>
      </c>
      <c r="Y980" s="253">
        <v>2874.0526271809322</v>
      </c>
      <c r="Z980" s="253">
        <v>48.333638290872173</v>
      </c>
      <c r="AA980" s="2">
        <f t="shared" si="557"/>
        <v>0.20177101081964888</v>
      </c>
      <c r="AB980" s="2">
        <f t="shared" si="558"/>
        <v>7.4915023947686532E-3</v>
      </c>
      <c r="AC980" s="215">
        <f t="shared" si="559"/>
        <v>33.764576215897037</v>
      </c>
      <c r="AD980" s="217">
        <f t="shared" si="560"/>
        <v>1.3109066083966933E-5</v>
      </c>
      <c r="AE980" s="223"/>
      <c r="AF980" s="23"/>
      <c r="AG980" s="372"/>
      <c r="AH980" s="367"/>
      <c r="AI980" s="367"/>
      <c r="AJ980" s="3">
        <v>43</v>
      </c>
      <c r="AK980" s="252">
        <v>2664.5769600172998</v>
      </c>
      <c r="AL980" s="252">
        <v>48.330012953057597</v>
      </c>
      <c r="AM980" s="253">
        <v>2658.5565538016904</v>
      </c>
      <c r="AN980" s="253">
        <v>48.33259792952866</v>
      </c>
      <c r="AO980" s="2">
        <f t="shared" si="561"/>
        <v>0.22594229050041653</v>
      </c>
      <c r="AP980" s="2">
        <f t="shared" si="562"/>
        <v>5.3485946167106868E-3</v>
      </c>
      <c r="AQ980" s="215">
        <f t="shared" si="563"/>
        <v>36.24529100094896</v>
      </c>
      <c r="AR980" s="280">
        <f t="shared" si="564"/>
        <v>6.6821033559483723E-6</v>
      </c>
      <c r="AS980" s="475"/>
    </row>
    <row r="981" spans="4:45" s="20" customFormat="1" x14ac:dyDescent="0.25">
      <c r="D981" s="463"/>
      <c r="E981" s="426"/>
      <c r="F981" s="370"/>
      <c r="G981" s="370"/>
      <c r="H981" s="283">
        <v>44</v>
      </c>
      <c r="I981" s="284">
        <v>2683.68233488942</v>
      </c>
      <c r="J981" s="284">
        <v>48.330011985883502</v>
      </c>
      <c r="K981" s="285">
        <v>2677.4204631545108</v>
      </c>
      <c r="L981" s="285">
        <v>48.332872479613364</v>
      </c>
      <c r="M981" s="286">
        <f t="shared" si="553"/>
        <v>0.23333133186075028</v>
      </c>
      <c r="N981" s="286">
        <f t="shared" si="554"/>
        <v>5.9186696057470893E-3</v>
      </c>
      <c r="O981" s="287">
        <f t="shared" si="555"/>
        <v>39.211037624454306</v>
      </c>
      <c r="P981" s="288">
        <f t="shared" si="556"/>
        <v>8.1824243785821758E-6</v>
      </c>
      <c r="Q981" s="223"/>
      <c r="R981" s="23"/>
      <c r="S981" s="372"/>
      <c r="T981" s="367"/>
      <c r="U981" s="367"/>
      <c r="V981" s="3">
        <v>44</v>
      </c>
      <c r="W981" s="252">
        <v>2879.8520400074099</v>
      </c>
      <c r="X981" s="252">
        <v>48.330014568651499</v>
      </c>
      <c r="Y981" s="253">
        <v>2873.906126038763</v>
      </c>
      <c r="Z981" s="253">
        <v>48.333423872374887</v>
      </c>
      <c r="AA981" s="2">
        <f t="shared" si="557"/>
        <v>0.20646595332139331</v>
      </c>
      <c r="AB981" s="2">
        <f t="shared" si="558"/>
        <v>7.0542162128763679E-3</v>
      </c>
      <c r="AC981" s="215">
        <f t="shared" si="559"/>
        <v>35.35389292255023</v>
      </c>
      <c r="AD981" s="217">
        <f t="shared" si="560"/>
        <v>1.1623351878302675E-5</v>
      </c>
      <c r="AE981" s="223"/>
      <c r="AF981" s="23"/>
      <c r="AG981" s="372"/>
      <c r="AH981" s="367"/>
      <c r="AI981" s="367"/>
      <c r="AJ981" s="3">
        <v>44</v>
      </c>
      <c r="AK981" s="252">
        <v>2664.5662484876202</v>
      </c>
      <c r="AL981" s="252">
        <v>48.3300107214299</v>
      </c>
      <c r="AM981" s="253">
        <v>2658.4057674329533</v>
      </c>
      <c r="AN981" s="253">
        <v>48.332444675190686</v>
      </c>
      <c r="AO981" s="2">
        <f t="shared" si="561"/>
        <v>0.23120014592106736</v>
      </c>
      <c r="AP981" s="2">
        <f t="shared" si="562"/>
        <v>5.0361126026123105E-3</v>
      </c>
      <c r="AQ981" s="215">
        <f t="shared" si="563"/>
        <v>37.951526824909664</v>
      </c>
      <c r="AR981" s="280">
        <f t="shared" si="564"/>
        <v>5.9241309096433977E-6</v>
      </c>
      <c r="AS981" s="475"/>
    </row>
    <row r="982" spans="4:45" s="20" customFormat="1" x14ac:dyDescent="0.25">
      <c r="D982" s="463"/>
      <c r="E982" s="426"/>
      <c r="F982" s="370"/>
      <c r="G982" s="370"/>
      <c r="H982" s="283">
        <v>45</v>
      </c>
      <c r="I982" s="284">
        <v>2683.6715696184901</v>
      </c>
      <c r="J982" s="284">
        <v>48.330009852796302</v>
      </c>
      <c r="K982" s="285">
        <v>2677.2673149806064</v>
      </c>
      <c r="L982" s="285">
        <v>48.332706047331733</v>
      </c>
      <c r="M982" s="286">
        <f t="shared" si="553"/>
        <v>0.23863779422137421</v>
      </c>
      <c r="N982" s="286">
        <f t="shared" si="554"/>
        <v>5.5787171234676983E-3</v>
      </c>
      <c r="O982" s="287">
        <f t="shared" si="555"/>
        <v>41.014477466854828</v>
      </c>
      <c r="P982" s="288">
        <f t="shared" si="556"/>
        <v>7.2694649728910761E-6</v>
      </c>
      <c r="Q982" s="223"/>
      <c r="R982" s="23"/>
      <c r="S982" s="372"/>
      <c r="T982" s="367"/>
      <c r="U982" s="367"/>
      <c r="V982" s="3">
        <v>45</v>
      </c>
      <c r="W982" s="252">
        <v>2879.84072341313</v>
      </c>
      <c r="X982" s="252">
        <v>48.330011945184502</v>
      </c>
      <c r="Y982" s="253">
        <v>2873.7596223263176</v>
      </c>
      <c r="Z982" s="253">
        <v>48.333222090254885</v>
      </c>
      <c r="AA982" s="2">
        <f t="shared" si="557"/>
        <v>0.21116102141944837</v>
      </c>
      <c r="AB982" s="2">
        <f t="shared" si="558"/>
        <v>6.642135892754049E-3</v>
      </c>
      <c r="AC982" s="215">
        <f t="shared" si="559"/>
        <v>36.979790428030903</v>
      </c>
      <c r="AD982" s="217">
        <f t="shared" si="560"/>
        <v>1.0305031372906965E-5</v>
      </c>
      <c r="AE982" s="223"/>
      <c r="AF982" s="23"/>
      <c r="AG982" s="372"/>
      <c r="AH982" s="367"/>
      <c r="AI982" s="367"/>
      <c r="AJ982" s="3">
        <v>45</v>
      </c>
      <c r="AK982" s="252">
        <v>2664.5555369415101</v>
      </c>
      <c r="AL982" s="252">
        <v>48.330008814090299</v>
      </c>
      <c r="AM982" s="253">
        <v>2658.2549778915004</v>
      </c>
      <c r="AN982" s="253">
        <v>48.332300461373471</v>
      </c>
      <c r="AO982" s="2">
        <f t="shared" si="561"/>
        <v>0.23645816207087852</v>
      </c>
      <c r="AP982" s="2">
        <f t="shared" si="562"/>
        <v>4.7416653532749257E-3</v>
      </c>
      <c r="AQ982" s="215">
        <f t="shared" si="563"/>
        <v>39.697044342659439</v>
      </c>
      <c r="AR982" s="280">
        <f t="shared" si="564"/>
        <v>5.2516472704716148E-6</v>
      </c>
      <c r="AS982" s="475"/>
    </row>
    <row r="983" spans="4:45" s="20" customFormat="1" x14ac:dyDescent="0.25">
      <c r="D983" s="463"/>
      <c r="E983" s="426"/>
      <c r="F983" s="370"/>
      <c r="G983" s="370"/>
      <c r="H983" s="283">
        <v>46</v>
      </c>
      <c r="I983" s="284">
        <v>2683.6608043311899</v>
      </c>
      <c r="J983" s="284">
        <v>48.330008157320201</v>
      </c>
      <c r="K983" s="285">
        <v>2677.1141635812937</v>
      </c>
      <c r="L983" s="285">
        <v>48.332549258076476</v>
      </c>
      <c r="M983" s="286">
        <f t="shared" si="553"/>
        <v>0.24394441873318884</v>
      </c>
      <c r="N983" s="286">
        <f t="shared" si="554"/>
        <v>5.2578115608911706E-3</v>
      </c>
      <c r="O983" s="287">
        <f t="shared" si="555"/>
        <v>42.858505108200717</v>
      </c>
      <c r="P983" s="288">
        <f t="shared" si="556"/>
        <v>6.457193053542533E-6</v>
      </c>
      <c r="Q983" s="223"/>
      <c r="R983" s="23"/>
      <c r="S983" s="372"/>
      <c r="T983" s="367"/>
      <c r="U983" s="367"/>
      <c r="V983" s="3">
        <v>46</v>
      </c>
      <c r="W983" s="252">
        <v>2879.8294068028999</v>
      </c>
      <c r="X983" s="252">
        <v>48.330009867736898</v>
      </c>
      <c r="Y983" s="253">
        <v>2873.6131160368504</v>
      </c>
      <c r="Z983" s="253">
        <v>48.333032199817161</v>
      </c>
      <c r="AA983" s="2">
        <f t="shared" si="557"/>
        <v>0.21585621534959726</v>
      </c>
      <c r="AB983" s="2">
        <f t="shared" si="558"/>
        <v>6.2535308569861298E-3</v>
      </c>
      <c r="AC983" s="215">
        <f t="shared" si="559"/>
        <v>38.64227088807224</v>
      </c>
      <c r="AD983" s="217">
        <f t="shared" si="560"/>
        <v>9.1344912033890981E-6</v>
      </c>
      <c r="AE983" s="223"/>
      <c r="AF983" s="23"/>
      <c r="AG983" s="372"/>
      <c r="AH983" s="367"/>
      <c r="AI983" s="367"/>
      <c r="AJ983" s="3">
        <v>46</v>
      </c>
      <c r="AK983" s="252">
        <v>2664.544825379</v>
      </c>
      <c r="AL983" s="252">
        <v>48.330007297867901</v>
      </c>
      <c r="AM983" s="253">
        <v>2658.1041851716413</v>
      </c>
      <c r="AN983" s="253">
        <v>48.33216475477969</v>
      </c>
      <c r="AO983" s="2">
        <f t="shared" si="561"/>
        <v>0.24171633916658086</v>
      </c>
      <c r="AP983" s="2">
        <f t="shared" si="562"/>
        <v>4.4640111442399684E-3</v>
      </c>
      <c r="AQ983" s="215">
        <f t="shared" si="563"/>
        <v>41.4818462806453</v>
      </c>
      <c r="AR983" s="280">
        <f t="shared" si="564"/>
        <v>4.6546203262253223E-6</v>
      </c>
      <c r="AS983" s="475"/>
    </row>
    <row r="984" spans="4:45" s="20" customFormat="1" x14ac:dyDescent="0.25">
      <c r="D984" s="463"/>
      <c r="E984" s="426"/>
      <c r="F984" s="370"/>
      <c r="G984" s="370"/>
      <c r="H984" s="283">
        <v>47</v>
      </c>
      <c r="I984" s="284">
        <v>2683.6500390275301</v>
      </c>
      <c r="J984" s="284">
        <v>48.330006580986797</v>
      </c>
      <c r="K984" s="285">
        <v>2676.9610089504881</v>
      </c>
      <c r="L984" s="285">
        <v>48.332401553140301</v>
      </c>
      <c r="M984" s="286">
        <f t="shared" si="553"/>
        <v>0.24925120562537384</v>
      </c>
      <c r="N984" s="286">
        <f t="shared" si="554"/>
        <v>4.9554558812029042E-3</v>
      </c>
      <c r="O984" s="287">
        <f t="shared" si="555"/>
        <v>44.743123371571627</v>
      </c>
      <c r="P984" s="288">
        <f t="shared" si="556"/>
        <v>5.735891616056047E-6</v>
      </c>
      <c r="Q984" s="223"/>
      <c r="R984" s="23"/>
      <c r="S984" s="372"/>
      <c r="T984" s="367"/>
      <c r="U984" s="367"/>
      <c r="V984" s="3">
        <v>47</v>
      </c>
      <c r="W984" s="252">
        <v>2879.81809017673</v>
      </c>
      <c r="X984" s="252">
        <v>48.330007937785503</v>
      </c>
      <c r="Y984" s="253">
        <v>2873.4666071639913</v>
      </c>
      <c r="Z984" s="253">
        <v>48.332853500253101</v>
      </c>
      <c r="AA984" s="2">
        <f t="shared" si="557"/>
        <v>0.22055153533496186</v>
      </c>
      <c r="AB984" s="2">
        <f t="shared" si="558"/>
        <v>5.8877757091650666E-3</v>
      </c>
      <c r="AC984" s="215">
        <f t="shared" si="559"/>
        <v>40.341336461108959</v>
      </c>
      <c r="AD984" s="217">
        <f t="shared" si="560"/>
        <v>8.0972257570051706E-6</v>
      </c>
      <c r="AE984" s="223"/>
      <c r="AF984" s="23"/>
      <c r="AG984" s="372"/>
      <c r="AH984" s="367"/>
      <c r="AI984" s="367"/>
      <c r="AJ984" s="3">
        <v>47</v>
      </c>
      <c r="AK984" s="252">
        <v>2664.5341138000799</v>
      </c>
      <c r="AL984" s="252">
        <v>48.330005888156798</v>
      </c>
      <c r="AM984" s="253">
        <v>2657.9533892679933</v>
      </c>
      <c r="AN984" s="253">
        <v>48.33203705357073</v>
      </c>
      <c r="AO984" s="2">
        <f t="shared" si="561"/>
        <v>0.24697467741185611</v>
      </c>
      <c r="AP984" s="2">
        <f t="shared" si="562"/>
        <v>4.2027005306650199E-3</v>
      </c>
      <c r="AQ984" s="215">
        <f t="shared" si="563"/>
        <v>43.30593536720648</v>
      </c>
      <c r="AR984" s="280">
        <f t="shared" si="564"/>
        <v>4.1256329387535576E-6</v>
      </c>
      <c r="AS984" s="475"/>
    </row>
    <row r="985" spans="4:45" s="20" customFormat="1" x14ac:dyDescent="0.25">
      <c r="D985" s="463"/>
      <c r="E985" s="426"/>
      <c r="F985" s="370"/>
      <c r="G985" s="370"/>
      <c r="H985" s="283">
        <v>48</v>
      </c>
      <c r="I985" s="284">
        <v>2683.6392737075198</v>
      </c>
      <c r="J985" s="284">
        <v>48.330005559106702</v>
      </c>
      <c r="K985" s="285">
        <v>2676.8078510824284</v>
      </c>
      <c r="L985" s="285">
        <v>48.332262406186508</v>
      </c>
      <c r="M985" s="286">
        <f t="shared" si="553"/>
        <v>0.25455815511499685</v>
      </c>
      <c r="N985" s="286">
        <f t="shared" si="554"/>
        <v>4.6696602942580918E-3</v>
      </c>
      <c r="O985" s="287">
        <f t="shared" si="555"/>
        <v>46.668335082610177</v>
      </c>
      <c r="P985" s="288">
        <f t="shared" si="556"/>
        <v>5.0933587416303792E-6</v>
      </c>
      <c r="Q985" s="223"/>
      <c r="R985" s="23"/>
      <c r="S985" s="372"/>
      <c r="T985" s="367"/>
      <c r="U985" s="367"/>
      <c r="V985" s="3">
        <v>48</v>
      </c>
      <c r="W985" s="252">
        <v>2879.8067735346199</v>
      </c>
      <c r="X985" s="252">
        <v>48.330006690534901</v>
      </c>
      <c r="Y985" s="253">
        <v>2873.3200957017261</v>
      </c>
      <c r="Z985" s="253">
        <v>48.332685332054183</v>
      </c>
      <c r="AA985" s="2">
        <f t="shared" si="557"/>
        <v>0.22524698158592504</v>
      </c>
      <c r="AB985" s="2">
        <f t="shared" si="558"/>
        <v>5.5423984036117434E-3</v>
      </c>
      <c r="AC985" s="215">
        <f t="shared" si="559"/>
        <v>42.07698930775512</v>
      </c>
      <c r="AD985" s="217">
        <f t="shared" si="560"/>
        <v>7.1751203888195323E-6</v>
      </c>
      <c r="AE985" s="223"/>
      <c r="AF985" s="23"/>
      <c r="AG985" s="372"/>
      <c r="AH985" s="367"/>
      <c r="AI985" s="367"/>
      <c r="AJ985" s="3">
        <v>48</v>
      </c>
      <c r="AK985" s="252">
        <v>2664.5234022047598</v>
      </c>
      <c r="AL985" s="252">
        <v>48.330004974203</v>
      </c>
      <c r="AM985" s="253">
        <v>2657.8025901754631</v>
      </c>
      <c r="AN985" s="253">
        <v>48.331916885510964</v>
      </c>
      <c r="AO985" s="2">
        <f t="shared" si="561"/>
        <v>0.25223317700026698</v>
      </c>
      <c r="AP985" s="2">
        <f t="shared" si="562"/>
        <v>3.9559509852823164E-3</v>
      </c>
      <c r="AQ985" s="215">
        <f t="shared" si="563"/>
        <v>45.169314333138779</v>
      </c>
      <c r="AR985" s="280">
        <f t="shared" si="564"/>
        <v>3.6554048495205215E-6</v>
      </c>
      <c r="AS985" s="475"/>
    </row>
    <row r="986" spans="4:45" s="20" customFormat="1" x14ac:dyDescent="0.25">
      <c r="D986" s="463"/>
      <c r="E986" s="426"/>
      <c r="F986" s="370"/>
      <c r="G986" s="370"/>
      <c r="H986" s="283">
        <v>49</v>
      </c>
      <c r="I986" s="284">
        <v>2683.62850837116</v>
      </c>
      <c r="J986" s="284">
        <v>48.330004532676298</v>
      </c>
      <c r="K986" s="285">
        <v>2676.6546899716595</v>
      </c>
      <c r="L986" s="285">
        <v>48.33213132137351</v>
      </c>
      <c r="M986" s="286">
        <f t="shared" si="553"/>
        <v>0.25986526740742061</v>
      </c>
      <c r="N986" s="286">
        <f t="shared" si="554"/>
        <v>4.4005555508963992E-3</v>
      </c>
      <c r="O986" s="287">
        <f t="shared" si="555"/>
        <v>48.63414306921154</v>
      </c>
      <c r="P986" s="288">
        <f t="shared" si="556"/>
        <v>4.5232301625851787E-6</v>
      </c>
      <c r="Q986" s="223"/>
      <c r="R986" s="23"/>
      <c r="S986" s="372"/>
      <c r="T986" s="367"/>
      <c r="U986" s="367"/>
      <c r="V986" s="3">
        <v>49</v>
      </c>
      <c r="W986" s="252">
        <v>2879.7954568765999</v>
      </c>
      <c r="X986" s="252">
        <v>48.330005437753101</v>
      </c>
      <c r="Y986" s="253">
        <v>2873.1735816443738</v>
      </c>
      <c r="Z986" s="253">
        <v>48.33252707457811</v>
      </c>
      <c r="AA986" s="2">
        <f t="shared" si="557"/>
        <v>0.22994255430238536</v>
      </c>
      <c r="AB986" s="2">
        <f t="shared" si="558"/>
        <v>5.2175388812158441E-3</v>
      </c>
      <c r="AC986" s="215">
        <f t="shared" si="559"/>
        <v>43.849231591169499</v>
      </c>
      <c r="AD986" s="217">
        <f t="shared" si="560"/>
        <v>6.3586522772389474E-6</v>
      </c>
      <c r="AE986" s="223"/>
      <c r="AF986" s="23"/>
      <c r="AG986" s="372"/>
      <c r="AH986" s="367"/>
      <c r="AI986" s="367"/>
      <c r="AJ986" s="3">
        <v>49</v>
      </c>
      <c r="AK986" s="252">
        <v>2664.5126905930501</v>
      </c>
      <c r="AL986" s="252">
        <v>48.330004056178602</v>
      </c>
      <c r="AM986" s="253">
        <v>2657.6517878892296</v>
      </c>
      <c r="AN986" s="253">
        <v>48.331803806221522</v>
      </c>
      <c r="AO986" s="2">
        <f t="shared" si="561"/>
        <v>0.25749183811519022</v>
      </c>
      <c r="AP986" s="2">
        <f t="shared" si="562"/>
        <v>3.7238772850676791E-3</v>
      </c>
      <c r="AQ986" s="215">
        <f t="shared" si="563"/>
        <v>47.071985911292224</v>
      </c>
      <c r="AR986" s="280">
        <f t="shared" si="564"/>
        <v>3.2391002169917036E-6</v>
      </c>
      <c r="AS986" s="475"/>
    </row>
    <row r="987" spans="4:45" s="20" customFormat="1" x14ac:dyDescent="0.25">
      <c r="D987" s="463"/>
      <c r="E987" s="426"/>
      <c r="F987" s="370"/>
      <c r="G987" s="370"/>
      <c r="H987" s="283">
        <v>50</v>
      </c>
      <c r="I987" s="284">
        <v>2683.6177430184598</v>
      </c>
      <c r="J987" s="284">
        <v>48.330003777748502</v>
      </c>
      <c r="K987" s="285">
        <v>2676.5015256130137</v>
      </c>
      <c r="L987" s="285">
        <v>48.332007831587994</v>
      </c>
      <c r="M987" s="286">
        <f t="shared" si="553"/>
        <v>0.26517254269760582</v>
      </c>
      <c r="N987" s="286">
        <f t="shared" si="554"/>
        <v>4.1466039371902469E-3</v>
      </c>
      <c r="O987" s="287">
        <f t="shared" si="555"/>
        <v>50.640550161574737</v>
      </c>
      <c r="P987" s="288">
        <f t="shared" si="556"/>
        <v>4.0162317915838882E-6</v>
      </c>
      <c r="Q987" s="223"/>
      <c r="R987" s="23"/>
      <c r="S987" s="372"/>
      <c r="T987" s="367"/>
      <c r="U987" s="367"/>
      <c r="V987" s="3">
        <v>50</v>
      </c>
      <c r="W987" s="252">
        <v>2879.7841402026502</v>
      </c>
      <c r="X987" s="252">
        <v>48.330004523387899</v>
      </c>
      <c r="Y987" s="253">
        <v>2873.0270649865674</v>
      </c>
      <c r="Z987" s="253">
        <v>48.332378143758383</v>
      </c>
      <c r="AA987" s="2">
        <f t="shared" si="557"/>
        <v>0.23463825367158403</v>
      </c>
      <c r="AB987" s="2">
        <f t="shared" si="558"/>
        <v>4.9112769466752911E-3</v>
      </c>
      <c r="AC987" s="215">
        <f t="shared" si="559"/>
        <v>45.658065475799603</v>
      </c>
      <c r="AD987" s="217">
        <f t="shared" si="560"/>
        <v>5.6340736631779073E-6</v>
      </c>
      <c r="AE987" s="223"/>
      <c r="AF987" s="23"/>
      <c r="AG987" s="372"/>
      <c r="AH987" s="367"/>
      <c r="AI987" s="367"/>
      <c r="AJ987" s="3">
        <v>50</v>
      </c>
      <c r="AK987" s="252">
        <v>2664.50197896496</v>
      </c>
      <c r="AL987" s="252">
        <v>48.330003380818297</v>
      </c>
      <c r="AM987" s="253">
        <v>2657.500982404727</v>
      </c>
      <c r="AN987" s="253">
        <v>48.331697397537063</v>
      </c>
      <c r="AO987" s="2">
        <f t="shared" si="561"/>
        <v>0.26275066093036303</v>
      </c>
      <c r="AP987" s="2">
        <f t="shared" si="562"/>
        <v>3.5051036628685733E-3</v>
      </c>
      <c r="AQ987" s="215">
        <f t="shared" si="563"/>
        <v>49.013952836394772</v>
      </c>
      <c r="AR987" s="280">
        <f t="shared" si="564"/>
        <v>2.8696926434572596E-6</v>
      </c>
      <c r="AS987" s="475"/>
    </row>
    <row r="988" spans="4:45" s="20" customFormat="1" x14ac:dyDescent="0.25">
      <c r="D988" s="463"/>
      <c r="E988" s="426"/>
      <c r="F988" s="370"/>
      <c r="G988" s="370"/>
      <c r="H988" s="283">
        <v>51</v>
      </c>
      <c r="I988" s="284">
        <v>2683.6069776494201</v>
      </c>
      <c r="J988" s="284">
        <v>48.330003033193798</v>
      </c>
      <c r="K988" s="285">
        <v>2676.3483580015936</v>
      </c>
      <c r="L988" s="285">
        <v>48.331891496780486</v>
      </c>
      <c r="M988" s="286">
        <f t="shared" si="553"/>
        <v>0.27047998117012961</v>
      </c>
      <c r="N988" s="286">
        <f t="shared" si="554"/>
        <v>3.9074352745048129E-3</v>
      </c>
      <c r="O988" s="287">
        <f t="shared" si="555"/>
        <v>52.687559191811964</v>
      </c>
      <c r="P988" s="288">
        <f t="shared" si="556"/>
        <v>3.5662947182474888E-6</v>
      </c>
      <c r="Q988" s="223"/>
      <c r="R988" s="23"/>
      <c r="S988" s="372"/>
      <c r="T988" s="367"/>
      <c r="U988" s="367"/>
      <c r="V988" s="3">
        <v>51</v>
      </c>
      <c r="W988" s="252">
        <v>2879.7728235127902</v>
      </c>
      <c r="X988" s="252">
        <v>48.330003621971201</v>
      </c>
      <c r="Y988" s="253">
        <v>2872.8805457232356</v>
      </c>
      <c r="Z988" s="253">
        <v>48.332237989948794</v>
      </c>
      <c r="AA988" s="2">
        <f t="shared" si="557"/>
        <v>0.23933407987187164</v>
      </c>
      <c r="AB988" s="2">
        <f t="shared" si="558"/>
        <v>4.6231487898692166E-3</v>
      </c>
      <c r="AC988" s="215">
        <f t="shared" si="559"/>
        <v>47.503493128387021</v>
      </c>
      <c r="AD988" s="217">
        <f t="shared" si="560"/>
        <v>4.9924002592926321E-6</v>
      </c>
      <c r="AE988" s="223"/>
      <c r="AF988" s="23"/>
      <c r="AG988" s="372"/>
      <c r="AH988" s="367"/>
      <c r="AI988" s="367"/>
      <c r="AJ988" s="3">
        <v>51</v>
      </c>
      <c r="AK988" s="252">
        <v>2664.4912673204799</v>
      </c>
      <c r="AL988" s="252">
        <v>48.330002714728799</v>
      </c>
      <c r="AM988" s="253">
        <v>2657.3501737176316</v>
      </c>
      <c r="AN988" s="253">
        <v>48.331597265959481</v>
      </c>
      <c r="AO988" s="2">
        <f t="shared" si="561"/>
        <v>0.26800964560974744</v>
      </c>
      <c r="AP988" s="2">
        <f t="shared" si="562"/>
        <v>3.2992988642962994E-3</v>
      </c>
      <c r="AQ988" s="215">
        <f t="shared" si="563"/>
        <v>50.99521784464072</v>
      </c>
      <c r="AR988" s="280">
        <f t="shared" si="564"/>
        <v>2.5425936272676246E-6</v>
      </c>
      <c r="AS988" s="475"/>
    </row>
    <row r="989" spans="4:45" s="20" customFormat="1" x14ac:dyDescent="0.25">
      <c r="D989" s="463"/>
      <c r="E989" s="426"/>
      <c r="F989" s="370"/>
      <c r="G989" s="370"/>
      <c r="H989" s="283">
        <v>52</v>
      </c>
      <c r="I989" s="284">
        <v>2683.5962122640599</v>
      </c>
      <c r="J989" s="284">
        <v>48.3300025078046</v>
      </c>
      <c r="K989" s="285">
        <v>2676.1951871327574</v>
      </c>
      <c r="L989" s="285">
        <v>48.331781902397324</v>
      </c>
      <c r="M989" s="286">
        <f t="shared" si="553"/>
        <v>0.27578758300074169</v>
      </c>
      <c r="N989" s="286">
        <f t="shared" si="554"/>
        <v>3.6817597773483616E-3</v>
      </c>
      <c r="O989" s="287">
        <f t="shared" si="555"/>
        <v>54.775172994171243</v>
      </c>
      <c r="P989" s="288">
        <f t="shared" si="556"/>
        <v>3.166245116614713E-6</v>
      </c>
      <c r="Q989" s="223"/>
      <c r="R989" s="23"/>
      <c r="S989" s="372"/>
      <c r="T989" s="367"/>
      <c r="U989" s="367"/>
      <c r="V989" s="3">
        <v>52</v>
      </c>
      <c r="W989" s="252">
        <v>2879.7615068070199</v>
      </c>
      <c r="X989" s="252">
        <v>48.330002987432003</v>
      </c>
      <c r="Y989" s="253">
        <v>2872.7340238495858</v>
      </c>
      <c r="Z989" s="253">
        <v>48.332106095895021</v>
      </c>
      <c r="AA989" s="2">
        <f t="shared" si="557"/>
        <v>0.24403003307124421</v>
      </c>
      <c r="AB989" s="2">
        <f t="shared" si="558"/>
        <v>4.3515587275361686E-3</v>
      </c>
      <c r="AC989" s="215">
        <f t="shared" si="559"/>
        <v>49.385516717027159</v>
      </c>
      <c r="AD989" s="217">
        <f t="shared" si="560"/>
        <v>4.4230652072183064E-6</v>
      </c>
      <c r="AE989" s="223"/>
      <c r="AF989" s="23"/>
      <c r="AG989" s="372"/>
      <c r="AH989" s="367"/>
      <c r="AI989" s="367"/>
      <c r="AJ989" s="3">
        <v>52</v>
      </c>
      <c r="AK989" s="252">
        <v>2664.4805556596302</v>
      </c>
      <c r="AL989" s="252">
        <v>48.330002244672301</v>
      </c>
      <c r="AM989" s="253">
        <v>2657.1993618238462</v>
      </c>
      <c r="AN989" s="253">
        <v>48.331503041202822</v>
      </c>
      <c r="AO989" s="2">
        <f t="shared" si="561"/>
        <v>0.27326879230993256</v>
      </c>
      <c r="AP989" s="2">
        <f t="shared" si="562"/>
        <v>3.1053102851594412E-3</v>
      </c>
      <c r="AQ989" s="215">
        <f t="shared" si="563"/>
        <v>53.015783674259673</v>
      </c>
      <c r="AR989" s="280">
        <f t="shared" si="564"/>
        <v>2.2523902260256644E-6</v>
      </c>
      <c r="AS989" s="475"/>
    </row>
    <row r="990" spans="4:45" s="20" customFormat="1" x14ac:dyDescent="0.25">
      <c r="D990" s="463"/>
      <c r="E990" s="426"/>
      <c r="F990" s="370"/>
      <c r="G990" s="370"/>
      <c r="H990" s="283">
        <v>53</v>
      </c>
      <c r="I990" s="284">
        <v>2683.5854468623702</v>
      </c>
      <c r="J990" s="284">
        <v>48.330002092177999</v>
      </c>
      <c r="K990" s="285">
        <v>2676.0420130021043</v>
      </c>
      <c r="L990" s="285">
        <v>48.331678657903495</v>
      </c>
      <c r="M990" s="286">
        <f t="shared" si="553"/>
        <v>0.2810953483551486</v>
      </c>
      <c r="N990" s="286">
        <f t="shared" si="554"/>
        <v>3.4689957643676663E-3</v>
      </c>
      <c r="O990" s="287">
        <f t="shared" si="555"/>
        <v>56.903394404205343</v>
      </c>
      <c r="P990" s="288">
        <f t="shared" si="556"/>
        <v>2.8108726319094694E-6</v>
      </c>
      <c r="Q990" s="223"/>
      <c r="R990" s="23"/>
      <c r="S990" s="372"/>
      <c r="T990" s="367"/>
      <c r="U990" s="367"/>
      <c r="V990" s="3">
        <v>53</v>
      </c>
      <c r="W990" s="252">
        <v>2879.7501900853499</v>
      </c>
      <c r="X990" s="252">
        <v>48.3300024870342</v>
      </c>
      <c r="Y990" s="253">
        <v>2872.5874993610869</v>
      </c>
      <c r="Z990" s="253">
        <v>48.331981974825702</v>
      </c>
      <c r="AA990" s="2">
        <f t="shared" si="557"/>
        <v>0.2487261134289826</v>
      </c>
      <c r="AB990" s="2">
        <f t="shared" si="558"/>
        <v>4.095774238854758E-3</v>
      </c>
      <c r="AC990" s="215">
        <f t="shared" si="559"/>
        <v>51.304138411443645</v>
      </c>
      <c r="AD990" s="217">
        <f t="shared" si="560"/>
        <v>3.9183719167047151E-6</v>
      </c>
      <c r="AE990" s="223"/>
      <c r="AF990" s="23"/>
      <c r="AG990" s="372"/>
      <c r="AH990" s="367"/>
      <c r="AI990" s="367"/>
      <c r="AJ990" s="3">
        <v>53</v>
      </c>
      <c r="AK990" s="252">
        <v>2664.4698439824201</v>
      </c>
      <c r="AL990" s="252">
        <v>48.3300018727817</v>
      </c>
      <c r="AM990" s="253">
        <v>2657.0485467194871</v>
      </c>
      <c r="AN990" s="253">
        <v>48.331414374824035</v>
      </c>
      <c r="AO990" s="2">
        <f t="shared" si="561"/>
        <v>0.27852810117906263</v>
      </c>
      <c r="AP990" s="2">
        <f t="shared" si="562"/>
        <v>2.9226194653439353E-3</v>
      </c>
      <c r="AQ990" s="215">
        <f t="shared" si="563"/>
        <v>55.07565306481635</v>
      </c>
      <c r="AR990" s="280">
        <f t="shared" si="564"/>
        <v>1.9951620196005645E-6</v>
      </c>
      <c r="AS990" s="475"/>
    </row>
    <row r="991" spans="4:45" s="20" customFormat="1" x14ac:dyDescent="0.25">
      <c r="D991" s="463"/>
      <c r="E991" s="426"/>
      <c r="F991" s="370"/>
      <c r="G991" s="370"/>
      <c r="H991" s="283">
        <v>54</v>
      </c>
      <c r="I991" s="284">
        <v>2683.5746814443701</v>
      </c>
      <c r="J991" s="284">
        <v>48.330001715882098</v>
      </c>
      <c r="K991" s="285">
        <v>2675.8888356054595</v>
      </c>
      <c r="L991" s="285">
        <v>48.331581395391026</v>
      </c>
      <c r="M991" s="286">
        <f t="shared" si="553"/>
        <v>0.28640327739170224</v>
      </c>
      <c r="N991" s="286">
        <f t="shared" si="554"/>
        <v>3.2685277319358481E-3</v>
      </c>
      <c r="O991" s="287">
        <f t="shared" si="555"/>
        <v>59.072226259499523</v>
      </c>
      <c r="P991" s="288">
        <f t="shared" si="556"/>
        <v>2.4953873509291476E-6</v>
      </c>
      <c r="Q991" s="223"/>
      <c r="R991" s="23"/>
      <c r="S991" s="372"/>
      <c r="T991" s="367"/>
      <c r="U991" s="367"/>
      <c r="V991" s="3">
        <v>54</v>
      </c>
      <c r="W991" s="252">
        <v>2879.7388733477901</v>
      </c>
      <c r="X991" s="252">
        <v>48.330002034733802</v>
      </c>
      <c r="Y991" s="253">
        <v>2872.4409722534542</v>
      </c>
      <c r="Z991" s="253">
        <v>48.33186516865603</v>
      </c>
      <c r="AA991" s="2">
        <f t="shared" si="557"/>
        <v>0.25342232109579566</v>
      </c>
      <c r="AB991" s="2">
        <f t="shared" si="558"/>
        <v>3.8550255406344636E-3</v>
      </c>
      <c r="AC991" s="215">
        <f t="shared" si="559"/>
        <v>53.259360382708898</v>
      </c>
      <c r="AD991" s="217">
        <f t="shared" si="560"/>
        <v>3.4712680121572277E-6</v>
      </c>
      <c r="AE991" s="223"/>
      <c r="AF991" s="23"/>
      <c r="AG991" s="372"/>
      <c r="AH991" s="367"/>
      <c r="AI991" s="367"/>
      <c r="AJ991" s="3">
        <v>54</v>
      </c>
      <c r="AK991" s="252">
        <v>2664.45913228884</v>
      </c>
      <c r="AL991" s="252">
        <v>48.330001536065502</v>
      </c>
      <c r="AM991" s="253">
        <v>2656.8977284008715</v>
      </c>
      <c r="AN991" s="253">
        <v>48.331330938934471</v>
      </c>
      <c r="AO991" s="2">
        <f t="shared" si="561"/>
        <v>0.28378757235705987</v>
      </c>
      <c r="AP991" s="2">
        <f t="shared" si="562"/>
        <v>2.7506783089516298E-3</v>
      </c>
      <c r="AQ991" s="215">
        <f t="shared" si="563"/>
        <v>57.174828756984866</v>
      </c>
      <c r="AR991" s="280">
        <f t="shared" si="564"/>
        <v>1.767311988021794E-6</v>
      </c>
      <c r="AS991" s="475"/>
    </row>
    <row r="992" spans="4:45" s="20" customFormat="1" x14ac:dyDescent="0.25">
      <c r="D992" s="463"/>
      <c r="E992" s="426"/>
      <c r="F992" s="370"/>
      <c r="G992" s="370"/>
      <c r="H992" s="283">
        <v>55</v>
      </c>
      <c r="I992" s="284">
        <v>2683.56391601005</v>
      </c>
      <c r="J992" s="284">
        <v>48.330001425008597</v>
      </c>
      <c r="K992" s="285">
        <v>2675.7356549388619</v>
      </c>
      <c r="L992" s="285">
        <v>48.331489768268028</v>
      </c>
      <c r="M992" s="286">
        <f t="shared" si="553"/>
        <v>0.29171137025971117</v>
      </c>
      <c r="N992" s="286">
        <f t="shared" si="554"/>
        <v>3.0795431730766534E-3</v>
      </c>
      <c r="O992" s="287">
        <f t="shared" si="555"/>
        <v>61.281671398678753</v>
      </c>
      <c r="P992" s="288">
        <f t="shared" si="556"/>
        <v>2.2151656578957808E-6</v>
      </c>
      <c r="Q992" s="223"/>
      <c r="R992" s="23"/>
      <c r="S992" s="372"/>
      <c r="T992" s="367"/>
      <c r="U992" s="367"/>
      <c r="V992" s="3">
        <v>55</v>
      </c>
      <c r="W992" s="252">
        <v>2879.7275565943401</v>
      </c>
      <c r="X992" s="252">
        <v>48.330001687091098</v>
      </c>
      <c r="Y992" s="253">
        <v>2872.2944425226356</v>
      </c>
      <c r="Z992" s="253">
        <v>48.331755246297192</v>
      </c>
      <c r="AA992" s="2">
        <f t="shared" si="557"/>
        <v>0.25811865621396274</v>
      </c>
      <c r="AB992" s="2">
        <f t="shared" si="558"/>
        <v>3.6283036310386534E-3</v>
      </c>
      <c r="AC992" s="215">
        <f t="shared" si="559"/>
        <v>55.251184802971373</v>
      </c>
      <c r="AD992" s="217">
        <f t="shared" si="560"/>
        <v>3.0749698892762087E-6</v>
      </c>
      <c r="AE992" s="223"/>
      <c r="AF992" s="23"/>
      <c r="AG992" s="372"/>
      <c r="AH992" s="367"/>
      <c r="AI992" s="367"/>
      <c r="AJ992" s="3">
        <v>55</v>
      </c>
      <c r="AK992" s="252">
        <v>2664.4484205789099</v>
      </c>
      <c r="AL992" s="252">
        <v>48.330001275740301</v>
      </c>
      <c r="AM992" s="253">
        <v>2656.7469068645059</v>
      </c>
      <c r="AN992" s="253">
        <v>48.331252424987419</v>
      </c>
      <c r="AO992" s="2">
        <f t="shared" si="561"/>
        <v>0.28904720597783801</v>
      </c>
      <c r="AP992" s="2">
        <f t="shared" si="562"/>
        <v>2.5887631162668577E-3</v>
      </c>
      <c r="AQ992" s="215">
        <f t="shared" si="563"/>
        <v>59.313313493152478</v>
      </c>
      <c r="AR992" s="280">
        <f t="shared" si="564"/>
        <v>1.565374438563104E-6</v>
      </c>
      <c r="AS992" s="475"/>
    </row>
    <row r="993" spans="4:45" s="20" customFormat="1" x14ac:dyDescent="0.25">
      <c r="D993" s="463"/>
      <c r="E993" s="426"/>
      <c r="F993" s="370"/>
      <c r="G993" s="370"/>
      <c r="H993" s="283">
        <v>56</v>
      </c>
      <c r="I993" s="284">
        <v>2683.5531505594299</v>
      </c>
      <c r="J993" s="284">
        <v>48.330001134135102</v>
      </c>
      <c r="K993" s="285">
        <v>2675.5824709985509</v>
      </c>
      <c r="L993" s="285">
        <v>48.331403450023693</v>
      </c>
      <c r="M993" s="286">
        <f t="shared" si="553"/>
        <v>0.29701962710212831</v>
      </c>
      <c r="N993" s="286">
        <f t="shared" si="554"/>
        <v>2.9015432561206316E-3</v>
      </c>
      <c r="O993" s="287">
        <f t="shared" si="555"/>
        <v>63.531732662214793</v>
      </c>
      <c r="P993" s="288">
        <f t="shared" si="556"/>
        <v>1.9664898513934246E-6</v>
      </c>
      <c r="Q993" s="223"/>
      <c r="R993" s="23"/>
      <c r="S993" s="372"/>
      <c r="T993" s="367"/>
      <c r="U993" s="367"/>
      <c r="V993" s="3">
        <v>56</v>
      </c>
      <c r="W993" s="252">
        <v>2879.7162398249998</v>
      </c>
      <c r="X993" s="252">
        <v>48.330001339448302</v>
      </c>
      <c r="Y993" s="253">
        <v>2872.147910164796</v>
      </c>
      <c r="Z993" s="253">
        <v>48.331651802065473</v>
      </c>
      <c r="AA993" s="2">
        <f t="shared" si="557"/>
        <v>0.26281511891823311</v>
      </c>
      <c r="AB993" s="2">
        <f t="shared" si="558"/>
        <v>3.4149856640367827E-3</v>
      </c>
      <c r="AC993" s="215">
        <f t="shared" si="559"/>
        <v>57.279613845519727</v>
      </c>
      <c r="AD993" s="217">
        <f t="shared" si="560"/>
        <v>2.7240268506787642E-6</v>
      </c>
      <c r="AE993" s="223"/>
      <c r="AF993" s="23"/>
      <c r="AG993" s="372"/>
      <c r="AH993" s="367"/>
      <c r="AI993" s="367"/>
      <c r="AJ993" s="3">
        <v>56</v>
      </c>
      <c r="AK993" s="252">
        <v>2664.4377088526198</v>
      </c>
      <c r="AL993" s="252">
        <v>48.330001015415</v>
      </c>
      <c r="AM993" s="253">
        <v>2656.5960821070744</v>
      </c>
      <c r="AN993" s="253">
        <v>48.331178542637154</v>
      </c>
      <c r="AO993" s="2">
        <f t="shared" si="561"/>
        <v>0.2943070021675333</v>
      </c>
      <c r="AP993" s="2">
        <f t="shared" si="562"/>
        <v>2.4364311968016806E-3</v>
      </c>
      <c r="AQ993" s="215">
        <f t="shared" si="563"/>
        <v>61.491110016453796</v>
      </c>
      <c r="AR993" s="280">
        <f t="shared" si="564"/>
        <v>1.3865703589140454E-6</v>
      </c>
      <c r="AS993" s="475"/>
    </row>
    <row r="994" spans="4:45" s="20" customFormat="1" x14ac:dyDescent="0.25">
      <c r="D994" s="463"/>
      <c r="E994" s="426"/>
      <c r="F994" s="370"/>
      <c r="G994" s="370"/>
      <c r="H994" s="283">
        <v>57</v>
      </c>
      <c r="I994" s="284">
        <v>2683.5423850925099</v>
      </c>
      <c r="J994" s="284">
        <v>48.330000940090699</v>
      </c>
      <c r="K994" s="285">
        <v>2675.4292837809562</v>
      </c>
      <c r="L994" s="285">
        <v>48.331322133064823</v>
      </c>
      <c r="M994" s="286">
        <f t="shared" si="553"/>
        <v>0.30232804805406521</v>
      </c>
      <c r="N994" s="286">
        <f t="shared" si="554"/>
        <v>2.7336911823410072E-3</v>
      </c>
      <c r="O994" s="287">
        <f t="shared" si="555"/>
        <v>65.822412891534228</v>
      </c>
      <c r="P994" s="288">
        <f t="shared" si="556"/>
        <v>1.7455508748761672E-6</v>
      </c>
      <c r="Q994" s="223"/>
      <c r="R994" s="23"/>
      <c r="S994" s="372"/>
      <c r="T994" s="367"/>
      <c r="U994" s="367"/>
      <c r="V994" s="3">
        <v>57</v>
      </c>
      <c r="W994" s="252">
        <v>2879.7049230397802</v>
      </c>
      <c r="X994" s="252">
        <v>48.330001108264099</v>
      </c>
      <c r="Y994" s="253">
        <v>2872.0013751763067</v>
      </c>
      <c r="Z994" s="253">
        <v>48.331554454185074</v>
      </c>
      <c r="AA994" s="2">
        <f t="shared" si="557"/>
        <v>0.26751170933658247</v>
      </c>
      <c r="AB994" s="2">
        <f t="shared" si="558"/>
        <v>3.2140407311293845E-3</v>
      </c>
      <c r="AC994" s="215">
        <f t="shared" si="559"/>
        <v>59.344649684826074</v>
      </c>
      <c r="AD994" s="217">
        <f t="shared" si="560"/>
        <v>2.4128835502093328E-6</v>
      </c>
      <c r="AE994" s="223"/>
      <c r="AF994" s="23"/>
      <c r="AG994" s="372"/>
      <c r="AH994" s="367"/>
      <c r="AI994" s="367"/>
      <c r="AJ994" s="3">
        <v>57</v>
      </c>
      <c r="AK994" s="252">
        <v>2664.4269971099902</v>
      </c>
      <c r="AL994" s="252">
        <v>48.330000841732399</v>
      </c>
      <c r="AM994" s="253">
        <v>2656.4452541254286</v>
      </c>
      <c r="AN994" s="253">
        <v>48.331109018665288</v>
      </c>
      <c r="AO994" s="2">
        <f t="shared" si="561"/>
        <v>0.29956696104712649</v>
      </c>
      <c r="AP994" s="2">
        <f t="shared" si="562"/>
        <v>2.292937954868251E-3</v>
      </c>
      <c r="AQ994" s="215">
        <f t="shared" si="563"/>
        <v>63.708221071598416</v>
      </c>
      <c r="AR994" s="280">
        <f t="shared" si="564"/>
        <v>1.2280561145855587E-6</v>
      </c>
      <c r="AS994" s="475"/>
    </row>
    <row r="995" spans="4:45" s="20" customFormat="1" x14ac:dyDescent="0.25">
      <c r="D995" s="463"/>
      <c r="E995" s="426"/>
      <c r="F995" s="370"/>
      <c r="G995" s="370"/>
      <c r="H995" s="283">
        <v>58</v>
      </c>
      <c r="I995" s="284">
        <v>2683.5316196092899</v>
      </c>
      <c r="J995" s="284">
        <v>48.330000777325303</v>
      </c>
      <c r="K995" s="285">
        <v>2675.2760932826859</v>
      </c>
      <c r="L995" s="285">
        <v>48.331245527619785</v>
      </c>
      <c r="M995" s="286">
        <f t="shared" si="553"/>
        <v>0.30763663324399287</v>
      </c>
      <c r="N995" s="286">
        <f t="shared" si="554"/>
        <v>2.5755230177160189E-3</v>
      </c>
      <c r="O995" s="287">
        <f t="shared" si="555"/>
        <v>68.153714929251947</v>
      </c>
      <c r="P995" s="288">
        <f t="shared" si="556"/>
        <v>1.5494032956138824E-6</v>
      </c>
      <c r="Q995" s="223"/>
      <c r="R995" s="23"/>
      <c r="S995" s="372"/>
      <c r="T995" s="367"/>
      <c r="U995" s="367"/>
      <c r="V995" s="3">
        <v>58</v>
      </c>
      <c r="W995" s="252">
        <v>2879.6936062386899</v>
      </c>
      <c r="X995" s="252">
        <v>48.330000914769798</v>
      </c>
      <c r="Y995" s="253">
        <v>2871.8548375537321</v>
      </c>
      <c r="Z995" s="253">
        <v>48.331462843379171</v>
      </c>
      <c r="AA995" s="2">
        <f t="shared" si="557"/>
        <v>0.27220842759019825</v>
      </c>
      <c r="AB995" s="2">
        <f t="shared" si="558"/>
        <v>3.0248884372078727E-3</v>
      </c>
      <c r="AC995" s="215">
        <f t="shared" si="559"/>
        <v>61.446294496275243</v>
      </c>
      <c r="AD995" s="217">
        <f t="shared" si="560"/>
        <v>2.137235258904241E-6</v>
      </c>
      <c r="AE995" s="223"/>
      <c r="AF995" s="23"/>
      <c r="AG995" s="372"/>
      <c r="AH995" s="367"/>
      <c r="AI995" s="367"/>
      <c r="AJ995" s="3">
        <v>58</v>
      </c>
      <c r="AK995" s="252">
        <v>2664.4162853510202</v>
      </c>
      <c r="AL995" s="252">
        <v>48.3300006960365</v>
      </c>
      <c r="AM995" s="253">
        <v>2656.2944229165778</v>
      </c>
      <c r="AN995" s="253">
        <v>48.331043595970421</v>
      </c>
      <c r="AO995" s="2">
        <f t="shared" si="561"/>
        <v>0.30482708273089493</v>
      </c>
      <c r="AP995" s="2">
        <f t="shared" si="562"/>
        <v>2.1578727889542031E-3</v>
      </c>
      <c r="AQ995" s="215">
        <f t="shared" si="563"/>
        <v>65.964649404006494</v>
      </c>
      <c r="AR995" s="280">
        <f t="shared" si="564"/>
        <v>1.0876402721727362E-6</v>
      </c>
      <c r="AS995" s="475"/>
    </row>
    <row r="996" spans="4:45" s="20" customFormat="1" x14ac:dyDescent="0.25">
      <c r="D996" s="463"/>
      <c r="E996" s="426"/>
      <c r="F996" s="370"/>
      <c r="G996" s="370"/>
      <c r="H996" s="283">
        <v>59</v>
      </c>
      <c r="I996" s="284">
        <v>2683.52085410977</v>
      </c>
      <c r="J996" s="284">
        <v>48.330000643941602</v>
      </c>
      <c r="K996" s="285">
        <v>2675.1228995005154</v>
      </c>
      <c r="L996" s="285">
        <v>48.331173360705968</v>
      </c>
      <c r="M996" s="286">
        <f t="shared" si="553"/>
        <v>0.31294538279414807</v>
      </c>
      <c r="N996" s="286">
        <f t="shared" si="554"/>
        <v>2.4264778579360406E-3</v>
      </c>
      <c r="O996" s="287">
        <f t="shared" si="555"/>
        <v>70.525641619100782</v>
      </c>
      <c r="P996" s="288">
        <f t="shared" si="556"/>
        <v>1.3752646094240961E-6</v>
      </c>
      <c r="Q996" s="223"/>
      <c r="R996" s="23"/>
      <c r="S996" s="372"/>
      <c r="T996" s="367"/>
      <c r="U996" s="367"/>
      <c r="V996" s="3">
        <v>59</v>
      </c>
      <c r="W996" s="252">
        <v>2879.6822894217198</v>
      </c>
      <c r="X996" s="252">
        <v>48.330000756632899</v>
      </c>
      <c r="Y996" s="253">
        <v>2871.7082972938179</v>
      </c>
      <c r="Z996" s="253">
        <v>48.331376631544018</v>
      </c>
      <c r="AA996" s="2">
        <f t="shared" si="557"/>
        <v>0.27690527379335494</v>
      </c>
      <c r="AB996" s="2">
        <f t="shared" si="558"/>
        <v>2.8468340359588864E-3</v>
      </c>
      <c r="AC996" s="215">
        <f t="shared" si="559"/>
        <v>63.584550455842518</v>
      </c>
      <c r="AD996" s="217">
        <f t="shared" si="560"/>
        <v>1.8930317710467512E-6</v>
      </c>
      <c r="AE996" s="223"/>
      <c r="AF996" s="23"/>
      <c r="AG996" s="372"/>
      <c r="AH996" s="367"/>
      <c r="AI996" s="367"/>
      <c r="AJ996" s="3">
        <v>59</v>
      </c>
      <c r="AK996" s="252">
        <v>2664.4055735757001</v>
      </c>
      <c r="AL996" s="252">
        <v>48.330000576630802</v>
      </c>
      <c r="AM996" s="253">
        <v>2656.1435884776793</v>
      </c>
      <c r="AN996" s="253">
        <v>48.330982032617456</v>
      </c>
      <c r="AO996" s="2">
        <f t="shared" si="561"/>
        <v>0.31008736732723058</v>
      </c>
      <c r="AP996" s="2">
        <f t="shared" si="562"/>
        <v>2.0307386197894626E-3</v>
      </c>
      <c r="AQ996" s="215">
        <f t="shared" si="563"/>
        <v>68.260397759919201</v>
      </c>
      <c r="AR996" s="280">
        <f t="shared" si="564"/>
        <v>9.6325585373919591E-7</v>
      </c>
      <c r="AS996" s="475"/>
    </row>
    <row r="997" spans="4:45" s="20" customFormat="1" x14ac:dyDescent="0.25">
      <c r="D997" s="463"/>
      <c r="E997" s="426"/>
      <c r="F997" s="370"/>
      <c r="G997" s="370"/>
      <c r="H997" s="283">
        <v>60</v>
      </c>
      <c r="I997" s="284">
        <v>2683.5100885939501</v>
      </c>
      <c r="J997" s="284">
        <v>48.330000528678497</v>
      </c>
      <c r="K997" s="285">
        <v>2674.9697024313791</v>
      </c>
      <c r="L997" s="285">
        <v>48.331105375157044</v>
      </c>
      <c r="M997" s="286">
        <f t="shared" si="553"/>
        <v>0.31825429682083861</v>
      </c>
      <c r="N997" s="286">
        <f t="shared" si="554"/>
        <v>2.2860468993619568E-3</v>
      </c>
      <c r="O997" s="287">
        <f t="shared" si="555"/>
        <v>72.938195805833175</v>
      </c>
      <c r="P997" s="288">
        <f t="shared" si="556"/>
        <v>1.2206857411587497E-6</v>
      </c>
      <c r="Q997" s="223"/>
      <c r="R997" s="23"/>
      <c r="S997" s="372"/>
      <c r="T997" s="367"/>
      <c r="U997" s="367"/>
      <c r="V997" s="3">
        <v>60</v>
      </c>
      <c r="W997" s="252">
        <v>2879.67097258887</v>
      </c>
      <c r="X997" s="252">
        <v>48.330000620373497</v>
      </c>
      <c r="Y997" s="253">
        <v>2871.5617543934823</v>
      </c>
      <c r="Z997" s="253">
        <v>48.33129550050117</v>
      </c>
      <c r="AA997" s="2">
        <f t="shared" si="557"/>
        <v>0.28160224805465872</v>
      </c>
      <c r="AB997" s="2">
        <f t="shared" si="558"/>
        <v>2.6792470743889881E-3</v>
      </c>
      <c r="AC997" s="215">
        <f t="shared" si="559"/>
        <v>65.759419740407139</v>
      </c>
      <c r="AD997" s="217">
        <f t="shared" si="560"/>
        <v>1.6767145450438347E-6</v>
      </c>
      <c r="AE997" s="223"/>
      <c r="AF997" s="23"/>
      <c r="AG997" s="372"/>
      <c r="AH997" s="367"/>
      <c r="AI997" s="367"/>
      <c r="AJ997" s="3">
        <v>60</v>
      </c>
      <c r="AK997" s="252">
        <v>2664.3948617840401</v>
      </c>
      <c r="AL997" s="252">
        <v>48.330000473437103</v>
      </c>
      <c r="AM997" s="253">
        <v>2655.99275080603</v>
      </c>
      <c r="AN997" s="253">
        <v>48.330924100942923</v>
      </c>
      <c r="AO997" s="2">
        <f t="shared" si="561"/>
        <v>0.31534781494001918</v>
      </c>
      <c r="AP997" s="2">
        <f t="shared" si="562"/>
        <v>1.9110852405797491E-3</v>
      </c>
      <c r="AQ997" s="215">
        <f t="shared" si="563"/>
        <v>70.595468886798074</v>
      </c>
      <c r="AR997" s="280">
        <f t="shared" si="564"/>
        <v>8.5308776950723618E-7</v>
      </c>
      <c r="AS997" s="475"/>
    </row>
    <row r="998" spans="4:45" s="20" customFormat="1" x14ac:dyDescent="0.25">
      <c r="D998" s="463"/>
      <c r="E998" s="426"/>
      <c r="F998" s="370"/>
      <c r="G998" s="370"/>
      <c r="H998" s="283">
        <v>61</v>
      </c>
      <c r="I998" s="284">
        <v>2683.4993230618402</v>
      </c>
      <c r="J998" s="284">
        <v>48.330000427152797</v>
      </c>
      <c r="K998" s="285">
        <v>2674.8165020723609</v>
      </c>
      <c r="L998" s="285">
        <v>48.331041328706625</v>
      </c>
      <c r="M998" s="286">
        <f t="shared" si="553"/>
        <v>0.32356337543518748</v>
      </c>
      <c r="N998" s="286">
        <f t="shared" si="554"/>
        <v>2.1537379363312245E-3</v>
      </c>
      <c r="O998" s="287">
        <f t="shared" si="555"/>
        <v>75.39138033534222</v>
      </c>
      <c r="P998" s="288">
        <f t="shared" si="556"/>
        <v>1.0834760447628616E-6</v>
      </c>
      <c r="Q998" s="223"/>
      <c r="R998" s="23"/>
      <c r="S998" s="372"/>
      <c r="T998" s="367"/>
      <c r="U998" s="367"/>
      <c r="V998" s="3">
        <v>61</v>
      </c>
      <c r="W998" s="252">
        <v>2879.6596557401599</v>
      </c>
      <c r="X998" s="252">
        <v>48.330000500489597</v>
      </c>
      <c r="Y998" s="253">
        <v>2871.4152088498035</v>
      </c>
      <c r="Z998" s="253">
        <v>48.331219150823266</v>
      </c>
      <c r="AA998" s="2">
        <f t="shared" si="557"/>
        <v>0.28629935047783572</v>
      </c>
      <c r="AB998" s="2">
        <f t="shared" si="558"/>
        <v>2.5215193897152079E-3</v>
      </c>
      <c r="AC998" s="215">
        <f t="shared" si="559"/>
        <v>67.970904527906612</v>
      </c>
      <c r="AD998" s="217">
        <f t="shared" si="560"/>
        <v>1.4851086357523015E-6</v>
      </c>
      <c r="AE998" s="223"/>
      <c r="AF998" s="23"/>
      <c r="AG998" s="372"/>
      <c r="AH998" s="367"/>
      <c r="AI998" s="367"/>
      <c r="AJ998" s="3">
        <v>61</v>
      </c>
      <c r="AK998" s="252">
        <v>2664.3841499760501</v>
      </c>
      <c r="AL998" s="252">
        <v>48.330000382539303</v>
      </c>
      <c r="AM998" s="253">
        <v>2655.8419098990589</v>
      </c>
      <c r="AN998" s="253">
        <v>48.330869586713135</v>
      </c>
      <c r="AO998" s="2">
        <f t="shared" si="561"/>
        <v>0.32060842566819819</v>
      </c>
      <c r="AP998" s="2">
        <f t="shared" si="562"/>
        <v>1.7984774817949986E-3</v>
      </c>
      <c r="AQ998" s="215">
        <f t="shared" si="563"/>
        <v>72.969865532954969</v>
      </c>
      <c r="AR998" s="280">
        <f t="shared" si="564"/>
        <v>7.555158958059371E-7</v>
      </c>
      <c r="AS998" s="475"/>
    </row>
    <row r="999" spans="4:45" s="20" customFormat="1" x14ac:dyDescent="0.25">
      <c r="D999" s="463"/>
      <c r="E999" s="426"/>
      <c r="F999" s="370"/>
      <c r="G999" s="370"/>
      <c r="H999" s="283">
        <v>62</v>
      </c>
      <c r="I999" s="284">
        <v>2683.4885575134299</v>
      </c>
      <c r="J999" s="284">
        <v>48.330000360196301</v>
      </c>
      <c r="K999" s="285">
        <v>2674.6632984206849</v>
      </c>
      <c r="L999" s="285">
        <v>48.33098099312496</v>
      </c>
      <c r="M999" s="286">
        <f t="shared" si="553"/>
        <v>0.32887261874232282</v>
      </c>
      <c r="N999" s="286">
        <f t="shared" si="554"/>
        <v>2.0290356328377993E-3</v>
      </c>
      <c r="O999" s="287">
        <f t="shared" si="555"/>
        <v>77.885198054078302</v>
      </c>
      <c r="P999" s="288">
        <f t="shared" si="556"/>
        <v>9.616409407703664E-7</v>
      </c>
      <c r="Q999" s="223"/>
      <c r="R999" s="23"/>
      <c r="S999" s="372"/>
      <c r="T999" s="367"/>
      <c r="U999" s="367"/>
      <c r="V999" s="3">
        <v>62</v>
      </c>
      <c r="W999" s="252">
        <v>2879.6483388755601</v>
      </c>
      <c r="X999" s="252">
        <v>48.330000421746199</v>
      </c>
      <c r="Y999" s="253">
        <v>2871.2686606600123</v>
      </c>
      <c r="Z999" s="253">
        <v>48.331147300728965</v>
      </c>
      <c r="AA999" s="2">
        <f t="shared" si="557"/>
        <v>0.29099658115962301</v>
      </c>
      <c r="AB999" s="2">
        <f t="shared" si="558"/>
        <v>2.373016703409662E-3</v>
      </c>
      <c r="AC999" s="215">
        <f t="shared" si="559"/>
        <v>70.219006996125614</v>
      </c>
      <c r="AD999" s="217">
        <f t="shared" si="560"/>
        <v>1.3153314011103693E-6</v>
      </c>
      <c r="AE999" s="223"/>
      <c r="AF999" s="23"/>
      <c r="AG999" s="372"/>
      <c r="AH999" s="367"/>
      <c r="AI999" s="367"/>
      <c r="AJ999" s="3">
        <v>62</v>
      </c>
      <c r="AK999" s="252">
        <v>2664.3734381517002</v>
      </c>
      <c r="AL999" s="252">
        <v>48.330000322584098</v>
      </c>
      <c r="AM999" s="253">
        <v>2655.6910657543176</v>
      </c>
      <c r="AN999" s="253">
        <v>48.330818288331969</v>
      </c>
      <c r="AO999" s="2">
        <f t="shared" si="561"/>
        <v>0.32586919960460164</v>
      </c>
      <c r="AP999" s="2">
        <f t="shared" si="562"/>
        <v>1.6924596366874088E-3</v>
      </c>
      <c r="AQ999" s="215">
        <f t="shared" si="563"/>
        <v>75.383590446830425</v>
      </c>
      <c r="AR999" s="280">
        <f t="shared" si="564"/>
        <v>6.690679646895597E-7</v>
      </c>
      <c r="AS999" s="475"/>
    </row>
    <row r="1000" spans="4:45" s="20" customFormat="1" x14ac:dyDescent="0.25">
      <c r="D1000" s="463"/>
      <c r="E1000" s="426"/>
      <c r="F1000" s="370"/>
      <c r="G1000" s="370"/>
      <c r="H1000" s="283">
        <v>63</v>
      </c>
      <c r="I1000" s="284">
        <v>2683.4777919487101</v>
      </c>
      <c r="J1000" s="284">
        <v>48.330000294920097</v>
      </c>
      <c r="K1000" s="285">
        <v>2674.5100914737077</v>
      </c>
      <c r="L1000" s="285">
        <v>48.330924153405697</v>
      </c>
      <c r="M1000" s="286">
        <f t="shared" si="553"/>
        <v>0.33418202684249393</v>
      </c>
      <c r="N1000" s="286">
        <f t="shared" si="554"/>
        <v>1.9115631697945348E-3</v>
      </c>
      <c r="O1000" s="287">
        <f t="shared" si="555"/>
        <v>80.419651809358314</v>
      </c>
      <c r="P1000" s="288">
        <f t="shared" si="556"/>
        <v>8.5351450141379989E-7</v>
      </c>
      <c r="Q1000" s="223"/>
      <c r="R1000" s="23"/>
      <c r="S1000" s="372"/>
      <c r="T1000" s="367"/>
      <c r="U1000" s="367"/>
      <c r="V1000" s="3">
        <v>63</v>
      </c>
      <c r="W1000" s="252">
        <v>2879.63702199508</v>
      </c>
      <c r="X1000" s="252">
        <v>48.330000344989799</v>
      </c>
      <c r="Y1000" s="253">
        <v>2871.1221098214814</v>
      </c>
      <c r="Z1000" s="253">
        <v>48.331079685043036</v>
      </c>
      <c r="AA1000" s="2">
        <f t="shared" si="557"/>
        <v>0.29569394019317063</v>
      </c>
      <c r="AB1000" s="2">
        <f t="shared" si="558"/>
        <v>2.2332713543001953E-3</v>
      </c>
      <c r="AC1000" s="215">
        <f t="shared" si="559"/>
        <v>72.503729324096469</v>
      </c>
      <c r="AD1000" s="217">
        <f t="shared" si="560"/>
        <v>1.1649749505234692E-6</v>
      </c>
      <c r="AE1000" s="223"/>
      <c r="AF1000" s="23"/>
      <c r="AG1000" s="372"/>
      <c r="AH1000" s="367"/>
      <c r="AI1000" s="367"/>
      <c r="AJ1000" s="3">
        <v>63</v>
      </c>
      <c r="AK1000" s="252">
        <v>2664.3627263110102</v>
      </c>
      <c r="AL1000" s="252">
        <v>48.330000264133297</v>
      </c>
      <c r="AM1000" s="253">
        <v>2655.5402183694741</v>
      </c>
      <c r="AN1000" s="253">
        <v>48.330770016095386</v>
      </c>
      <c r="AO1000" s="2">
        <f t="shared" si="561"/>
        <v>0.33113013683956677</v>
      </c>
      <c r="AP1000" s="2">
        <f t="shared" si="562"/>
        <v>1.5927000990734721E-3</v>
      </c>
      <c r="AQ1000" s="215">
        <f t="shared" si="563"/>
        <v>77.836646378466838</v>
      </c>
      <c r="AR1000" s="280">
        <f t="shared" si="564"/>
        <v>5.9251808313995811E-7</v>
      </c>
      <c r="AS1000" s="475"/>
    </row>
    <row r="1001" spans="4:45" s="20" customFormat="1" x14ac:dyDescent="0.25">
      <c r="D1001" s="463"/>
      <c r="E1001" s="426"/>
      <c r="F1001" s="370"/>
      <c r="G1001" s="370"/>
      <c r="H1001" s="283">
        <v>64</v>
      </c>
      <c r="I1001" s="284">
        <v>2683.4670263676899</v>
      </c>
      <c r="J1001" s="284">
        <v>48.330000241133902</v>
      </c>
      <c r="K1001" s="285">
        <v>2674.3568812289109</v>
      </c>
      <c r="L1001" s="285">
        <v>48.330870606999731</v>
      </c>
      <c r="M1001" s="286">
        <f t="shared" si="553"/>
        <v>0.33949159983196725</v>
      </c>
      <c r="N1001" s="286">
        <f t="shared" si="554"/>
        <v>1.8008811535000615E-3</v>
      </c>
      <c r="O1001" s="287">
        <f t="shared" si="555"/>
        <v>82.994744449618452</v>
      </c>
      <c r="P1001" s="288">
        <f t="shared" si="556"/>
        <v>7.575367404004645E-7</v>
      </c>
      <c r="Q1001" s="223"/>
      <c r="R1001" s="23"/>
      <c r="S1001" s="372"/>
      <c r="T1001" s="367"/>
      <c r="U1001" s="367"/>
      <c r="V1001" s="3">
        <v>64</v>
      </c>
      <c r="W1001" s="252">
        <v>2879.6257050987201</v>
      </c>
      <c r="X1001" s="252">
        <v>48.3300002818577</v>
      </c>
      <c r="Y1001" s="253">
        <v>2870.9755563317185</v>
      </c>
      <c r="Z1001" s="253">
        <v>48.331016054217756</v>
      </c>
      <c r="AA1001" s="2">
        <f t="shared" si="557"/>
        <v>0.30039142766664056</v>
      </c>
      <c r="AB1001" s="2">
        <f t="shared" si="558"/>
        <v>2.1017429218534111E-3</v>
      </c>
      <c r="AC1001" s="215">
        <f t="shared" si="559"/>
        <v>74.825073691259476</v>
      </c>
      <c r="AD1001" s="217">
        <f t="shared" si="560"/>
        <v>1.0317934874530815E-6</v>
      </c>
      <c r="AE1001" s="223"/>
      <c r="AF1001" s="23"/>
      <c r="AG1001" s="372"/>
      <c r="AH1001" s="367"/>
      <c r="AI1001" s="367"/>
      <c r="AJ1001" s="3">
        <v>64</v>
      </c>
      <c r="AK1001" s="252">
        <v>2664.3520144539698</v>
      </c>
      <c r="AL1001" s="252">
        <v>48.330000215968198</v>
      </c>
      <c r="AM1001" s="253">
        <v>2655.3893677423061</v>
      </c>
      <c r="AN1001" s="253">
        <v>48.33072459148994</v>
      </c>
      <c r="AO1001" s="2">
        <f t="shared" si="561"/>
        <v>0.33639123745817934</v>
      </c>
      <c r="AP1001" s="2">
        <f t="shared" si="562"/>
        <v>1.4988113356190634E-3</v>
      </c>
      <c r="AQ1001" s="215">
        <f t="shared" si="563"/>
        <v>80.329036078095015</v>
      </c>
      <c r="AR1001" s="280">
        <f t="shared" si="564"/>
        <v>5.2471989649848651E-7</v>
      </c>
      <c r="AS1001" s="475"/>
    </row>
    <row r="1002" spans="4:45" s="20" customFormat="1" x14ac:dyDescent="0.25">
      <c r="D1002" s="463"/>
      <c r="E1002" s="426"/>
      <c r="F1002" s="370"/>
      <c r="G1002" s="370"/>
      <c r="H1002" s="283">
        <v>65</v>
      </c>
      <c r="I1002" s="284">
        <v>2683.4562607703701</v>
      </c>
      <c r="J1002" s="284">
        <v>48.3300002019419</v>
      </c>
      <c r="K1002" s="285">
        <v>2674.2036676838939</v>
      </c>
      <c r="L1002" s="285">
        <v>48.330820163093456</v>
      </c>
      <c r="M1002" s="286">
        <f t="shared" si="553"/>
        <v>0.34480133780231748</v>
      </c>
      <c r="N1002" s="286">
        <f t="shared" si="554"/>
        <v>1.6965883470522387E-3</v>
      </c>
      <c r="O1002" s="287">
        <f t="shared" si="555"/>
        <v>85.610478823908679</v>
      </c>
      <c r="P1002" s="288">
        <f t="shared" si="556"/>
        <v>6.7233629006181195E-7</v>
      </c>
      <c r="Q1002" s="223"/>
      <c r="R1002" s="23"/>
      <c r="S1002" s="372"/>
      <c r="T1002" s="367"/>
      <c r="U1002" s="367"/>
      <c r="V1002" s="3">
        <v>65</v>
      </c>
      <c r="W1002" s="252">
        <v>2879.61438818648</v>
      </c>
      <c r="X1002" s="252">
        <v>48.330000236010399</v>
      </c>
      <c r="Y1002" s="253">
        <v>2870.829000188357</v>
      </c>
      <c r="Z1002" s="253">
        <v>48.330956173411899</v>
      </c>
      <c r="AA1002" s="2">
        <f t="shared" si="557"/>
        <v>0.30508904366379042</v>
      </c>
      <c r="AB1002" s="2">
        <f t="shared" si="558"/>
        <v>1.9779379201979234E-3</v>
      </c>
      <c r="AC1002" s="215">
        <f t="shared" si="559"/>
        <v>77.183042277564397</v>
      </c>
      <c r="AD1002" s="217">
        <f t="shared" si="560"/>
        <v>9.1381631558618157E-7</v>
      </c>
      <c r="AE1002" s="223"/>
      <c r="AF1002" s="23"/>
      <c r="AG1002" s="372"/>
      <c r="AH1002" s="367"/>
      <c r="AI1002" s="367"/>
      <c r="AJ1002" s="3">
        <v>65</v>
      </c>
      <c r="AK1002" s="252">
        <v>2664.3413025805798</v>
      </c>
      <c r="AL1002" s="252">
        <v>48.330000180868197</v>
      </c>
      <c r="AM1002" s="253">
        <v>2655.2385138706945</v>
      </c>
      <c r="AN1002" s="253">
        <v>48.330681846532642</v>
      </c>
      <c r="AO1002" s="2">
        <f t="shared" si="561"/>
        <v>0.34165250154207727</v>
      </c>
      <c r="AP1002" s="2">
        <f t="shared" si="562"/>
        <v>1.4104400204708689E-3</v>
      </c>
      <c r="AQ1002" s="215">
        <f t="shared" si="563"/>
        <v>82.860762296815594</v>
      </c>
      <c r="AR1002" s="280">
        <f t="shared" si="564"/>
        <v>4.6466807808270949E-7</v>
      </c>
      <c r="AS1002" s="475"/>
    </row>
    <row r="1003" spans="4:45" s="20" customFormat="1" x14ac:dyDescent="0.25">
      <c r="D1003" s="463"/>
      <c r="E1003" s="426"/>
      <c r="F1003" s="370"/>
      <c r="G1003" s="370"/>
      <c r="H1003" s="283">
        <v>66</v>
      </c>
      <c r="I1003" s="284">
        <v>2683.44549515673</v>
      </c>
      <c r="J1003" s="284">
        <v>48.330000162749798</v>
      </c>
      <c r="K1003" s="285">
        <v>2674.0504508363661</v>
      </c>
      <c r="L1003" s="285">
        <v>48.330772641928824</v>
      </c>
      <c r="M1003" s="286">
        <f t="shared" si="553"/>
        <v>0.35011124084020917</v>
      </c>
      <c r="N1003" s="286">
        <f t="shared" si="554"/>
        <v>1.5983430093634904E-3</v>
      </c>
      <c r="O1003" s="287">
        <f t="shared" si="555"/>
        <v>88.266857781602397</v>
      </c>
      <c r="P1003" s="288">
        <f t="shared" si="556"/>
        <v>5.9672408202972572E-7</v>
      </c>
      <c r="Q1003" s="223"/>
      <c r="R1003" s="23"/>
      <c r="S1003" s="372"/>
      <c r="T1003" s="367"/>
      <c r="U1003" s="367"/>
      <c r="V1003" s="3">
        <v>66</v>
      </c>
      <c r="W1003" s="252">
        <v>2879.6030712583502</v>
      </c>
      <c r="X1003" s="252">
        <v>48.330000190163098</v>
      </c>
      <c r="Y1003" s="253">
        <v>2870.68244138915</v>
      </c>
      <c r="Z1003" s="253">
        <v>48.330899821624094</v>
      </c>
      <c r="AA1003" s="2">
        <f t="shared" si="557"/>
        <v>0.30978678826391098</v>
      </c>
      <c r="AB1003" s="2">
        <f t="shared" si="558"/>
        <v>1.861434838518845E-3</v>
      </c>
      <c r="AC1003" s="215">
        <f t="shared" si="559"/>
        <v>79.577637263266482</v>
      </c>
      <c r="AD1003" s="217">
        <f t="shared" si="560"/>
        <v>8.0933676561365344E-7</v>
      </c>
      <c r="AE1003" s="223"/>
      <c r="AF1003" s="23"/>
      <c r="AG1003" s="372"/>
      <c r="AH1003" s="367"/>
      <c r="AI1003" s="367"/>
      <c r="AJ1003" s="3">
        <v>66</v>
      </c>
      <c r="AK1003" s="252">
        <v>2664.3305906908299</v>
      </c>
      <c r="AL1003" s="252">
        <v>48.330000145768203</v>
      </c>
      <c r="AM1003" s="253">
        <v>2655.087656752617</v>
      </c>
      <c r="AN1003" s="253">
        <v>48.330641623149781</v>
      </c>
      <c r="AO1003" s="2">
        <f t="shared" si="561"/>
        <v>0.34691392916883917</v>
      </c>
      <c r="AP1003" s="2">
        <f t="shared" si="562"/>
        <v>1.3272861155451151E-3</v>
      </c>
      <c r="AQ1003" s="215">
        <f t="shared" si="563"/>
        <v>85.43182778616783</v>
      </c>
      <c r="AR1003" s="280">
        <f t="shared" si="564"/>
        <v>4.1149323107580173E-7</v>
      </c>
      <c r="AS1003" s="475"/>
    </row>
    <row r="1004" spans="4:45" s="20" customFormat="1" x14ac:dyDescent="0.25">
      <c r="D1004" s="463"/>
      <c r="E1004" s="426"/>
      <c r="F1004" s="370"/>
      <c r="G1004" s="370"/>
      <c r="H1004" s="283">
        <v>67</v>
      </c>
      <c r="I1004" s="284">
        <v>2683.4347295267999</v>
      </c>
      <c r="J1004" s="284">
        <v>48.3300001366107</v>
      </c>
      <c r="K1004" s="285">
        <v>2673.8972306841415</v>
      </c>
      <c r="L1004" s="285">
        <v>48.330727874162811</v>
      </c>
      <c r="M1004" s="286">
        <f t="shared" si="553"/>
        <v>0.35542130903031899</v>
      </c>
      <c r="N1004" s="286">
        <f t="shared" si="554"/>
        <v>1.505767742715223E-3</v>
      </c>
      <c r="O1004" s="287">
        <f t="shared" si="555"/>
        <v>90.963884173709388</v>
      </c>
      <c r="P1004" s="288">
        <f t="shared" si="556"/>
        <v>5.2960194475295759E-7</v>
      </c>
      <c r="Q1004" s="223"/>
      <c r="R1004" s="23"/>
      <c r="S1004" s="372"/>
      <c r="T1004" s="367"/>
      <c r="U1004" s="367"/>
      <c r="V1004" s="3">
        <v>67</v>
      </c>
      <c r="W1004" s="252">
        <v>2879.5917543143401</v>
      </c>
      <c r="X1004" s="252">
        <v>48.330000159651803</v>
      </c>
      <c r="Y1004" s="253">
        <v>2870.5358799319624</v>
      </c>
      <c r="Z1004" s="253">
        <v>48.330846790877196</v>
      </c>
      <c r="AA1004" s="2">
        <f t="shared" si="557"/>
        <v>0.3144846615430707</v>
      </c>
      <c r="AB1004" s="2">
        <f t="shared" si="558"/>
        <v>1.7517716172071873E-3</v>
      </c>
      <c r="AC1004" s="215">
        <f t="shared" si="559"/>
        <v>82.008860829403318</v>
      </c>
      <c r="AD1004" s="217">
        <f t="shared" si="560"/>
        <v>7.1678443181039964E-7</v>
      </c>
      <c r="AE1004" s="223"/>
      <c r="AF1004" s="23"/>
      <c r="AG1004" s="372"/>
      <c r="AH1004" s="367"/>
      <c r="AI1004" s="367"/>
      <c r="AJ1004" s="3">
        <v>67</v>
      </c>
      <c r="AK1004" s="252">
        <v>2664.31987878474</v>
      </c>
      <c r="AL1004" s="252">
        <v>48.330000122356502</v>
      </c>
      <c r="AM1004" s="253">
        <v>2654.9367963861423</v>
      </c>
      <c r="AN1004" s="253">
        <v>48.330603772592397</v>
      </c>
      <c r="AO1004" s="2">
        <f t="shared" si="561"/>
        <v>0.35217552041377093</v>
      </c>
      <c r="AP1004" s="2">
        <f t="shared" si="562"/>
        <v>1.2490176585288736E-3</v>
      </c>
      <c r="AQ1004" s="215">
        <f t="shared" si="563"/>
        <v>88.042235298874104</v>
      </c>
      <c r="AR1004" s="280">
        <f t="shared" si="564"/>
        <v>3.6439360729640171E-7</v>
      </c>
      <c r="AS1004" s="475"/>
    </row>
    <row r="1005" spans="4:45" s="20" customFormat="1" x14ac:dyDescent="0.25">
      <c r="D1005" s="463"/>
      <c r="E1005" s="426"/>
      <c r="F1005" s="370"/>
      <c r="G1005" s="370"/>
      <c r="H1005" s="283">
        <v>68</v>
      </c>
      <c r="I1005" s="284">
        <v>2683.4239638805602</v>
      </c>
      <c r="J1005" s="284">
        <v>48.330000112647603</v>
      </c>
      <c r="K1005" s="285">
        <v>2673.7440072251329</v>
      </c>
      <c r="L1005" s="285">
        <v>48.330685700263977</v>
      </c>
      <c r="M1005" s="286">
        <f t="shared" si="553"/>
        <v>0.36073154245178979</v>
      </c>
      <c r="N1005" s="286">
        <f t="shared" si="554"/>
        <v>1.4185549653964043E-3</v>
      </c>
      <c r="O1005" s="287">
        <f t="shared" si="555"/>
        <v>93.701560850951367</v>
      </c>
      <c r="P1005" s="288">
        <f t="shared" si="556"/>
        <v>4.7003037972545209E-7</v>
      </c>
      <c r="Q1005" s="223"/>
      <c r="R1005" s="23"/>
      <c r="S1005" s="372"/>
      <c r="T1005" s="367"/>
      <c r="U1005" s="367"/>
      <c r="V1005" s="3">
        <v>68</v>
      </c>
      <c r="W1005" s="252">
        <v>2879.5804373544502</v>
      </c>
      <c r="X1005" s="252">
        <v>48.330000131700203</v>
      </c>
      <c r="Y1005" s="253">
        <v>2870.3893158147639</v>
      </c>
      <c r="Z1005" s="253">
        <v>48.330796885450731</v>
      </c>
      <c r="AA1005" s="2">
        <f t="shared" si="557"/>
        <v>0.31918266357339198</v>
      </c>
      <c r="AB1005" s="2">
        <f t="shared" si="558"/>
        <v>1.6485697255469529E-3</v>
      </c>
      <c r="AC1005" s="215">
        <f t="shared" si="559"/>
        <v>84.476715157284815</v>
      </c>
      <c r="AD1005" s="217">
        <f t="shared" si="560"/>
        <v>6.3481653898045356E-7</v>
      </c>
      <c r="AE1005" s="223"/>
      <c r="AF1005" s="23"/>
      <c r="AG1005" s="372"/>
      <c r="AH1005" s="367"/>
      <c r="AI1005" s="367"/>
      <c r="AJ1005" s="3">
        <v>68</v>
      </c>
      <c r="AK1005" s="252">
        <v>2664.3091668623001</v>
      </c>
      <c r="AL1005" s="252">
        <v>48.330000100893301</v>
      </c>
      <c r="AM1005" s="253">
        <v>2654.7859327694246</v>
      </c>
      <c r="AN1005" s="253">
        <v>48.330568154886208</v>
      </c>
      <c r="AO1005" s="2">
        <f t="shared" si="561"/>
        <v>0.35743727534784797</v>
      </c>
      <c r="AP1005" s="2">
        <f t="shared" si="562"/>
        <v>1.1753651804707543E-3</v>
      </c>
      <c r="AQ1005" s="215">
        <f t="shared" si="563"/>
        <v>90.691987587707288</v>
      </c>
      <c r="AR1005" s="280">
        <f t="shared" si="564"/>
        <v>3.2268533885801797E-7</v>
      </c>
      <c r="AS1005" s="475"/>
    </row>
    <row r="1006" spans="4:45" s="20" customFormat="1" x14ac:dyDescent="0.25">
      <c r="D1006" s="463"/>
      <c r="E1006" s="426"/>
      <c r="F1006" s="370"/>
      <c r="G1006" s="370"/>
      <c r="H1006" s="283">
        <v>69</v>
      </c>
      <c r="I1006" s="284">
        <v>2683.4131982180202</v>
      </c>
      <c r="J1006" s="284">
        <v>48.330000091213002</v>
      </c>
      <c r="K1006" s="285">
        <v>2673.5907804573453</v>
      </c>
      <c r="L1006" s="285">
        <v>48.330645969944015</v>
      </c>
      <c r="M1006" s="286">
        <f t="shared" si="553"/>
        <v>0.36604194118138966</v>
      </c>
      <c r="N1006" s="286">
        <f t="shared" si="554"/>
        <v>1.3363929852985186E-3</v>
      </c>
      <c r="O1006" s="287">
        <f t="shared" si="555"/>
        <v>96.479890665220793</v>
      </c>
      <c r="P1006" s="288">
        <f t="shared" si="556"/>
        <v>4.1715933517591671E-7</v>
      </c>
      <c r="Q1006" s="223"/>
      <c r="R1006" s="23"/>
      <c r="S1006" s="372"/>
      <c r="T1006" s="367"/>
      <c r="U1006" s="367"/>
      <c r="V1006" s="3">
        <v>69</v>
      </c>
      <c r="W1006" s="252">
        <v>2879.5691203786801</v>
      </c>
      <c r="X1006" s="252">
        <v>48.330000106704603</v>
      </c>
      <c r="Y1006" s="253">
        <v>2870.242749035624</v>
      </c>
      <c r="Z1006" s="253">
        <v>48.330749921158599</v>
      </c>
      <c r="AA1006" s="2">
        <f t="shared" si="557"/>
        <v>0.32388079442349277</v>
      </c>
      <c r="AB1006" s="2">
        <f t="shared" si="558"/>
        <v>1.5514472425845484E-3</v>
      </c>
      <c r="AC1006" s="215">
        <f t="shared" si="559"/>
        <v>86.981202428577163</v>
      </c>
      <c r="AD1006" s="217">
        <f t="shared" si="560"/>
        <v>5.622217154221862E-7</v>
      </c>
      <c r="AE1006" s="223"/>
      <c r="AF1006" s="23"/>
      <c r="AG1006" s="372"/>
      <c r="AH1006" s="367"/>
      <c r="AI1006" s="367"/>
      <c r="AJ1006" s="3">
        <v>69</v>
      </c>
      <c r="AK1006" s="252">
        <v>2664.2984549235198</v>
      </c>
      <c r="AL1006" s="252">
        <v>48.330000081694401</v>
      </c>
      <c r="AM1006" s="253">
        <v>2654.6350659006994</v>
      </c>
      <c r="AN1006" s="253">
        <v>48.330534638313999</v>
      </c>
      <c r="AO1006" s="2">
        <f t="shared" si="561"/>
        <v>0.36269919403972345</v>
      </c>
      <c r="AP1006" s="2">
        <f t="shared" si="562"/>
        <v>1.1060554907818376E-3</v>
      </c>
      <c r="AQ1006" s="215">
        <f t="shared" si="563"/>
        <v>93.381087406366021</v>
      </c>
      <c r="AR1006" s="280">
        <f t="shared" si="564"/>
        <v>2.8575077955651928E-7</v>
      </c>
      <c r="AS1006" s="475"/>
    </row>
    <row r="1007" spans="4:45" s="20" customFormat="1" x14ac:dyDescent="0.25">
      <c r="D1007" s="463"/>
      <c r="E1007" s="426"/>
      <c r="F1007" s="370"/>
      <c r="G1007" s="370"/>
      <c r="H1007" s="283">
        <v>70</v>
      </c>
      <c r="I1007" s="284">
        <v>2683.4024325391902</v>
      </c>
      <c r="J1007" s="284">
        <v>48.330000076502699</v>
      </c>
      <c r="K1007" s="285">
        <v>2673.437550378871</v>
      </c>
      <c r="L1007" s="285">
        <v>48.330608541622198</v>
      </c>
      <c r="M1007" s="286">
        <f t="shared" si="553"/>
        <v>0.37135250529268449</v>
      </c>
      <c r="N1007" s="286">
        <f t="shared" si="554"/>
        <v>1.258980174912141E-3</v>
      </c>
      <c r="O1007" s="287">
        <f t="shared" si="555"/>
        <v>99.298876469046263</v>
      </c>
      <c r="P1007" s="288">
        <f t="shared" si="556"/>
        <v>3.7022980164594856E-7</v>
      </c>
      <c r="Q1007" s="223"/>
      <c r="R1007" s="23"/>
      <c r="S1007" s="372"/>
      <c r="T1007" s="367"/>
      <c r="U1007" s="367"/>
      <c r="V1007" s="3">
        <v>70</v>
      </c>
      <c r="W1007" s="252">
        <v>2879.5578033870402</v>
      </c>
      <c r="X1007" s="252">
        <v>48.330000089571001</v>
      </c>
      <c r="Y1007" s="253">
        <v>2870.0961795927051</v>
      </c>
      <c r="Z1007" s="253">
        <v>48.330705724669322</v>
      </c>
      <c r="AA1007" s="2">
        <f t="shared" si="557"/>
        <v>0.32857905415914823</v>
      </c>
      <c r="AB1007" s="2">
        <f t="shared" si="558"/>
        <v>1.4600353755696003E-3</v>
      </c>
      <c r="AC1007" s="215">
        <f t="shared" si="559"/>
        <v>89.522324825527804</v>
      </c>
      <c r="AD1007" s="217">
        <f t="shared" si="560"/>
        <v>4.979208919818609E-7</v>
      </c>
      <c r="AE1007" s="223"/>
      <c r="AF1007" s="23"/>
      <c r="AG1007" s="372"/>
      <c r="AH1007" s="367"/>
      <c r="AI1007" s="367"/>
      <c r="AJ1007" s="3">
        <v>70</v>
      </c>
      <c r="AK1007" s="252">
        <v>2664.2877429683999</v>
      </c>
      <c r="AL1007" s="252">
        <v>48.330000068517897</v>
      </c>
      <c r="AM1007" s="253">
        <v>2654.4841957782783</v>
      </c>
      <c r="AN1007" s="253">
        <v>48.330503098928546</v>
      </c>
      <c r="AO1007" s="2">
        <f t="shared" si="561"/>
        <v>0.3679612765548777</v>
      </c>
      <c r="AP1007" s="2">
        <f t="shared" si="562"/>
        <v>1.040824353269632E-3</v>
      </c>
      <c r="AQ1007" s="215">
        <f t="shared" si="563"/>
        <v>96.109537508942338</v>
      </c>
      <c r="AR1007" s="280">
        <f t="shared" si="564"/>
        <v>2.5303959403706177E-7</v>
      </c>
      <c r="AS1007" s="475"/>
    </row>
    <row r="1008" spans="4:45" s="20" customFormat="1" x14ac:dyDescent="0.25">
      <c r="D1008" s="463"/>
      <c r="E1008" s="426"/>
      <c r="F1008" s="370"/>
      <c r="G1008" s="370"/>
      <c r="H1008" s="283">
        <v>71</v>
      </c>
      <c r="I1008" s="284">
        <v>2683.3916668440702</v>
      </c>
      <c r="J1008" s="284">
        <v>48.330000061792298</v>
      </c>
      <c r="K1008" s="285">
        <v>2673.2843169878843</v>
      </c>
      <c r="L1008" s="285">
        <v>48.330573281920877</v>
      </c>
      <c r="M1008" s="286">
        <f t="shared" si="553"/>
        <v>0.37666323485580272</v>
      </c>
      <c r="N1008" s="286">
        <f t="shared" si="554"/>
        <v>1.1860544751637306E-3</v>
      </c>
      <c r="O1008" s="287">
        <f t="shared" si="555"/>
        <v>102.15852111534153</v>
      </c>
      <c r="P1008" s="288">
        <f t="shared" si="556"/>
        <v>3.2858131580872297E-7</v>
      </c>
      <c r="Q1008" s="223"/>
      <c r="R1008" s="23"/>
      <c r="S1008" s="372"/>
      <c r="T1008" s="367"/>
      <c r="U1008" s="367"/>
      <c r="V1008" s="3">
        <v>71</v>
      </c>
      <c r="W1008" s="252">
        <v>2879.5464863795401</v>
      </c>
      <c r="X1008" s="252">
        <v>48.330000072437301</v>
      </c>
      <c r="Y1008" s="253">
        <v>2869.9496074842577</v>
      </c>
      <c r="Z1008" s="253">
        <v>48.330664132866346</v>
      </c>
      <c r="AA1008" s="2">
        <f t="shared" si="557"/>
        <v>0.33327744284303923</v>
      </c>
      <c r="AB1008" s="2">
        <f t="shared" si="558"/>
        <v>1.3740128865094626E-3</v>
      </c>
      <c r="AC1008" s="215">
        <f t="shared" si="559"/>
        <v>92.100084530715122</v>
      </c>
      <c r="AD1008" s="217">
        <f t="shared" si="560"/>
        <v>4.4097625342385601E-7</v>
      </c>
      <c r="AE1008" s="223"/>
      <c r="AF1008" s="23"/>
      <c r="AG1008" s="372"/>
      <c r="AH1008" s="367"/>
      <c r="AI1008" s="367"/>
      <c r="AJ1008" s="3">
        <v>71</v>
      </c>
      <c r="AK1008" s="252">
        <v>2664.2770309969501</v>
      </c>
      <c r="AL1008" s="252">
        <v>48.330000055341301</v>
      </c>
      <c r="AM1008" s="253">
        <v>2654.3333224005437</v>
      </c>
      <c r="AN1008" s="253">
        <v>48.330473420094272</v>
      </c>
      <c r="AO1008" s="2">
        <f t="shared" si="561"/>
        <v>0.37322352295645256</v>
      </c>
      <c r="AP1008" s="2">
        <f t="shared" si="562"/>
        <v>9.7944289763791329E-4</v>
      </c>
      <c r="AQ1008" s="215">
        <f t="shared" si="563"/>
        <v>98.877340650246452</v>
      </c>
      <c r="AR1008" s="280">
        <f t="shared" si="564"/>
        <v>2.2407418935476558E-7</v>
      </c>
      <c r="AS1008" s="475"/>
    </row>
    <row r="1009" spans="4:45" s="20" customFormat="1" x14ac:dyDescent="0.25">
      <c r="D1009" s="463"/>
      <c r="E1009" s="426"/>
      <c r="F1009" s="370"/>
      <c r="G1009" s="370"/>
      <c r="H1009" s="283">
        <v>72</v>
      </c>
      <c r="I1009" s="284">
        <v>2683.3809011326698</v>
      </c>
      <c r="J1009" s="284">
        <v>48.330000051364799</v>
      </c>
      <c r="K1009" s="285">
        <v>2673.1310802826374</v>
      </c>
      <c r="L1009" s="285">
        <v>48.33054006519022</v>
      </c>
      <c r="M1009" s="286">
        <f t="shared" si="553"/>
        <v>0.38197412993831353</v>
      </c>
      <c r="N1009" s="286">
        <f t="shared" si="554"/>
        <v>1.1173470408602489E-3</v>
      </c>
      <c r="O1009" s="287">
        <f t="shared" si="555"/>
        <v>105.05882745775877</v>
      </c>
      <c r="P1009" s="288">
        <f t="shared" si="556"/>
        <v>2.9161493164655808E-7</v>
      </c>
      <c r="Q1009" s="223"/>
      <c r="R1009" s="23"/>
      <c r="S1009" s="372"/>
      <c r="T1009" s="367"/>
      <c r="U1009" s="367"/>
      <c r="V1009" s="3">
        <v>72</v>
      </c>
      <c r="W1009" s="252">
        <v>2879.5351693561702</v>
      </c>
      <c r="X1009" s="252">
        <v>48.330000060291901</v>
      </c>
      <c r="Y1009" s="253">
        <v>2869.8030327086153</v>
      </c>
      <c r="Z1009" s="253">
        <v>48.330624992246079</v>
      </c>
      <c r="AA1009" s="2">
        <f t="shared" si="557"/>
        <v>0.33797596053431234</v>
      </c>
      <c r="AB1009" s="2">
        <f t="shared" si="558"/>
        <v>1.2930518381924355E-3</v>
      </c>
      <c r="AC1009" s="215">
        <f t="shared" si="559"/>
        <v>94.714483726680214</v>
      </c>
      <c r="AD1009" s="217">
        <f t="shared" si="560"/>
        <v>3.9053994735274594E-7</v>
      </c>
      <c r="AE1009" s="223"/>
      <c r="AF1009" s="23"/>
      <c r="AG1009" s="372"/>
      <c r="AH1009" s="367"/>
      <c r="AI1009" s="367"/>
      <c r="AJ1009" s="3">
        <v>72</v>
      </c>
      <c r="AK1009" s="252">
        <v>2664.2663190091698</v>
      </c>
      <c r="AL1009" s="252">
        <v>48.330000046000897</v>
      </c>
      <c r="AM1009" s="253">
        <v>2654.1824457659463</v>
      </c>
      <c r="AN1009" s="253">
        <v>48.330445492055937</v>
      </c>
      <c r="AO1009" s="2">
        <f t="shared" si="561"/>
        <v>0.37848593330465669</v>
      </c>
      <c r="AP1009" s="2">
        <f t="shared" si="562"/>
        <v>9.2167609065834191E-4</v>
      </c>
      <c r="AQ1009" s="215">
        <f t="shared" si="563"/>
        <v>101.68449958539841</v>
      </c>
      <c r="AR1009" s="280">
        <f t="shared" si="564"/>
        <v>1.9842218794994673E-7</v>
      </c>
      <c r="AS1009" s="475"/>
    </row>
    <row r="1010" spans="4:45" s="20" customFormat="1" x14ac:dyDescent="0.25">
      <c r="D1010" s="463"/>
      <c r="E1010" s="426"/>
      <c r="F1010" s="370"/>
      <c r="G1010" s="370"/>
      <c r="H1010" s="283">
        <v>73</v>
      </c>
      <c r="I1010" s="284">
        <v>2683.3701354049899</v>
      </c>
      <c r="J1010" s="284">
        <v>48.330000042708797</v>
      </c>
      <c r="K1010" s="285">
        <v>2672.9778402614552</v>
      </c>
      <c r="L1010" s="285">
        <v>48.330508773060451</v>
      </c>
      <c r="M1010" s="286">
        <f t="shared" si="553"/>
        <v>0.38728519060477185</v>
      </c>
      <c r="N1010" s="286">
        <f t="shared" si="554"/>
        <v>1.0526181485725266E-3</v>
      </c>
      <c r="O1010" s="287">
        <f t="shared" si="555"/>
        <v>107.99979835033571</v>
      </c>
      <c r="P1010" s="288">
        <f t="shared" si="556"/>
        <v>2.5880657069467668E-7</v>
      </c>
      <c r="Q1010" s="223"/>
      <c r="R1010" s="23"/>
      <c r="S1010" s="372"/>
      <c r="T1010" s="367"/>
      <c r="U1010" s="367"/>
      <c r="V1010" s="3">
        <v>73</v>
      </c>
      <c r="W1010" s="252">
        <v>2879.5238523169501</v>
      </c>
      <c r="X1010" s="252">
        <v>48.330000050209499</v>
      </c>
      <c r="Y1010" s="253">
        <v>2869.6564552641885</v>
      </c>
      <c r="Z1010" s="253">
        <v>48.33058815835134</v>
      </c>
      <c r="AA1010" s="2">
        <f t="shared" si="557"/>
        <v>0.34267460729043764</v>
      </c>
      <c r="AB1010" s="2">
        <f t="shared" si="558"/>
        <v>1.2168593859504852E-3</v>
      </c>
      <c r="AC1010" s="215">
        <f t="shared" si="559"/>
        <v>97.365524596848104</v>
      </c>
      <c r="AD1010" s="217">
        <f t="shared" si="560"/>
        <v>3.4587118649949557E-7</v>
      </c>
      <c r="AE1010" s="223"/>
      <c r="AF1010" s="23"/>
      <c r="AG1010" s="372"/>
      <c r="AH1010" s="367"/>
      <c r="AI1010" s="367"/>
      <c r="AJ1010" s="3">
        <v>73</v>
      </c>
      <c r="AK1010" s="252">
        <v>2664.25560700507</v>
      </c>
      <c r="AL1010" s="252">
        <v>48.330000038247299</v>
      </c>
      <c r="AM1010" s="253">
        <v>2654.0315658729992</v>
      </c>
      <c r="AN1010" s="253">
        <v>48.330419211532771</v>
      </c>
      <c r="AO1010" s="2">
        <f t="shared" si="561"/>
        <v>0.38374850765778629</v>
      </c>
      <c r="AP1010" s="2">
        <f t="shared" si="562"/>
        <v>8.6731488752413892E-4</v>
      </c>
      <c r="AQ1010" s="215">
        <f t="shared" si="563"/>
        <v>104.53101707027662</v>
      </c>
      <c r="AR1010" s="280">
        <f t="shared" si="564"/>
        <v>1.7570624325350887E-7</v>
      </c>
      <c r="AS1010" s="475"/>
    </row>
    <row r="1011" spans="4:45" s="20" customFormat="1" x14ac:dyDescent="0.25">
      <c r="D1011" s="463"/>
      <c r="E1011" s="426"/>
      <c r="F1011" s="370"/>
      <c r="G1011" s="370"/>
      <c r="H1011" s="283">
        <v>74</v>
      </c>
      <c r="I1011" s="284">
        <v>2683.3593696610301</v>
      </c>
      <c r="J1011" s="284">
        <v>48.330000034463097</v>
      </c>
      <c r="K1011" s="285">
        <v>2672.824596922731</v>
      </c>
      <c r="L1011" s="285">
        <v>48.33047929402008</v>
      </c>
      <c r="M1011" s="286">
        <f t="shared" si="553"/>
        <v>0.39259641691712394</v>
      </c>
      <c r="N1011" s="286">
        <f t="shared" si="554"/>
        <v>9.9163988545565899E-4</v>
      </c>
      <c r="O1011" s="287">
        <f t="shared" si="555"/>
        <v>110.98143664761045</v>
      </c>
      <c r="P1011" s="288">
        <f t="shared" si="556"/>
        <v>2.2968972295903321E-7</v>
      </c>
      <c r="Q1011" s="223"/>
      <c r="R1011" s="23"/>
      <c r="S1011" s="372"/>
      <c r="T1011" s="367"/>
      <c r="U1011" s="367"/>
      <c r="V1011" s="3">
        <v>74</v>
      </c>
      <c r="W1011" s="252">
        <v>2879.5125352618802</v>
      </c>
      <c r="X1011" s="252">
        <v>48.3300000406038</v>
      </c>
      <c r="Y1011" s="253">
        <v>2869.5098751494611</v>
      </c>
      <c r="Z1011" s="253">
        <v>48.330553495238256</v>
      </c>
      <c r="AA1011" s="2">
        <f t="shared" si="557"/>
        <v>0.34737338316568245</v>
      </c>
      <c r="AB1011" s="2">
        <f t="shared" si="558"/>
        <v>1.1451575294668987E-3</v>
      </c>
      <c r="AC1011" s="215">
        <f t="shared" si="559"/>
        <v>100.05320932458024</v>
      </c>
      <c r="AD1011" s="217">
        <f t="shared" si="560"/>
        <v>3.0631203240118938E-7</v>
      </c>
      <c r="AE1011" s="223"/>
      <c r="AF1011" s="23"/>
      <c r="AG1011" s="372"/>
      <c r="AH1011" s="367"/>
      <c r="AI1011" s="367"/>
      <c r="AJ1011" s="3">
        <v>74</v>
      </c>
      <c r="AK1011" s="252">
        <v>2664.2448949846398</v>
      </c>
      <c r="AL1011" s="252">
        <v>48.3300000308612</v>
      </c>
      <c r="AM1011" s="253">
        <v>2653.8806827202752</v>
      </c>
      <c r="AN1011" s="253">
        <v>48.33039448133654</v>
      </c>
      <c r="AO1011" s="2">
        <f t="shared" si="561"/>
        <v>0.38901124607106918</v>
      </c>
      <c r="AP1011" s="2">
        <f t="shared" si="562"/>
        <v>8.1616071816410904E-4</v>
      </c>
      <c r="AQ1011" s="215">
        <f t="shared" si="563"/>
        <v>107.41689586080551</v>
      </c>
      <c r="AR1011" s="280">
        <f t="shared" si="564"/>
        <v>1.5559117749641807E-7</v>
      </c>
      <c r="AS1011" s="475"/>
    </row>
    <row r="1012" spans="4:45" s="20" customFormat="1" x14ac:dyDescent="0.25">
      <c r="D1012" s="463"/>
      <c r="E1012" s="426"/>
      <c r="F1012" s="370"/>
      <c r="G1012" s="370"/>
      <c r="H1012" s="283">
        <v>75</v>
      </c>
      <c r="I1012" s="284">
        <v>2683.3486039007998</v>
      </c>
      <c r="J1012" s="284">
        <v>48.330000029150199</v>
      </c>
      <c r="K1012" s="285">
        <v>2672.6713502649231</v>
      </c>
      <c r="L1012" s="285">
        <v>48.330451523018525</v>
      </c>
      <c r="M1012" s="286">
        <f t="shared" ref="M1012:M1037" si="565">ABS(I1012-K1012)/I1012*100</f>
        <v>0.39790780893526501</v>
      </c>
      <c r="N1012" s="286">
        <f t="shared" ref="N1012:N1037" si="566">ABS(J1012-L1012)/J1012*100</f>
        <v>9.3418967112239083E-4</v>
      </c>
      <c r="O1012" s="287">
        <f t="shared" ref="O1012:O1037" si="567">(K1012-I1012)^2</f>
        <v>114.00374520484212</v>
      </c>
      <c r="P1012" s="288">
        <f t="shared" ref="P1012:P1037" si="568">(L1012-J1012)^2</f>
        <v>2.0384671313576742E-7</v>
      </c>
      <c r="Q1012" s="223"/>
      <c r="R1012" s="23"/>
      <c r="S1012" s="372"/>
      <c r="T1012" s="367"/>
      <c r="U1012" s="367"/>
      <c r="V1012" s="3">
        <v>75</v>
      </c>
      <c r="W1012" s="252">
        <v>2879.5012181909501</v>
      </c>
      <c r="X1012" s="252">
        <v>48.330000034404897</v>
      </c>
      <c r="Y1012" s="253">
        <v>2869.3632923629866</v>
      </c>
      <c r="Z1012" s="253">
        <v>48.330520874974553</v>
      </c>
      <c r="AA1012" s="2">
        <f t="shared" ref="AA1012:AA1037" si="569">ABS(W1012-Y1012)/W1012*100</f>
        <v>0.35207228821152098</v>
      </c>
      <c r="AB1012" s="2">
        <f t="shared" ref="AB1012:AB1037" si="570">ABS(X1012-Z1012)/X1012*100</f>
        <v>1.0776755002806265E-3</v>
      </c>
      <c r="AC1012" s="215">
        <f t="shared" ref="AC1012:AC1037" si="571">(Y1012-W1012)^2</f>
        <v>102.7775400932894</v>
      </c>
      <c r="AD1012" s="217">
        <f t="shared" ref="AD1012:AD1037" si="572">(Z1012-X1012)^2</f>
        <v>2.7127489900000329E-7</v>
      </c>
      <c r="AE1012" s="223"/>
      <c r="AF1012" s="23"/>
      <c r="AG1012" s="372"/>
      <c r="AH1012" s="367"/>
      <c r="AI1012" s="367"/>
      <c r="AJ1012" s="3">
        <v>75</v>
      </c>
      <c r="AK1012" s="252">
        <v>2664.2341829478901</v>
      </c>
      <c r="AL1012" s="252">
        <v>48.330000026102198</v>
      </c>
      <c r="AM1012" s="253">
        <v>2653.7297963064038</v>
      </c>
      <c r="AN1012" s="253">
        <v>48.330371210012174</v>
      </c>
      <c r="AO1012" s="2">
        <f t="shared" ref="AO1012:AO1037" si="573">ABS(AK1012-AM1012)/AK1012*100</f>
        <v>0.3942741485984339</v>
      </c>
      <c r="AP1012" s="2">
        <f t="shared" ref="AP1012:AP1037" si="574">ABS(AL1012-AN1012)/AL1012*100</f>
        <v>7.6801967675565932E-4</v>
      </c>
      <c r="AQ1012" s="215">
        <f t="shared" ref="AQ1012:AQ1037" si="575">(AM1012-AK1012)^2</f>
        <v>110.34213871383446</v>
      </c>
      <c r="AR1012" s="280">
        <f t="shared" ref="AR1012:AR1037" si="576">(AN1012-AL1012)^2</f>
        <v>1.3777749502542777E-7</v>
      </c>
      <c r="AS1012" s="475"/>
    </row>
    <row r="1013" spans="4:45" s="20" customFormat="1" x14ac:dyDescent="0.25">
      <c r="D1013" s="463"/>
      <c r="E1013" s="426"/>
      <c r="F1013" s="370"/>
      <c r="G1013" s="370"/>
      <c r="H1013" s="283">
        <v>76</v>
      </c>
      <c r="I1013" s="284">
        <v>2683.3378381242801</v>
      </c>
      <c r="J1013" s="284">
        <v>48.330000023837201</v>
      </c>
      <c r="K1013" s="285">
        <v>2672.5181002865511</v>
      </c>
      <c r="L1013" s="285">
        <v>48.33042536109177</v>
      </c>
      <c r="M1013" s="286">
        <f t="shared" si="565"/>
        <v>0.40321936671575703</v>
      </c>
      <c r="N1013" s="286">
        <f t="shared" si="566"/>
        <v>8.8006880686793782E-4</v>
      </c>
      <c r="O1013" s="287">
        <f t="shared" si="567"/>
        <v>117.06672687718479</v>
      </c>
      <c r="P1013" s="288">
        <f t="shared" si="568"/>
        <v>1.8091178012434377E-7</v>
      </c>
      <c r="Q1013" s="223"/>
      <c r="R1013" s="23"/>
      <c r="S1013" s="372"/>
      <c r="T1013" s="367"/>
      <c r="U1013" s="367"/>
      <c r="V1013" s="3">
        <v>76</v>
      </c>
      <c r="W1013" s="252">
        <v>2879.4899011041698</v>
      </c>
      <c r="X1013" s="252">
        <v>48.330000028206001</v>
      </c>
      <c r="Y1013" s="253">
        <v>2869.2167069033821</v>
      </c>
      <c r="Z1013" s="253">
        <v>48.330490177167398</v>
      </c>
      <c r="AA1013" s="2">
        <f t="shared" si="569"/>
        <v>0.35677132247792553</v>
      </c>
      <c r="AB1013" s="2">
        <f t="shared" si="570"/>
        <v>1.0141712416946813E-3</v>
      </c>
      <c r="AC1013" s="215">
        <f t="shared" si="571"/>
        <v>105.53851908709714</v>
      </c>
      <c r="AD1013" s="217">
        <f t="shared" si="572"/>
        <v>2.402460043586525E-7</v>
      </c>
      <c r="AE1013" s="223"/>
      <c r="AF1013" s="23"/>
      <c r="AG1013" s="372"/>
      <c r="AH1013" s="367"/>
      <c r="AI1013" s="367"/>
      <c r="AJ1013" s="3">
        <v>76</v>
      </c>
      <c r="AK1013" s="252">
        <v>2664.2234708948199</v>
      </c>
      <c r="AL1013" s="252">
        <v>48.330000021343302</v>
      </c>
      <c r="AM1013" s="253">
        <v>2653.5789066300667</v>
      </c>
      <c r="AN1013" s="253">
        <v>48.330349311499539</v>
      </c>
      <c r="AO1013" s="2">
        <f t="shared" si="573"/>
        <v>0.39953721529140462</v>
      </c>
      <c r="AP1013" s="2">
        <f t="shared" si="574"/>
        <v>7.2271913114524259E-4</v>
      </c>
      <c r="AQ1013" s="215">
        <f t="shared" si="575"/>
        <v>113.30674838646023</v>
      </c>
      <c r="AR1013" s="280">
        <f t="shared" si="576"/>
        <v>1.2200361324389174E-7</v>
      </c>
      <c r="AS1013" s="475"/>
    </row>
    <row r="1014" spans="4:45" s="20" customFormat="1" x14ac:dyDescent="0.25">
      <c r="D1014" s="463"/>
      <c r="E1014" s="426"/>
      <c r="F1014" s="370"/>
      <c r="G1014" s="370"/>
      <c r="H1014" s="283">
        <v>77</v>
      </c>
      <c r="I1014" s="284">
        <v>2683.3270723314899</v>
      </c>
      <c r="J1014" s="284">
        <v>48.330000019643499</v>
      </c>
      <c r="K1014" s="285">
        <v>2672.3648469861919</v>
      </c>
      <c r="L1014" s="285">
        <v>48.330400715009723</v>
      </c>
      <c r="M1014" s="286">
        <f t="shared" si="565"/>
        <v>0.40853109031442836</v>
      </c>
      <c r="N1014" s="286">
        <f t="shared" si="566"/>
        <v>8.2908207337316841E-4</v>
      </c>
      <c r="O1014" s="287">
        <f t="shared" si="567"/>
        <v>120.1703845210953</v>
      </c>
      <c r="P1014" s="288">
        <f t="shared" si="568"/>
        <v>1.6055677651347609E-7</v>
      </c>
      <c r="Q1014" s="223"/>
      <c r="R1014" s="23"/>
      <c r="S1014" s="372"/>
      <c r="T1014" s="367"/>
      <c r="U1014" s="367"/>
      <c r="V1014" s="3">
        <v>77</v>
      </c>
      <c r="W1014" s="252">
        <v>2879.4785840015302</v>
      </c>
      <c r="X1014" s="252">
        <v>48.330000023305999</v>
      </c>
      <c r="Y1014" s="253">
        <v>2869.0701187693271</v>
      </c>
      <c r="Z1014" s="253">
        <v>48.330461288519096</v>
      </c>
      <c r="AA1014" s="2">
        <f t="shared" si="569"/>
        <v>0.36147048601204462</v>
      </c>
      <c r="AB1014" s="2">
        <f t="shared" si="570"/>
        <v>9.5440764095773188E-4</v>
      </c>
      <c r="AC1014" s="215">
        <f t="shared" si="571"/>
        <v>108.33614848998012</v>
      </c>
      <c r="AD1014" s="217">
        <f t="shared" si="572"/>
        <v>2.1276559681370316E-7</v>
      </c>
      <c r="AE1014" s="223"/>
      <c r="AF1014" s="23"/>
      <c r="AG1014" s="372"/>
      <c r="AH1014" s="367"/>
      <c r="AI1014" s="367"/>
      <c r="AJ1014" s="3">
        <v>77</v>
      </c>
      <c r="AK1014" s="252">
        <v>2664.2127588254202</v>
      </c>
      <c r="AL1014" s="252">
        <v>48.330000017586997</v>
      </c>
      <c r="AM1014" s="253">
        <v>2653.4280136899952</v>
      </c>
      <c r="AN1014" s="253">
        <v>48.330328704815223</v>
      </c>
      <c r="AO1014" s="2">
        <f t="shared" si="573"/>
        <v>0.4048004461993403</v>
      </c>
      <c r="AP1014" s="2">
        <f t="shared" si="574"/>
        <v>6.8008944363000322E-4</v>
      </c>
      <c r="AQ1014" s="215">
        <f t="shared" si="575"/>
        <v>116.31072763607439</v>
      </c>
      <c r="AR1014" s="280">
        <f t="shared" si="576"/>
        <v>1.0803529399888261E-7</v>
      </c>
      <c r="AS1014" s="475"/>
    </row>
    <row r="1015" spans="4:45" s="20" customFormat="1" x14ac:dyDescent="0.25">
      <c r="D1015" s="463"/>
      <c r="E1015" s="426"/>
      <c r="F1015" s="370"/>
      <c r="G1015" s="370"/>
      <c r="H1015" s="283">
        <v>78</v>
      </c>
      <c r="I1015" s="284">
        <v>2683.3163065223998</v>
      </c>
      <c r="J1015" s="284">
        <v>48.3300000163593</v>
      </c>
      <c r="K1015" s="285">
        <v>2672.2115903624763</v>
      </c>
      <c r="L1015" s="285">
        <v>48.330377496944017</v>
      </c>
      <c r="M1015" s="286">
        <f t="shared" si="565"/>
        <v>0.41384297978330253</v>
      </c>
      <c r="N1015" s="286">
        <f t="shared" si="566"/>
        <v>7.8104817833525911E-4</v>
      </c>
      <c r="O1015" s="287">
        <f t="shared" si="567"/>
        <v>123.31472099246734</v>
      </c>
      <c r="P1015" s="288">
        <f t="shared" si="568"/>
        <v>1.4249159183844274E-7</v>
      </c>
      <c r="Q1015" s="223"/>
      <c r="R1015" s="23"/>
      <c r="S1015" s="372"/>
      <c r="T1015" s="367"/>
      <c r="U1015" s="367"/>
      <c r="V1015" s="3">
        <v>78</v>
      </c>
      <c r="W1015" s="252">
        <v>2879.4672668830099</v>
      </c>
      <c r="X1015" s="252">
        <v>48.330000019461501</v>
      </c>
      <c r="Y1015" s="253">
        <v>2868.9235279595573</v>
      </c>
      <c r="Z1015" s="253">
        <v>48.330434102408944</v>
      </c>
      <c r="AA1015" s="2">
        <f t="shared" si="569"/>
        <v>0.36616977885864427</v>
      </c>
      <c r="AB1015" s="2">
        <f t="shared" si="570"/>
        <v>8.981645919059867E-4</v>
      </c>
      <c r="AC1015" s="215">
        <f t="shared" si="571"/>
        <v>111.17043048592866</v>
      </c>
      <c r="AD1015" s="217">
        <f t="shared" si="572"/>
        <v>1.8842800526076734E-7</v>
      </c>
      <c r="AE1015" s="223"/>
      <c r="AF1015" s="23"/>
      <c r="AG1015" s="372"/>
      <c r="AH1015" s="367"/>
      <c r="AI1015" s="367"/>
      <c r="AJ1015" s="3">
        <v>78</v>
      </c>
      <c r="AK1015" s="252">
        <v>2664.2020467396901</v>
      </c>
      <c r="AL1015" s="252">
        <v>48.330000014645599</v>
      </c>
      <c r="AM1015" s="253">
        <v>2653.2771174849677</v>
      </c>
      <c r="AN1015" s="253">
        <v>48.330309313753034</v>
      </c>
      <c r="AO1015" s="2">
        <f t="shared" si="573"/>
        <v>0.41006384137013113</v>
      </c>
      <c r="AP1015" s="2">
        <f t="shared" si="574"/>
        <v>6.3997332369470532E-4</v>
      </c>
      <c r="AQ1015" s="215">
        <f t="shared" si="575"/>
        <v>119.35407922068995</v>
      </c>
      <c r="AR1015" s="280">
        <f t="shared" si="576"/>
        <v>9.5665937860322141E-8</v>
      </c>
      <c r="AS1015" s="475"/>
    </row>
    <row r="1016" spans="4:45" s="20" customFormat="1" x14ac:dyDescent="0.25">
      <c r="D1016" s="463"/>
      <c r="E1016" s="426"/>
      <c r="F1016" s="370"/>
      <c r="G1016" s="370"/>
      <c r="H1016" s="283">
        <v>79</v>
      </c>
      <c r="I1016" s="284">
        <v>2683.3055406970102</v>
      </c>
      <c r="J1016" s="284">
        <v>48.3300000130751</v>
      </c>
      <c r="K1016" s="285">
        <v>2672.058330414086</v>
      </c>
      <c r="L1016" s="285">
        <v>48.330355624155004</v>
      </c>
      <c r="M1016" s="286">
        <f t="shared" si="565"/>
        <v>0.41915503517361979</v>
      </c>
      <c r="N1016" s="286">
        <f t="shared" si="566"/>
        <v>7.3579780634737933E-4</v>
      </c>
      <c r="O1016" s="287">
        <f t="shared" si="567"/>
        <v>126.49973914831683</v>
      </c>
      <c r="P1016" s="288">
        <f t="shared" si="568"/>
        <v>1.2645924015041421E-7</v>
      </c>
      <c r="Q1016" s="223"/>
      <c r="R1016" s="23"/>
      <c r="S1016" s="372"/>
      <c r="T1016" s="367"/>
      <c r="U1016" s="367"/>
      <c r="V1016" s="3">
        <v>79</v>
      </c>
      <c r="W1016" s="252">
        <v>2879.4559497486298</v>
      </c>
      <c r="X1016" s="252">
        <v>48.330000015616903</v>
      </c>
      <c r="Y1016" s="253">
        <v>2868.7769344728631</v>
      </c>
      <c r="Z1016" s="253">
        <v>48.330408518499738</v>
      </c>
      <c r="AA1016" s="2">
        <f t="shared" si="569"/>
        <v>0.37086920106205973</v>
      </c>
      <c r="AB1016" s="2">
        <f t="shared" si="570"/>
        <v>8.4523667018875982E-4</v>
      </c>
      <c r="AC1016" s="215">
        <f t="shared" si="571"/>
        <v>114.04136726005827</v>
      </c>
      <c r="AD1016" s="217">
        <f t="shared" si="572"/>
        <v>1.6687460528387453E-7</v>
      </c>
      <c r="AE1016" s="223"/>
      <c r="AF1016" s="23"/>
      <c r="AG1016" s="372"/>
      <c r="AH1016" s="367"/>
      <c r="AI1016" s="367"/>
      <c r="AJ1016" s="3">
        <v>79</v>
      </c>
      <c r="AK1016" s="252">
        <v>2664.19133463761</v>
      </c>
      <c r="AL1016" s="252">
        <v>48.330000011704101</v>
      </c>
      <c r="AM1016" s="253">
        <v>2653.1262180138065</v>
      </c>
      <c r="AN1016" s="253">
        <v>48.330291066602207</v>
      </c>
      <c r="AO1016" s="2">
        <f t="shared" si="573"/>
        <v>0.41532740084933267</v>
      </c>
      <c r="AP1016" s="2">
        <f t="shared" si="574"/>
        <v>6.022240803555544E-4</v>
      </c>
      <c r="AQ1016" s="215">
        <f t="shared" si="575"/>
        <v>122.43680589837329</v>
      </c>
      <c r="AR1016" s="280">
        <f t="shared" si="576"/>
        <v>8.471295371168284E-8</v>
      </c>
      <c r="AS1016" s="475"/>
    </row>
    <row r="1017" spans="4:45" s="20" customFormat="1" x14ac:dyDescent="0.25">
      <c r="D1017" s="463"/>
      <c r="E1017" s="426"/>
      <c r="F1017" s="370"/>
      <c r="G1017" s="370"/>
      <c r="H1017" s="283">
        <v>80</v>
      </c>
      <c r="I1017" s="284">
        <v>2683.2947748553202</v>
      </c>
      <c r="J1017" s="284">
        <v>48.330000010825103</v>
      </c>
      <c r="K1017" s="285">
        <v>2671.9050671397508</v>
      </c>
      <c r="L1017" s="285">
        <v>48.33033501869695</v>
      </c>
      <c r="M1017" s="286">
        <f t="shared" si="565"/>
        <v>0.42446725653477441</v>
      </c>
      <c r="N1017" s="286">
        <f t="shared" si="566"/>
        <v>6.9316753935834917E-4</v>
      </c>
      <c r="O1017" s="287">
        <f t="shared" si="567"/>
        <v>129.72544184609953</v>
      </c>
      <c r="P1017" s="288">
        <f t="shared" si="568"/>
        <v>1.1223027419940657E-7</v>
      </c>
      <c r="Q1017" s="223"/>
      <c r="R1017" s="23"/>
      <c r="S1017" s="372"/>
      <c r="T1017" s="367"/>
      <c r="U1017" s="367"/>
      <c r="V1017" s="3">
        <v>80</v>
      </c>
      <c r="W1017" s="252">
        <v>2879.4446325983499</v>
      </c>
      <c r="X1017" s="252">
        <v>48.330000012967297</v>
      </c>
      <c r="Y1017" s="253">
        <v>2868.6303383080858</v>
      </c>
      <c r="Z1017" s="253">
        <v>48.330384442367482</v>
      </c>
      <c r="AA1017" s="2">
        <f t="shared" si="569"/>
        <v>0.37556875266274958</v>
      </c>
      <c r="AB1017" s="2">
        <f t="shared" si="570"/>
        <v>7.9542602955096509E-4</v>
      </c>
      <c r="AC1017" s="215">
        <f t="shared" si="571"/>
        <v>116.94896099643904</v>
      </c>
      <c r="AD1017" s="217">
        <f t="shared" si="572"/>
        <v>1.4778596372669632E-7</v>
      </c>
      <c r="AE1017" s="223"/>
      <c r="AF1017" s="23"/>
      <c r="AG1017" s="372"/>
      <c r="AH1017" s="367"/>
      <c r="AI1017" s="367"/>
      <c r="AJ1017" s="3">
        <v>80</v>
      </c>
      <c r="AK1017" s="252">
        <v>2664.1806225191799</v>
      </c>
      <c r="AL1017" s="252">
        <v>48.330000009689201</v>
      </c>
      <c r="AM1017" s="253">
        <v>2652.9753152753747</v>
      </c>
      <c r="AN1017" s="253">
        <v>48.330273895882236</v>
      </c>
      <c r="AO1017" s="2">
        <f t="shared" si="573"/>
        <v>0.42059112468169635</v>
      </c>
      <c r="AP1017" s="2">
        <f t="shared" si="574"/>
        <v>5.6670017169554662E-4</v>
      </c>
      <c r="AQ1017" s="215">
        <f t="shared" si="575"/>
        <v>125.55891042807411</v>
      </c>
      <c r="AR1017" s="280">
        <f t="shared" si="576"/>
        <v>7.5013646735406008E-8</v>
      </c>
      <c r="AS1017" s="475"/>
    </row>
    <row r="1018" spans="4:45" s="20" customFormat="1" x14ac:dyDescent="0.25">
      <c r="D1018" s="463"/>
      <c r="E1018" s="426"/>
      <c r="F1018" s="370"/>
      <c r="G1018" s="370"/>
      <c r="H1018" s="283">
        <v>81</v>
      </c>
      <c r="I1018" s="284">
        <v>2683.2840089973101</v>
      </c>
      <c r="J1018" s="284">
        <v>48.330000008701099</v>
      </c>
      <c r="K1018" s="285">
        <v>2671.7518005382462</v>
      </c>
      <c r="L1018" s="285">
        <v>48.330315607140264</v>
      </c>
      <c r="M1018" s="286">
        <f t="shared" si="565"/>
        <v>0.42977964391377455</v>
      </c>
      <c r="N1018" s="286">
        <f t="shared" si="566"/>
        <v>6.5300732279863422E-4</v>
      </c>
      <c r="O1018" s="287">
        <f t="shared" si="567"/>
        <v>132.99183194330485</v>
      </c>
      <c r="P1018" s="288">
        <f t="shared" si="568"/>
        <v>9.9602374803635903E-8</v>
      </c>
      <c r="Q1018" s="223"/>
      <c r="R1018" s="23"/>
      <c r="S1018" s="372"/>
      <c r="T1018" s="367"/>
      <c r="U1018" s="367"/>
      <c r="V1018" s="3">
        <v>81</v>
      </c>
      <c r="W1018" s="252">
        <v>2879.4333154321798</v>
      </c>
      <c r="X1018" s="252">
        <v>48.330000010464502</v>
      </c>
      <c r="Y1018" s="253">
        <v>2868.4837394641145</v>
      </c>
      <c r="Z1018" s="253">
        <v>48.330361785152903</v>
      </c>
      <c r="AA1018" s="2">
        <f t="shared" si="569"/>
        <v>0.38026843370122998</v>
      </c>
      <c r="AB1018" s="2">
        <f t="shared" si="570"/>
        <v>7.4855097935452408E-4</v>
      </c>
      <c r="AC1018" s="215">
        <f t="shared" si="571"/>
        <v>119.89321388043416</v>
      </c>
      <c r="AD1018" s="217">
        <f t="shared" si="572"/>
        <v>1.3088092516718743E-7</v>
      </c>
      <c r="AE1018" s="223"/>
      <c r="AF1018" s="23"/>
      <c r="AG1018" s="372"/>
      <c r="AH1018" s="367"/>
      <c r="AI1018" s="367"/>
      <c r="AJ1018" s="3">
        <v>81</v>
      </c>
      <c r="AK1018" s="252">
        <v>2664.1699103843898</v>
      </c>
      <c r="AL1018" s="252">
        <v>48.330000007787099</v>
      </c>
      <c r="AM1018" s="253">
        <v>2652.8244092685754</v>
      </c>
      <c r="AN1018" s="253">
        <v>48.330257738093302</v>
      </c>
      <c r="AO1018" s="2">
        <f t="shared" si="573"/>
        <v>0.42585501291009786</v>
      </c>
      <c r="AP1018" s="2">
        <f t="shared" si="574"/>
        <v>5.3327189356724286E-4</v>
      </c>
      <c r="AQ1018" s="215">
        <f t="shared" si="575"/>
        <v>128.72039556894549</v>
      </c>
      <c r="AR1018" s="280">
        <f t="shared" si="576"/>
        <v>6.6424910735273003E-8</v>
      </c>
      <c r="AS1018" s="475"/>
    </row>
    <row r="1019" spans="4:45" s="20" customFormat="1" x14ac:dyDescent="0.25">
      <c r="D1019" s="463"/>
      <c r="E1019" s="426"/>
      <c r="F1019" s="370"/>
      <c r="G1019" s="370"/>
      <c r="H1019" s="283">
        <v>82</v>
      </c>
      <c r="I1019" s="284">
        <v>2683.2732431229701</v>
      </c>
      <c r="J1019" s="284">
        <v>48.330000007311597</v>
      </c>
      <c r="K1019" s="285">
        <v>2671.5985306083894</v>
      </c>
      <c r="L1019" s="285">
        <v>48.330297320309853</v>
      </c>
      <c r="M1019" s="286">
        <f t="shared" si="565"/>
        <v>0.43509219735642479</v>
      </c>
      <c r="N1019" s="286">
        <f t="shared" si="566"/>
        <v>6.151727668351687E-4</v>
      </c>
      <c r="O1019" s="287">
        <f t="shared" si="567"/>
        <v>136.29891229810798</v>
      </c>
      <c r="P1019" s="288">
        <f t="shared" si="568"/>
        <v>8.8395018932219624E-8</v>
      </c>
      <c r="Q1019" s="223"/>
      <c r="R1019" s="23"/>
      <c r="S1019" s="372"/>
      <c r="T1019" s="367"/>
      <c r="U1019" s="367"/>
      <c r="V1019" s="3">
        <v>82</v>
      </c>
      <c r="W1019" s="252">
        <v>2879.4219982501099</v>
      </c>
      <c r="X1019" s="252">
        <v>48.3300000088228</v>
      </c>
      <c r="Y1019" s="253">
        <v>2868.3371379398827</v>
      </c>
      <c r="Z1019" s="253">
        <v>48.33034046323349</v>
      </c>
      <c r="AA1019" s="2">
        <f t="shared" si="569"/>
        <v>0.38496824421580911</v>
      </c>
      <c r="AB1019" s="2">
        <f t="shared" si="570"/>
        <v>7.0443701764498446E-4</v>
      </c>
      <c r="AC1019" s="215">
        <f t="shared" si="571"/>
        <v>122.87412809725056</v>
      </c>
      <c r="AD1019" s="217">
        <f t="shared" si="572"/>
        <v>1.1590920575825616E-7</v>
      </c>
      <c r="AE1019" s="223"/>
      <c r="AF1019" s="23"/>
      <c r="AG1019" s="372"/>
      <c r="AH1019" s="367"/>
      <c r="AI1019" s="367"/>
      <c r="AJ1019" s="3">
        <v>82</v>
      </c>
      <c r="AK1019" s="252">
        <v>2664.1591982332302</v>
      </c>
      <c r="AL1019" s="252">
        <v>48.330000006543003</v>
      </c>
      <c r="AM1019" s="253">
        <v>2652.6734999923474</v>
      </c>
      <c r="AN1019" s="253">
        <v>48.330242533481467</v>
      </c>
      <c r="AO1019" s="2">
        <f t="shared" si="573"/>
        <v>0.43111906557609969</v>
      </c>
      <c r="AP1019" s="2">
        <f t="shared" si="574"/>
        <v>5.018144805124348E-4</v>
      </c>
      <c r="AQ1019" s="215">
        <f t="shared" si="575"/>
        <v>131.92126408061853</v>
      </c>
      <c r="AR1019" s="280">
        <f t="shared" si="576"/>
        <v>5.88193158809602E-8</v>
      </c>
      <c r="AS1019" s="475"/>
    </row>
    <row r="1020" spans="4:45" s="20" customFormat="1" x14ac:dyDescent="0.25">
      <c r="D1020" s="463"/>
      <c r="E1020" s="426"/>
      <c r="F1020" s="370"/>
      <c r="G1020" s="370"/>
      <c r="H1020" s="283">
        <v>83</v>
      </c>
      <c r="I1020" s="284">
        <v>2683.2624772322501</v>
      </c>
      <c r="J1020" s="284">
        <v>48.330000006159104</v>
      </c>
      <c r="K1020" s="285">
        <v>2671.4452573490389</v>
      </c>
      <c r="L1020" s="285">
        <v>48.330280093038603</v>
      </c>
      <c r="M1020" s="286">
        <f t="shared" si="565"/>
        <v>0.44040491690550315</v>
      </c>
      <c r="N1020" s="286">
        <f t="shared" si="566"/>
        <v>5.7953006303230819E-4</v>
      </c>
      <c r="O1020" s="287">
        <f t="shared" si="567"/>
        <v>139.646685768163</v>
      </c>
      <c r="P1020" s="288">
        <f t="shared" si="568"/>
        <v>7.8448660067604096E-8</v>
      </c>
      <c r="Q1020" s="223"/>
      <c r="R1020" s="23"/>
      <c r="S1020" s="372"/>
      <c r="T1020" s="367"/>
      <c r="U1020" s="367"/>
      <c r="V1020" s="3">
        <v>83</v>
      </c>
      <c r="W1020" s="252">
        <v>2879.4106810520602</v>
      </c>
      <c r="X1020" s="252">
        <v>48.330000007457798</v>
      </c>
      <c r="Y1020" s="253">
        <v>2868.1905337343674</v>
      </c>
      <c r="Z1020" s="253">
        <v>48.330320397914896</v>
      </c>
      <c r="AA1020" s="2">
        <f t="shared" si="569"/>
        <v>0.3896681842408572</v>
      </c>
      <c r="AB1020" s="2">
        <f t="shared" si="570"/>
        <v>6.6292252648178344E-4</v>
      </c>
      <c r="AC1020" s="215">
        <f t="shared" si="571"/>
        <v>125.89170583073034</v>
      </c>
      <c r="AD1020" s="217">
        <f t="shared" si="572"/>
        <v>1.0265004499952006E-7</v>
      </c>
      <c r="AE1020" s="223"/>
      <c r="AF1020" s="23"/>
      <c r="AG1020" s="372"/>
      <c r="AH1020" s="367"/>
      <c r="AI1020" s="367"/>
      <c r="AJ1020" s="3">
        <v>83</v>
      </c>
      <c r="AK1020" s="252">
        <v>2664.1484860656401</v>
      </c>
      <c r="AL1020" s="252">
        <v>48.330000005511003</v>
      </c>
      <c r="AM1020" s="253">
        <v>2652.5225874456642</v>
      </c>
      <c r="AN1020" s="253">
        <v>48.330228225817713</v>
      </c>
      <c r="AO1020" s="2">
        <f t="shared" si="573"/>
        <v>0.43638328271803017</v>
      </c>
      <c r="AP1020" s="2">
        <f t="shared" si="574"/>
        <v>4.722125112427793E-4</v>
      </c>
      <c r="AQ1020" s="215">
        <f t="shared" si="575"/>
        <v>135.16151872195852</v>
      </c>
      <c r="AR1020" s="280">
        <f t="shared" si="576"/>
        <v>5.2084508394650764E-8</v>
      </c>
      <c r="AS1020" s="475"/>
    </row>
    <row r="1021" spans="4:45" s="20" customFormat="1" x14ac:dyDescent="0.25">
      <c r="D1021" s="463"/>
      <c r="E1021" s="426"/>
      <c r="F1021" s="370"/>
      <c r="G1021" s="370"/>
      <c r="H1021" s="283">
        <v>84</v>
      </c>
      <c r="I1021" s="284">
        <v>2683.2517113251201</v>
      </c>
      <c r="J1021" s="284">
        <v>48.330000004938803</v>
      </c>
      <c r="K1021" s="285">
        <v>2671.2919807590902</v>
      </c>
      <c r="L1021" s="285">
        <v>48.330263863935173</v>
      </c>
      <c r="M1021" s="286">
        <f t="shared" si="565"/>
        <v>0.44571780260315869</v>
      </c>
      <c r="N1021" s="286">
        <f t="shared" si="566"/>
        <v>5.4595281676500951E-4</v>
      </c>
      <c r="O1021" s="287">
        <f t="shared" si="567"/>
        <v>143.03515521203167</v>
      </c>
      <c r="P1021" s="288">
        <f t="shared" si="568"/>
        <v>6.9621569965115916E-8</v>
      </c>
      <c r="Q1021" s="223"/>
      <c r="R1021" s="23"/>
      <c r="S1021" s="372"/>
      <c r="T1021" s="367"/>
      <c r="U1021" s="367"/>
      <c r="V1021" s="3">
        <v>84</v>
      </c>
      <c r="W1021" s="252">
        <v>2879.3993638380298</v>
      </c>
      <c r="X1021" s="252">
        <v>48.3300000060107</v>
      </c>
      <c r="Y1021" s="253">
        <v>2868.0439268465843</v>
      </c>
      <c r="Z1021" s="253">
        <v>48.330301515140512</v>
      </c>
      <c r="AA1021" s="2">
        <f t="shared" si="569"/>
        <v>0.39436825381212443</v>
      </c>
      <c r="AB1021" s="2">
        <f t="shared" si="570"/>
        <v>6.2385501712170107E-4</v>
      </c>
      <c r="AC1021" s="215">
        <f t="shared" si="571"/>
        <v>128.94594926668788</v>
      </c>
      <c r="AD1021" s="217">
        <f t="shared" si="572"/>
        <v>9.0907755360240433E-8</v>
      </c>
      <c r="AE1021" s="223"/>
      <c r="AF1021" s="23"/>
      <c r="AG1021" s="372"/>
      <c r="AH1021" s="367"/>
      <c r="AI1021" s="367"/>
      <c r="AJ1021" s="3">
        <v>84</v>
      </c>
      <c r="AK1021" s="252">
        <v>2664.13777388159</v>
      </c>
      <c r="AL1021" s="252">
        <v>48.330000004418501</v>
      </c>
      <c r="AM1021" s="253">
        <v>2652.3716716275317</v>
      </c>
      <c r="AN1021" s="253">
        <v>48.330214762190003</v>
      </c>
      <c r="AO1021" s="2">
        <f t="shared" si="573"/>
        <v>0.44164766437417935</v>
      </c>
      <c r="AP1021" s="2">
        <f t="shared" si="574"/>
        <v>4.4435706907203779E-4</v>
      </c>
      <c r="AQ1021" s="215">
        <f t="shared" si="575"/>
        <v>138.44116225295571</v>
      </c>
      <c r="AR1021" s="280">
        <f t="shared" si="576"/>
        <v>4.6120900420569588E-8</v>
      </c>
      <c r="AS1021" s="475"/>
    </row>
    <row r="1022" spans="4:45" s="20" customFormat="1" x14ac:dyDescent="0.25">
      <c r="D1022" s="463"/>
      <c r="E1022" s="426"/>
      <c r="F1022" s="370"/>
      <c r="G1022" s="370"/>
      <c r="H1022" s="283">
        <v>85</v>
      </c>
      <c r="I1022" s="284">
        <v>2683.2409454015401</v>
      </c>
      <c r="J1022" s="284">
        <v>48.330000004092298</v>
      </c>
      <c r="K1022" s="285">
        <v>2671.1387008374745</v>
      </c>
      <c r="L1022" s="285">
        <v>48.330248575165214</v>
      </c>
      <c r="M1022" s="286">
        <f t="shared" si="565"/>
        <v>0.45103085448983099</v>
      </c>
      <c r="N1022" s="286">
        <f t="shared" si="566"/>
        <v>5.1432044877931988E-4</v>
      </c>
      <c r="O1022" s="287">
        <f t="shared" si="567"/>
        <v>146.46432348845502</v>
      </c>
      <c r="P1022" s="288">
        <f t="shared" si="568"/>
        <v>6.1787578290657531E-8</v>
      </c>
      <c r="Q1022" s="223"/>
      <c r="R1022" s="23"/>
      <c r="S1022" s="372"/>
      <c r="T1022" s="367"/>
      <c r="U1022" s="367"/>
      <c r="V1022" s="3">
        <v>85</v>
      </c>
      <c r="W1022" s="252">
        <v>2879.38804660796</v>
      </c>
      <c r="X1022" s="252">
        <v>48.330000005000898</v>
      </c>
      <c r="Y1022" s="253">
        <v>2867.8973172755873</v>
      </c>
      <c r="Z1022" s="253">
        <v>48.330283745218132</v>
      </c>
      <c r="AA1022" s="2">
        <f t="shared" si="569"/>
        <v>0.39906845296205312</v>
      </c>
      <c r="AB1022" s="2">
        <f t="shared" si="570"/>
        <v>5.8708921416364933E-4</v>
      </c>
      <c r="AC1022" s="215">
        <f t="shared" si="571"/>
        <v>132.03686058984957</v>
      </c>
      <c r="AD1022" s="217">
        <f t="shared" si="572"/>
        <v>8.0508510876367213E-8</v>
      </c>
      <c r="AE1022" s="223"/>
      <c r="AF1022" s="23"/>
      <c r="AG1022" s="372"/>
      <c r="AH1022" s="367"/>
      <c r="AI1022" s="367"/>
      <c r="AJ1022" s="3">
        <v>85</v>
      </c>
      <c r="AK1022" s="252">
        <v>2664.1270616810598</v>
      </c>
      <c r="AL1022" s="252">
        <v>48.3300000036607</v>
      </c>
      <c r="AM1022" s="253">
        <v>2652.2207525369863</v>
      </c>
      <c r="AN1022" s="253">
        <v>48.330202092807603</v>
      </c>
      <c r="AO1022" s="2">
        <f t="shared" si="573"/>
        <v>0.44691221058205138</v>
      </c>
      <c r="AP1022" s="2">
        <f t="shared" si="574"/>
        <v>4.1814431385826432E-4</v>
      </c>
      <c r="AQ1022" s="215">
        <f t="shared" si="575"/>
        <v>141.76019743424766</v>
      </c>
      <c r="AR1022" s="280">
        <f t="shared" si="576"/>
        <v>4.0840023295984809E-8</v>
      </c>
      <c r="AS1022" s="475"/>
    </row>
    <row r="1023" spans="4:45" s="20" customFormat="1" x14ac:dyDescent="0.25">
      <c r="D1023" s="463"/>
      <c r="E1023" s="426"/>
      <c r="F1023" s="370"/>
      <c r="G1023" s="370"/>
      <c r="H1023" s="283">
        <v>86</v>
      </c>
      <c r="I1023" s="284">
        <v>2683.23017946144</v>
      </c>
      <c r="J1023" s="284">
        <v>48.330000003374003</v>
      </c>
      <c r="K1023" s="285">
        <v>2670.985417583157</v>
      </c>
      <c r="L1023" s="285">
        <v>48.330234172245305</v>
      </c>
      <c r="M1023" s="286">
        <f t="shared" si="565"/>
        <v>0.45634407260359339</v>
      </c>
      <c r="N1023" s="286">
        <f t="shared" si="566"/>
        <v>4.8452073512379219E-4</v>
      </c>
      <c r="O1023" s="287">
        <f t="shared" si="567"/>
        <v>149.93419345585369</v>
      </c>
      <c r="P1023" s="288">
        <f t="shared" si="568"/>
        <v>5.4835060286701138E-8</v>
      </c>
      <c r="Q1023" s="223"/>
      <c r="R1023" s="23"/>
      <c r="S1023" s="372"/>
      <c r="T1023" s="367"/>
      <c r="U1023" s="367"/>
      <c r="V1023" s="3">
        <v>86</v>
      </c>
      <c r="W1023" s="252">
        <v>2879.3767293617798</v>
      </c>
      <c r="X1023" s="252">
        <v>48.330000004140601</v>
      </c>
      <c r="Y1023" s="253">
        <v>2867.7507050204654</v>
      </c>
      <c r="Z1023" s="253">
        <v>48.330267022562751</v>
      </c>
      <c r="AA1023" s="2">
        <f t="shared" si="569"/>
        <v>0.40376878172142971</v>
      </c>
      <c r="AB1023" s="2">
        <f t="shared" si="570"/>
        <v>5.524900106086665E-4</v>
      </c>
      <c r="AC1023" s="215">
        <f t="shared" si="571"/>
        <v>135.16444198483507</v>
      </c>
      <c r="AD1023" s="217">
        <f t="shared" si="572"/>
        <v>7.1298837767499584E-8</v>
      </c>
      <c r="AE1023" s="223"/>
      <c r="AF1023" s="23"/>
      <c r="AG1023" s="372"/>
      <c r="AH1023" s="367"/>
      <c r="AI1023" s="367"/>
      <c r="AJ1023" s="3">
        <v>86</v>
      </c>
      <c r="AK1023" s="252">
        <v>2664.11634946395</v>
      </c>
      <c r="AL1023" s="252">
        <v>48.330000003017801</v>
      </c>
      <c r="AM1023" s="253">
        <v>2652.0698301730931</v>
      </c>
      <c r="AN1023" s="253">
        <v>48.330190170816962</v>
      </c>
      <c r="AO1023" s="2">
        <f t="shared" si="573"/>
        <v>0.45217692137510224</v>
      </c>
      <c r="AP1023" s="2">
        <f t="shared" si="574"/>
        <v>3.9347775532644455E-4</v>
      </c>
      <c r="AQ1023" s="215">
        <f t="shared" si="575"/>
        <v>145.11862702498621</v>
      </c>
      <c r="AR1023" s="280">
        <f t="shared" si="576"/>
        <v>3.6163791837793586E-8</v>
      </c>
      <c r="AS1023" s="475"/>
    </row>
    <row r="1024" spans="4:45" s="20" customFormat="1" x14ac:dyDescent="0.25">
      <c r="D1024" s="463"/>
      <c r="E1024" s="426"/>
      <c r="F1024" s="370"/>
      <c r="G1024" s="370"/>
      <c r="H1024" s="283">
        <v>87</v>
      </c>
      <c r="I1024" s="284">
        <v>2683.2194135046798</v>
      </c>
      <c r="J1024" s="284">
        <v>48.3300000027305</v>
      </c>
      <c r="K1024" s="285">
        <v>2670.8321309951339</v>
      </c>
      <c r="L1024" s="285">
        <v>48.330220603848772</v>
      </c>
      <c r="M1024" s="286">
        <f t="shared" si="565"/>
        <v>0.46165745697875288</v>
      </c>
      <c r="N1024" s="286">
        <f t="shared" si="566"/>
        <v>4.5644758588804778E-4</v>
      </c>
      <c r="O1024" s="287">
        <f t="shared" si="567"/>
        <v>153.44476797130207</v>
      </c>
      <c r="P1024" s="288">
        <f t="shared" si="568"/>
        <v>4.8664853382926108E-8</v>
      </c>
      <c r="Q1024" s="223"/>
      <c r="R1024" s="23"/>
      <c r="S1024" s="372"/>
      <c r="T1024" s="367"/>
      <c r="U1024" s="367"/>
      <c r="V1024" s="3">
        <v>87</v>
      </c>
      <c r="W1024" s="252">
        <v>2879.3654120993501</v>
      </c>
      <c r="X1024" s="252">
        <v>48.330000003369001</v>
      </c>
      <c r="Y1024" s="253">
        <v>2867.6040900803409</v>
      </c>
      <c r="Z1024" s="253">
        <v>48.330251285454537</v>
      </c>
      <c r="AA1024" s="2">
        <f t="shared" si="569"/>
        <v>0.40846924011752944</v>
      </c>
      <c r="AB1024" s="2">
        <f t="shared" si="570"/>
        <v>5.1992982726733615E-4</v>
      </c>
      <c r="AC1024" s="215">
        <f t="shared" si="571"/>
        <v>138.3286956348303</v>
      </c>
      <c r="AD1024" s="217">
        <f t="shared" si="572"/>
        <v>6.3142686511231153E-8</v>
      </c>
      <c r="AE1024" s="223"/>
      <c r="AF1024" s="23"/>
      <c r="AG1024" s="372"/>
      <c r="AH1024" s="367"/>
      <c r="AI1024" s="367"/>
      <c r="AJ1024" s="3">
        <v>87</v>
      </c>
      <c r="AK1024" s="252">
        <v>2664.10563723015</v>
      </c>
      <c r="AL1024" s="252">
        <v>48.3300000024418</v>
      </c>
      <c r="AM1024" s="253">
        <v>2651.9189045349444</v>
      </c>
      <c r="AN1024" s="253">
        <v>48.330178952128456</v>
      </c>
      <c r="AO1024" s="2">
        <f t="shared" si="573"/>
        <v>0.45744179678535735</v>
      </c>
      <c r="AP1024" s="2">
        <f t="shared" si="574"/>
        <v>3.7026626659920664E-4</v>
      </c>
      <c r="AQ1024" s="215">
        <f t="shared" si="575"/>
        <v>148.51645378439295</v>
      </c>
      <c r="AR1024" s="280">
        <f t="shared" si="576"/>
        <v>3.2022990354437249E-8</v>
      </c>
      <c r="AS1024" s="475"/>
    </row>
    <row r="1025" spans="4:45" s="20" customFormat="1" x14ac:dyDescent="0.25">
      <c r="D1025" s="463"/>
      <c r="E1025" s="426"/>
      <c r="F1025" s="370"/>
      <c r="G1025" s="370"/>
      <c r="H1025" s="283">
        <v>88</v>
      </c>
      <c r="I1025" s="284">
        <v>2683.2086475310998</v>
      </c>
      <c r="J1025" s="284">
        <v>48.330000002271497</v>
      </c>
      <c r="K1025" s="285">
        <v>2670.6788410724316</v>
      </c>
      <c r="L1025" s="285">
        <v>48.330207821622828</v>
      </c>
      <c r="M1025" s="286">
        <f t="shared" si="565"/>
        <v>0.46697100764777422</v>
      </c>
      <c r="N1025" s="286">
        <f t="shared" si="566"/>
        <v>4.300007269222593E-4</v>
      </c>
      <c r="O1025" s="287">
        <f t="shared" si="567"/>
        <v>156.9960498916831</v>
      </c>
      <c r="P1025" s="288">
        <f t="shared" si="568"/>
        <v>4.318888278776038E-8</v>
      </c>
      <c r="Q1025" s="223"/>
      <c r="R1025" s="23"/>
      <c r="S1025" s="372"/>
      <c r="T1025" s="367"/>
      <c r="U1025" s="367"/>
      <c r="V1025" s="3">
        <v>88</v>
      </c>
      <c r="W1025" s="252">
        <v>2879.35409482048</v>
      </c>
      <c r="X1025" s="252">
        <v>48.330000002813598</v>
      </c>
      <c r="Y1025" s="253">
        <v>2867.4574724543677</v>
      </c>
      <c r="Z1025" s="253">
        <v>48.33023647581102</v>
      </c>
      <c r="AA1025" s="2">
        <f t="shared" si="569"/>
        <v>0.41316982817474629</v>
      </c>
      <c r="AB1025" s="2">
        <f t="shared" si="570"/>
        <v>4.8928822141119965E-4</v>
      </c>
      <c r="AC1025" s="215">
        <f t="shared" si="571"/>
        <v>141.52962372188335</v>
      </c>
      <c r="AD1025" s="217">
        <f t="shared" si="572"/>
        <v>5.591947850965034E-8</v>
      </c>
      <c r="AE1025" s="223"/>
      <c r="AF1025" s="23"/>
      <c r="AG1025" s="372"/>
      <c r="AH1025" s="367"/>
      <c r="AI1025" s="367"/>
      <c r="AJ1025" s="3">
        <v>88</v>
      </c>
      <c r="AK1025" s="252">
        <v>2664.0949249794799</v>
      </c>
      <c r="AL1025" s="252">
        <v>48.330000002030999</v>
      </c>
      <c r="AM1025" s="253">
        <v>2651.7679756216576</v>
      </c>
      <c r="AN1025" s="253">
        <v>48.330168395253338</v>
      </c>
      <c r="AO1025" s="2">
        <f t="shared" si="573"/>
        <v>0.46270683684130492</v>
      </c>
      <c r="AP1025" s="2">
        <f t="shared" si="574"/>
        <v>3.4842379956871489E-4</v>
      </c>
      <c r="AQ1025" s="215">
        <f t="shared" si="575"/>
        <v>151.95368047031528</v>
      </c>
      <c r="AR1025" s="280">
        <f t="shared" si="576"/>
        <v>2.8356277329589435E-8</v>
      </c>
      <c r="AS1025" s="475"/>
    </row>
    <row r="1026" spans="4:45" s="20" customFormat="1" x14ac:dyDescent="0.25">
      <c r="D1026" s="463"/>
      <c r="E1026" s="426"/>
      <c r="F1026" s="370"/>
      <c r="G1026" s="370"/>
      <c r="H1026" s="283">
        <v>89</v>
      </c>
      <c r="I1026" s="284">
        <v>2683.19788154052</v>
      </c>
      <c r="J1026" s="284">
        <v>48.330000001824303</v>
      </c>
      <c r="K1026" s="285">
        <v>2670.5255478141044</v>
      </c>
      <c r="L1026" s="285">
        <v>48.330195780016226</v>
      </c>
      <c r="M1026" s="286">
        <f t="shared" si="565"/>
        <v>0.47228472464133103</v>
      </c>
      <c r="N1026" s="286">
        <f t="shared" si="566"/>
        <v>4.0508626508520241E-4</v>
      </c>
      <c r="O1026" s="287">
        <f t="shared" si="567"/>
        <v>160.58804207365213</v>
      </c>
      <c r="P1026" s="288">
        <f t="shared" si="568"/>
        <v>3.8329100432665777E-8</v>
      </c>
      <c r="Q1026" s="223"/>
      <c r="R1026" s="23"/>
      <c r="S1026" s="372"/>
      <c r="T1026" s="367"/>
      <c r="U1026" s="367"/>
      <c r="V1026" s="3">
        <v>89</v>
      </c>
      <c r="W1026" s="252">
        <v>2879.3427775250202</v>
      </c>
      <c r="X1026" s="252">
        <v>48.330000002272001</v>
      </c>
      <c r="Y1026" s="253">
        <v>2867.3108521417289</v>
      </c>
      <c r="Z1026" s="253">
        <v>48.330222538972734</v>
      </c>
      <c r="AA1026" s="2">
        <f t="shared" si="569"/>
        <v>0.41787054591789591</v>
      </c>
      <c r="AB1026" s="2">
        <f t="shared" si="570"/>
        <v>4.604525154608483E-4</v>
      </c>
      <c r="AC1026" s="215">
        <f t="shared" si="571"/>
        <v>144.76722842908973</v>
      </c>
      <c r="AD1026" s="217">
        <f t="shared" si="572"/>
        <v>4.9522583172990606E-8</v>
      </c>
      <c r="AE1026" s="223"/>
      <c r="AF1026" s="23"/>
      <c r="AG1026" s="372"/>
      <c r="AH1026" s="367"/>
      <c r="AI1026" s="367"/>
      <c r="AJ1026" s="3">
        <v>89</v>
      </c>
      <c r="AK1026" s="252">
        <v>2664.0842127117699</v>
      </c>
      <c r="AL1026" s="252">
        <v>48.3300000016309</v>
      </c>
      <c r="AM1026" s="253">
        <v>2651.6170434323744</v>
      </c>
      <c r="AN1026" s="253">
        <v>48.330158461150312</v>
      </c>
      <c r="AO1026" s="2">
        <f t="shared" si="573"/>
        <v>0.46797204157090427</v>
      </c>
      <c r="AP1026" s="2">
        <f t="shared" si="574"/>
        <v>3.2786989324723421E-4</v>
      </c>
      <c r="AQ1026" s="215">
        <f t="shared" si="575"/>
        <v>155.43030984110092</v>
      </c>
      <c r="AR1026" s="280">
        <f t="shared" si="576"/>
        <v>2.5109419292198188E-8</v>
      </c>
      <c r="AS1026" s="475"/>
    </row>
    <row r="1027" spans="4:45" s="20" customFormat="1" x14ac:dyDescent="0.25">
      <c r="D1027" s="463"/>
      <c r="E1027" s="426"/>
      <c r="F1027" s="370"/>
      <c r="G1027" s="370"/>
      <c r="H1027" s="283">
        <v>90</v>
      </c>
      <c r="I1027" s="284">
        <v>2683.1871155325198</v>
      </c>
      <c r="J1027" s="284">
        <v>48.330000001516702</v>
      </c>
      <c r="K1027" s="285">
        <v>2670.372251219233</v>
      </c>
      <c r="L1027" s="285">
        <v>48.330184436116959</v>
      </c>
      <c r="M1027" s="286">
        <f t="shared" si="565"/>
        <v>0.47759860798017634</v>
      </c>
      <c r="N1027" s="286">
        <f t="shared" si="566"/>
        <v>3.8161514639207405E-4</v>
      </c>
      <c r="O1027" s="287">
        <f t="shared" si="567"/>
        <v>164.22074736795059</v>
      </c>
      <c r="P1027" s="288">
        <f t="shared" si="568"/>
        <v>3.401612177198792E-8</v>
      </c>
      <c r="Q1027" s="223"/>
      <c r="R1027" s="23"/>
      <c r="S1027" s="372"/>
      <c r="T1027" s="367"/>
      <c r="U1027" s="367"/>
      <c r="V1027" s="3">
        <v>90</v>
      </c>
      <c r="W1027" s="252">
        <v>2879.3314602124901</v>
      </c>
      <c r="X1027" s="252">
        <v>48.330000001896501</v>
      </c>
      <c r="Y1027" s="253">
        <v>2867.1642291416347</v>
      </c>
      <c r="Z1027" s="253">
        <v>48.330209423501508</v>
      </c>
      <c r="AA1027" s="2">
        <f t="shared" si="569"/>
        <v>0.42257139335939908</v>
      </c>
      <c r="AB1027" s="2">
        <f t="shared" si="570"/>
        <v>4.333159631669605E-4</v>
      </c>
      <c r="AC1027" s="215">
        <f t="shared" si="571"/>
        <v>148.04151193159026</v>
      </c>
      <c r="AD1027" s="217">
        <f t="shared" si="572"/>
        <v>4.385740864362828E-8</v>
      </c>
      <c r="AE1027" s="223"/>
      <c r="AF1027" s="23"/>
      <c r="AG1027" s="372"/>
      <c r="AH1027" s="367"/>
      <c r="AI1027" s="367"/>
      <c r="AJ1027" s="3">
        <v>90</v>
      </c>
      <c r="AK1027" s="252">
        <v>2664.0735004266098</v>
      </c>
      <c r="AL1027" s="252">
        <v>48.330000001355799</v>
      </c>
      <c r="AM1027" s="253">
        <v>2651.4661079662587</v>
      </c>
      <c r="AN1027" s="253">
        <v>48.330149113081156</v>
      </c>
      <c r="AO1027" s="2">
        <f t="shared" si="573"/>
        <v>0.47323741099230993</v>
      </c>
      <c r="AP1027" s="2">
        <f t="shared" si="574"/>
        <v>3.0852829578376502E-4</v>
      </c>
      <c r="AQ1027" s="215">
        <f t="shared" si="575"/>
        <v>158.94634464931758</v>
      </c>
      <c r="AR1027" s="280">
        <f t="shared" si="576"/>
        <v>2.2234306638785322E-8</v>
      </c>
      <c r="AS1027" s="475"/>
    </row>
    <row r="1028" spans="4:45" s="20" customFormat="1" x14ac:dyDescent="0.25">
      <c r="D1028" s="463"/>
      <c r="E1028" s="426"/>
      <c r="F1028" s="370"/>
      <c r="G1028" s="370"/>
      <c r="H1028" s="283">
        <v>91</v>
      </c>
      <c r="I1028" s="284">
        <v>2683.1763495068399</v>
      </c>
      <c r="J1028" s="284">
        <v>48.330000001271301</v>
      </c>
      <c r="K1028" s="285">
        <v>2670.2189512869231</v>
      </c>
      <c r="L1028" s="285">
        <v>48.330173749499359</v>
      </c>
      <c r="M1028" s="286">
        <f t="shared" si="565"/>
        <v>0.48291265769013925</v>
      </c>
      <c r="N1028" s="286">
        <f t="shared" si="566"/>
        <v>3.5950388589472488E-4</v>
      </c>
      <c r="O1028" s="287">
        <f t="shared" si="567"/>
        <v>167.89416862950151</v>
      </c>
      <c r="P1028" s="288">
        <f t="shared" si="568"/>
        <v>3.0188446753117867E-8</v>
      </c>
      <c r="Q1028" s="223"/>
      <c r="R1028" s="23"/>
      <c r="S1028" s="372"/>
      <c r="T1028" s="367"/>
      <c r="U1028" s="367"/>
      <c r="V1028" s="3">
        <v>91</v>
      </c>
      <c r="W1028" s="252">
        <v>2879.3201428826301</v>
      </c>
      <c r="X1028" s="252">
        <v>48.330000001594897</v>
      </c>
      <c r="Y1028" s="253">
        <v>2867.0176034533224</v>
      </c>
      <c r="Z1028" s="253">
        <v>48.330197080990608</v>
      </c>
      <c r="AA1028" s="2">
        <f t="shared" si="569"/>
        <v>0.4272723705183748</v>
      </c>
      <c r="AB1028" s="2">
        <f t="shared" si="570"/>
        <v>4.0777859653390818E-4</v>
      </c>
      <c r="AC1028" s="215">
        <f t="shared" si="571"/>
        <v>151.35247640966992</v>
      </c>
      <c r="AD1028" s="217">
        <f t="shared" si="572"/>
        <v>3.8840288213947521E-8</v>
      </c>
      <c r="AE1028" s="223"/>
      <c r="AF1028" s="23"/>
      <c r="AG1028" s="372"/>
      <c r="AH1028" s="367"/>
      <c r="AI1028" s="367"/>
      <c r="AJ1028" s="3">
        <v>91</v>
      </c>
      <c r="AK1028" s="252">
        <v>2664.0627881237201</v>
      </c>
      <c r="AL1028" s="252">
        <v>48.330000001136298</v>
      </c>
      <c r="AM1028" s="253">
        <v>2651.3151692224956</v>
      </c>
      <c r="AN1028" s="253">
        <v>48.330140316474861</v>
      </c>
      <c r="AO1028" s="2">
        <f t="shared" si="573"/>
        <v>0.47850294512775343</v>
      </c>
      <c r="AP1028" s="2">
        <f t="shared" si="574"/>
        <v>2.9032761961329053E-4</v>
      </c>
      <c r="AQ1028" s="215">
        <f t="shared" si="575"/>
        <v>162.50178765085718</v>
      </c>
      <c r="AR1028" s="280">
        <f t="shared" si="576"/>
        <v>1.9688394235881583E-8</v>
      </c>
      <c r="AS1028" s="475"/>
    </row>
    <row r="1029" spans="4:45" s="20" customFormat="1" x14ac:dyDescent="0.25">
      <c r="D1029" s="463"/>
      <c r="E1029" s="426"/>
      <c r="F1029" s="370"/>
      <c r="G1029" s="370"/>
      <c r="H1029" s="283">
        <v>92</v>
      </c>
      <c r="I1029" s="284">
        <v>2683.1655834625699</v>
      </c>
      <c r="J1029" s="284">
        <v>48.330000001019002</v>
      </c>
      <c r="K1029" s="285">
        <v>2670.0656480163034</v>
      </c>
      <c r="L1029" s="285">
        <v>48.330163682080013</v>
      </c>
      <c r="M1029" s="286">
        <f t="shared" si="565"/>
        <v>0.4882268737720355</v>
      </c>
      <c r="N1029" s="286">
        <f t="shared" si="566"/>
        <v>3.386738278654729E-4</v>
      </c>
      <c r="O1029" s="287">
        <f t="shared" si="567"/>
        <v>171.60830869634947</v>
      </c>
      <c r="P1029" s="288">
        <f t="shared" si="568"/>
        <v>2.6791489733632403E-8</v>
      </c>
      <c r="Q1029" s="223"/>
      <c r="R1029" s="23"/>
      <c r="S1029" s="372"/>
      <c r="T1029" s="367"/>
      <c r="U1029" s="367"/>
      <c r="V1029" s="3">
        <v>92</v>
      </c>
      <c r="W1029" s="252">
        <v>2879.3088255344901</v>
      </c>
      <c r="X1029" s="252">
        <v>48.330000001284702</v>
      </c>
      <c r="Y1029" s="253">
        <v>2866.8709750760531</v>
      </c>
      <c r="Z1029" s="253">
        <v>48.330185465886082</v>
      </c>
      <c r="AA1029" s="2">
        <f t="shared" si="569"/>
        <v>0.43197347738925207</v>
      </c>
      <c r="AB1029" s="2">
        <f t="shared" si="570"/>
        <v>3.8374633017745159E-4</v>
      </c>
      <c r="AC1029" s="215">
        <f t="shared" si="571"/>
        <v>154.70012402644073</v>
      </c>
      <c r="AD1029" s="217">
        <f t="shared" si="572"/>
        <v>3.4397118364928176E-8</v>
      </c>
      <c r="AE1029" s="223"/>
      <c r="AF1029" s="23"/>
      <c r="AG1029" s="372"/>
      <c r="AH1029" s="367"/>
      <c r="AI1029" s="367"/>
      <c r="AJ1029" s="3">
        <v>92</v>
      </c>
      <c r="AK1029" s="252">
        <v>2664.0520758022099</v>
      </c>
      <c r="AL1029" s="252">
        <v>48.330000000910601</v>
      </c>
      <c r="AM1029" s="253">
        <v>2651.16422720029</v>
      </c>
      <c r="AN1029" s="253">
        <v>48.330132038799789</v>
      </c>
      <c r="AO1029" s="2">
        <f t="shared" si="573"/>
        <v>0.4837686439758867</v>
      </c>
      <c r="AP1029" s="2">
        <f t="shared" si="574"/>
        <v>2.732006811195912E-4</v>
      </c>
      <c r="AQ1029" s="215">
        <f t="shared" si="575"/>
        <v>166.09664158600648</v>
      </c>
      <c r="AR1029" s="280">
        <f t="shared" si="576"/>
        <v>1.743400418111329E-8</v>
      </c>
      <c r="AS1029" s="475"/>
    </row>
    <row r="1030" spans="4:45" s="20" customFormat="1" x14ac:dyDescent="0.25">
      <c r="D1030" s="463"/>
      <c r="E1030" s="426"/>
      <c r="F1030" s="370"/>
      <c r="G1030" s="370"/>
      <c r="H1030" s="283">
        <v>93</v>
      </c>
      <c r="I1030" s="284">
        <v>2683.1548173992701</v>
      </c>
      <c r="J1030" s="284">
        <v>48.330000000822999</v>
      </c>
      <c r="K1030" s="285">
        <v>2669.9123414065252</v>
      </c>
      <c r="L1030" s="285">
        <v>48.330154197982061</v>
      </c>
      <c r="M1030" s="286">
        <f t="shared" si="565"/>
        <v>0.49354125624329548</v>
      </c>
      <c r="N1030" s="286">
        <f t="shared" si="566"/>
        <v>3.1905060844194746E-4</v>
      </c>
      <c r="O1030" s="287">
        <f t="shared" si="567"/>
        <v>175.36317041842389</v>
      </c>
      <c r="P1030" s="288">
        <f t="shared" si="568"/>
        <v>2.3776763862982623E-8</v>
      </c>
      <c r="Q1030" s="223"/>
      <c r="R1030" s="23"/>
      <c r="S1030" s="372"/>
      <c r="T1030" s="367"/>
      <c r="U1030" s="367"/>
      <c r="V1030" s="3">
        <v>93</v>
      </c>
      <c r="W1030" s="252">
        <v>2879.29750816761</v>
      </c>
      <c r="X1030" s="252">
        <v>48.330000001041903</v>
      </c>
      <c r="Y1030" s="253">
        <v>2866.7243440091111</v>
      </c>
      <c r="Z1030" s="253">
        <v>48.330174535318655</v>
      </c>
      <c r="AA1030" s="2">
        <f t="shared" si="569"/>
        <v>0.43667471398259555</v>
      </c>
      <c r="AB1030" s="2">
        <f t="shared" si="570"/>
        <v>3.6113030570723576E-4</v>
      </c>
      <c r="AC1030" s="215">
        <f t="shared" si="571"/>
        <v>158.08445695656167</v>
      </c>
      <c r="AD1030" s="217">
        <f t="shared" si="572"/>
        <v>3.0462213761368049E-8</v>
      </c>
      <c r="AE1030" s="223"/>
      <c r="AF1030" s="23"/>
      <c r="AG1030" s="372"/>
      <c r="AH1030" s="367"/>
      <c r="AI1030" s="367"/>
      <c r="AJ1030" s="3">
        <v>93</v>
      </c>
      <c r="AK1030" s="252">
        <v>2664.0413634616498</v>
      </c>
      <c r="AL1030" s="252">
        <v>48.330000000735303</v>
      </c>
      <c r="AM1030" s="253">
        <v>2651.0132818988659</v>
      </c>
      <c r="AN1030" s="253">
        <v>48.330124249443379</v>
      </c>
      <c r="AO1030" s="2">
        <f t="shared" si="573"/>
        <v>0.48903450755191058</v>
      </c>
      <c r="AP1030" s="2">
        <f t="shared" si="574"/>
        <v>2.570840224995538E-4</v>
      </c>
      <c r="AQ1030" s="215">
        <f t="shared" si="575"/>
        <v>169.73090920654931</v>
      </c>
      <c r="AR1030" s="280">
        <f t="shared" si="576"/>
        <v>1.5437741458536355E-8</v>
      </c>
      <c r="AS1030" s="475"/>
    </row>
    <row r="1031" spans="4:45" s="20" customFormat="1" x14ac:dyDescent="0.25">
      <c r="D1031" s="463"/>
      <c r="E1031" s="426"/>
      <c r="F1031" s="370"/>
      <c r="G1031" s="370"/>
      <c r="H1031" s="283">
        <v>94</v>
      </c>
      <c r="I1031" s="284">
        <v>2683.1440513155799</v>
      </c>
      <c r="J1031" s="284">
        <v>48.330000000659297</v>
      </c>
      <c r="K1031" s="285">
        <v>2669.7590314567606</v>
      </c>
      <c r="L1031" s="285">
        <v>48.330145263407374</v>
      </c>
      <c r="M1031" s="286">
        <f t="shared" si="565"/>
        <v>0.49885580508644173</v>
      </c>
      <c r="N1031" s="286">
        <f t="shared" si="566"/>
        <v>3.0056434528321035E-4</v>
      </c>
      <c r="O1031" s="287">
        <f t="shared" si="567"/>
        <v>179.15875662098716</v>
      </c>
      <c r="P1031" s="288">
        <f t="shared" si="568"/>
        <v>2.1101265978985735E-8</v>
      </c>
      <c r="Q1031" s="223"/>
      <c r="R1031" s="23"/>
      <c r="S1031" s="372"/>
      <c r="T1031" s="367"/>
      <c r="U1031" s="367"/>
      <c r="V1031" s="3">
        <v>94</v>
      </c>
      <c r="W1031" s="252">
        <v>2879.28619078054</v>
      </c>
      <c r="X1031" s="252">
        <v>48.330000000837899</v>
      </c>
      <c r="Y1031" s="253">
        <v>2866.5777102518023</v>
      </c>
      <c r="Z1031" s="253">
        <v>48.330164248945501</v>
      </c>
      <c r="AA1031" s="2">
        <f t="shared" si="569"/>
        <v>0.44137608027399988</v>
      </c>
      <c r="AB1031" s="2">
        <f t="shared" si="570"/>
        <v>3.3984710862611678E-4</v>
      </c>
      <c r="AC1031" s="215">
        <f t="shared" si="571"/>
        <v>161.50547734930549</v>
      </c>
      <c r="AD1031" s="217">
        <f t="shared" si="572"/>
        <v>2.6977440850788839E-8</v>
      </c>
      <c r="AE1031" s="223"/>
      <c r="AF1031" s="23"/>
      <c r="AG1031" s="372"/>
      <c r="AH1031" s="367"/>
      <c r="AI1031" s="367"/>
      <c r="AJ1031" s="3">
        <v>94</v>
      </c>
      <c r="AK1031" s="252">
        <v>2664.0306511006602</v>
      </c>
      <c r="AL1031" s="252">
        <v>48.330000000588903</v>
      </c>
      <c r="AM1031" s="253">
        <v>2650.8623333174646</v>
      </c>
      <c r="AN1031" s="253">
        <v>48.330116919598936</v>
      </c>
      <c r="AO1031" s="2">
        <f t="shared" si="573"/>
        <v>0.49430053583486333</v>
      </c>
      <c r="AP1031" s="2">
        <f t="shared" si="574"/>
        <v>2.4191808407059972E-4</v>
      </c>
      <c r="AQ1031" s="215">
        <f t="shared" si="575"/>
        <v>173.40459323922448</v>
      </c>
      <c r="AR1031" s="280">
        <f t="shared" si="576"/>
        <v>1.3670054907037248E-8</v>
      </c>
      <c r="AS1031" s="475"/>
    </row>
    <row r="1032" spans="4:45" s="20" customFormat="1" x14ac:dyDescent="0.25">
      <c r="D1032" s="463"/>
      <c r="E1032" s="426"/>
      <c r="F1032" s="370"/>
      <c r="G1032" s="370"/>
      <c r="H1032" s="283">
        <v>95</v>
      </c>
      <c r="I1032" s="284">
        <v>2683.13328521115</v>
      </c>
      <c r="J1032" s="284">
        <v>48.330000000503098</v>
      </c>
      <c r="K1032" s="285">
        <v>2669.6057181662009</v>
      </c>
      <c r="L1032" s="285">
        <v>48.330136846516076</v>
      </c>
      <c r="M1032" s="286">
        <f t="shared" si="565"/>
        <v>0.50417052032078169</v>
      </c>
      <c r="N1032" s="286">
        <f t="shared" si="566"/>
        <v>2.8314920955271856E-4</v>
      </c>
      <c r="O1032" s="287">
        <f t="shared" si="567"/>
        <v>182.99507015559394</v>
      </c>
      <c r="P1032" s="288">
        <f t="shared" si="568"/>
        <v>1.8726831268044293E-8</v>
      </c>
      <c r="Q1032" s="223"/>
      <c r="R1032" s="23"/>
      <c r="S1032" s="372"/>
      <c r="T1032" s="367"/>
      <c r="U1032" s="367"/>
      <c r="V1032" s="3">
        <v>95</v>
      </c>
      <c r="W1032" s="252">
        <v>2879.27487337293</v>
      </c>
      <c r="X1032" s="252">
        <v>48.330000000642201</v>
      </c>
      <c r="Y1032" s="253">
        <v>2866.4310738034533</v>
      </c>
      <c r="Z1032" s="253">
        <v>48.330154568801348</v>
      </c>
      <c r="AA1032" s="2">
        <f t="shared" si="569"/>
        <v>0.4460775762763769</v>
      </c>
      <c r="AB1032" s="2">
        <f t="shared" si="570"/>
        <v>3.198182477644372E-4</v>
      </c>
      <c r="AC1032" s="215">
        <f t="shared" si="571"/>
        <v>164.96318738088954</v>
      </c>
      <c r="AD1032" s="217">
        <f t="shared" si="572"/>
        <v>2.3891315821970635E-8</v>
      </c>
      <c r="AE1032" s="223"/>
      <c r="AF1032" s="23"/>
      <c r="AG1032" s="372"/>
      <c r="AH1032" s="367"/>
      <c r="AI1032" s="367"/>
      <c r="AJ1032" s="3">
        <v>95</v>
      </c>
      <c r="AK1032" s="252">
        <v>2664.01993871891</v>
      </c>
      <c r="AL1032" s="252">
        <v>48.330000000449303</v>
      </c>
      <c r="AM1032" s="253">
        <v>2650.7113814553436</v>
      </c>
      <c r="AN1032" s="253">
        <v>48.33011002215909</v>
      </c>
      <c r="AO1032" s="2">
        <f t="shared" si="573"/>
        <v>0.49956672884236364</v>
      </c>
      <c r="AP1032" s="2">
        <f t="shared" si="574"/>
        <v>2.2764682347633112E-4</v>
      </c>
      <c r="AQ1032" s="215">
        <f t="shared" si="575"/>
        <v>177.11769643762597</v>
      </c>
      <c r="AR1032" s="280">
        <f t="shared" si="576"/>
        <v>1.2104776624484263E-8</v>
      </c>
      <c r="AS1032" s="475"/>
    </row>
    <row r="1033" spans="4:45" s="20" customFormat="1" x14ac:dyDescent="0.25">
      <c r="D1033" s="463"/>
      <c r="E1033" s="426"/>
      <c r="F1033" s="370"/>
      <c r="G1033" s="370"/>
      <c r="H1033" s="283">
        <v>96</v>
      </c>
      <c r="I1033" s="284">
        <v>2683.1225190841601</v>
      </c>
      <c r="J1033" s="284">
        <v>48.330000000386399</v>
      </c>
      <c r="K1033" s="285">
        <v>2669.4524015340562</v>
      </c>
      <c r="L1033" s="285">
        <v>48.330128917313104</v>
      </c>
      <c r="M1033" s="286">
        <f t="shared" si="565"/>
        <v>0.50948540191038183</v>
      </c>
      <c r="N1033" s="286">
        <f t="shared" si="566"/>
        <v>2.6674307201391963E-4</v>
      </c>
      <c r="O1033" s="287">
        <f t="shared" si="567"/>
        <v>186.87211383365855</v>
      </c>
      <c r="P1033" s="288">
        <f t="shared" si="568"/>
        <v>1.6619573991154656E-8</v>
      </c>
      <c r="Q1033" s="223"/>
      <c r="R1033" s="23"/>
      <c r="S1033" s="372"/>
      <c r="T1033" s="367"/>
      <c r="U1033" s="367"/>
      <c r="V1033" s="3">
        <v>96</v>
      </c>
      <c r="W1033" s="252">
        <v>2879.26355594286</v>
      </c>
      <c r="X1033" s="252">
        <v>48.330000000494401</v>
      </c>
      <c r="Y1033" s="253">
        <v>2866.2844346634101</v>
      </c>
      <c r="Z1033" s="253">
        <v>48.330145459158366</v>
      </c>
      <c r="AA1033" s="2">
        <f t="shared" si="569"/>
        <v>0.45077920194768734</v>
      </c>
      <c r="AB1033" s="2">
        <f t="shared" si="570"/>
        <v>3.0096971645732749E-4</v>
      </c>
      <c r="AC1033" s="215">
        <f t="shared" si="571"/>
        <v>168.45758918666735</v>
      </c>
      <c r="AD1033" s="217">
        <f t="shared" si="572"/>
        <v>2.1158222922574245E-8</v>
      </c>
      <c r="AE1033" s="223"/>
      <c r="AF1033" s="23"/>
      <c r="AG1033" s="372"/>
      <c r="AH1033" s="367"/>
      <c r="AI1033" s="367"/>
      <c r="AJ1033" s="3">
        <v>96</v>
      </c>
      <c r="AK1033" s="252">
        <v>2664.0092263145898</v>
      </c>
      <c r="AL1033" s="252">
        <v>48.330000000345102</v>
      </c>
      <c r="AM1033" s="253">
        <v>2650.5604263117771</v>
      </c>
      <c r="AN1033" s="253">
        <v>48.33010353161557</v>
      </c>
      <c r="AO1033" s="2">
        <f t="shared" si="573"/>
        <v>0.50483308653618675</v>
      </c>
      <c r="AP1033" s="2">
        <f t="shared" si="574"/>
        <v>2.1421740216832972E-4</v>
      </c>
      <c r="AQ1033" s="215">
        <f t="shared" si="575"/>
        <v>180.87022151565574</v>
      </c>
      <c r="AR1033" s="280">
        <f t="shared" si="576"/>
        <v>1.0718723964861672E-8</v>
      </c>
      <c r="AS1033" s="475"/>
    </row>
    <row r="1034" spans="4:45" s="20" customFormat="1" x14ac:dyDescent="0.25">
      <c r="D1034" s="463"/>
      <c r="E1034" s="426"/>
      <c r="F1034" s="370"/>
      <c r="G1034" s="370"/>
      <c r="H1034" s="283">
        <v>97</v>
      </c>
      <c r="I1034" s="284">
        <v>2683.1117529335702</v>
      </c>
      <c r="J1034" s="284">
        <v>48.330000000274801</v>
      </c>
      <c r="K1034" s="285">
        <v>2669.2990815595535</v>
      </c>
      <c r="L1034" s="285">
        <v>48.330121447541323</v>
      </c>
      <c r="M1034" s="286">
        <f t="shared" si="565"/>
        <v>0.51480044984762974</v>
      </c>
      <c r="N1034" s="286">
        <f t="shared" si="566"/>
        <v>2.5128753677184458E-4</v>
      </c>
      <c r="O1034" s="287">
        <f t="shared" si="567"/>
        <v>190.78989048657888</v>
      </c>
      <c r="P1034" s="288">
        <f t="shared" si="568"/>
        <v>1.4749438545792741E-8</v>
      </c>
      <c r="Q1034" s="223"/>
      <c r="R1034" s="23"/>
      <c r="S1034" s="372"/>
      <c r="T1034" s="367"/>
      <c r="U1034" s="367"/>
      <c r="V1034" s="3">
        <v>97</v>
      </c>
      <c r="W1034" s="252">
        <v>2879.25223848924</v>
      </c>
      <c r="X1034" s="252">
        <v>48.330000000352697</v>
      </c>
      <c r="Y1034" s="253">
        <v>2866.1377928310362</v>
      </c>
      <c r="Z1034" s="253">
        <v>48.330136886394314</v>
      </c>
      <c r="AA1034" s="2">
        <f t="shared" si="569"/>
        <v>0.45548095727399607</v>
      </c>
      <c r="AB1034" s="2">
        <f t="shared" si="570"/>
        <v>2.8323203313767079E-4</v>
      </c>
      <c r="AC1034" s="215">
        <f t="shared" si="571"/>
        <v>171.98868492197917</v>
      </c>
      <c r="AD1034" s="217">
        <f t="shared" si="572"/>
        <v>1.8737788389416443E-8</v>
      </c>
      <c r="AE1034" s="223"/>
      <c r="AF1034" s="23"/>
      <c r="AG1034" s="372"/>
      <c r="AH1034" s="367"/>
      <c r="AI1034" s="367"/>
      <c r="AJ1034" s="3">
        <v>97</v>
      </c>
      <c r="AK1034" s="252">
        <v>2663.99851388667</v>
      </c>
      <c r="AL1034" s="252">
        <v>48.330000000245398</v>
      </c>
      <c r="AM1034" s="253">
        <v>2650.4094678860529</v>
      </c>
      <c r="AN1034" s="253">
        <v>48.330097423964858</v>
      </c>
      <c r="AO1034" s="2">
        <f t="shared" si="573"/>
        <v>0.51009960890673534</v>
      </c>
      <c r="AP1034" s="2">
        <f t="shared" si="574"/>
        <v>2.0158021820662167E-4</v>
      </c>
      <c r="AQ1034" s="215">
        <f t="shared" si="575"/>
        <v>184.66217120688881</v>
      </c>
      <c r="AR1034" s="280">
        <f t="shared" si="576"/>
        <v>9.4913811133730301E-9</v>
      </c>
      <c r="AS1034" s="475"/>
    </row>
    <row r="1035" spans="4:45" s="20" customFormat="1" x14ac:dyDescent="0.25">
      <c r="D1035" s="463"/>
      <c r="E1035" s="426"/>
      <c r="F1035" s="370"/>
      <c r="G1035" s="370"/>
      <c r="H1035" s="283">
        <v>98</v>
      </c>
      <c r="I1035" s="284">
        <v>2683.1009867584598</v>
      </c>
      <c r="J1035" s="284">
        <v>48.3300000001787</v>
      </c>
      <c r="K1035" s="285">
        <v>2669.1457582419366</v>
      </c>
      <c r="L1035" s="285">
        <v>48.330114410580826</v>
      </c>
      <c r="M1035" s="286">
        <f t="shared" si="565"/>
        <v>0.52011566412872812</v>
      </c>
      <c r="N1035" s="286">
        <f t="shared" si="566"/>
        <v>2.3672750284715383E-4</v>
      </c>
      <c r="O1035" s="287">
        <f t="shared" si="567"/>
        <v>194.74840294838287</v>
      </c>
      <c r="P1035" s="288">
        <f t="shared" si="568"/>
        <v>1.3089740114736563E-8</v>
      </c>
      <c r="Q1035" s="223"/>
      <c r="R1035" s="23"/>
      <c r="S1035" s="372"/>
      <c r="T1035" s="367"/>
      <c r="U1035" s="367"/>
      <c r="V1035" s="3">
        <v>98</v>
      </c>
      <c r="W1035" s="252">
        <v>2879.2409210111</v>
      </c>
      <c r="X1035" s="252">
        <v>48.330000000229603</v>
      </c>
      <c r="Y1035" s="253">
        <v>2865.9911483057126</v>
      </c>
      <c r="Z1035" s="253">
        <v>48.330128818868431</v>
      </c>
      <c r="AA1035" s="2">
        <f t="shared" si="569"/>
        <v>0.46018284224490935</v>
      </c>
      <c r="AB1035" s="2">
        <f t="shared" si="570"/>
        <v>2.6653970376030111E-4</v>
      </c>
      <c r="AC1035" s="215">
        <f t="shared" si="571"/>
        <v>175.55647674442858</v>
      </c>
      <c r="AD1035" s="217">
        <f t="shared" si="572"/>
        <v>1.6594241709489825E-8</v>
      </c>
      <c r="AE1035" s="223"/>
      <c r="AF1035" s="23"/>
      <c r="AG1035" s="372"/>
      <c r="AH1035" s="367"/>
      <c r="AI1035" s="367"/>
      <c r="AJ1035" s="3">
        <v>98</v>
      </c>
      <c r="AK1035" s="252">
        <v>2663.9878014342198</v>
      </c>
      <c r="AL1035" s="252">
        <v>48.3300000001597</v>
      </c>
      <c r="AM1035" s="253">
        <v>2650.258506177473</v>
      </c>
      <c r="AN1035" s="253">
        <v>48.330091676619432</v>
      </c>
      <c r="AO1035" s="2">
        <f t="shared" si="573"/>
        <v>0.51536629594757621</v>
      </c>
      <c r="AP1035" s="2">
        <f t="shared" si="574"/>
        <v>1.8968851589440885E-4</v>
      </c>
      <c r="AQ1035" s="215">
        <f t="shared" si="575"/>
        <v>188.49354824693043</v>
      </c>
      <c r="AR1035" s="280">
        <f t="shared" si="576"/>
        <v>8.4045732690059853E-9</v>
      </c>
      <c r="AS1035" s="475"/>
    </row>
    <row r="1036" spans="4:45" s="20" customFormat="1" x14ac:dyDescent="0.25">
      <c r="D1036" s="463"/>
      <c r="E1036" s="426"/>
      <c r="F1036" s="370"/>
      <c r="G1036" s="370"/>
      <c r="H1036" s="283">
        <v>99</v>
      </c>
      <c r="I1036" s="284">
        <v>2683.0902205573502</v>
      </c>
      <c r="J1036" s="284">
        <v>48.330000000089697</v>
      </c>
      <c r="K1036" s="285">
        <v>2668.9924315804647</v>
      </c>
      <c r="L1036" s="285">
        <v>48.330107781354073</v>
      </c>
      <c r="M1036" s="286">
        <f t="shared" si="565"/>
        <v>0.5254310447286068</v>
      </c>
      <c r="N1036" s="286">
        <f t="shared" si="566"/>
        <v>2.2301109947344707E-4</v>
      </c>
      <c r="O1036" s="287">
        <f t="shared" si="567"/>
        <v>198.74765403679621</v>
      </c>
      <c r="P1036" s="288">
        <f t="shared" si="568"/>
        <v>1.1616800950428203E-8</v>
      </c>
      <c r="Q1036" s="223"/>
      <c r="R1036" s="23"/>
      <c r="S1036" s="372"/>
      <c r="T1036" s="367"/>
      <c r="U1036" s="367"/>
      <c r="V1036" s="3">
        <v>99</v>
      </c>
      <c r="W1036" s="252">
        <v>2879.2296035068898</v>
      </c>
      <c r="X1036" s="252">
        <v>48.330000000115298</v>
      </c>
      <c r="Y1036" s="253">
        <v>2865.8445010868359</v>
      </c>
      <c r="Z1036" s="253">
        <v>48.330121226804678</v>
      </c>
      <c r="AA1036" s="2">
        <f t="shared" si="569"/>
        <v>0.46488485682944336</v>
      </c>
      <c r="AB1036" s="2">
        <f t="shared" si="570"/>
        <v>2.5083113879558177E-4</v>
      </c>
      <c r="AC1036" s="215">
        <f t="shared" si="571"/>
        <v>179.16096679533422</v>
      </c>
      <c r="AD1036" s="217">
        <f t="shared" si="572"/>
        <v>1.469591021808201E-8</v>
      </c>
      <c r="AE1036" s="223"/>
      <c r="AF1036" s="23"/>
      <c r="AG1036" s="372"/>
      <c r="AH1036" s="367"/>
      <c r="AI1036" s="367"/>
      <c r="AJ1036" s="3">
        <v>99</v>
      </c>
      <c r="AK1036" s="252">
        <v>2663.9770889557699</v>
      </c>
      <c r="AL1036" s="252">
        <v>48.330000000080098</v>
      </c>
      <c r="AM1036" s="253">
        <v>2650.1075411853521</v>
      </c>
      <c r="AN1036" s="253">
        <v>48.33008626832423</v>
      </c>
      <c r="AO1036" s="2">
        <f t="shared" si="573"/>
        <v>0.52063314763169932</v>
      </c>
      <c r="AP1036" s="2">
        <f t="shared" si="574"/>
        <v>1.784983325721652E-4</v>
      </c>
      <c r="AQ1036" s="215">
        <f t="shared" si="575"/>
        <v>192.36435535589968</v>
      </c>
      <c r="AR1036" s="280">
        <f t="shared" si="576"/>
        <v>7.4422099456650083E-9</v>
      </c>
      <c r="AS1036" s="475"/>
    </row>
    <row r="1037" spans="4:45" s="20" customFormat="1" x14ac:dyDescent="0.25">
      <c r="D1037" s="463"/>
      <c r="E1037" s="427"/>
      <c r="F1037" s="377"/>
      <c r="G1037" s="377"/>
      <c r="H1037" s="283">
        <v>100</v>
      </c>
      <c r="I1037" s="289">
        <v>2683.0794543300299</v>
      </c>
      <c r="J1037" s="289">
        <v>48.329999999999899</v>
      </c>
      <c r="K1037" s="93">
        <v>2668.839101574411</v>
      </c>
      <c r="L1037" s="93">
        <v>48.330101536236519</v>
      </c>
      <c r="M1037" s="290">
        <f t="shared" si="565"/>
        <v>0.53074659166866744</v>
      </c>
      <c r="N1037" s="290">
        <f t="shared" si="566"/>
        <v>2.1008946124632285E-4</v>
      </c>
      <c r="O1037" s="290">
        <f t="shared" si="567"/>
        <v>202.78764660446322</v>
      </c>
      <c r="P1037" s="291">
        <f t="shared" si="568"/>
        <v>1.0309607347023219E-8</v>
      </c>
      <c r="Q1037" s="223"/>
      <c r="R1037" s="23"/>
      <c r="S1037" s="373"/>
      <c r="T1037" s="368"/>
      <c r="U1037" s="368"/>
      <c r="V1037" s="3">
        <v>100</v>
      </c>
      <c r="W1037" s="16">
        <v>2879.2182859763798</v>
      </c>
      <c r="X1037" s="16">
        <v>48.329999999999899</v>
      </c>
      <c r="Y1037" s="17">
        <v>2865.6978511738184</v>
      </c>
      <c r="Z1037" s="17">
        <v>48.330114082181836</v>
      </c>
      <c r="AA1037" s="18">
        <f t="shared" si="569"/>
        <v>0.46958700104172152</v>
      </c>
      <c r="AB1037" s="18">
        <f t="shared" si="570"/>
        <v>2.3604837975925349E-4</v>
      </c>
      <c r="AC1037" s="18">
        <f t="shared" si="571"/>
        <v>182.80215725031189</v>
      </c>
      <c r="AD1037" s="38">
        <f t="shared" si="572"/>
        <v>1.3014744235654383E-8</v>
      </c>
      <c r="AE1037" s="223"/>
      <c r="AF1037" s="23"/>
      <c r="AG1037" s="373"/>
      <c r="AH1037" s="368"/>
      <c r="AI1037" s="368"/>
      <c r="AJ1037" s="3">
        <v>100</v>
      </c>
      <c r="AK1037" s="16">
        <v>2663.9663764511201</v>
      </c>
      <c r="AL1037" s="16">
        <v>48.329999999999899</v>
      </c>
      <c r="AM1037" s="17">
        <v>2649.9565729090177</v>
      </c>
      <c r="AN1037" s="17">
        <v>48.330081179078057</v>
      </c>
      <c r="AO1037" s="18">
        <f t="shared" si="573"/>
        <v>0.52590016397902073</v>
      </c>
      <c r="AP1037" s="18">
        <f t="shared" si="574"/>
        <v>1.6796829745147963E-4</v>
      </c>
      <c r="AQ1037" s="18">
        <f t="shared" si="575"/>
        <v>196.27459528830545</v>
      </c>
      <c r="AR1037" s="281">
        <f t="shared" si="576"/>
        <v>6.5900427306313709E-9</v>
      </c>
      <c r="AS1037" s="475"/>
    </row>
    <row r="1038" spans="4:45" s="20" customFormat="1" x14ac:dyDescent="0.25">
      <c r="D1038" s="463"/>
      <c r="E1038" s="425">
        <v>31</v>
      </c>
      <c r="F1038" s="369">
        <v>1071</v>
      </c>
      <c r="G1038" s="369">
        <v>0.32</v>
      </c>
      <c r="H1038" s="283">
        <v>0</v>
      </c>
      <c r="I1038" s="284">
        <v>2683.9362999999998</v>
      </c>
      <c r="J1038" s="284">
        <v>48.37464138</v>
      </c>
      <c r="K1038" s="285">
        <v>2683.9363001274492</v>
      </c>
      <c r="L1038" s="285">
        <v>48.374641375870006</v>
      </c>
      <c r="M1038" s="286">
        <f t="shared" ref="M1038:M1048" si="577">ABS(I1038-K1038)/I1038*100</f>
        <v>4.7485967363995929E-9</v>
      </c>
      <c r="N1038" s="286">
        <f t="shared" ref="N1038:N1048" si="578">ABS(J1038-L1038)/J1038*100</f>
        <v>8.5375188459305011E-9</v>
      </c>
      <c r="O1038" s="287">
        <f t="shared" ref="O1038:O1048" si="579">(K1038-I1038)^2</f>
        <v>1.6243327014274295E-14</v>
      </c>
      <c r="P1038" s="288">
        <f t="shared" ref="P1038:P1048" si="580">(L1038-J1038)^2</f>
        <v>1.7056851468146763E-17</v>
      </c>
      <c r="Q1038" s="223"/>
      <c r="R1038" s="23"/>
      <c r="S1038" s="371">
        <v>31</v>
      </c>
      <c r="T1038" s="366">
        <v>1174.2</v>
      </c>
      <c r="U1038" s="366">
        <v>0.3044</v>
      </c>
      <c r="V1038" s="3">
        <v>0</v>
      </c>
      <c r="W1038" s="252">
        <v>2892.02698899999</v>
      </c>
      <c r="X1038" s="252">
        <v>48.380266069999998</v>
      </c>
      <c r="Y1038" s="253">
        <v>2892.0269891771609</v>
      </c>
      <c r="Z1038" s="253">
        <v>48.380266070848869</v>
      </c>
      <c r="AA1038" s="2">
        <f t="shared" ref="AA1038:AA1048" si="581">ABS(W1038-Y1038)/W1038*100</f>
        <v>6.1261852956870762E-9</v>
      </c>
      <c r="AB1038" s="2">
        <f t="shared" ref="AB1038:AB1048" si="582">ABS(X1038-Z1038)/X1038*100</f>
        <v>1.754581494714538E-9</v>
      </c>
      <c r="AC1038" s="215">
        <f t="shared" ref="AC1038:AC1048" si="583">(Y1038-W1038)^2</f>
        <v>3.1389539197985376E-14</v>
      </c>
      <c r="AD1038" s="217">
        <f t="shared" ref="AD1038:AD1048" si="584">(Z1038-X1038)^2</f>
        <v>7.2058230664785859E-19</v>
      </c>
      <c r="AE1038" s="223"/>
      <c r="AF1038" s="23"/>
      <c r="AG1038" s="371">
        <v>39</v>
      </c>
      <c r="AH1038" s="366">
        <v>1071</v>
      </c>
      <c r="AI1038" s="366">
        <v>0.3044</v>
      </c>
      <c r="AJ1038" s="3">
        <v>0</v>
      </c>
      <c r="AK1038" s="252">
        <v>2661.6736059999998</v>
      </c>
      <c r="AL1038" s="252">
        <v>48.365248370000003</v>
      </c>
      <c r="AM1038" s="253">
        <v>2661.6736060380263</v>
      </c>
      <c r="AN1038" s="253">
        <v>48.365248370985555</v>
      </c>
      <c r="AO1038" s="2">
        <f t="shared" ref="AO1038:AO1048" si="585">ABS(AK1038-AM1038)/AK1038*100</f>
        <v>1.4286660897398183E-9</v>
      </c>
      <c r="AP1038" s="2">
        <f t="shared" ref="AP1038:AP1048" si="586">ABS(AL1038-AN1038)/AL1038*100</f>
        <v>2.0377259073893377E-9</v>
      </c>
      <c r="AQ1038" s="215">
        <f t="shared" ref="AQ1038:AQ1048" si="587">(AM1038-AK1038)^2</f>
        <v>1.4460092438155137E-15</v>
      </c>
      <c r="AR1038" s="280">
        <f t="shared" ref="AR1038:AR1048" si="588">(AN1038-AL1038)^2</f>
        <v>9.7131116034837852E-19</v>
      </c>
      <c r="AS1038" s="475"/>
    </row>
    <row r="1039" spans="4:45" s="20" customFormat="1" x14ac:dyDescent="0.25">
      <c r="D1039" s="463"/>
      <c r="E1039" s="426"/>
      <c r="F1039" s="370"/>
      <c r="G1039" s="370"/>
      <c r="H1039" s="283">
        <v>1</v>
      </c>
      <c r="I1039" s="284">
        <v>2683.92553468191</v>
      </c>
      <c r="J1039" s="284">
        <v>48.370056749069001</v>
      </c>
      <c r="K1039" s="285">
        <v>2683.778332174923</v>
      </c>
      <c r="L1039" s="285">
        <v>48.372134268110777</v>
      </c>
      <c r="M1039" s="286">
        <f t="shared" si="577"/>
        <v>5.4845972842707865E-3</v>
      </c>
      <c r="N1039" s="286">
        <f t="shared" si="578"/>
        <v>4.2950519007123999E-3</v>
      </c>
      <c r="O1039" s="287">
        <f t="shared" si="579"/>
        <v>2.1668578063261966E-2</v>
      </c>
      <c r="P1039" s="288">
        <f t="shared" si="580"/>
        <v>4.3160853689441727E-6</v>
      </c>
      <c r="Q1039" s="223"/>
      <c r="R1039" s="23"/>
      <c r="S1039" s="372"/>
      <c r="T1039" s="367"/>
      <c r="U1039" s="367"/>
      <c r="V1039" s="3">
        <v>1</v>
      </c>
      <c r="W1039" s="252">
        <v>2892.0156388054002</v>
      </c>
      <c r="X1039" s="252">
        <v>48.375107477084804</v>
      </c>
      <c r="Y1039" s="253">
        <v>2891.8807910847063</v>
      </c>
      <c r="Z1039" s="253">
        <v>48.377303932340915</v>
      </c>
      <c r="AA1039" s="2">
        <f t="shared" si="581"/>
        <v>4.6627590419798335E-3</v>
      </c>
      <c r="AB1039" s="2">
        <f t="shared" si="582"/>
        <v>4.5404658938525758E-3</v>
      </c>
      <c r="AC1039" s="215">
        <f t="shared" si="583"/>
        <v>1.8183907776331876E-2</v>
      </c>
      <c r="AD1039" s="217">
        <f t="shared" si="584"/>
        <v>4.8244156921001096E-6</v>
      </c>
      <c r="AE1039" s="223"/>
      <c r="AF1039" s="23"/>
      <c r="AG1039" s="372"/>
      <c r="AH1039" s="367"/>
      <c r="AI1039" s="367"/>
      <c r="AJ1039" s="3">
        <v>1</v>
      </c>
      <c r="AK1039" s="252">
        <v>2661.66290353165</v>
      </c>
      <c r="AL1039" s="252">
        <v>48.361628045453998</v>
      </c>
      <c r="AM1039" s="253">
        <v>2661.5228681188341</v>
      </c>
      <c r="AN1039" s="253">
        <v>48.363169064647934</v>
      </c>
      <c r="AO1039" s="2">
        <f t="shared" si="585"/>
        <v>5.2612001553652031E-3</v>
      </c>
      <c r="AP1039" s="2">
        <f t="shared" si="586"/>
        <v>3.1864502007424309E-3</v>
      </c>
      <c r="AQ1039" s="215">
        <f t="shared" si="587"/>
        <v>1.9609916842520971E-2</v>
      </c>
      <c r="AR1039" s="280">
        <f t="shared" si="588"/>
        <v>2.3747401560812452E-6</v>
      </c>
      <c r="AS1039" s="475"/>
    </row>
    <row r="1040" spans="4:45" s="20" customFormat="1" x14ac:dyDescent="0.25">
      <c r="D1040" s="463"/>
      <c r="E1040" s="426"/>
      <c r="F1040" s="370"/>
      <c r="G1040" s="370"/>
      <c r="H1040" s="283">
        <v>2</v>
      </c>
      <c r="I1040" s="284">
        <v>2683.9147695419001</v>
      </c>
      <c r="J1040" s="284">
        <v>48.365479580709597</v>
      </c>
      <c r="K1040" s="285">
        <v>2683.6203622043681</v>
      </c>
      <c r="L1040" s="285">
        <v>48.369767960663104</v>
      </c>
      <c r="M1040" s="286">
        <f t="shared" si="577"/>
        <v>1.0969325139271973E-2</v>
      </c>
      <c r="N1040" s="286">
        <f t="shared" si="578"/>
        <v>8.866613110599695E-3</v>
      </c>
      <c r="O1040" s="287">
        <f t="shared" si="579"/>
        <v>8.6675680392676924E-2</v>
      </c>
      <c r="P1040" s="288">
        <f t="shared" si="580"/>
        <v>1.8390202625645973E-5</v>
      </c>
      <c r="Q1040" s="223"/>
      <c r="R1040" s="23"/>
      <c r="S1040" s="372"/>
      <c r="T1040" s="367"/>
      <c r="U1040" s="367"/>
      <c r="V1040" s="3">
        <v>2</v>
      </c>
      <c r="W1040" s="252">
        <v>2892.0042888040398</v>
      </c>
      <c r="X1040" s="252">
        <v>48.369957265928598</v>
      </c>
      <c r="Y1040" s="253">
        <v>2891.7345918431279</v>
      </c>
      <c r="Z1040" s="253">
        <v>48.374516348519087</v>
      </c>
      <c r="AA1040" s="2">
        <f t="shared" si="581"/>
        <v>9.3256072252730186E-3</v>
      </c>
      <c r="AB1040" s="2">
        <f t="shared" si="582"/>
        <v>9.4254426676967911E-3</v>
      </c>
      <c r="AC1040" s="215">
        <f t="shared" si="583"/>
        <v>7.2736450725123053E-2</v>
      </c>
      <c r="AD1040" s="217">
        <f t="shared" si="584"/>
        <v>2.07852340669048E-5</v>
      </c>
      <c r="AE1040" s="223"/>
      <c r="AF1040" s="23"/>
      <c r="AG1040" s="372"/>
      <c r="AH1040" s="367"/>
      <c r="AI1040" s="367"/>
      <c r="AJ1040" s="3">
        <v>2</v>
      </c>
      <c r="AK1040" s="252">
        <v>2661.6522012012101</v>
      </c>
      <c r="AL1040" s="252">
        <v>48.358013615149702</v>
      </c>
      <c r="AM1040" s="253">
        <v>2661.3721281484909</v>
      </c>
      <c r="AN1040" s="253">
        <v>48.36121241559065</v>
      </c>
      <c r="AO1040" s="2">
        <f t="shared" si="585"/>
        <v>1.0522526293736633E-2</v>
      </c>
      <c r="AP1040" s="2">
        <f t="shared" si="586"/>
        <v>6.6148301011816563E-3</v>
      </c>
      <c r="AQ1040" s="215">
        <f t="shared" si="587"/>
        <v>7.8440914859461433E-2</v>
      </c>
      <c r="AR1040" s="280">
        <f t="shared" si="588"/>
        <v>1.0232324261011974E-5</v>
      </c>
      <c r="AS1040" s="475"/>
    </row>
    <row r="1041" spans="4:45" s="20" customFormat="1" x14ac:dyDescent="0.25">
      <c r="D1041" s="463"/>
      <c r="E1041" s="426"/>
      <c r="F1041" s="370"/>
      <c r="G1041" s="370"/>
      <c r="H1041" s="283">
        <v>3</v>
      </c>
      <c r="I1041" s="284">
        <v>2683.9040045806801</v>
      </c>
      <c r="J1041" s="284">
        <v>48.360831384067502</v>
      </c>
      <c r="K1041" s="285">
        <v>2683.4623901311024</v>
      </c>
      <c r="L1041" s="285">
        <v>48.367534546201462</v>
      </c>
      <c r="M1041" s="286">
        <f t="shared" si="577"/>
        <v>1.6454181998458755E-2</v>
      </c>
      <c r="N1041" s="286">
        <f t="shared" si="578"/>
        <v>1.3860725595730462E-2</v>
      </c>
      <c r="O1041" s="287">
        <f t="shared" si="579"/>
        <v>0.19502332207575132</v>
      </c>
      <c r="P1041" s="288">
        <f t="shared" si="580"/>
        <v>4.4932382594148409E-5</v>
      </c>
      <c r="Q1041" s="223"/>
      <c r="R1041" s="23"/>
      <c r="S1041" s="372"/>
      <c r="T1041" s="367"/>
      <c r="U1041" s="367"/>
      <c r="V1041" s="3">
        <v>3</v>
      </c>
      <c r="W1041" s="252">
        <v>2891.9929389967101</v>
      </c>
      <c r="X1041" s="252">
        <v>48.364727148445198</v>
      </c>
      <c r="Y1041" s="253">
        <v>2891.5883913644511</v>
      </c>
      <c r="Z1041" s="253">
        <v>48.371893033215713</v>
      </c>
      <c r="AA1041" s="2">
        <f t="shared" si="581"/>
        <v>1.3988541493442501E-2</v>
      </c>
      <c r="AB1041" s="2">
        <f t="shared" si="582"/>
        <v>1.4816344871585879E-2</v>
      </c>
      <c r="AC1041" s="215">
        <f t="shared" si="583"/>
        <v>0.16365878676634857</v>
      </c>
      <c r="AD1041" s="217">
        <f t="shared" si="584"/>
        <v>5.1349904544301148E-5</v>
      </c>
      <c r="AE1041" s="223"/>
      <c r="AF1041" s="23"/>
      <c r="AG1041" s="372"/>
      <c r="AH1041" s="367"/>
      <c r="AI1041" s="367"/>
      <c r="AJ1041" s="3">
        <v>3</v>
      </c>
      <c r="AK1041" s="252">
        <v>2661.6414990092399</v>
      </c>
      <c r="AL1041" s="252">
        <v>48.354343091923901</v>
      </c>
      <c r="AM1041" s="253">
        <v>2661.2213860557927</v>
      </c>
      <c r="AN1041" s="253">
        <v>48.359371188393148</v>
      </c>
      <c r="AO1041" s="2">
        <f t="shared" si="585"/>
        <v>1.5783979683348371E-2</v>
      </c>
      <c r="AP1041" s="2">
        <f t="shared" si="586"/>
        <v>1.0398438170667584E-2</v>
      </c>
      <c r="AQ1041" s="215">
        <f t="shared" si="587"/>
        <v>0.17649489365411869</v>
      </c>
      <c r="AR1041" s="280">
        <f t="shared" si="588"/>
        <v>2.5281754104045895E-5</v>
      </c>
      <c r="AS1041" s="475"/>
    </row>
    <row r="1042" spans="4:45" s="20" customFormat="1" x14ac:dyDescent="0.25">
      <c r="D1042" s="463"/>
      <c r="E1042" s="426"/>
      <c r="F1042" s="370"/>
      <c r="G1042" s="370"/>
      <c r="H1042" s="283">
        <v>4</v>
      </c>
      <c r="I1042" s="284">
        <v>2683.8932397833401</v>
      </c>
      <c r="J1042" s="284">
        <v>48.3567096433176</v>
      </c>
      <c r="K1042" s="285">
        <v>2683.3044158751663</v>
      </c>
      <c r="L1042" s="285">
        <v>48.365426561470279</v>
      </c>
      <c r="M1042" s="286">
        <f t="shared" si="577"/>
        <v>2.1939170286119195E-2</v>
      </c>
      <c r="N1042" s="286">
        <f t="shared" si="578"/>
        <v>1.8026284701700195E-2</v>
      </c>
      <c r="O1042" s="287">
        <f t="shared" si="579"/>
        <v>0.34671359483695968</v>
      </c>
      <c r="P1042" s="288">
        <f t="shared" si="580"/>
        <v>7.5984662080503672E-5</v>
      </c>
      <c r="Q1042" s="223"/>
      <c r="R1042" s="23"/>
      <c r="S1042" s="372"/>
      <c r="T1042" s="367"/>
      <c r="U1042" s="367"/>
      <c r="V1042" s="3">
        <v>4</v>
      </c>
      <c r="W1042" s="252">
        <v>2891.9815893673299</v>
      </c>
      <c r="X1042" s="252">
        <v>48.360088081546103</v>
      </c>
      <c r="Y1042" s="253">
        <v>2891.4421895658638</v>
      </c>
      <c r="Z1042" s="253">
        <v>48.369424306401847</v>
      </c>
      <c r="AA1042" s="2">
        <f t="shared" si="581"/>
        <v>1.8651564154115653E-2</v>
      </c>
      <c r="AB1042" s="2">
        <f t="shared" si="582"/>
        <v>1.9305640717612087E-2</v>
      </c>
      <c r="AC1042" s="215">
        <f t="shared" si="583"/>
        <v>0.29095214582162604</v>
      </c>
      <c r="AD1042" s="217">
        <f t="shared" si="584"/>
        <v>8.7165094557012729E-5</v>
      </c>
      <c r="AE1042" s="223"/>
      <c r="AF1042" s="23"/>
      <c r="AG1042" s="372"/>
      <c r="AH1042" s="367"/>
      <c r="AI1042" s="367"/>
      <c r="AJ1042" s="3">
        <v>4</v>
      </c>
      <c r="AK1042" s="252">
        <v>2661.6307969439099</v>
      </c>
      <c r="AL1042" s="252">
        <v>48.3510884553138</v>
      </c>
      <c r="AM1042" s="253">
        <v>2661.0706417737042</v>
      </c>
      <c r="AN1042" s="253">
        <v>48.357638574440507</v>
      </c>
      <c r="AO1042" s="2">
        <f t="shared" si="585"/>
        <v>2.104556239914495E-2</v>
      </c>
      <c r="AP1042" s="2">
        <f t="shared" si="586"/>
        <v>1.3546994154559891E-2</v>
      </c>
      <c r="AQ1042" s="215">
        <f t="shared" si="587"/>
        <v>0.31377381470816496</v>
      </c>
      <c r="AR1042" s="280">
        <f t="shared" si="588"/>
        <v>4.2904060574058676E-5</v>
      </c>
      <c r="AS1042" s="475"/>
    </row>
    <row r="1043" spans="4:45" s="20" customFormat="1" x14ac:dyDescent="0.25">
      <c r="D1043" s="463"/>
      <c r="E1043" s="426"/>
      <c r="F1043" s="370"/>
      <c r="G1043" s="370"/>
      <c r="H1043" s="283">
        <v>5</v>
      </c>
      <c r="I1043" s="284">
        <v>2683.88247512211</v>
      </c>
      <c r="J1043" s="284">
        <v>48.352875752255699</v>
      </c>
      <c r="K1043" s="285">
        <v>2683.1464393610581</v>
      </c>
      <c r="L1043" s="285">
        <v>48.363436962345489</v>
      </c>
      <c r="M1043" s="286">
        <f t="shared" si="577"/>
        <v>2.7424291781568886E-2</v>
      </c>
      <c r="N1043" s="286">
        <f t="shared" si="578"/>
        <v>2.1841948230550409E-2</v>
      </c>
      <c r="O1043" s="287">
        <f t="shared" si="579"/>
        <v>0.5417486415472208</v>
      </c>
      <c r="P1043" s="288">
        <f t="shared" si="580"/>
        <v>1.115391585606832E-4</v>
      </c>
      <c r="Q1043" s="223"/>
      <c r="R1043" s="23"/>
      <c r="S1043" s="372"/>
      <c r="T1043" s="367"/>
      <c r="U1043" s="367"/>
      <c r="V1043" s="3">
        <v>5</v>
      </c>
      <c r="W1043" s="252">
        <v>2891.9702398859799</v>
      </c>
      <c r="X1043" s="252">
        <v>48.355772098728302</v>
      </c>
      <c r="Y1043" s="253">
        <v>2891.2959863694127</v>
      </c>
      <c r="Z1043" s="253">
        <v>48.36710105846921</v>
      </c>
      <c r="AA1043" s="2">
        <f t="shared" si="581"/>
        <v>2.3314676868659224E-2</v>
      </c>
      <c r="AB1043" s="2">
        <f t="shared" si="582"/>
        <v>2.3428350431004288E-2</v>
      </c>
      <c r="AC1043" s="215">
        <f t="shared" si="583"/>
        <v>0.45461780460324247</v>
      </c>
      <c r="AD1043" s="217">
        <f t="shared" si="584"/>
        <v>1.2834532881111113E-4</v>
      </c>
      <c r="AE1043" s="223"/>
      <c r="AF1043" s="23"/>
      <c r="AG1043" s="372"/>
      <c r="AH1043" s="367"/>
      <c r="AI1043" s="367"/>
      <c r="AJ1043" s="3">
        <v>5</v>
      </c>
      <c r="AK1043" s="252">
        <v>2661.62009498314</v>
      </c>
      <c r="AL1043" s="252">
        <v>48.348061217477202</v>
      </c>
      <c r="AM1043" s="253">
        <v>2660.9198952391143</v>
      </c>
      <c r="AN1043" s="253">
        <v>48.356008166747074</v>
      </c>
      <c r="AO1043" s="2">
        <f t="shared" si="585"/>
        <v>2.6307275983731355E-2</v>
      </c>
      <c r="AP1043" s="2">
        <f t="shared" si="586"/>
        <v>1.6436955422318631E-2</v>
      </c>
      <c r="AQ1043" s="215">
        <f t="shared" si="587"/>
        <v>0.49027968153361001</v>
      </c>
      <c r="AR1043" s="280">
        <f t="shared" si="588"/>
        <v>6.3154002697919916E-5</v>
      </c>
      <c r="AS1043" s="475"/>
    </row>
    <row r="1044" spans="4:45" s="20" customFormat="1" x14ac:dyDescent="0.25">
      <c r="D1044" s="463"/>
      <c r="E1044" s="426"/>
      <c r="F1044" s="370"/>
      <c r="G1044" s="370"/>
      <c r="H1044" s="283">
        <v>6</v>
      </c>
      <c r="I1044" s="284">
        <v>2683.8717105877199</v>
      </c>
      <c r="J1044" s="284">
        <v>48.349223460323998</v>
      </c>
      <c r="K1044" s="285">
        <v>2682.9884605174834</v>
      </c>
      <c r="L1044" s="285">
        <v>48.361559100296567</v>
      </c>
      <c r="M1044" s="286">
        <f t="shared" si="577"/>
        <v>3.2909548796692806E-2</v>
      </c>
      <c r="N1044" s="286">
        <f t="shared" si="578"/>
        <v>2.551362584487454E-2</v>
      </c>
      <c r="O1044" s="287">
        <f t="shared" si="579"/>
        <v>0.78013068657278151</v>
      </c>
      <c r="P1044" s="288">
        <f t="shared" si="580"/>
        <v>1.5216801353285119E-4</v>
      </c>
      <c r="Q1044" s="223"/>
      <c r="R1044" s="23"/>
      <c r="S1044" s="372"/>
      <c r="T1044" s="367"/>
      <c r="U1044" s="367"/>
      <c r="V1044" s="3">
        <v>6</v>
      </c>
      <c r="W1044" s="252">
        <v>2891.9588905427199</v>
      </c>
      <c r="X1044" s="252">
        <v>48.351660272376002</v>
      </c>
      <c r="Y1044" s="253">
        <v>2891.1497817017162</v>
      </c>
      <c r="Z1044" s="253">
        <v>48.364914716616937</v>
      </c>
      <c r="AA1044" s="2">
        <f t="shared" si="581"/>
        <v>2.7977881831228978E-2</v>
      </c>
      <c r="AB1044" s="2">
        <f t="shared" si="582"/>
        <v>2.7412593830842918E-2</v>
      </c>
      <c r="AC1044" s="215">
        <f t="shared" si="583"/>
        <v>0.65465711659045234</v>
      </c>
      <c r="AD1044" s="217">
        <f t="shared" si="584"/>
        <v>1.7568029213606745E-4</v>
      </c>
      <c r="AE1044" s="223"/>
      <c r="AF1044" s="23"/>
      <c r="AG1044" s="372"/>
      <c r="AH1044" s="367"/>
      <c r="AI1044" s="367"/>
      <c r="AJ1044" s="3">
        <v>6</v>
      </c>
      <c r="AK1044" s="252">
        <v>2661.6093931195801</v>
      </c>
      <c r="AL1044" s="252">
        <v>48.345177396887699</v>
      </c>
      <c r="AM1044" s="253">
        <v>2660.7691463926035</v>
      </c>
      <c r="AN1044" s="253">
        <v>48.354473936265201</v>
      </c>
      <c r="AO1044" s="2">
        <f t="shared" si="585"/>
        <v>3.1569122394468935E-2</v>
      </c>
      <c r="AP1044" s="2">
        <f t="shared" si="586"/>
        <v>1.9229507218852866E-2</v>
      </c>
      <c r="AQ1044" s="215">
        <f t="shared" si="587"/>
        <v>0.70601456219489245</v>
      </c>
      <c r="AR1044" s="280">
        <f t="shared" si="588"/>
        <v>8.6425644397440532E-5</v>
      </c>
      <c r="AS1044" s="475"/>
    </row>
    <row r="1045" spans="4:45" s="20" customFormat="1" x14ac:dyDescent="0.25">
      <c r="D1045" s="463"/>
      <c r="E1045" s="426"/>
      <c r="F1045" s="370"/>
      <c r="G1045" s="370"/>
      <c r="H1045" s="283">
        <v>7</v>
      </c>
      <c r="I1045" s="284">
        <v>2683.8609461533201</v>
      </c>
      <c r="J1045" s="284">
        <v>48.34648003305</v>
      </c>
      <c r="K1045" s="285">
        <v>2682.8304792771182</v>
      </c>
      <c r="L1045" s="285">
        <v>48.359786700170439</v>
      </c>
      <c r="M1045" s="286">
        <f t="shared" si="577"/>
        <v>3.8394942840791722E-2</v>
      </c>
      <c r="N1045" s="286">
        <f t="shared" si="578"/>
        <v>2.7523548997450069E-2</v>
      </c>
      <c r="O1045" s="287">
        <f t="shared" si="579"/>
        <v>1.0618619829493001</v>
      </c>
      <c r="P1045" s="288">
        <f t="shared" si="580"/>
        <v>1.770673898541705E-4</v>
      </c>
      <c r="Q1045" s="223"/>
      <c r="R1045" s="23"/>
      <c r="S1045" s="372"/>
      <c r="T1045" s="367"/>
      <c r="U1045" s="367"/>
      <c r="V1045" s="3">
        <v>7</v>
      </c>
      <c r="W1045" s="252">
        <v>2891.9475413086302</v>
      </c>
      <c r="X1045" s="252">
        <v>48.348570877769397</v>
      </c>
      <c r="Y1045" s="253">
        <v>2891.0035754936953</v>
      </c>
      <c r="Z1045" s="253">
        <v>48.362857213219009</v>
      </c>
      <c r="AA1045" s="2">
        <f t="shared" si="581"/>
        <v>3.2641180431225068E-2</v>
      </c>
      <c r="AB1045" s="2">
        <f t="shared" si="582"/>
        <v>2.9548619928661177E-2</v>
      </c>
      <c r="AC1045" s="215">
        <f t="shared" si="583"/>
        <v>0.89107145976576096</v>
      </c>
      <c r="AD1045" s="217">
        <f t="shared" si="584"/>
        <v>2.0409938057882457E-4</v>
      </c>
      <c r="AE1045" s="223"/>
      <c r="AF1045" s="23"/>
      <c r="AG1045" s="372"/>
      <c r="AH1045" s="367"/>
      <c r="AI1045" s="367"/>
      <c r="AJ1045" s="3">
        <v>7</v>
      </c>
      <c r="AK1045" s="252">
        <v>2661.5986913319002</v>
      </c>
      <c r="AL1045" s="252">
        <v>48.343011285751501</v>
      </c>
      <c r="AM1045" s="253">
        <v>2660.6183951782268</v>
      </c>
      <c r="AN1045" s="253">
        <v>48.353030209591452</v>
      </c>
      <c r="AO1045" s="2">
        <f t="shared" si="585"/>
        <v>3.6831102933209431E-2</v>
      </c>
      <c r="AP1045" s="2">
        <f t="shared" si="586"/>
        <v>2.0724658173918505E-2</v>
      </c>
      <c r="AQ1045" s="215">
        <f t="shared" si="587"/>
        <v>0.96098054890687679</v>
      </c>
      <c r="AR1045" s="280">
        <f t="shared" si="588"/>
        <v>1.0037883491073536E-4</v>
      </c>
      <c r="AS1045" s="475"/>
    </row>
    <row r="1046" spans="4:45" s="20" customFormat="1" x14ac:dyDescent="0.25">
      <c r="D1046" s="463"/>
      <c r="E1046" s="426"/>
      <c r="F1046" s="370"/>
      <c r="G1046" s="370"/>
      <c r="H1046" s="283">
        <v>8</v>
      </c>
      <c r="I1046" s="284">
        <v>2683.85018178988</v>
      </c>
      <c r="J1046" s="284">
        <v>48.343936574606502</v>
      </c>
      <c r="K1046" s="285">
        <v>2682.6724955763866</v>
      </c>
      <c r="L1046" s="285">
        <v>48.358113839222995</v>
      </c>
      <c r="M1046" s="286">
        <f t="shared" si="577"/>
        <v>4.3880475202531924E-2</v>
      </c>
      <c r="N1046" s="286">
        <f t="shared" si="578"/>
        <v>2.9325838194027495E-2</v>
      </c>
      <c r="O1046" s="287">
        <f t="shared" si="579"/>
        <v>1.3869448174524606</v>
      </c>
      <c r="P1046" s="288">
        <f t="shared" si="580"/>
        <v>2.0099483200604682E-4</v>
      </c>
      <c r="Q1046" s="223"/>
      <c r="R1046" s="23"/>
      <c r="S1046" s="372"/>
      <c r="T1046" s="367"/>
      <c r="U1046" s="367"/>
      <c r="V1046" s="3">
        <v>8</v>
      </c>
      <c r="W1046" s="252">
        <v>2891.9361921524601</v>
      </c>
      <c r="X1046" s="252">
        <v>48.345706332196002</v>
      </c>
      <c r="Y1046" s="253">
        <v>2890.8573676803189</v>
      </c>
      <c r="Z1046" s="253">
        <v>48.360920956055715</v>
      </c>
      <c r="AA1046" s="2">
        <f t="shared" si="581"/>
        <v>3.7304573837716112E-2</v>
      </c>
      <c r="AB1046" s="2">
        <f t="shared" si="582"/>
        <v>3.1470475899491368E-2</v>
      </c>
      <c r="AC1046" s="215">
        <f t="shared" si="583"/>
        <v>1.1638622416906312</v>
      </c>
      <c r="AD1046" s="217">
        <f t="shared" si="584"/>
        <v>2.3148477919253646E-4</v>
      </c>
      <c r="AE1046" s="223"/>
      <c r="AF1046" s="23"/>
      <c r="AG1046" s="372"/>
      <c r="AH1046" s="367"/>
      <c r="AI1046" s="367"/>
      <c r="AJ1046" s="3">
        <v>8</v>
      </c>
      <c r="AK1046" s="252">
        <v>2661.5879895970102</v>
      </c>
      <c r="AL1046" s="252">
        <v>48.341003086545498</v>
      </c>
      <c r="AM1046" s="253">
        <v>2660.4676415433082</v>
      </c>
      <c r="AN1046" s="253">
        <v>48.351671647987864</v>
      </c>
      <c r="AO1046" s="2">
        <f t="shared" si="585"/>
        <v>4.2093218713072762E-2</v>
      </c>
      <c r="AP1046" s="2">
        <f t="shared" si="586"/>
        <v>2.2069383672625346E-2</v>
      </c>
      <c r="AQ1046" s="215">
        <f t="shared" si="587"/>
        <v>1.2551797614337383</v>
      </c>
      <c r="AR1046" s="280">
        <f t="shared" si="588"/>
        <v>1.1381820324952543E-4</v>
      </c>
      <c r="AS1046" s="475"/>
    </row>
    <row r="1047" spans="4:45" s="20" customFormat="1" x14ac:dyDescent="0.25">
      <c r="D1047" s="463"/>
      <c r="E1047" s="426"/>
      <c r="F1047" s="370"/>
      <c r="G1047" s="370"/>
      <c r="H1047" s="283">
        <v>9</v>
      </c>
      <c r="I1047" s="284">
        <v>2683.8394174858199</v>
      </c>
      <c r="J1047" s="284">
        <v>48.341652262700599</v>
      </c>
      <c r="K1047" s="285">
        <v>2682.5145093552501</v>
      </c>
      <c r="L1047" s="285">
        <v>48.356534927328198</v>
      </c>
      <c r="M1047" s="286">
        <f t="shared" si="577"/>
        <v>4.9366147688932605E-2</v>
      </c>
      <c r="N1047" s="286">
        <f t="shared" si="578"/>
        <v>3.0786421090291095E-2</v>
      </c>
      <c r="O1047" s="287">
        <f t="shared" si="579"/>
        <v>1.7553815544500635</v>
      </c>
      <c r="P1047" s="288">
        <f t="shared" si="580"/>
        <v>2.2149370641759363E-4</v>
      </c>
      <c r="Q1047" s="223"/>
      <c r="R1047" s="23"/>
      <c r="S1047" s="372"/>
      <c r="T1047" s="367"/>
      <c r="U1047" s="367"/>
      <c r="V1047" s="3">
        <v>9</v>
      </c>
      <c r="W1047" s="252">
        <v>2891.9248430617499</v>
      </c>
      <c r="X1047" s="252">
        <v>48.343133323669697</v>
      </c>
      <c r="Y1047" s="253">
        <v>2890.7111582003672</v>
      </c>
      <c r="Z1047" s="253">
        <v>48.359098800299272</v>
      </c>
      <c r="AA1047" s="2">
        <f t="shared" si="581"/>
        <v>4.1968063737706264E-2</v>
      </c>
      <c r="AB1047" s="2">
        <f t="shared" si="582"/>
        <v>3.3025324450282348E-2</v>
      </c>
      <c r="AC1047" s="215">
        <f t="shared" si="583"/>
        <v>1.4730309427495847</v>
      </c>
      <c r="AD1047" s="217">
        <f t="shared" si="584"/>
        <v>2.5489644400948896E-4</v>
      </c>
      <c r="AE1047" s="223"/>
      <c r="AF1047" s="23"/>
      <c r="AG1047" s="372"/>
      <c r="AH1047" s="367"/>
      <c r="AI1047" s="367"/>
      <c r="AJ1047" s="3">
        <v>9</v>
      </c>
      <c r="AK1047" s="252">
        <v>2661.5772879057399</v>
      </c>
      <c r="AL1047" s="252">
        <v>48.339199512815199</v>
      </c>
      <c r="AM1047" s="253">
        <v>2660.3168854382488</v>
      </c>
      <c r="AN1047" s="253">
        <v>48.350393227640737</v>
      </c>
      <c r="AO1047" s="2">
        <f t="shared" si="585"/>
        <v>4.7355471254521518E-2</v>
      </c>
      <c r="AP1047" s="2">
        <f t="shared" si="586"/>
        <v>2.3156599485207274E-2</v>
      </c>
      <c r="AQ1047" s="215">
        <f t="shared" si="587"/>
        <v>1.5886143800575931</v>
      </c>
      <c r="AR1047" s="280">
        <f t="shared" si="588"/>
        <v>1.2529925159546657E-4</v>
      </c>
      <c r="AS1047" s="475"/>
    </row>
    <row r="1048" spans="4:45" s="20" customFormat="1" x14ac:dyDescent="0.25">
      <c r="D1048" s="463"/>
      <c r="E1048" s="426"/>
      <c r="F1048" s="370"/>
      <c r="G1048" s="370"/>
      <c r="H1048" s="283">
        <v>10</v>
      </c>
      <c r="I1048" s="284">
        <v>2683.8286532300199</v>
      </c>
      <c r="J1048" s="284">
        <v>48.339634949169003</v>
      </c>
      <c r="K1048" s="285">
        <v>2682.3565205570089</v>
      </c>
      <c r="L1048" s="285">
        <v>48.355044688298591</v>
      </c>
      <c r="M1048" s="286">
        <f t="shared" si="577"/>
        <v>5.4851961999854849E-2</v>
      </c>
      <c r="N1048" s="286">
        <f t="shared" si="578"/>
        <v>3.1878062682499979E-2</v>
      </c>
      <c r="O1048" s="287">
        <f t="shared" si="579"/>
        <v>2.1671746069463551</v>
      </c>
      <c r="P1048" s="288">
        <f t="shared" si="580"/>
        <v>2.3746006004194821E-4</v>
      </c>
      <c r="Q1048" s="223"/>
      <c r="R1048" s="23"/>
      <c r="S1048" s="372"/>
      <c r="T1048" s="367"/>
      <c r="U1048" s="367"/>
      <c r="V1048" s="3">
        <v>10</v>
      </c>
      <c r="W1048" s="252">
        <v>2891.9134940245499</v>
      </c>
      <c r="X1048" s="252">
        <v>48.340860987442397</v>
      </c>
      <c r="Y1048" s="253">
        <v>2890.564946996205</v>
      </c>
      <c r="Z1048" s="253">
        <v>48.357384022150271</v>
      </c>
      <c r="AA1048" s="2">
        <f t="shared" si="581"/>
        <v>4.6631651711967231E-2</v>
      </c>
      <c r="AB1048" s="2">
        <f t="shared" si="582"/>
        <v>3.4180265660070736E-2</v>
      </c>
      <c r="AC1048" s="215">
        <f t="shared" si="583"/>
        <v>1.8185790876578884</v>
      </c>
      <c r="AD1048" s="217">
        <f t="shared" si="584"/>
        <v>2.7301067595758598E-4</v>
      </c>
      <c r="AE1048" s="223"/>
      <c r="AF1048" s="23"/>
      <c r="AG1048" s="372"/>
      <c r="AH1048" s="367"/>
      <c r="AI1048" s="367"/>
      <c r="AJ1048" s="3">
        <v>10</v>
      </c>
      <c r="AK1048" s="252">
        <v>2661.5665862492401</v>
      </c>
      <c r="AL1048" s="252">
        <v>48.337606750601303</v>
      </c>
      <c r="AM1048" s="253">
        <v>2660.1661268163452</v>
      </c>
      <c r="AN1048" s="253">
        <v>48.349190221083859</v>
      </c>
      <c r="AO1048" s="2">
        <f t="shared" si="585"/>
        <v>5.2617861981369654E-2</v>
      </c>
      <c r="AP1048" s="2">
        <f t="shared" si="586"/>
        <v>2.3963682236733473E-2</v>
      </c>
      <c r="AQ1048" s="215">
        <f t="shared" si="587"/>
        <v>1.9612866231842403</v>
      </c>
      <c r="AR1048" s="280">
        <f t="shared" si="588"/>
        <v>1.3417678842024439E-4</v>
      </c>
      <c r="AS1048" s="475"/>
    </row>
    <row r="1049" spans="4:45" s="20" customFormat="1" x14ac:dyDescent="0.25">
      <c r="D1049" s="463"/>
      <c r="E1049" s="426"/>
      <c r="F1049" s="370"/>
      <c r="G1049" s="370"/>
      <c r="H1049" s="283">
        <v>11</v>
      </c>
      <c r="I1049" s="284">
        <v>2683.8178889987198</v>
      </c>
      <c r="J1049" s="284">
        <v>48.338291705333297</v>
      </c>
      <c r="K1049" s="285">
        <v>2682.1985291281153</v>
      </c>
      <c r="L1049" s="285">
        <v>48.35363814225483</v>
      </c>
      <c r="M1049" s="286">
        <f t="shared" ref="M1049:M1112" si="589">ABS(I1049-K1049)/I1049*100</f>
        <v>6.0337919247146231E-2</v>
      </c>
      <c r="N1049" s="286">
        <f t="shared" ref="N1049:N1112" si="590">ABS(J1049-L1049)/J1049*100</f>
        <v>3.174799187171027E-2</v>
      </c>
      <c r="O1049" s="287">
        <f t="shared" ref="O1049:O1112" si="591">(K1049-I1049)^2</f>
        <v>2.6223263905242629</v>
      </c>
      <c r="P1049" s="288">
        <f t="shared" ref="P1049:P1112" si="592">(L1049-J1049)^2</f>
        <v>2.3551312618658553E-4</v>
      </c>
      <c r="Q1049" s="223"/>
      <c r="R1049" s="23"/>
      <c r="S1049" s="372"/>
      <c r="T1049" s="367"/>
      <c r="U1049" s="367"/>
      <c r="V1049" s="3">
        <v>11</v>
      </c>
      <c r="W1049" s="252">
        <v>2891.90214501525</v>
      </c>
      <c r="X1049" s="252">
        <v>48.339347854766103</v>
      </c>
      <c r="Y1049" s="253">
        <v>2890.4187340135718</v>
      </c>
      <c r="Z1049" s="253">
        <v>48.355770294027622</v>
      </c>
      <c r="AA1049" s="2">
        <f t="shared" ref="AA1049:AA1112" si="593">ABS(W1049-Y1049)/W1049*100</f>
        <v>5.1295338752561946E-2</v>
      </c>
      <c r="AB1049" s="2">
        <f t="shared" ref="AB1049:AB1112" si="594">ABS(X1049-Z1049)/X1049*100</f>
        <v>3.3973232967186191E-2</v>
      </c>
      <c r="AC1049" s="215">
        <f t="shared" ref="AC1049:AC1112" si="595">(Y1049-W1049)^2</f>
        <v>2.200508199899855</v>
      </c>
      <c r="AD1049" s="217">
        <f t="shared" ref="AD1049:AD1112" si="596">(Z1049-X1049)^2</f>
        <v>2.6969651129825464E-4</v>
      </c>
      <c r="AE1049" s="223"/>
      <c r="AF1049" s="23"/>
      <c r="AG1049" s="372"/>
      <c r="AH1049" s="367"/>
      <c r="AI1049" s="367"/>
      <c r="AJ1049" s="3">
        <v>11</v>
      </c>
      <c r="AK1049" s="252">
        <v>2661.5558846086501</v>
      </c>
      <c r="AL1049" s="252">
        <v>48.336546198980599</v>
      </c>
      <c r="AM1049" s="253">
        <v>2660.0153656336174</v>
      </c>
      <c r="AN1049" s="253">
        <v>48.348058179717555</v>
      </c>
      <c r="AO1049" s="2">
        <f t="shared" ref="AO1049:AO1112" si="597">ABS(AK1049-AM1049)/AK1049*100</f>
        <v>5.7880391839271766E-2</v>
      </c>
      <c r="AP1049" s="2">
        <f t="shared" ref="AP1049:AP1112" si="598">ABS(AL1049-AN1049)/AL1049*100</f>
        <v>2.3816308036501862E-2</v>
      </c>
      <c r="AQ1049" s="215">
        <f t="shared" ref="AQ1049:AQ1112" si="599">(AM1049-AK1049)^2</f>
        <v>2.3731987124357472</v>
      </c>
      <c r="AR1049" s="280">
        <f t="shared" ref="AR1049:AR1112" si="600">(AN1049-AL1049)^2</f>
        <v>1.3252570048802878E-4</v>
      </c>
      <c r="AS1049" s="475"/>
    </row>
    <row r="1050" spans="4:45" s="20" customFormat="1" x14ac:dyDescent="0.25">
      <c r="D1050" s="463"/>
      <c r="E1050" s="426"/>
      <c r="F1050" s="370"/>
      <c r="G1050" s="370"/>
      <c r="H1050" s="283">
        <v>12</v>
      </c>
      <c r="I1050" s="284">
        <v>2683.8071247806201</v>
      </c>
      <c r="J1050" s="284">
        <v>48.337002121989201</v>
      </c>
      <c r="K1050" s="285">
        <v>2682.0405350179954</v>
      </c>
      <c r="L1050" s="285">
        <v>48.352310588985304</v>
      </c>
      <c r="M1050" s="286">
        <f t="shared" si="589"/>
        <v>6.5824020896031954E-2</v>
      </c>
      <c r="N1050" s="286">
        <f t="shared" si="590"/>
        <v>3.1670286372888601E-2</v>
      </c>
      <c r="O1050" s="287">
        <f t="shared" si="591"/>
        <v>3.1208393894107109</v>
      </c>
      <c r="P1050" s="288">
        <f t="shared" si="592"/>
        <v>2.3434916177078155E-4</v>
      </c>
      <c r="Q1050" s="223"/>
      <c r="R1050" s="23"/>
      <c r="S1050" s="372"/>
      <c r="T1050" s="367"/>
      <c r="U1050" s="367"/>
      <c r="V1050" s="3">
        <v>12</v>
      </c>
      <c r="W1050" s="252">
        <v>2891.8907960217098</v>
      </c>
      <c r="X1050" s="252">
        <v>48.3378951776618</v>
      </c>
      <c r="Y1050" s="253">
        <v>2890.2725192013827</v>
      </c>
      <c r="Z1050" s="253">
        <v>48.354251661220481</v>
      </c>
      <c r="AA1050" s="2">
        <f t="shared" si="593"/>
        <v>5.595912620743837E-2</v>
      </c>
      <c r="AB1050" s="2">
        <f t="shared" si="594"/>
        <v>3.3837806752992201E-2</v>
      </c>
      <c r="AC1050" s="215">
        <f t="shared" si="595"/>
        <v>2.6188198672079324</v>
      </c>
      <c r="AD1050" s="217">
        <f t="shared" si="596"/>
        <v>2.6753455440540623E-4</v>
      </c>
      <c r="AE1050" s="223"/>
      <c r="AF1050" s="23"/>
      <c r="AG1050" s="372"/>
      <c r="AH1050" s="367"/>
      <c r="AI1050" s="367"/>
      <c r="AJ1050" s="3">
        <v>12</v>
      </c>
      <c r="AK1050" s="252">
        <v>2661.54518297503</v>
      </c>
      <c r="AL1050" s="252">
        <v>48.335528013876399</v>
      </c>
      <c r="AM1050" s="253">
        <v>2659.8646018486502</v>
      </c>
      <c r="AN1050" s="253">
        <v>48.346992917358897</v>
      </c>
      <c r="AO1050" s="2">
        <f t="shared" si="597"/>
        <v>6.3143062050192045E-2</v>
      </c>
      <c r="AP1050" s="2">
        <f t="shared" si="598"/>
        <v>2.3719412932049582E-2</v>
      </c>
      <c r="AQ1050" s="215">
        <f t="shared" si="599"/>
        <v>2.8243529223440662</v>
      </c>
      <c r="AR1050" s="280">
        <f t="shared" si="600"/>
        <v>1.3144401186299123E-4</v>
      </c>
      <c r="AS1050" s="475"/>
    </row>
    <row r="1051" spans="4:45" s="20" customFormat="1" x14ac:dyDescent="0.25">
      <c r="D1051" s="463"/>
      <c r="E1051" s="426"/>
      <c r="F1051" s="370"/>
      <c r="G1051" s="370"/>
      <c r="H1051" s="283">
        <v>13</v>
      </c>
      <c r="I1051" s="284">
        <v>2683.7963605749501</v>
      </c>
      <c r="J1051" s="284">
        <v>48.335706977104799</v>
      </c>
      <c r="K1051" s="285">
        <v>2681.8825381788824</v>
      </c>
      <c r="L1051" s="285">
        <v>48.351057592240295</v>
      </c>
      <c r="M1051" s="286">
        <f t="shared" si="589"/>
        <v>7.1310268699285584E-2</v>
      </c>
      <c r="N1051" s="286">
        <f t="shared" si="590"/>
        <v>3.1758333736107772E-2</v>
      </c>
      <c r="O1051" s="287">
        <f t="shared" si="591"/>
        <v>3.6627161636900984</v>
      </c>
      <c r="P1051" s="288">
        <f t="shared" si="592"/>
        <v>2.3564138503812105E-4</v>
      </c>
      <c r="Q1051" s="223"/>
      <c r="R1051" s="23"/>
      <c r="S1051" s="372"/>
      <c r="T1051" s="367"/>
      <c r="U1051" s="367"/>
      <c r="V1051" s="3">
        <v>13</v>
      </c>
      <c r="W1051" s="252">
        <v>2891.8794470431098</v>
      </c>
      <c r="X1051" s="252">
        <v>48.336436233274497</v>
      </c>
      <c r="Y1051" s="253">
        <v>2890.1263025115409</v>
      </c>
      <c r="Z1051" s="253">
        <v>48.352822519916025</v>
      </c>
      <c r="AA1051" s="2">
        <f t="shared" si="593"/>
        <v>6.0623015712551021E-2</v>
      </c>
      <c r="AB1051" s="2">
        <f t="shared" si="594"/>
        <v>3.3900485675952621E-2</v>
      </c>
      <c r="AC1051" s="215">
        <f t="shared" si="595"/>
        <v>3.0735157485702111</v>
      </c>
      <c r="AD1051" s="217">
        <f t="shared" si="596"/>
        <v>2.6851038989829249E-4</v>
      </c>
      <c r="AE1051" s="223"/>
      <c r="AF1051" s="23"/>
      <c r="AG1051" s="372"/>
      <c r="AH1051" s="367"/>
      <c r="AI1051" s="367"/>
      <c r="AJ1051" s="3">
        <v>13</v>
      </c>
      <c r="AK1051" s="252">
        <v>2661.53448134775</v>
      </c>
      <c r="AL1051" s="252">
        <v>48.334505437795599</v>
      </c>
      <c r="AM1051" s="253">
        <v>2659.7138354224403</v>
      </c>
      <c r="AN1051" s="253">
        <v>48.345990494762248</v>
      </c>
      <c r="AO1051" s="2">
        <f t="shared" si="597"/>
        <v>6.8405874057575644E-2</v>
      </c>
      <c r="AP1051" s="2">
        <f t="shared" si="598"/>
        <v>2.3761610598104631E-2</v>
      </c>
      <c r="AQ1051" s="215">
        <f t="shared" si="599"/>
        <v>3.3147515853467806</v>
      </c>
      <c r="AR1051" s="280">
        <f t="shared" si="600"/>
        <v>1.3190653352716583E-4</v>
      </c>
      <c r="AS1051" s="475"/>
    </row>
    <row r="1052" spans="4:45" s="20" customFormat="1" x14ac:dyDescent="0.25">
      <c r="D1052" s="463"/>
      <c r="E1052" s="426"/>
      <c r="F1052" s="370"/>
      <c r="G1052" s="370"/>
      <c r="H1052" s="283">
        <v>14</v>
      </c>
      <c r="I1052" s="284">
        <v>2683.7855963779398</v>
      </c>
      <c r="J1052" s="284">
        <v>48.334674649362903</v>
      </c>
      <c r="K1052" s="285">
        <v>2681.7245385656606</v>
      </c>
      <c r="L1052" s="285">
        <v>48.349874964908111</v>
      </c>
      <c r="M1052" s="286">
        <f t="shared" si="589"/>
        <v>7.6796664199285547E-2</v>
      </c>
      <c r="N1052" s="286">
        <f t="shared" si="590"/>
        <v>3.1448055987707363E-2</v>
      </c>
      <c r="O1052" s="287">
        <f t="shared" si="591"/>
        <v>4.2479593055569547</v>
      </c>
      <c r="P1052" s="288">
        <f t="shared" si="592"/>
        <v>2.310495926738872E-4</v>
      </c>
      <c r="Q1052" s="223"/>
      <c r="R1052" s="23"/>
      <c r="S1052" s="372"/>
      <c r="T1052" s="367"/>
      <c r="U1052" s="367"/>
      <c r="V1052" s="3">
        <v>14</v>
      </c>
      <c r="W1052" s="252">
        <v>2891.8680980753702</v>
      </c>
      <c r="X1052" s="252">
        <v>48.335273233273703</v>
      </c>
      <c r="Y1052" s="253">
        <v>2889.9800838987617</v>
      </c>
      <c r="Z1052" s="253">
        <v>48.351477596521967</v>
      </c>
      <c r="AA1052" s="2">
        <f t="shared" si="593"/>
        <v>6.5287008693966891E-2</v>
      </c>
      <c r="AB1052" s="2">
        <f t="shared" si="594"/>
        <v>3.352492323785726E-2</v>
      </c>
      <c r="AC1052" s="215">
        <f t="shared" si="595"/>
        <v>3.564597531074754</v>
      </c>
      <c r="AD1052" s="217">
        <f t="shared" si="596"/>
        <v>2.6258138828167527E-4</v>
      </c>
      <c r="AE1052" s="223"/>
      <c r="AF1052" s="23"/>
      <c r="AG1052" s="372"/>
      <c r="AH1052" s="367"/>
      <c r="AI1052" s="367"/>
      <c r="AJ1052" s="3">
        <v>14</v>
      </c>
      <c r="AK1052" s="252">
        <v>2661.5237797238301</v>
      </c>
      <c r="AL1052" s="252">
        <v>48.333690378062897</v>
      </c>
      <c r="AM1052" s="253">
        <v>2659.563066318256</v>
      </c>
      <c r="AN1052" s="253">
        <v>48.345047205052879</v>
      </c>
      <c r="AO1052" s="2">
        <f t="shared" si="597"/>
        <v>7.3668829131316199E-2</v>
      </c>
      <c r="AP1052" s="2">
        <f t="shared" si="598"/>
        <v>2.3496709854242837E-2</v>
      </c>
      <c r="AQ1052" s="215">
        <f t="shared" si="599"/>
        <v>3.8443970587979739</v>
      </c>
      <c r="AR1052" s="280">
        <f t="shared" si="600"/>
        <v>1.2897751928037289E-4</v>
      </c>
      <c r="AS1052" s="475"/>
    </row>
    <row r="1053" spans="4:45" s="20" customFormat="1" x14ac:dyDescent="0.25">
      <c r="D1053" s="463"/>
      <c r="E1053" s="426"/>
      <c r="F1053" s="370"/>
      <c r="G1053" s="370"/>
      <c r="H1053" s="283">
        <v>15</v>
      </c>
      <c r="I1053" s="284">
        <v>2683.7748321754002</v>
      </c>
      <c r="J1053" s="284">
        <v>48.333926571704197</v>
      </c>
      <c r="K1053" s="285">
        <v>2681.5665361357142</v>
      </c>
      <c r="L1053" s="285">
        <v>48.348758755023731</v>
      </c>
      <c r="M1053" s="286">
        <f t="shared" si="589"/>
        <v>8.2283208457397228E-2</v>
      </c>
      <c r="N1053" s="286">
        <f t="shared" si="590"/>
        <v>3.0686899185668599E-2</v>
      </c>
      <c r="O1053" s="287">
        <f t="shared" si="591"/>
        <v>4.8765713988930797</v>
      </c>
      <c r="P1053" s="288">
        <f t="shared" si="592"/>
        <v>2.1999366202426126E-4</v>
      </c>
      <c r="Q1053" s="223"/>
      <c r="R1053" s="23"/>
      <c r="S1053" s="372"/>
      <c r="T1053" s="367"/>
      <c r="U1053" s="367"/>
      <c r="V1053" s="3">
        <v>15</v>
      </c>
      <c r="W1053" s="252">
        <v>2891.85674910325</v>
      </c>
      <c r="X1053" s="252">
        <v>48.334430310961501</v>
      </c>
      <c r="Y1053" s="253">
        <v>2889.8338633204075</v>
      </c>
      <c r="Z1053" s="253">
        <v>48.350211928207536</v>
      </c>
      <c r="AA1053" s="2">
        <f t="shared" si="593"/>
        <v>6.9951106100594684E-2</v>
      </c>
      <c r="AB1053" s="2">
        <f t="shared" si="594"/>
        <v>3.2650880841054004E-2</v>
      </c>
      <c r="AC1053" s="215">
        <f t="shared" si="595"/>
        <v>4.0920668904260005</v>
      </c>
      <c r="AD1053" s="217">
        <f t="shared" si="596"/>
        <v>2.4905944290032816E-4</v>
      </c>
      <c r="AE1053" s="223"/>
      <c r="AF1053" s="23"/>
      <c r="AG1053" s="372"/>
      <c r="AH1053" s="367"/>
      <c r="AI1053" s="367"/>
      <c r="AJ1053" s="3">
        <v>15</v>
      </c>
      <c r="AK1053" s="252">
        <v>2661.5130780920299</v>
      </c>
      <c r="AL1053" s="252">
        <v>48.333099757984101</v>
      </c>
      <c r="AM1053" s="253">
        <v>2659.412294501501</v>
      </c>
      <c r="AN1053" s="253">
        <v>48.344159560019868</v>
      </c>
      <c r="AO1053" s="2">
        <f t="shared" si="597"/>
        <v>7.8931928150992245E-2</v>
      </c>
      <c r="AP1053" s="2">
        <f t="shared" si="598"/>
        <v>2.2882459621142142E-2</v>
      </c>
      <c r="AQ1053" s="215">
        <f t="shared" si="599"/>
        <v>4.4132916942353413</v>
      </c>
      <c r="AR1053" s="280">
        <f t="shared" si="600"/>
        <v>1.2231922107035727E-4</v>
      </c>
      <c r="AS1053" s="475"/>
    </row>
    <row r="1054" spans="4:45" s="20" customFormat="1" x14ac:dyDescent="0.25">
      <c r="D1054" s="463"/>
      <c r="E1054" s="426"/>
      <c r="F1054" s="370"/>
      <c r="G1054" s="370"/>
      <c r="H1054" s="283">
        <v>16</v>
      </c>
      <c r="I1054" s="284">
        <v>2683.7640679665901</v>
      </c>
      <c r="J1054" s="284">
        <v>48.333178494045598</v>
      </c>
      <c r="K1054" s="285">
        <v>2681.4085308487893</v>
      </c>
      <c r="L1054" s="285">
        <v>48.347705232563186</v>
      </c>
      <c r="M1054" s="286">
        <f t="shared" si="589"/>
        <v>8.7769902947749501E-2</v>
      </c>
      <c r="N1054" s="286">
        <f t="shared" si="590"/>
        <v>3.0055417355550239E-2</v>
      </c>
      <c r="O1054" s="287">
        <f t="shared" si="591"/>
        <v>5.5485551133375353</v>
      </c>
      <c r="P1054" s="288">
        <f t="shared" si="592"/>
        <v>2.1102613195838805E-4</v>
      </c>
      <c r="Q1054" s="223"/>
      <c r="R1054" s="23"/>
      <c r="S1054" s="372"/>
      <c r="T1054" s="367"/>
      <c r="U1054" s="367"/>
      <c r="V1054" s="3">
        <v>16</v>
      </c>
      <c r="W1054" s="252">
        <v>2891.8454001259502</v>
      </c>
      <c r="X1054" s="252">
        <v>48.333587388649498</v>
      </c>
      <c r="Y1054" s="253">
        <v>2889.6876407363311</v>
      </c>
      <c r="Z1054" s="253">
        <v>48.349020844591131</v>
      </c>
      <c r="AA1054" s="2">
        <f t="shared" si="593"/>
        <v>7.461530929437242E-2</v>
      </c>
      <c r="AB1054" s="2">
        <f t="shared" si="594"/>
        <v>3.193112031501523E-2</v>
      </c>
      <c r="AC1054" s="215">
        <f t="shared" si="595"/>
        <v>4.655925583489215</v>
      </c>
      <c r="AD1054" s="217">
        <f t="shared" si="596"/>
        <v>2.3819156230231773E-4</v>
      </c>
      <c r="AE1054" s="223"/>
      <c r="AF1054" s="23"/>
      <c r="AG1054" s="372"/>
      <c r="AH1054" s="367"/>
      <c r="AI1054" s="367"/>
      <c r="AJ1054" s="3">
        <v>16</v>
      </c>
      <c r="AK1054" s="252">
        <v>2661.50237645178</v>
      </c>
      <c r="AL1054" s="252">
        <v>48.332509137905298</v>
      </c>
      <c r="AM1054" s="253">
        <v>2659.2615199395905</v>
      </c>
      <c r="AN1054" s="253">
        <v>48.343324277217505</v>
      </c>
      <c r="AO1054" s="2">
        <f t="shared" si="597"/>
        <v>8.4195172321318609E-2</v>
      </c>
      <c r="AP1054" s="2">
        <f t="shared" si="598"/>
        <v>2.2376531872882285E-2</v>
      </c>
      <c r="AQ1054" s="215">
        <f t="shared" si="599"/>
        <v>5.0214379082223877</v>
      </c>
      <c r="AR1054" s="280">
        <f t="shared" si="600"/>
        <v>1.1696723834244796E-4</v>
      </c>
      <c r="AS1054" s="475"/>
    </row>
    <row r="1055" spans="4:45" s="20" customFormat="1" x14ac:dyDescent="0.25">
      <c r="D1055" s="463"/>
      <c r="E1055" s="426"/>
      <c r="F1055" s="370"/>
      <c r="G1055" s="370"/>
      <c r="H1055" s="283">
        <v>17</v>
      </c>
      <c r="I1055" s="284">
        <v>2683.7533037511898</v>
      </c>
      <c r="J1055" s="284">
        <v>48.332609085331001</v>
      </c>
      <c r="K1055" s="285">
        <v>2681.2505226668595</v>
      </c>
      <c r="L1055" s="285">
        <v>48.346710876979536</v>
      </c>
      <c r="M1055" s="286">
        <f t="shared" si="589"/>
        <v>9.3256749077199871E-2</v>
      </c>
      <c r="N1055" s="286">
        <f t="shared" si="590"/>
        <v>2.917655784656413E-2</v>
      </c>
      <c r="O1055" s="287">
        <f t="shared" si="591"/>
        <v>6.2639131560815953</v>
      </c>
      <c r="P1055" s="288">
        <f t="shared" si="592"/>
        <v>1.9886052769870025E-4</v>
      </c>
      <c r="Q1055" s="223"/>
      <c r="R1055" s="23"/>
      <c r="S1055" s="372"/>
      <c r="T1055" s="367"/>
      <c r="U1055" s="367"/>
      <c r="V1055" s="3">
        <v>17</v>
      </c>
      <c r="W1055" s="252">
        <v>2891.8340511431402</v>
      </c>
      <c r="X1055" s="252">
        <v>48.332945577849102</v>
      </c>
      <c r="Y1055" s="253">
        <v>2889.5414161087288</v>
      </c>
      <c r="Z1055" s="253">
        <v>48.347899950507042</v>
      </c>
      <c r="AA1055" s="2">
        <f t="shared" si="593"/>
        <v>7.9279619572400956E-2</v>
      </c>
      <c r="AB1055" s="2">
        <f t="shared" si="594"/>
        <v>3.0940329580891695E-2</v>
      </c>
      <c r="AC1055" s="215">
        <f t="shared" si="595"/>
        <v>5.2561754010107107</v>
      </c>
      <c r="AD1055" s="217">
        <f t="shared" si="596"/>
        <v>2.2363326159252939E-4</v>
      </c>
      <c r="AE1055" s="223"/>
      <c r="AF1055" s="23"/>
      <c r="AG1055" s="372"/>
      <c r="AH1055" s="367"/>
      <c r="AI1055" s="367"/>
      <c r="AJ1055" s="3">
        <v>17</v>
      </c>
      <c r="AK1055" s="252">
        <v>2661.4916748028199</v>
      </c>
      <c r="AL1055" s="252">
        <v>48.332059593011699</v>
      </c>
      <c r="AM1055" s="253">
        <v>2659.1107426018311</v>
      </c>
      <c r="AN1055" s="253">
        <v>48.342538267827578</v>
      </c>
      <c r="AO1055" s="2">
        <f t="shared" si="597"/>
        <v>8.9458562787546714E-2</v>
      </c>
      <c r="AP1055" s="2">
        <f t="shared" si="598"/>
        <v>2.1680588214357463E-2</v>
      </c>
      <c r="AQ1055" s="215">
        <f t="shared" si="599"/>
        <v>5.6688381457054149</v>
      </c>
      <c r="AR1055" s="280">
        <f t="shared" si="600"/>
        <v>1.0980262589693091E-4</v>
      </c>
      <c r="AS1055" s="475"/>
    </row>
    <row r="1056" spans="4:45" s="20" customFormat="1" x14ac:dyDescent="0.25">
      <c r="D1056" s="463"/>
      <c r="E1056" s="426"/>
      <c r="F1056" s="370"/>
      <c r="G1056" s="370"/>
      <c r="H1056" s="283">
        <v>18</v>
      </c>
      <c r="I1056" s="284">
        <v>2683.74253952443</v>
      </c>
      <c r="J1056" s="284">
        <v>48.332157986806102</v>
      </c>
      <c r="K1056" s="285">
        <v>2681.0925115540017</v>
      </c>
      <c r="L1056" s="285">
        <v>48.345772365438833</v>
      </c>
      <c r="M1056" s="286">
        <f t="shared" si="589"/>
        <v>9.8743748008624191E-2</v>
      </c>
      <c r="N1056" s="286">
        <f t="shared" si="590"/>
        <v>2.8168364914406399E-2</v>
      </c>
      <c r="O1056" s="287">
        <f t="shared" si="591"/>
        <v>7.0226482440520952</v>
      </c>
      <c r="P1056" s="288">
        <f t="shared" si="592"/>
        <v>1.8535130555536136E-4</v>
      </c>
      <c r="Q1056" s="223"/>
      <c r="R1056" s="23"/>
      <c r="S1056" s="372"/>
      <c r="T1056" s="367"/>
      <c r="U1056" s="367"/>
      <c r="V1056" s="3">
        <v>18</v>
      </c>
      <c r="W1056" s="252">
        <v>2891.82270214972</v>
      </c>
      <c r="X1056" s="252">
        <v>48.332436834804703</v>
      </c>
      <c r="Y1056" s="253">
        <v>2889.3951894020033</v>
      </c>
      <c r="Z1056" s="253">
        <v>48.346845109787687</v>
      </c>
      <c r="AA1056" s="2">
        <f t="shared" si="593"/>
        <v>8.3944037990716272E-2</v>
      </c>
      <c r="AB1056" s="2">
        <f t="shared" si="594"/>
        <v>2.9810777040333129E-2</v>
      </c>
      <c r="AC1056" s="215">
        <f t="shared" si="595"/>
        <v>5.892818140327174</v>
      </c>
      <c r="AD1056" s="217">
        <f t="shared" si="596"/>
        <v>2.0759838798526734E-4</v>
      </c>
      <c r="AE1056" s="223"/>
      <c r="AF1056" s="23"/>
      <c r="AG1056" s="372"/>
      <c r="AH1056" s="367"/>
      <c r="AI1056" s="367"/>
      <c r="AJ1056" s="3">
        <v>18</v>
      </c>
      <c r="AK1056" s="252">
        <v>2661.4809731413902</v>
      </c>
      <c r="AL1056" s="252">
        <v>48.3317034716245</v>
      </c>
      <c r="AM1056" s="253">
        <v>2658.9599624593111</v>
      </c>
      <c r="AN1056" s="253">
        <v>48.341798625237637</v>
      </c>
      <c r="AO1056" s="2">
        <f t="shared" si="597"/>
        <v>9.4722100496684433E-2</v>
      </c>
      <c r="AP1056" s="2">
        <f t="shared" si="598"/>
        <v>2.0887229060864845E-2</v>
      </c>
      <c r="AQ1056" s="215">
        <f t="shared" si="599"/>
        <v>6.3554948591570426</v>
      </c>
      <c r="AR1056" s="280">
        <f t="shared" si="600"/>
        <v>1.019121264728164E-4</v>
      </c>
      <c r="AS1056" s="475"/>
    </row>
    <row r="1057" spans="4:45" s="20" customFormat="1" x14ac:dyDescent="0.25">
      <c r="D1057" s="463"/>
      <c r="E1057" s="426"/>
      <c r="F1057" s="370"/>
      <c r="G1057" s="370"/>
      <c r="H1057" s="283">
        <v>19</v>
      </c>
      <c r="I1057" s="284">
        <v>2683.7317752853901</v>
      </c>
      <c r="J1057" s="284">
        <v>48.331751827000801</v>
      </c>
      <c r="K1057" s="285">
        <v>2680.9344974762785</v>
      </c>
      <c r="L1057" s="285">
        <v>48.344886561716706</v>
      </c>
      <c r="M1057" s="286">
        <f t="shared" si="589"/>
        <v>0.1042309009742285</v>
      </c>
      <c r="N1057" s="286">
        <f t="shared" si="590"/>
        <v>2.7176202432967037E-2</v>
      </c>
      <c r="O1057" s="287">
        <f t="shared" si="591"/>
        <v>7.8247631413483036</v>
      </c>
      <c r="P1057" s="288">
        <f t="shared" si="592"/>
        <v>1.7252125605719956E-4</v>
      </c>
      <c r="Q1057" s="223"/>
      <c r="R1057" s="23"/>
      <c r="S1057" s="372"/>
      <c r="T1057" s="367"/>
      <c r="U1057" s="367"/>
      <c r="V1057" s="3">
        <v>19</v>
      </c>
      <c r="W1057" s="252">
        <v>2891.8113531446702</v>
      </c>
      <c r="X1057" s="252">
        <v>48.331978682834503</v>
      </c>
      <c r="Y1057" s="253">
        <v>2889.2489605826336</v>
      </c>
      <c r="Z1057" s="253">
        <v>48.345852430001536</v>
      </c>
      <c r="AA1057" s="2">
        <f t="shared" si="593"/>
        <v>8.8608565674596088E-2</v>
      </c>
      <c r="AB1057" s="2">
        <f t="shared" si="594"/>
        <v>2.8705109008830762E-2</v>
      </c>
      <c r="AC1057" s="215">
        <f t="shared" si="595"/>
        <v>6.5658556419805976</v>
      </c>
      <c r="AD1057" s="217">
        <f t="shared" si="596"/>
        <v>1.9248086045474207E-4</v>
      </c>
      <c r="AE1057" s="223"/>
      <c r="AF1057" s="23"/>
      <c r="AG1057" s="372"/>
      <c r="AH1057" s="367"/>
      <c r="AI1057" s="367"/>
      <c r="AJ1057" s="3">
        <v>19</v>
      </c>
      <c r="AK1057" s="252">
        <v>2661.4702714667401</v>
      </c>
      <c r="AL1057" s="252">
        <v>48.3313828315842</v>
      </c>
      <c r="AM1057" s="253">
        <v>2658.8091794847937</v>
      </c>
      <c r="AN1057" s="253">
        <v>48.341102614292986</v>
      </c>
      <c r="AO1057" s="2">
        <f t="shared" si="597"/>
        <v>9.9985786445768735E-2</v>
      </c>
      <c r="AP1057" s="2">
        <f t="shared" si="598"/>
        <v>2.0110706831325272E-2</v>
      </c>
      <c r="AQ1057" s="215">
        <f t="shared" si="599"/>
        <v>7.0814105363791855</v>
      </c>
      <c r="AR1057" s="280">
        <f t="shared" si="600"/>
        <v>9.4474175906003146E-5</v>
      </c>
      <c r="AS1057" s="475"/>
    </row>
    <row r="1058" spans="4:45" s="20" customFormat="1" x14ac:dyDescent="0.25">
      <c r="D1058" s="463"/>
      <c r="E1058" s="426"/>
      <c r="F1058" s="370"/>
      <c r="G1058" s="370"/>
      <c r="H1058" s="283">
        <v>20</v>
      </c>
      <c r="I1058" s="284">
        <v>2683.72101103354</v>
      </c>
      <c r="J1058" s="284">
        <v>48.331446820779703</v>
      </c>
      <c r="K1058" s="285">
        <v>2680.7764804016256</v>
      </c>
      <c r="L1058" s="285">
        <v>48.344050505718528</v>
      </c>
      <c r="M1058" s="286">
        <f t="shared" si="589"/>
        <v>0.10971820915097363</v>
      </c>
      <c r="N1058" s="286">
        <f t="shared" si="590"/>
        <v>2.6077607371367568E-2</v>
      </c>
      <c r="O1058" s="287">
        <f t="shared" si="591"/>
        <v>8.6702606422822388</v>
      </c>
      <c r="P1058" s="288">
        <f t="shared" si="592"/>
        <v>1.5885287403714509E-4</v>
      </c>
      <c r="Q1058" s="223"/>
      <c r="R1058" s="23"/>
      <c r="S1058" s="372"/>
      <c r="T1058" s="367"/>
      <c r="U1058" s="367"/>
      <c r="V1058" s="3">
        <v>20</v>
      </c>
      <c r="W1058" s="252">
        <v>2891.80000412748</v>
      </c>
      <c r="X1058" s="252">
        <v>48.331634421276902</v>
      </c>
      <c r="Y1058" s="253">
        <v>2889.1027296190518</v>
      </c>
      <c r="Z1058" s="253">
        <v>48.34491824809033</v>
      </c>
      <c r="AA1058" s="2">
        <f t="shared" si="593"/>
        <v>9.3273203699366342E-2</v>
      </c>
      <c r="AB1058" s="2">
        <f t="shared" si="594"/>
        <v>2.7484745700178465E-2</v>
      </c>
      <c r="AC1058" s="215">
        <f t="shared" si="595"/>
        <v>7.2752897738160955</v>
      </c>
      <c r="AD1058" s="217">
        <f t="shared" si="596"/>
        <v>1.7646005480914548E-4</v>
      </c>
      <c r="AE1058" s="223"/>
      <c r="AF1058" s="23"/>
      <c r="AG1058" s="372"/>
      <c r="AH1058" s="367"/>
      <c r="AI1058" s="367"/>
      <c r="AJ1058" s="3">
        <v>20</v>
      </c>
      <c r="AK1058" s="252">
        <v>2661.4595697784798</v>
      </c>
      <c r="AL1058" s="252">
        <v>48.331142056546</v>
      </c>
      <c r="AM1058" s="253">
        <v>2658.658393652619</v>
      </c>
      <c r="AN1058" s="253">
        <v>48.340447661182687</v>
      </c>
      <c r="AO1058" s="2">
        <f t="shared" si="597"/>
        <v>0.10524962158617235</v>
      </c>
      <c r="AP1058" s="2">
        <f t="shared" si="598"/>
        <v>1.9253848017494715E-2</v>
      </c>
      <c r="AQ1058" s="215">
        <f t="shared" si="599"/>
        <v>7.846587688092634</v>
      </c>
      <c r="AR1058" s="280">
        <f t="shared" si="600"/>
        <v>8.6594277654327567E-5</v>
      </c>
      <c r="AS1058" s="475"/>
    </row>
    <row r="1059" spans="4:45" s="20" customFormat="1" x14ac:dyDescent="0.25">
      <c r="D1059" s="463"/>
      <c r="E1059" s="426"/>
      <c r="F1059" s="370"/>
      <c r="G1059" s="370"/>
      <c r="H1059" s="283">
        <v>21</v>
      </c>
      <c r="I1059" s="284">
        <v>2683.7102467675099</v>
      </c>
      <c r="J1059" s="284">
        <v>48.331187212184297</v>
      </c>
      <c r="K1059" s="285">
        <v>2680.6184602997478</v>
      </c>
      <c r="L1059" s="285">
        <v>48.343261403588102</v>
      </c>
      <c r="M1059" s="286">
        <f t="shared" si="589"/>
        <v>0.11520567361868474</v>
      </c>
      <c r="N1059" s="286">
        <f t="shared" si="590"/>
        <v>2.4982194935118503E-2</v>
      </c>
      <c r="O1059" s="287">
        <f t="shared" si="591"/>
        <v>9.5591435622373151</v>
      </c>
      <c r="P1059" s="288">
        <f t="shared" si="592"/>
        <v>1.4578609805571724E-4</v>
      </c>
      <c r="Q1059" s="223"/>
      <c r="R1059" s="23"/>
      <c r="S1059" s="372"/>
      <c r="T1059" s="367"/>
      <c r="U1059" s="367"/>
      <c r="V1059" s="3">
        <v>21</v>
      </c>
      <c r="W1059" s="252">
        <v>2891.78865509663</v>
      </c>
      <c r="X1059" s="252">
        <v>48.331341288991901</v>
      </c>
      <c r="Y1059" s="253">
        <v>2888.956496481529</v>
      </c>
      <c r="Z1059" s="253">
        <v>48.344039116852727</v>
      </c>
      <c r="AA1059" s="2">
        <f t="shared" si="593"/>
        <v>9.793795304195016E-2</v>
      </c>
      <c r="AB1059" s="2">
        <f t="shared" si="594"/>
        <v>2.6272450799370618E-2</v>
      </c>
      <c r="AC1059" s="215">
        <f t="shared" si="595"/>
        <v>8.0211224210906984</v>
      </c>
      <c r="AD1059" s="217">
        <f t="shared" si="596"/>
        <v>1.6123483238317645E-4</v>
      </c>
      <c r="AE1059" s="223"/>
      <c r="AF1059" s="23"/>
      <c r="AG1059" s="372"/>
      <c r="AH1059" s="367"/>
      <c r="AI1059" s="367"/>
      <c r="AJ1059" s="3">
        <v>21</v>
      </c>
      <c r="AK1059" s="252">
        <v>2661.4488680755098</v>
      </c>
      <c r="AL1059" s="252">
        <v>48.330937123384402</v>
      </c>
      <c r="AM1059" s="253">
        <v>2658.5076049386112</v>
      </c>
      <c r="AN1059" s="253">
        <v>48.339831343922171</v>
      </c>
      <c r="AO1059" s="2">
        <f t="shared" si="597"/>
        <v>0.11051360678687369</v>
      </c>
      <c r="AP1059" s="2">
        <f t="shared" si="598"/>
        <v>1.8402747943957708E-2</v>
      </c>
      <c r="AQ1059" s="215">
        <f t="shared" si="599"/>
        <v>8.6510288404790021</v>
      </c>
      <c r="AR1059" s="280">
        <f t="shared" si="600"/>
        <v>7.9107158974473925E-5</v>
      </c>
      <c r="AS1059" s="475"/>
    </row>
    <row r="1060" spans="4:45" s="20" customFormat="1" x14ac:dyDescent="0.25">
      <c r="D1060" s="463"/>
      <c r="E1060" s="426"/>
      <c r="F1060" s="370"/>
      <c r="G1060" s="370"/>
      <c r="H1060" s="283">
        <v>22</v>
      </c>
      <c r="I1060" s="284">
        <v>2683.6994824869098</v>
      </c>
      <c r="J1060" s="284">
        <v>48.330982341513703</v>
      </c>
      <c r="K1060" s="285">
        <v>2680.4604371420196</v>
      </c>
      <c r="L1060" s="285">
        <v>48.342516618371818</v>
      </c>
      <c r="M1060" s="286">
        <f t="shared" si="589"/>
        <v>0.12069329543144926</v>
      </c>
      <c r="N1060" s="286">
        <f t="shared" si="590"/>
        <v>2.3865181917080643E-2</v>
      </c>
      <c r="O1060" s="287">
        <f t="shared" si="591"/>
        <v>10.491414746254879</v>
      </c>
      <c r="P1060" s="288">
        <f t="shared" si="592"/>
        <v>1.3303954263963263E-4</v>
      </c>
      <c r="Q1060" s="223"/>
      <c r="R1060" s="23"/>
      <c r="S1060" s="372"/>
      <c r="T1060" s="367"/>
      <c r="U1060" s="367"/>
      <c r="V1060" s="3">
        <v>22</v>
      </c>
      <c r="W1060" s="252">
        <v>2891.7773060517302</v>
      </c>
      <c r="X1060" s="252">
        <v>48.331109850446701</v>
      </c>
      <c r="Y1060" s="253">
        <v>2888.8102611420668</v>
      </c>
      <c r="Z1060" s="253">
        <v>48.343211792224352</v>
      </c>
      <c r="AA1060" s="2">
        <f t="shared" si="593"/>
        <v>0.10260281465845086</v>
      </c>
      <c r="AB1060" s="2">
        <f t="shared" si="594"/>
        <v>2.5039652131098412E-2</v>
      </c>
      <c r="AC1060" s="215">
        <f t="shared" si="595"/>
        <v>8.8033554959594937</v>
      </c>
      <c r="AD1060" s="217">
        <f t="shared" si="596"/>
        <v>1.4645699478965207E-4</v>
      </c>
      <c r="AE1060" s="223"/>
      <c r="AF1060" s="23"/>
      <c r="AG1060" s="372"/>
      <c r="AH1060" s="367"/>
      <c r="AI1060" s="367"/>
      <c r="AJ1060" s="3">
        <v>22</v>
      </c>
      <c r="AK1060" s="252">
        <v>2661.43816635753</v>
      </c>
      <c r="AL1060" s="252">
        <v>48.3307754040909</v>
      </c>
      <c r="AM1060" s="253">
        <v>2658.3568133199915</v>
      </c>
      <c r="AN1060" s="253">
        <v>48.339251383397233</v>
      </c>
      <c r="AO1060" s="2">
        <f t="shared" si="597"/>
        <v>0.11577774289438741</v>
      </c>
      <c r="AP1060" s="2">
        <f t="shared" si="598"/>
        <v>1.7537437037716683E-2</v>
      </c>
      <c r="AQ1060" s="215">
        <f t="shared" si="599"/>
        <v>9.4947365419478622</v>
      </c>
      <c r="AR1060" s="280">
        <f t="shared" si="600"/>
        <v>7.1842225201380216E-5</v>
      </c>
      <c r="AS1060" s="475"/>
    </row>
    <row r="1061" spans="4:45" s="20" customFormat="1" x14ac:dyDescent="0.25">
      <c r="D1061" s="463"/>
      <c r="E1061" s="426"/>
      <c r="F1061" s="370"/>
      <c r="G1061" s="370"/>
      <c r="H1061" s="283">
        <v>23</v>
      </c>
      <c r="I1061" s="284">
        <v>2683.68871819072</v>
      </c>
      <c r="J1061" s="284">
        <v>48.330820605483602</v>
      </c>
      <c r="K1061" s="285">
        <v>2680.3024109013909</v>
      </c>
      <c r="L1061" s="285">
        <v>48.341813661207141</v>
      </c>
      <c r="M1061" s="286">
        <f t="shared" si="589"/>
        <v>0.12618107556125563</v>
      </c>
      <c r="N1061" s="286">
        <f t="shared" si="590"/>
        <v>2.2745435698833208E-2</v>
      </c>
      <c r="O1061" s="287">
        <f t="shared" si="591"/>
        <v>11.467077057763564</v>
      </c>
      <c r="P1061" s="288">
        <f t="shared" si="592"/>
        <v>1.2084727414082703E-4</v>
      </c>
      <c r="Q1061" s="223"/>
      <c r="R1061" s="23"/>
      <c r="S1061" s="372"/>
      <c r="T1061" s="367"/>
      <c r="U1061" s="367"/>
      <c r="V1061" s="3">
        <v>23</v>
      </c>
      <c r="W1061" s="252">
        <v>2891.76595699169</v>
      </c>
      <c r="X1061" s="252">
        <v>48.330927022247899</v>
      </c>
      <c r="Y1061" s="253">
        <v>2888.6640235742943</v>
      </c>
      <c r="Z1061" s="253">
        <v>48.342433221307459</v>
      </c>
      <c r="AA1061" s="2">
        <f t="shared" si="593"/>
        <v>0.10726778942451597</v>
      </c>
      <c r="AB1061" s="2">
        <f t="shared" si="594"/>
        <v>2.3807114343708007E-2</v>
      </c>
      <c r="AC1061" s="215">
        <f t="shared" si="595"/>
        <v>9.621990925956073</v>
      </c>
      <c r="AD1061" s="217">
        <f t="shared" si="596"/>
        <v>1.3239261679823391E-4</v>
      </c>
      <c r="AE1061" s="223"/>
      <c r="AF1061" s="23"/>
      <c r="AG1061" s="372"/>
      <c r="AH1061" s="367"/>
      <c r="AI1061" s="367"/>
      <c r="AJ1061" s="3">
        <v>23</v>
      </c>
      <c r="AK1061" s="252">
        <v>2661.42746462375</v>
      </c>
      <c r="AL1061" s="252">
        <v>48.330647738642199</v>
      </c>
      <c r="AM1061" s="253">
        <v>2658.2060187752945</v>
      </c>
      <c r="AN1061" s="253">
        <v>48.338705634936353</v>
      </c>
      <c r="AO1061" s="2">
        <f t="shared" si="597"/>
        <v>0.12104203068750102</v>
      </c>
      <c r="AP1061" s="2">
        <f t="shared" si="598"/>
        <v>1.6672435961812768E-2</v>
      </c>
      <c r="AQ1061" s="215">
        <f t="shared" si="599"/>
        <v>10.377713354530917</v>
      </c>
      <c r="AR1061" s="280">
        <f t="shared" si="600"/>
        <v>6.4929692687347722E-5</v>
      </c>
      <c r="AS1061" s="475"/>
    </row>
    <row r="1062" spans="4:45" s="20" customFormat="1" x14ac:dyDescent="0.25">
      <c r="D1062" s="463"/>
      <c r="E1062" s="426"/>
      <c r="F1062" s="370"/>
      <c r="G1062" s="370"/>
      <c r="H1062" s="283">
        <v>24</v>
      </c>
      <c r="I1062" s="284">
        <v>2683.6779538789401</v>
      </c>
      <c r="J1062" s="284">
        <v>48.3306758464078</v>
      </c>
      <c r="K1062" s="285">
        <v>2680.1443815522989</v>
      </c>
      <c r="L1062" s="285">
        <v>48.341150183005901</v>
      </c>
      <c r="M1062" s="286">
        <f t="shared" si="589"/>
        <v>0.13166901496261293</v>
      </c>
      <c r="N1062" s="286">
        <f t="shared" si="590"/>
        <v>2.1672232830734002E-2</v>
      </c>
      <c r="O1062" s="287">
        <f t="shared" si="591"/>
        <v>12.486133387604546</v>
      </c>
      <c r="P1062" s="288">
        <f t="shared" si="592"/>
        <v>1.0971172717031425E-4</v>
      </c>
      <c r="Q1062" s="223"/>
      <c r="R1062" s="23"/>
      <c r="S1062" s="372"/>
      <c r="T1062" s="367"/>
      <c r="U1062" s="367"/>
      <c r="V1062" s="3">
        <v>24</v>
      </c>
      <c r="W1062" s="252">
        <v>2891.7546079165199</v>
      </c>
      <c r="X1062" s="252">
        <v>48.330763344528499</v>
      </c>
      <c r="Y1062" s="253">
        <v>2888.5177837533743</v>
      </c>
      <c r="Z1062" s="253">
        <v>48.341700531105928</v>
      </c>
      <c r="AA1062" s="2">
        <f t="shared" si="593"/>
        <v>0.11193287820081604</v>
      </c>
      <c r="AB1062" s="2">
        <f t="shared" si="594"/>
        <v>2.2629865163649336E-2</v>
      </c>
      <c r="AC1062" s="215">
        <f t="shared" si="595"/>
        <v>10.477030663123758</v>
      </c>
      <c r="AD1062" s="217">
        <f t="shared" si="596"/>
        <v>1.1962205022949874E-4</v>
      </c>
      <c r="AE1062" s="223"/>
      <c r="AF1062" s="23"/>
      <c r="AG1062" s="372"/>
      <c r="AH1062" s="367"/>
      <c r="AI1062" s="367"/>
      <c r="AJ1062" s="3">
        <v>24</v>
      </c>
      <c r="AK1062" s="252">
        <v>2661.4167628741402</v>
      </c>
      <c r="AL1062" s="252">
        <v>48.330533475308101</v>
      </c>
      <c r="AM1062" s="253">
        <v>2658.0552212842922</v>
      </c>
      <c r="AN1062" s="253">
        <v>48.338192080380132</v>
      </c>
      <c r="AO1062" s="2">
        <f t="shared" si="597"/>
        <v>0.12630647092707786</v>
      </c>
      <c r="AP1062" s="2">
        <f t="shared" si="598"/>
        <v>1.5846307750655434E-2</v>
      </c>
      <c r="AQ1062" s="215">
        <f t="shared" si="599"/>
        <v>11.299961860277834</v>
      </c>
      <c r="AR1062" s="280">
        <f t="shared" si="600"/>
        <v>5.8654231649336911E-5</v>
      </c>
      <c r="AS1062" s="475"/>
    </row>
    <row r="1063" spans="4:45" s="20" customFormat="1" x14ac:dyDescent="0.25">
      <c r="D1063" s="463"/>
      <c r="E1063" s="426"/>
      <c r="F1063" s="370"/>
      <c r="G1063" s="370"/>
      <c r="H1063" s="283">
        <v>25</v>
      </c>
      <c r="I1063" s="284">
        <v>2683.6671895517402</v>
      </c>
      <c r="J1063" s="284">
        <v>48.330552682711001</v>
      </c>
      <c r="K1063" s="285">
        <v>2679.9863490705848</v>
      </c>
      <c r="L1063" s="285">
        <v>48.340523966604657</v>
      </c>
      <c r="M1063" s="286">
        <f t="shared" si="589"/>
        <v>0.13715711454408205</v>
      </c>
      <c r="N1063" s="286">
        <f t="shared" si="590"/>
        <v>2.063142947922959E-2</v>
      </c>
      <c r="O1063" s="287">
        <f t="shared" si="591"/>
        <v>13.548586647712526</v>
      </c>
      <c r="P1063" s="288">
        <f t="shared" si="592"/>
        <v>9.9426502487872092E-5</v>
      </c>
      <c r="Q1063" s="223"/>
      <c r="R1063" s="23"/>
      <c r="S1063" s="372"/>
      <c r="T1063" s="367"/>
      <c r="U1063" s="367"/>
      <c r="V1063" s="3">
        <v>25</v>
      </c>
      <c r="W1063" s="252">
        <v>2891.74325882639</v>
      </c>
      <c r="X1063" s="252">
        <v>48.330624044595503</v>
      </c>
      <c r="Y1063" s="253">
        <v>2888.3715416559112</v>
      </c>
      <c r="Z1063" s="253">
        <v>48.341011017924103</v>
      </c>
      <c r="AA1063" s="2">
        <f t="shared" si="593"/>
        <v>0.1165980818036822</v>
      </c>
      <c r="AB1063" s="2">
        <f t="shared" si="594"/>
        <v>2.1491494334971033E-2</v>
      </c>
      <c r="AC1063" s="215">
        <f t="shared" si="595"/>
        <v>11.368476677701969</v>
      </c>
      <c r="AD1063" s="217">
        <f t="shared" si="596"/>
        <v>1.0788921492905589E-4</v>
      </c>
      <c r="AE1063" s="223"/>
      <c r="AF1063" s="23"/>
      <c r="AG1063" s="372"/>
      <c r="AH1063" s="367"/>
      <c r="AI1063" s="367"/>
      <c r="AJ1063" s="3">
        <v>25</v>
      </c>
      <c r="AK1063" s="252">
        <v>2661.4060611088498</v>
      </c>
      <c r="AL1063" s="252">
        <v>48.330436259504097</v>
      </c>
      <c r="AM1063" s="253">
        <v>2657.9044208279201</v>
      </c>
      <c r="AN1063" s="253">
        <v>48.337708820618545</v>
      </c>
      <c r="AO1063" s="2">
        <f t="shared" si="597"/>
        <v>0.13157106433697505</v>
      </c>
      <c r="AP1063" s="2">
        <f t="shared" si="598"/>
        <v>1.5047580111627077E-2</v>
      </c>
      <c r="AQ1063" s="215">
        <f t="shared" si="599"/>
        <v>12.261484657029273</v>
      </c>
      <c r="AR1063" s="280">
        <f t="shared" si="600"/>
        <v>5.2890145163377348E-5</v>
      </c>
      <c r="AS1063" s="475"/>
    </row>
    <row r="1064" spans="4:45" s="20" customFormat="1" x14ac:dyDescent="0.25">
      <c r="D1064" s="463"/>
      <c r="E1064" s="426"/>
      <c r="F1064" s="370"/>
      <c r="G1064" s="370"/>
      <c r="H1064" s="283">
        <v>26</v>
      </c>
      <c r="I1064" s="284">
        <v>2683.6564252084399</v>
      </c>
      <c r="J1064" s="284">
        <v>48.330468240403697</v>
      </c>
      <c r="K1064" s="285">
        <v>2679.8283134334147</v>
      </c>
      <c r="L1064" s="285">
        <v>48.339932919355881</v>
      </c>
      <c r="M1064" s="286">
        <f t="shared" si="589"/>
        <v>0.14264537513321712</v>
      </c>
      <c r="N1064" s="286">
        <f t="shared" si="590"/>
        <v>1.9583255235818831E-2</v>
      </c>
      <c r="O1064" s="287">
        <f t="shared" si="591"/>
        <v>14.654439762087073</v>
      </c>
      <c r="P1064" s="288">
        <f t="shared" si="592"/>
        <v>8.9580147667926423E-5</v>
      </c>
      <c r="Q1064" s="223"/>
      <c r="R1064" s="23"/>
      <c r="S1064" s="372"/>
      <c r="T1064" s="367"/>
      <c r="U1064" s="367"/>
      <c r="V1064" s="3">
        <v>26</v>
      </c>
      <c r="W1064" s="252">
        <v>2891.73190972061</v>
      </c>
      <c r="X1064" s="252">
        <v>48.330528481344302</v>
      </c>
      <c r="Y1064" s="253">
        <v>2888.2252972598671</v>
      </c>
      <c r="Z1064" s="253">
        <v>48.340362137390308</v>
      </c>
      <c r="AA1064" s="2">
        <f t="shared" si="593"/>
        <v>0.12126340097279868</v>
      </c>
      <c r="AB1064" s="2">
        <f t="shared" si="594"/>
        <v>2.0346676014108382E-2</v>
      </c>
      <c r="AC1064" s="215">
        <f t="shared" si="595"/>
        <v>12.296330949837179</v>
      </c>
      <c r="AD1064" s="217">
        <f t="shared" si="596"/>
        <v>9.6700791231140549E-5</v>
      </c>
      <c r="AE1064" s="223"/>
      <c r="AF1064" s="23"/>
      <c r="AG1064" s="372"/>
      <c r="AH1064" s="367"/>
      <c r="AI1064" s="367"/>
      <c r="AJ1064" s="3">
        <v>26</v>
      </c>
      <c r="AK1064" s="252">
        <v>2661.39535932735</v>
      </c>
      <c r="AL1064" s="252">
        <v>48.330369609520702</v>
      </c>
      <c r="AM1064" s="253">
        <v>2657.7536173882095</v>
      </c>
      <c r="AN1064" s="253">
        <v>48.337254068568384</v>
      </c>
      <c r="AO1064" s="2">
        <f t="shared" si="597"/>
        <v>0.13683581157445648</v>
      </c>
      <c r="AP1064" s="2">
        <f t="shared" si="598"/>
        <v>1.4244581829820486E-2</v>
      </c>
      <c r="AQ1064" s="215">
        <f t="shared" si="599"/>
        <v>13.262284351294824</v>
      </c>
      <c r="AR1064" s="280">
        <f t="shared" si="600"/>
        <v>4.739577637922249E-5</v>
      </c>
      <c r="AS1064" s="475"/>
    </row>
    <row r="1065" spans="4:45" s="20" customFormat="1" x14ac:dyDescent="0.25">
      <c r="D1065" s="463"/>
      <c r="E1065" s="426"/>
      <c r="F1065" s="370"/>
      <c r="G1065" s="370"/>
      <c r="H1065" s="283">
        <v>27</v>
      </c>
      <c r="I1065" s="284">
        <v>2683.6456608491899</v>
      </c>
      <c r="J1065" s="284">
        <v>48.330383798096399</v>
      </c>
      <c r="K1065" s="285">
        <v>2679.6702746192063</v>
      </c>
      <c r="L1065" s="285">
        <v>48.339375066135233</v>
      </c>
      <c r="M1065" s="286">
        <f t="shared" si="589"/>
        <v>0.14813379754187089</v>
      </c>
      <c r="N1065" s="286">
        <f t="shared" si="590"/>
        <v>1.8603758820528771E-2</v>
      </c>
      <c r="O1065" s="287">
        <f t="shared" si="591"/>
        <v>15.803695677542757</v>
      </c>
      <c r="P1065" s="288">
        <f t="shared" si="592"/>
        <v>8.0842900946153601E-5</v>
      </c>
      <c r="Q1065" s="223"/>
      <c r="R1065" s="23"/>
      <c r="S1065" s="372"/>
      <c r="T1065" s="367"/>
      <c r="U1065" s="367"/>
      <c r="V1065" s="3">
        <v>27</v>
      </c>
      <c r="W1065" s="252">
        <v>2891.7205605993099</v>
      </c>
      <c r="X1065" s="252">
        <v>48.330432918093003</v>
      </c>
      <c r="Y1065" s="253">
        <v>2888.0790505444816</v>
      </c>
      <c r="Z1065" s="253">
        <v>48.339751495068263</v>
      </c>
      <c r="AA1065" s="2">
        <f t="shared" si="593"/>
        <v>0.12592883643202563</v>
      </c>
      <c r="AB1065" s="2">
        <f t="shared" si="594"/>
        <v>1.9280971455507764E-2</v>
      </c>
      <c r="AC1065" s="215">
        <f t="shared" si="595"/>
        <v>13.260595479416038</v>
      </c>
      <c r="AD1065" s="217">
        <f t="shared" si="596"/>
        <v>8.6835876843861453E-5</v>
      </c>
      <c r="AE1065" s="223"/>
      <c r="AF1065" s="23"/>
      <c r="AG1065" s="372"/>
      <c r="AH1065" s="367"/>
      <c r="AI1065" s="367"/>
      <c r="AJ1065" s="3">
        <v>27</v>
      </c>
      <c r="AK1065" s="252">
        <v>2661.3846575297398</v>
      </c>
      <c r="AL1065" s="252">
        <v>48.330302959537299</v>
      </c>
      <c r="AM1065" s="253">
        <v>2657.6028109482218</v>
      </c>
      <c r="AN1065" s="253">
        <v>48.336826142564966</v>
      </c>
      <c r="AO1065" s="2">
        <f t="shared" si="597"/>
        <v>0.1421007132816455</v>
      </c>
      <c r="AP1065" s="2">
        <f t="shared" si="598"/>
        <v>1.349708697900898E-2</v>
      </c>
      <c r="AQ1065" s="215">
        <f t="shared" si="599"/>
        <v>14.302363566139677</v>
      </c>
      <c r="AR1065" s="280">
        <f t="shared" si="600"/>
        <v>4.2551916812446734E-5</v>
      </c>
      <c r="AS1065" s="475"/>
    </row>
    <row r="1066" spans="4:45" s="20" customFormat="1" x14ac:dyDescent="0.25">
      <c r="D1066" s="463"/>
      <c r="E1066" s="426"/>
      <c r="F1066" s="370"/>
      <c r="G1066" s="370"/>
      <c r="H1066" s="283">
        <v>28</v>
      </c>
      <c r="I1066" s="284">
        <v>2683.6348964739</v>
      </c>
      <c r="J1066" s="284">
        <v>48.330312629649001</v>
      </c>
      <c r="K1066" s="285">
        <v>2679.5122326075571</v>
      </c>
      <c r="L1066" s="285">
        <v>48.338848542741509</v>
      </c>
      <c r="M1066" s="286">
        <f t="shared" si="589"/>
        <v>0.15362238252900187</v>
      </c>
      <c r="N1066" s="286">
        <f t="shared" si="590"/>
        <v>1.7661613650046946E-2</v>
      </c>
      <c r="O1066" s="287">
        <f t="shared" si="591"/>
        <v>16.99635735484954</v>
      </c>
      <c r="P1066" s="288">
        <f t="shared" si="592"/>
        <v>7.2861812322857193E-5</v>
      </c>
      <c r="Q1066" s="223"/>
      <c r="R1066" s="23"/>
      <c r="S1066" s="372"/>
      <c r="T1066" s="367"/>
      <c r="U1066" s="367"/>
      <c r="V1066" s="3">
        <v>28</v>
      </c>
      <c r="W1066" s="252">
        <v>2891.7092114624102</v>
      </c>
      <c r="X1066" s="252">
        <v>48.330352386466799</v>
      </c>
      <c r="Y1066" s="253">
        <v>2887.9328014901962</v>
      </c>
      <c r="Z1066" s="253">
        <v>48.339176837621721</v>
      </c>
      <c r="AA1066" s="2">
        <f t="shared" si="593"/>
        <v>0.13059438885641422</v>
      </c>
      <c r="AB1066" s="2">
        <f t="shared" si="594"/>
        <v>1.8258611243631248E-2</v>
      </c>
      <c r="AC1066" s="215">
        <f t="shared" si="595"/>
        <v>14.26127227823711</v>
      </c>
      <c r="AD1066" s="217">
        <f t="shared" si="596"/>
        <v>7.7870938185604764E-5</v>
      </c>
      <c r="AE1066" s="223"/>
      <c r="AF1066" s="23"/>
      <c r="AG1066" s="372"/>
      <c r="AH1066" s="367"/>
      <c r="AI1066" s="367"/>
      <c r="AJ1066" s="3">
        <v>28</v>
      </c>
      <c r="AK1066" s="252">
        <v>2661.3739557159702</v>
      </c>
      <c r="AL1066" s="252">
        <v>48.330246786652502</v>
      </c>
      <c r="AM1066" s="253">
        <v>2657.4520014919885</v>
      </c>
      <c r="AN1066" s="253">
        <v>48.336423460143664</v>
      </c>
      <c r="AO1066" s="2">
        <f t="shared" si="597"/>
        <v>0.14736577005866636</v>
      </c>
      <c r="AP1066" s="2">
        <f t="shared" si="598"/>
        <v>1.278014059896606E-2</v>
      </c>
      <c r="AQ1066" s="215">
        <f t="shared" si="599"/>
        <v>15.381724935007343</v>
      </c>
      <c r="AR1066" s="280">
        <f t="shared" si="600"/>
        <v>3.8151295416416774E-5</v>
      </c>
      <c r="AS1066" s="475"/>
    </row>
    <row r="1067" spans="4:45" s="20" customFormat="1" x14ac:dyDescent="0.25">
      <c r="D1067" s="463"/>
      <c r="E1067" s="426"/>
      <c r="F1067" s="370"/>
      <c r="G1067" s="370"/>
      <c r="H1067" s="283">
        <v>29</v>
      </c>
      <c r="I1067" s="284">
        <v>2683.6241320823201</v>
      </c>
      <c r="J1067" s="284">
        <v>48.330253614649997</v>
      </c>
      <c r="K1067" s="285">
        <v>2679.3541873791787</v>
      </c>
      <c r="L1067" s="285">
        <v>48.338351589667255</v>
      </c>
      <c r="M1067" s="286">
        <f t="shared" si="589"/>
        <v>0.15911113080609346</v>
      </c>
      <c r="N1067" s="286">
        <f t="shared" si="590"/>
        <v>1.6755498702375353E-2</v>
      </c>
      <c r="O1067" s="287">
        <f t="shared" si="591"/>
        <v>18.232427767885223</v>
      </c>
      <c r="P1067" s="288">
        <f t="shared" si="592"/>
        <v>6.5577199380124944E-5</v>
      </c>
      <c r="Q1067" s="223"/>
      <c r="R1067" s="23"/>
      <c r="S1067" s="372"/>
      <c r="T1067" s="367"/>
      <c r="U1067" s="367"/>
      <c r="V1067" s="3">
        <v>29</v>
      </c>
      <c r="W1067" s="252">
        <v>2891.6978623096502</v>
      </c>
      <c r="X1067" s="252">
        <v>48.330285614047398</v>
      </c>
      <c r="Y1067" s="253">
        <v>2887.7865500785842</v>
      </c>
      <c r="Z1067" s="253">
        <v>48.338636044499779</v>
      </c>
      <c r="AA1067" s="2">
        <f t="shared" si="593"/>
        <v>0.13526005887565012</v>
      </c>
      <c r="AB1067" s="2">
        <f t="shared" si="594"/>
        <v>1.7277842136224179E-2</v>
      </c>
      <c r="AC1067" s="215">
        <f t="shared" si="595"/>
        <v>15.298363368886093</v>
      </c>
      <c r="AD1067" s="217">
        <f t="shared" si="596"/>
        <v>6.97296887400582E-5</v>
      </c>
      <c r="AE1067" s="223"/>
      <c r="AF1067" s="23"/>
      <c r="AG1067" s="372"/>
      <c r="AH1067" s="367"/>
      <c r="AI1067" s="367"/>
      <c r="AJ1067" s="3">
        <v>29</v>
      </c>
      <c r="AK1067" s="252">
        <v>2661.3632538858201</v>
      </c>
      <c r="AL1067" s="252">
        <v>48.330200206599301</v>
      </c>
      <c r="AM1067" s="253">
        <v>2657.3011890044545</v>
      </c>
      <c r="AN1067" s="253">
        <v>48.336044532188211</v>
      </c>
      <c r="AO1067" s="2">
        <f t="shared" si="597"/>
        <v>0.15263098246489354</v>
      </c>
      <c r="AP1067" s="2">
        <f t="shared" si="598"/>
        <v>1.2092491990364686E-2</v>
      </c>
      <c r="AQ1067" s="215">
        <f t="shared" si="599"/>
        <v>16.500371100423614</v>
      </c>
      <c r="AR1067" s="280">
        <f t="shared" si="600"/>
        <v>3.415614158919099E-5</v>
      </c>
      <c r="AS1067" s="475"/>
    </row>
    <row r="1068" spans="4:45" s="20" customFormat="1" x14ac:dyDescent="0.25">
      <c r="D1068" s="463"/>
      <c r="E1068" s="426"/>
      <c r="F1068" s="370"/>
      <c r="G1068" s="370"/>
      <c r="H1068" s="283">
        <v>30</v>
      </c>
      <c r="I1068" s="284">
        <v>2683.6133676744598</v>
      </c>
      <c r="J1068" s="284">
        <v>48.330208119227599</v>
      </c>
      <c r="K1068" s="285">
        <v>2679.1961389158359</v>
      </c>
      <c r="L1068" s="285">
        <v>48.337882546219227</v>
      </c>
      <c r="M1068" s="286">
        <f t="shared" si="589"/>
        <v>0.16460004305507384</v>
      </c>
      <c r="N1068" s="286">
        <f t="shared" si="590"/>
        <v>1.5879151549886231E-2</v>
      </c>
      <c r="O1068" s="287">
        <f t="shared" si="591"/>
        <v>19.511909906013848</v>
      </c>
      <c r="P1068" s="288">
        <f t="shared" si="592"/>
        <v>5.8896829649821791E-5</v>
      </c>
      <c r="Q1068" s="223"/>
      <c r="R1068" s="23"/>
      <c r="S1068" s="372"/>
      <c r="T1068" s="367"/>
      <c r="U1068" s="367"/>
      <c r="V1068" s="3">
        <v>30</v>
      </c>
      <c r="W1068" s="252">
        <v>2891.68651314105</v>
      </c>
      <c r="X1068" s="252">
        <v>48.330234139553902</v>
      </c>
      <c r="Y1068" s="253">
        <v>2887.6402962922834</v>
      </c>
      <c r="Z1068" s="253">
        <v>48.338127120112127</v>
      </c>
      <c r="AA1068" s="2">
        <f t="shared" si="593"/>
        <v>0.13992584709230535</v>
      </c>
      <c r="AB1068" s="2">
        <f t="shared" si="594"/>
        <v>1.6331351789924731E-2</v>
      </c>
      <c r="AC1068" s="215">
        <f t="shared" si="595"/>
        <v>16.371870787242408</v>
      </c>
      <c r="AD1068" s="217">
        <f t="shared" si="596"/>
        <v>6.2299142092515455E-5</v>
      </c>
      <c r="AE1068" s="223"/>
      <c r="AF1068" s="23"/>
      <c r="AG1068" s="372"/>
      <c r="AH1068" s="367"/>
      <c r="AI1068" s="367"/>
      <c r="AJ1068" s="3">
        <v>30</v>
      </c>
      <c r="AK1068" s="252">
        <v>2661.35255203932</v>
      </c>
      <c r="AL1068" s="252">
        <v>48.330164297509597</v>
      </c>
      <c r="AM1068" s="253">
        <v>2657.1503734714233</v>
      </c>
      <c r="AN1068" s="253">
        <v>48.335687957424227</v>
      </c>
      <c r="AO1068" s="2">
        <f t="shared" si="597"/>
        <v>0.15789635103686916</v>
      </c>
      <c r="AP1068" s="2">
        <f t="shared" si="598"/>
        <v>1.1429011249842582E-2</v>
      </c>
      <c r="AQ1068" s="215">
        <f t="shared" si="599"/>
        <v>17.6583047164902</v>
      </c>
      <c r="AR1068" s="280">
        <f t="shared" si="600"/>
        <v>3.0510818852487811E-5</v>
      </c>
      <c r="AS1068" s="475"/>
    </row>
    <row r="1069" spans="4:45" s="20" customFormat="1" x14ac:dyDescent="0.25">
      <c r="D1069" s="463"/>
      <c r="E1069" s="426"/>
      <c r="F1069" s="370"/>
      <c r="G1069" s="370"/>
      <c r="H1069" s="283">
        <v>31</v>
      </c>
      <c r="I1069" s="284">
        <v>2683.60260325032</v>
      </c>
      <c r="J1069" s="284">
        <v>48.330170844733502</v>
      </c>
      <c r="K1069" s="285">
        <v>2679.0380872002852</v>
      </c>
      <c r="L1069" s="285">
        <v>48.337439844969019</v>
      </c>
      <c r="M1069" s="286">
        <f t="shared" si="589"/>
        <v>0.17008911992060274</v>
      </c>
      <c r="N1069" s="286">
        <f t="shared" si="590"/>
        <v>1.5040294930613617E-2</v>
      </c>
      <c r="O1069" s="287">
        <f t="shared" si="591"/>
        <v>20.834806771025786</v>
      </c>
      <c r="P1069" s="288">
        <f t="shared" si="592"/>
        <v>5.2838364423951341E-5</v>
      </c>
      <c r="Q1069" s="223"/>
      <c r="R1069" s="23"/>
      <c r="S1069" s="372"/>
      <c r="T1069" s="367"/>
      <c r="U1069" s="367"/>
      <c r="V1069" s="3">
        <v>31</v>
      </c>
      <c r="W1069" s="252">
        <v>2891.6751639566</v>
      </c>
      <c r="X1069" s="252">
        <v>48.330191979356897</v>
      </c>
      <c r="Y1069" s="253">
        <v>2887.4940401149338</v>
      </c>
      <c r="Z1069" s="253">
        <v>48.337648186465394</v>
      </c>
      <c r="AA1069" s="2">
        <f t="shared" si="593"/>
        <v>0.1445917540732802</v>
      </c>
      <c r="AB1069" s="2">
        <f t="shared" si="594"/>
        <v>1.5427638093557895E-2</v>
      </c>
      <c r="AC1069" s="215">
        <f t="shared" si="595"/>
        <v>17.481796579349933</v>
      </c>
      <c r="AD1069" s="217">
        <f t="shared" si="596"/>
        <v>5.5595024444800092E-5</v>
      </c>
      <c r="AE1069" s="223"/>
      <c r="AF1069" s="23"/>
      <c r="AG1069" s="372"/>
      <c r="AH1069" s="367"/>
      <c r="AI1069" s="367"/>
      <c r="AJ1069" s="3">
        <v>31</v>
      </c>
      <c r="AK1069" s="252">
        <v>2661.34185017645</v>
      </c>
      <c r="AL1069" s="252">
        <v>48.330134876888799</v>
      </c>
      <c r="AM1069" s="253">
        <v>2656.9995548795068</v>
      </c>
      <c r="AN1069" s="253">
        <v>48.33535241723753</v>
      </c>
      <c r="AO1069" s="2">
        <f t="shared" si="597"/>
        <v>0.16316187627888623</v>
      </c>
      <c r="AP1069" s="2">
        <f t="shared" si="598"/>
        <v>1.0795625466433612E-2</v>
      </c>
      <c r="AQ1069" s="215">
        <f t="shared" si="599"/>
        <v>18.855528445854347</v>
      </c>
      <c r="AR1069" s="280">
        <f t="shared" si="600"/>
        <v>2.7222727290637258E-5</v>
      </c>
      <c r="AS1069" s="475"/>
    </row>
    <row r="1070" spans="4:45" s="20" customFormat="1" x14ac:dyDescent="0.25">
      <c r="D1070" s="463"/>
      <c r="E1070" s="426"/>
      <c r="F1070" s="370"/>
      <c r="G1070" s="370"/>
      <c r="H1070" s="283">
        <v>32</v>
      </c>
      <c r="I1070" s="284">
        <v>2683.5918388097798</v>
      </c>
      <c r="J1070" s="284">
        <v>48.330141503932097</v>
      </c>
      <c r="K1070" s="285">
        <v>2678.8800322162206</v>
      </c>
      <c r="L1070" s="285">
        <v>48.337022006515362</v>
      </c>
      <c r="M1070" s="286">
        <f t="shared" si="589"/>
        <v>0.17557836200787524</v>
      </c>
      <c r="N1070" s="286">
        <f t="shared" si="590"/>
        <v>1.4236462731450449E-2</v>
      </c>
      <c r="O1070" s="287">
        <f t="shared" si="591"/>
        <v>22.201121375108247</v>
      </c>
      <c r="P1070" s="288">
        <f t="shared" si="592"/>
        <v>4.7341315798310258E-5</v>
      </c>
      <c r="Q1070" s="223"/>
      <c r="R1070" s="23"/>
      <c r="S1070" s="372"/>
      <c r="T1070" s="367"/>
      <c r="U1070" s="367"/>
      <c r="V1070" s="3">
        <v>32</v>
      </c>
      <c r="W1070" s="252">
        <v>2891.6638147561898</v>
      </c>
      <c r="X1070" s="252">
        <v>48.3301588076191</v>
      </c>
      <c r="Y1070" s="253">
        <v>2887.3477815311189</v>
      </c>
      <c r="Z1070" s="253">
        <v>48.337197476233413</v>
      </c>
      <c r="AA1070" s="2">
        <f t="shared" si="593"/>
        <v>0.14925778034936615</v>
      </c>
      <c r="AB1070" s="2">
        <f t="shared" si="594"/>
        <v>1.4563719193085226E-2</v>
      </c>
      <c r="AC1070" s="215">
        <f t="shared" si="595"/>
        <v>18.628142799915882</v>
      </c>
      <c r="AD1070" s="217">
        <f t="shared" si="596"/>
        <v>4.9542855862126037E-5</v>
      </c>
      <c r="AE1070" s="223"/>
      <c r="AF1070" s="23"/>
      <c r="AG1070" s="372"/>
      <c r="AH1070" s="367"/>
      <c r="AI1070" s="367"/>
      <c r="AJ1070" s="3">
        <v>32</v>
      </c>
      <c r="AK1070" s="252">
        <v>2661.3311482971299</v>
      </c>
      <c r="AL1070" s="252">
        <v>48.3301117179873</v>
      </c>
      <c r="AM1070" s="253">
        <v>2656.8487332160785</v>
      </c>
      <c r="AN1070" s="253">
        <v>48.335036670798132</v>
      </c>
      <c r="AO1070" s="2">
        <f t="shared" si="597"/>
        <v>0.1684275586643732</v>
      </c>
      <c r="AP1070" s="2">
        <f t="shared" si="598"/>
        <v>1.0190236760820462E-2</v>
      </c>
      <c r="AQ1070" s="215">
        <f t="shared" si="599"/>
        <v>20.092044958836901</v>
      </c>
      <c r="AR1070" s="280">
        <f t="shared" si="600"/>
        <v>2.4255160188921424E-5</v>
      </c>
      <c r="AS1070" s="475"/>
    </row>
    <row r="1071" spans="4:45" s="20" customFormat="1" x14ac:dyDescent="0.25">
      <c r="D1071" s="463"/>
      <c r="E1071" s="426"/>
      <c r="F1071" s="370"/>
      <c r="G1071" s="370"/>
      <c r="H1071" s="283">
        <v>33</v>
      </c>
      <c r="I1071" s="284">
        <v>2683.5810743529</v>
      </c>
      <c r="J1071" s="284">
        <v>48.330118094460403</v>
      </c>
      <c r="K1071" s="285">
        <v>2678.7219739482211</v>
      </c>
      <c r="L1071" s="285">
        <v>48.336627634540541</v>
      </c>
      <c r="M1071" s="286">
        <f t="shared" si="589"/>
        <v>0.1810677698958871</v>
      </c>
      <c r="N1071" s="286">
        <f t="shared" si="590"/>
        <v>1.3468909940206393E-2</v>
      </c>
      <c r="O1071" s="287">
        <f t="shared" si="591"/>
        <v>23.610856742750492</v>
      </c>
      <c r="P1071" s="288">
        <f t="shared" si="592"/>
        <v>4.2374112054926493E-5</v>
      </c>
      <c r="Q1071" s="223"/>
      <c r="R1071" s="23"/>
      <c r="S1071" s="372"/>
      <c r="T1071" s="367"/>
      <c r="U1071" s="367"/>
      <c r="V1071" s="3">
        <v>33</v>
      </c>
      <c r="W1071" s="252">
        <v>2891.6524655398798</v>
      </c>
      <c r="X1071" s="252">
        <v>48.3301323494671</v>
      </c>
      <c r="Y1071" s="253">
        <v>2887.2015205263097</v>
      </c>
      <c r="Z1071" s="253">
        <v>48.336773326235857</v>
      </c>
      <c r="AA1071" s="2">
        <f t="shared" si="593"/>
        <v>0.15392392642658595</v>
      </c>
      <c r="AB1071" s="2">
        <f t="shared" si="594"/>
        <v>1.3740861954893109E-2</v>
      </c>
      <c r="AC1071" s="215">
        <f t="shared" si="595"/>
        <v>19.810911513825097</v>
      </c>
      <c r="AD1071" s="217">
        <f t="shared" si="596"/>
        <v>4.4102572443175631E-5</v>
      </c>
      <c r="AE1071" s="223"/>
      <c r="AF1071" s="23"/>
      <c r="AG1071" s="372"/>
      <c r="AH1071" s="367"/>
      <c r="AI1071" s="367"/>
      <c r="AJ1071" s="3">
        <v>33</v>
      </c>
      <c r="AK1071" s="252">
        <v>2661.3204464014102</v>
      </c>
      <c r="AL1071" s="252">
        <v>48.330093240577099</v>
      </c>
      <c r="AM1071" s="253">
        <v>2656.6979084692266</v>
      </c>
      <c r="AN1071" s="253">
        <v>48.334739550471838</v>
      </c>
      <c r="AO1071" s="2">
        <f t="shared" si="597"/>
        <v>0.17369339864480121</v>
      </c>
      <c r="AP1071" s="2">
        <f t="shared" si="598"/>
        <v>9.613699422449086E-3</v>
      </c>
      <c r="AQ1071" s="215">
        <f t="shared" si="599"/>
        <v>21.367856934476272</v>
      </c>
      <c r="AR1071" s="280">
        <f t="shared" si="600"/>
        <v>2.1588195637944566E-5</v>
      </c>
      <c r="AS1071" s="475"/>
    </row>
    <row r="1072" spans="4:45" s="20" customFormat="1" x14ac:dyDescent="0.25">
      <c r="D1072" s="463"/>
      <c r="E1072" s="426"/>
      <c r="F1072" s="370"/>
      <c r="G1072" s="370"/>
      <c r="H1072" s="283">
        <v>34</v>
      </c>
      <c r="I1072" s="284">
        <v>2683.5703098796898</v>
      </c>
      <c r="J1072" s="284">
        <v>48.330097328292801</v>
      </c>
      <c r="K1072" s="285">
        <v>2678.5639123817</v>
      </c>
      <c r="L1072" s="285">
        <v>48.336255411144457</v>
      </c>
      <c r="M1072" s="286">
        <f t="shared" si="589"/>
        <v>0.18655734413063635</v>
      </c>
      <c r="N1072" s="286">
        <f t="shared" si="590"/>
        <v>1.2741714153450368E-2</v>
      </c>
      <c r="O1072" s="287">
        <f t="shared" si="591"/>
        <v>25.064015907878904</v>
      </c>
      <c r="P1072" s="288">
        <f t="shared" si="592"/>
        <v>3.7921984407852575E-5</v>
      </c>
      <c r="Q1072" s="223"/>
      <c r="R1072" s="23"/>
      <c r="S1072" s="372"/>
      <c r="T1072" s="367"/>
      <c r="U1072" s="367"/>
      <c r="V1072" s="3">
        <v>34</v>
      </c>
      <c r="W1072" s="252">
        <v>2891.64111630768</v>
      </c>
      <c r="X1072" s="252">
        <v>48.330108904484398</v>
      </c>
      <c r="Y1072" s="253">
        <v>2887.0552570868122</v>
      </c>
      <c r="Z1072" s="253">
        <v>48.336374171301117</v>
      </c>
      <c r="AA1072" s="2">
        <f t="shared" si="593"/>
        <v>0.15859019278033776</v>
      </c>
      <c r="AB1072" s="2">
        <f t="shared" si="594"/>
        <v>1.2963485824335836E-2</v>
      </c>
      <c r="AC1072" s="215">
        <f t="shared" si="595"/>
        <v>21.030104793618776</v>
      </c>
      <c r="AD1072" s="217">
        <f t="shared" si="596"/>
        <v>3.9253568284679058E-5</v>
      </c>
      <c r="AE1072" s="223"/>
      <c r="AF1072" s="23"/>
      <c r="AG1072" s="372"/>
      <c r="AH1072" s="367"/>
      <c r="AI1072" s="367"/>
      <c r="AJ1072" s="3">
        <v>34</v>
      </c>
      <c r="AK1072" s="252">
        <v>2661.3097444892901</v>
      </c>
      <c r="AL1072" s="252">
        <v>48.330076848958697</v>
      </c>
      <c r="AM1072" s="253">
        <v>2656.547080627714</v>
      </c>
      <c r="AN1072" s="253">
        <v>48.334459957502517</v>
      </c>
      <c r="AO1072" s="2">
        <f t="shared" si="597"/>
        <v>0.17895939664438018</v>
      </c>
      <c r="AP1072" s="2">
        <f t="shared" si="598"/>
        <v>9.069111471761284E-3</v>
      </c>
      <c r="AQ1072" s="215">
        <f t="shared" si="599"/>
        <v>22.68296705836325</v>
      </c>
      <c r="AR1072" s="280">
        <f t="shared" si="600"/>
        <v>1.9211640506907511E-5</v>
      </c>
      <c r="AS1072" s="475"/>
    </row>
    <row r="1073" spans="4:45" s="20" customFormat="1" x14ac:dyDescent="0.25">
      <c r="D1073" s="463"/>
      <c r="E1073" s="426"/>
      <c r="F1073" s="370"/>
      <c r="G1073" s="370"/>
      <c r="H1073" s="283">
        <v>35</v>
      </c>
      <c r="I1073" s="284">
        <v>2683.5595453900801</v>
      </c>
      <c r="J1073" s="284">
        <v>48.330079870604202</v>
      </c>
      <c r="K1073" s="285">
        <v>2678.4058475028592</v>
      </c>
      <c r="L1073" s="285">
        <v>48.335904092440721</v>
      </c>
      <c r="M1073" s="286">
        <f t="shared" si="589"/>
        <v>0.19204708522581998</v>
      </c>
      <c r="N1073" s="286">
        <f t="shared" si="590"/>
        <v>1.205092532872451E-2</v>
      </c>
      <c r="O1073" s="287">
        <f t="shared" si="591"/>
        <v>26.560601912745319</v>
      </c>
      <c r="P1073" s="288">
        <f t="shared" si="592"/>
        <v>3.3921560000989735E-5</v>
      </c>
      <c r="Q1073" s="223"/>
      <c r="R1073" s="23"/>
      <c r="S1073" s="372"/>
      <c r="T1073" s="367"/>
      <c r="U1073" s="367"/>
      <c r="V1073" s="3">
        <v>35</v>
      </c>
      <c r="W1073" s="252">
        <v>2891.62976705951</v>
      </c>
      <c r="X1073" s="252">
        <v>48.330089230505898</v>
      </c>
      <c r="Y1073" s="253">
        <v>2886.9089911997189</v>
      </c>
      <c r="Z1073" s="253">
        <v>48.335998538490863</v>
      </c>
      <c r="AA1073" s="2">
        <f t="shared" si="593"/>
        <v>0.16325657985571196</v>
      </c>
      <c r="AB1073" s="2">
        <f t="shared" si="594"/>
        <v>1.2226975118503682E-2</v>
      </c>
      <c r="AC1073" s="215">
        <f t="shared" si="595"/>
        <v>22.2857247183859</v>
      </c>
      <c r="AD1073" s="217">
        <f t="shared" si="596"/>
        <v>3.4919920861166199E-5</v>
      </c>
      <c r="AE1073" s="223"/>
      <c r="AF1073" s="23"/>
      <c r="AG1073" s="372"/>
      <c r="AH1073" s="367"/>
      <c r="AI1073" s="367"/>
      <c r="AJ1073" s="3">
        <v>35</v>
      </c>
      <c r="AK1073" s="252">
        <v>2661.2990425606999</v>
      </c>
      <c r="AL1073" s="252">
        <v>48.330063068024003</v>
      </c>
      <c r="AM1073" s="253">
        <v>2656.3962496809377</v>
      </c>
      <c r="AN1073" s="253">
        <v>48.334196857949074</v>
      </c>
      <c r="AO1073" s="2">
        <f t="shared" si="597"/>
        <v>0.18422555306091457</v>
      </c>
      <c r="AP1073" s="2">
        <f t="shared" si="598"/>
        <v>8.553247528877355E-3</v>
      </c>
      <c r="AQ1073" s="215">
        <f t="shared" si="599"/>
        <v>24.037378021847648</v>
      </c>
      <c r="AR1073" s="280">
        <f t="shared" si="600"/>
        <v>1.7088219144615445E-5</v>
      </c>
      <c r="AS1073" s="475"/>
    </row>
    <row r="1074" spans="4:45" s="20" customFormat="1" x14ac:dyDescent="0.25">
      <c r="D1074" s="463"/>
      <c r="E1074" s="426"/>
      <c r="F1074" s="370"/>
      <c r="G1074" s="370"/>
      <c r="H1074" s="283">
        <v>36</v>
      </c>
      <c r="I1074" s="284">
        <v>2683.5487808840699</v>
      </c>
      <c r="J1074" s="284">
        <v>48.330063259515498</v>
      </c>
      <c r="K1074" s="285">
        <v>2678.2477792986442</v>
      </c>
      <c r="L1074" s="285">
        <v>48.335572504400062</v>
      </c>
      <c r="M1074" s="286">
        <f t="shared" si="589"/>
        <v>0.19753699366997432</v>
      </c>
      <c r="N1074" s="286">
        <f t="shared" si="590"/>
        <v>1.1399208925056551E-2</v>
      </c>
      <c r="O1074" s="287">
        <f t="shared" si="591"/>
        <v>28.100617808685129</v>
      </c>
      <c r="P1074" s="288">
        <f t="shared" si="592"/>
        <v>3.0351779198096458E-5</v>
      </c>
      <c r="Q1074" s="223"/>
      <c r="R1074" s="23"/>
      <c r="S1074" s="372"/>
      <c r="T1074" s="367"/>
      <c r="U1074" s="367"/>
      <c r="V1074" s="3">
        <v>36</v>
      </c>
      <c r="W1074" s="252">
        <v>2891.6184177953801</v>
      </c>
      <c r="X1074" s="252">
        <v>48.3300705124228</v>
      </c>
      <c r="Y1074" s="253">
        <v>2886.7627228528618</v>
      </c>
      <c r="Z1074" s="253">
        <v>48.335645041664932</v>
      </c>
      <c r="AA1074" s="2">
        <f t="shared" si="593"/>
        <v>0.16792308807537537</v>
      </c>
      <c r="AB1074" s="2">
        <f t="shared" si="594"/>
        <v>1.1534287417807937E-2</v>
      </c>
      <c r="AC1074" s="215">
        <f t="shared" si="595"/>
        <v>23.577773374797914</v>
      </c>
      <c r="AD1074" s="217">
        <f t="shared" si="596"/>
        <v>3.1075376271385736E-5</v>
      </c>
      <c r="AE1074" s="223"/>
      <c r="AF1074" s="23"/>
      <c r="AG1074" s="372"/>
      <c r="AH1074" s="367"/>
      <c r="AI1074" s="367"/>
      <c r="AJ1074" s="3">
        <v>36</v>
      </c>
      <c r="AK1074" s="252">
        <v>2661.2883406156602</v>
      </c>
      <c r="AL1074" s="252">
        <v>48.330049955345501</v>
      </c>
      <c r="AM1074" s="253">
        <v>2656.2454156188905</v>
      </c>
      <c r="AN1074" s="253">
        <v>48.333949278862079</v>
      </c>
      <c r="AO1074" s="2">
        <f t="shared" si="597"/>
        <v>0.18949186827320802</v>
      </c>
      <c r="AP1074" s="2">
        <f t="shared" si="598"/>
        <v>8.0681139791504465E-3</v>
      </c>
      <c r="AQ1074" s="215">
        <f t="shared" si="599"/>
        <v>25.431092523044381</v>
      </c>
      <c r="AR1074" s="280">
        <f t="shared" si="600"/>
        <v>1.5204723886935289E-5</v>
      </c>
      <c r="AS1074" s="475"/>
    </row>
    <row r="1075" spans="4:45" s="20" customFormat="1" x14ac:dyDescent="0.25">
      <c r="D1075" s="463"/>
      <c r="E1075" s="426"/>
      <c r="F1075" s="370"/>
      <c r="G1075" s="370"/>
      <c r="H1075" s="283">
        <v>37</v>
      </c>
      <c r="I1075" s="284">
        <v>2683.5380163616901</v>
      </c>
      <c r="J1075" s="284">
        <v>48.330051786971602</v>
      </c>
      <c r="K1075" s="285">
        <v>2678.0897077567033</v>
      </c>
      <c r="L1075" s="285">
        <v>48.335259538927161</v>
      </c>
      <c r="M1075" s="286">
        <f t="shared" si="589"/>
        <v>0.20302706992664601</v>
      </c>
      <c r="N1075" s="286">
        <f t="shared" si="590"/>
        <v>1.0775390803457446E-2</v>
      </c>
      <c r="O1075" s="287">
        <f t="shared" si="591"/>
        <v>29.68406665517297</v>
      </c>
      <c r="P1075" s="288">
        <f t="shared" si="592"/>
        <v>2.7120680430634408E-5</v>
      </c>
      <c r="Q1075" s="223"/>
      <c r="R1075" s="23"/>
      <c r="S1075" s="372"/>
      <c r="T1075" s="367"/>
      <c r="U1075" s="367"/>
      <c r="V1075" s="3">
        <v>37</v>
      </c>
      <c r="W1075" s="252">
        <v>2891.60706851533</v>
      </c>
      <c r="X1075" s="252">
        <v>48.330057599212097</v>
      </c>
      <c r="Y1075" s="253">
        <v>2886.6164520347697</v>
      </c>
      <c r="Z1075" s="253">
        <v>48.335312376366481</v>
      </c>
      <c r="AA1075" s="2">
        <f t="shared" si="593"/>
        <v>0.17258971783889737</v>
      </c>
      <c r="AB1075" s="2">
        <f t="shared" si="594"/>
        <v>1.0872689616802645E-2</v>
      </c>
      <c r="AC1075" s="215">
        <f t="shared" si="595"/>
        <v>24.906252856039281</v>
      </c>
      <c r="AD1075" s="217">
        <f t="shared" si="596"/>
        <v>2.7612682942238863E-5</v>
      </c>
      <c r="AE1075" s="223"/>
      <c r="AF1075" s="23"/>
      <c r="AG1075" s="372"/>
      <c r="AH1075" s="367"/>
      <c r="AI1075" s="367"/>
      <c r="AJ1075" s="3">
        <v>37</v>
      </c>
      <c r="AK1075" s="252">
        <v>2661.27763865419</v>
      </c>
      <c r="AL1075" s="252">
        <v>48.330040898661501</v>
      </c>
      <c r="AM1075" s="253">
        <v>2656.0945784321279</v>
      </c>
      <c r="AN1075" s="253">
        <v>48.333716304685936</v>
      </c>
      <c r="AO1075" s="2">
        <f t="shared" si="597"/>
        <v>0.19475834263888173</v>
      </c>
      <c r="AP1075" s="2">
        <f t="shared" si="598"/>
        <v>7.6048063607921041E-3</v>
      </c>
      <c r="AQ1075" s="215">
        <f t="shared" si="599"/>
        <v>26.864113265522089</v>
      </c>
      <c r="AR1075" s="280">
        <f t="shared" si="600"/>
        <v>1.350860944445188E-5</v>
      </c>
      <c r="AS1075" s="475"/>
    </row>
    <row r="1076" spans="4:45" s="20" customFormat="1" x14ac:dyDescent="0.25">
      <c r="D1076" s="463"/>
      <c r="E1076" s="426"/>
      <c r="F1076" s="370"/>
      <c r="G1076" s="370"/>
      <c r="H1076" s="283">
        <v>38</v>
      </c>
      <c r="I1076" s="284">
        <v>2683.5272518228999</v>
      </c>
      <c r="J1076" s="284">
        <v>48.330043355151702</v>
      </c>
      <c r="K1076" s="285">
        <v>2677.9316328653472</v>
      </c>
      <c r="L1076" s="285">
        <v>48.334964150157838</v>
      </c>
      <c r="M1076" s="286">
        <f t="shared" si="589"/>
        <v>0.20851731443202692</v>
      </c>
      <c r="N1076" s="286">
        <f t="shared" si="590"/>
        <v>1.0181648234775107E-2</v>
      </c>
      <c r="O1076" s="287">
        <f t="shared" si="591"/>
        <v>31.31095151812303</v>
      </c>
      <c r="P1076" s="288">
        <f t="shared" si="592"/>
        <v>2.4214223492411493E-5</v>
      </c>
      <c r="Q1076" s="223"/>
      <c r="R1076" s="23"/>
      <c r="S1076" s="372"/>
      <c r="T1076" s="367"/>
      <c r="U1076" s="367"/>
      <c r="V1076" s="3">
        <v>38</v>
      </c>
      <c r="W1076" s="252">
        <v>2891.59571921931</v>
      </c>
      <c r="X1076" s="252">
        <v>48.330048130933498</v>
      </c>
      <c r="Y1076" s="253">
        <v>2886.4701787346266</v>
      </c>
      <c r="Z1076" s="253">
        <v>48.334999315008538</v>
      </c>
      <c r="AA1076" s="2">
        <f t="shared" si="593"/>
        <v>0.17725646952013033</v>
      </c>
      <c r="AB1076" s="2">
        <f t="shared" si="594"/>
        <v>1.0244525438142105E-2</v>
      </c>
      <c r="AC1076" s="215">
        <f t="shared" si="595"/>
        <v>26.271165260128235</v>
      </c>
      <c r="AD1076" s="217">
        <f t="shared" si="596"/>
        <v>2.451422374492777E-5</v>
      </c>
      <c r="AE1076" s="223"/>
      <c r="AF1076" s="23"/>
      <c r="AG1076" s="372"/>
      <c r="AH1076" s="367"/>
      <c r="AI1076" s="367"/>
      <c r="AJ1076" s="3">
        <v>38</v>
      </c>
      <c r="AK1076" s="252">
        <v>2661.2669366762598</v>
      </c>
      <c r="AL1076" s="252">
        <v>48.330034241853497</v>
      </c>
      <c r="AM1076" s="253">
        <v>2655.9437381117336</v>
      </c>
      <c r="AN1076" s="253">
        <v>48.333497073873296</v>
      </c>
      <c r="AO1076" s="2">
        <f t="shared" si="597"/>
        <v>0.20002497649388185</v>
      </c>
      <c r="AP1076" s="2">
        <f t="shared" si="598"/>
        <v>7.1649691007269921E-3</v>
      </c>
      <c r="AQ1076" s="215">
        <f t="shared" si="599"/>
        <v>28.33644295737313</v>
      </c>
      <c r="AR1076" s="280">
        <f t="shared" si="600"/>
        <v>1.1991205597349222E-5</v>
      </c>
      <c r="AS1076" s="475"/>
    </row>
    <row r="1077" spans="4:45" s="20" customFormat="1" x14ac:dyDescent="0.25">
      <c r="D1077" s="463"/>
      <c r="E1077" s="426"/>
      <c r="F1077" s="370"/>
      <c r="G1077" s="370"/>
      <c r="H1077" s="283">
        <v>39</v>
      </c>
      <c r="I1077" s="284">
        <v>2683.5164872676801</v>
      </c>
      <c r="J1077" s="284">
        <v>48.3300362679364</v>
      </c>
      <c r="K1077" s="285">
        <v>2677.7735546135123</v>
      </c>
      <c r="L1077" s="285">
        <v>48.334685350964136</v>
      </c>
      <c r="M1077" s="286">
        <f t="shared" si="589"/>
        <v>0.21400772759981035</v>
      </c>
      <c r="N1077" s="286">
        <f t="shared" si="590"/>
        <v>9.6194486632750747E-3</v>
      </c>
      <c r="O1077" s="287">
        <f t="shared" si="591"/>
        <v>32.981275470307004</v>
      </c>
      <c r="P1077" s="288">
        <f t="shared" si="592"/>
        <v>2.1613972998786347E-5</v>
      </c>
      <c r="Q1077" s="223"/>
      <c r="R1077" s="23"/>
      <c r="S1077" s="372"/>
      <c r="T1077" s="367"/>
      <c r="U1077" s="367"/>
      <c r="V1077" s="3">
        <v>39</v>
      </c>
      <c r="W1077" s="252">
        <v>2891.5843699072998</v>
      </c>
      <c r="X1077" s="252">
        <v>48.3300401789541</v>
      </c>
      <c r="Y1077" s="253">
        <v>2886.323902942233</v>
      </c>
      <c r="Z1077" s="253">
        <v>48.334704702344226</v>
      </c>
      <c r="AA1077" s="2">
        <f t="shared" si="593"/>
        <v>0.18192334347261219</v>
      </c>
      <c r="AB1077" s="2">
        <f t="shared" si="594"/>
        <v>9.6513956389325129E-3</v>
      </c>
      <c r="AC1077" s="215">
        <f t="shared" si="595"/>
        <v>27.67251269055938</v>
      </c>
      <c r="AD1077" s="217">
        <f t="shared" si="596"/>
        <v>2.175777845703169E-5</v>
      </c>
      <c r="AE1077" s="223"/>
      <c r="AF1077" s="23"/>
      <c r="AG1077" s="372"/>
      <c r="AH1077" s="367"/>
      <c r="AI1077" s="367"/>
      <c r="AJ1077" s="3">
        <v>39</v>
      </c>
      <c r="AK1077" s="252">
        <v>2661.2562346818399</v>
      </c>
      <c r="AL1077" s="252">
        <v>48.330028646436801</v>
      </c>
      <c r="AM1077" s="253">
        <v>2655.792894649288</v>
      </c>
      <c r="AN1077" s="253">
        <v>48.333290775699155</v>
      </c>
      <c r="AO1077" s="2">
        <f t="shared" si="597"/>
        <v>0.20529177015550046</v>
      </c>
      <c r="AP1077" s="2">
        <f t="shared" si="598"/>
        <v>6.7496944523198548E-3</v>
      </c>
      <c r="AQ1077" s="215">
        <f t="shared" si="599"/>
        <v>29.848084311284946</v>
      </c>
      <c r="AR1077" s="280">
        <f t="shared" si="600"/>
        <v>1.0641487324300653E-5</v>
      </c>
      <c r="AS1077" s="475"/>
    </row>
    <row r="1078" spans="4:45" s="20" customFormat="1" x14ac:dyDescent="0.25">
      <c r="D1078" s="463"/>
      <c r="E1078" s="426"/>
      <c r="F1078" s="370"/>
      <c r="G1078" s="370"/>
      <c r="H1078" s="283">
        <v>40</v>
      </c>
      <c r="I1078" s="284">
        <v>2683.5057226960698</v>
      </c>
      <c r="J1078" s="284">
        <v>48.330029808479402</v>
      </c>
      <c r="K1078" s="285">
        <v>2677.6154729907253</v>
      </c>
      <c r="L1078" s="285">
        <v>48.334422209655713</v>
      </c>
      <c r="M1078" s="286">
        <f t="shared" si="589"/>
        <v>0.2194983098238647</v>
      </c>
      <c r="N1078" s="286">
        <f t="shared" si="590"/>
        <v>9.0883477492504552E-3</v>
      </c>
      <c r="O1078" s="287">
        <f t="shared" si="591"/>
        <v>34.695041591311657</v>
      </c>
      <c r="P1078" s="288">
        <f t="shared" si="592"/>
        <v>1.9293188093658358E-5</v>
      </c>
      <c r="Q1078" s="223"/>
      <c r="R1078" s="23"/>
      <c r="S1078" s="372"/>
      <c r="T1078" s="367"/>
      <c r="U1078" s="367"/>
      <c r="V1078" s="3">
        <v>40</v>
      </c>
      <c r="W1078" s="252">
        <v>2891.5730205793402</v>
      </c>
      <c r="X1078" s="252">
        <v>48.330032941998098</v>
      </c>
      <c r="Y1078" s="253">
        <v>2886.1776246479703</v>
      </c>
      <c r="Z1078" s="253">
        <v>48.334427451203894</v>
      </c>
      <c r="AA1078" s="2">
        <f t="shared" si="593"/>
        <v>0.18659034003190703</v>
      </c>
      <c r="AB1078" s="2">
        <f t="shared" si="594"/>
        <v>9.0927088981488189E-3</v>
      </c>
      <c r="AC1078" s="215">
        <f t="shared" si="595"/>
        <v>29.110297256242614</v>
      </c>
      <c r="AD1078" s="217">
        <f t="shared" si="596"/>
        <v>1.9311711159819779E-5</v>
      </c>
      <c r="AE1078" s="223"/>
      <c r="AF1078" s="23"/>
      <c r="AG1078" s="372"/>
      <c r="AH1078" s="367"/>
      <c r="AI1078" s="367"/>
      <c r="AJ1078" s="3">
        <v>40</v>
      </c>
      <c r="AK1078" s="252">
        <v>2661.2455326709701</v>
      </c>
      <c r="AL1078" s="252">
        <v>48.330023546381199</v>
      </c>
      <c r="AM1078" s="253">
        <v>2655.6420480368402</v>
      </c>
      <c r="AN1078" s="253">
        <v>48.333096647262892</v>
      </c>
      <c r="AO1078" s="2">
        <f t="shared" si="597"/>
        <v>0.21055872392600944</v>
      </c>
      <c r="AP1078" s="2">
        <f t="shared" si="598"/>
        <v>6.3585751799679902E-3</v>
      </c>
      <c r="AQ1078" s="215">
        <f t="shared" si="599"/>
        <v>31.399040044930203</v>
      </c>
      <c r="AR1078" s="280">
        <f t="shared" si="600"/>
        <v>9.44394902906156E-6</v>
      </c>
      <c r="AS1078" s="475"/>
    </row>
    <row r="1079" spans="4:45" s="20" customFormat="1" x14ac:dyDescent="0.25">
      <c r="D1079" s="463"/>
      <c r="E1079" s="426"/>
      <c r="F1079" s="370"/>
      <c r="G1079" s="370"/>
      <c r="H1079" s="283">
        <v>41</v>
      </c>
      <c r="I1079" s="284">
        <v>2683.49495810805</v>
      </c>
      <c r="J1079" s="284">
        <v>48.330024541763102</v>
      </c>
      <c r="K1079" s="285">
        <v>2677.4573879870709</v>
      </c>
      <c r="L1079" s="285">
        <v>48.334173846866484</v>
      </c>
      <c r="M1079" s="286">
        <f t="shared" si="589"/>
        <v>0.2249890614751073</v>
      </c>
      <c r="N1079" s="286">
        <f t="shared" si="590"/>
        <v>8.5853569136862436E-3</v>
      </c>
      <c r="O1079" s="287">
        <f t="shared" si="591"/>
        <v>36.452252965739895</v>
      </c>
      <c r="P1079" s="288">
        <f t="shared" si="592"/>
        <v>1.7216732840956199E-5</v>
      </c>
      <c r="Q1079" s="223"/>
      <c r="R1079" s="23"/>
      <c r="S1079" s="372"/>
      <c r="T1079" s="367"/>
      <c r="U1079" s="367"/>
      <c r="V1079" s="3">
        <v>41</v>
      </c>
      <c r="W1079" s="252">
        <v>2891.5616712354099</v>
      </c>
      <c r="X1079" s="252">
        <v>48.330027063586599</v>
      </c>
      <c r="Y1079" s="253">
        <v>2886.0313438427656</v>
      </c>
      <c r="Z1079" s="253">
        <v>48.334166538483437</v>
      </c>
      <c r="AA1079" s="2">
        <f t="shared" si="593"/>
        <v>0.19125745951257728</v>
      </c>
      <c r="AB1079" s="2">
        <f t="shared" si="594"/>
        <v>8.565016715989901E-3</v>
      </c>
      <c r="AC1079" s="215">
        <f t="shared" si="595"/>
        <v>30.584521069831538</v>
      </c>
      <c r="AD1079" s="217">
        <f t="shared" si="596"/>
        <v>1.7135252421557229E-5</v>
      </c>
      <c r="AE1079" s="223"/>
      <c r="AF1079" s="23"/>
      <c r="AG1079" s="372"/>
      <c r="AH1079" s="367"/>
      <c r="AI1079" s="367"/>
      <c r="AJ1079" s="3">
        <v>41</v>
      </c>
      <c r="AK1079" s="252">
        <v>2661.2348306436502</v>
      </c>
      <c r="AL1079" s="252">
        <v>48.330019387511001</v>
      </c>
      <c r="AM1079" s="253">
        <v>2655.4911982668796</v>
      </c>
      <c r="AN1079" s="253">
        <v>48.332913970667164</v>
      </c>
      <c r="AO1079" s="2">
        <f t="shared" si="597"/>
        <v>0.21582583808966069</v>
      </c>
      <c r="AP1079" s="2">
        <f t="shared" si="598"/>
        <v>5.9892033830031069E-3</v>
      </c>
      <c r="AQ1079" s="215">
        <f t="shared" si="599"/>
        <v>32.98931287948772</v>
      </c>
      <c r="AR1079" s="280">
        <f t="shared" si="600"/>
        <v>8.3786116479417813E-6</v>
      </c>
      <c r="AS1079" s="475"/>
    </row>
    <row r="1080" spans="4:45" s="20" customFormat="1" x14ac:dyDescent="0.25">
      <c r="D1080" s="463"/>
      <c r="E1080" s="426"/>
      <c r="F1080" s="370"/>
      <c r="G1080" s="370"/>
      <c r="H1080" s="283">
        <v>42</v>
      </c>
      <c r="I1080" s="284">
        <v>2683.4841935036302</v>
      </c>
      <c r="J1080" s="284">
        <v>48.330019362590598</v>
      </c>
      <c r="K1080" s="285">
        <v>2677.299299593159</v>
      </c>
      <c r="L1080" s="285">
        <v>48.33393943261607</v>
      </c>
      <c r="M1080" s="286">
        <f t="shared" si="589"/>
        <v>0.23047998290595409</v>
      </c>
      <c r="N1080" s="286">
        <f t="shared" si="590"/>
        <v>8.1110458410177041E-3</v>
      </c>
      <c r="O1080" s="287">
        <f t="shared" si="591"/>
        <v>38.252912683783066</v>
      </c>
      <c r="P1080" s="288">
        <f t="shared" si="592"/>
        <v>1.5366949004607616E-5</v>
      </c>
      <c r="Q1080" s="223"/>
      <c r="R1080" s="23"/>
      <c r="S1080" s="372"/>
      <c r="T1080" s="367"/>
      <c r="U1080" s="367"/>
      <c r="V1080" s="3">
        <v>42</v>
      </c>
      <c r="W1080" s="252">
        <v>2891.5503218755298</v>
      </c>
      <c r="X1080" s="252">
        <v>48.330021283417402</v>
      </c>
      <c r="Y1080" s="253">
        <v>2885.8850605180605</v>
      </c>
      <c r="Z1080" s="253">
        <v>48.333921001369049</v>
      </c>
      <c r="AA1080" s="2">
        <f t="shared" si="593"/>
        <v>0.19592470221284738</v>
      </c>
      <c r="AB1080" s="2">
        <f t="shared" si="594"/>
        <v>8.0689348940658507E-3</v>
      </c>
      <c r="AC1080" s="215">
        <f t="shared" si="595"/>
        <v>32.095186248434466</v>
      </c>
      <c r="AD1080" s="217">
        <f t="shared" si="596"/>
        <v>1.5207800102398803E-5</v>
      </c>
      <c r="AE1080" s="223"/>
      <c r="AF1080" s="23"/>
      <c r="AG1080" s="372"/>
      <c r="AH1080" s="367"/>
      <c r="AI1080" s="367"/>
      <c r="AJ1080" s="3">
        <v>42</v>
      </c>
      <c r="AK1080" s="252">
        <v>2661.2241285998698</v>
      </c>
      <c r="AL1080" s="252">
        <v>48.3300152977572</v>
      </c>
      <c r="AM1080" s="253">
        <v>2655.3403453323099</v>
      </c>
      <c r="AN1080" s="253">
        <v>48.332742070363203</v>
      </c>
      <c r="AO1080" s="2">
        <f t="shared" si="597"/>
        <v>0.22109311291475145</v>
      </c>
      <c r="AP1080" s="2">
        <f t="shared" si="598"/>
        <v>5.64198581193025E-3</v>
      </c>
      <c r="AQ1080" s="215">
        <f t="shared" si="599"/>
        <v>34.61890553961809</v>
      </c>
      <c r="AR1080" s="280">
        <f t="shared" si="600"/>
        <v>7.4352888448493762E-6</v>
      </c>
      <c r="AS1080" s="475"/>
    </row>
    <row r="1081" spans="4:45" s="20" customFormat="1" x14ac:dyDescent="0.25">
      <c r="D1081" s="463"/>
      <c r="E1081" s="426"/>
      <c r="F1081" s="370"/>
      <c r="G1081" s="370"/>
      <c r="H1081" s="283">
        <v>43</v>
      </c>
      <c r="I1081" s="284">
        <v>2683.4734288828199</v>
      </c>
      <c r="J1081" s="284">
        <v>48.330016284741497</v>
      </c>
      <c r="K1081" s="285">
        <v>2677.1412078000972</v>
      </c>
      <c r="L1081" s="285">
        <v>48.33371818353632</v>
      </c>
      <c r="M1081" s="286">
        <f t="shared" si="589"/>
        <v>0.23597107445028717</v>
      </c>
      <c r="N1081" s="286">
        <f t="shared" si="590"/>
        <v>7.6596266241931955E-3</v>
      </c>
      <c r="O1081" s="287">
        <f t="shared" si="591"/>
        <v>40.097023840478521</v>
      </c>
      <c r="P1081" s="288">
        <f t="shared" si="592"/>
        <v>1.3704054687111732E-5</v>
      </c>
      <c r="Q1081" s="223"/>
      <c r="R1081" s="23"/>
      <c r="S1081" s="372"/>
      <c r="T1081" s="367"/>
      <c r="U1081" s="367"/>
      <c r="V1081" s="3">
        <v>43</v>
      </c>
      <c r="W1081" s="252">
        <v>2891.5389724996999</v>
      </c>
      <c r="X1081" s="252">
        <v>48.330017861135602</v>
      </c>
      <c r="Y1081" s="253">
        <v>2885.7387746657805</v>
      </c>
      <c r="Z1081" s="253">
        <v>48.333689933784427</v>
      </c>
      <c r="AA1081" s="2">
        <f t="shared" si="593"/>
        <v>0.20059206841349111</v>
      </c>
      <c r="AB1081" s="2">
        <f t="shared" si="594"/>
        <v>7.5979128734781675E-3</v>
      </c>
      <c r="AC1081" s="215">
        <f t="shared" si="595"/>
        <v>33.642294912602786</v>
      </c>
      <c r="AD1081" s="217">
        <f t="shared" si="596"/>
        <v>1.3484117538252467E-5</v>
      </c>
      <c r="AE1081" s="223"/>
      <c r="AF1081" s="23"/>
      <c r="AG1081" s="372"/>
      <c r="AH1081" s="367"/>
      <c r="AI1081" s="367"/>
      <c r="AJ1081" s="3">
        <v>43</v>
      </c>
      <c r="AK1081" s="252">
        <v>2661.2134265396498</v>
      </c>
      <c r="AL1081" s="252">
        <v>48.330012867012201</v>
      </c>
      <c r="AM1081" s="253">
        <v>2655.1894892264249</v>
      </c>
      <c r="AN1081" s="253">
        <v>48.332580310652709</v>
      </c>
      <c r="AO1081" s="2">
        <f t="shared" si="597"/>
        <v>0.22636054865609834</v>
      </c>
      <c r="AP1081" s="2">
        <f t="shared" si="598"/>
        <v>5.3123173121700784E-3</v>
      </c>
      <c r="AQ1081" s="215">
        <f t="shared" si="599"/>
        <v>36.287820753663297</v>
      </c>
      <c r="AR1081" s="280">
        <f t="shared" si="600"/>
        <v>6.5917668471865927E-6</v>
      </c>
      <c r="AS1081" s="475"/>
    </row>
    <row r="1082" spans="4:45" s="20" customFormat="1" x14ac:dyDescent="0.25">
      <c r="D1082" s="463"/>
      <c r="E1082" s="426"/>
      <c r="F1082" s="370"/>
      <c r="G1082" s="370"/>
      <c r="H1082" s="283">
        <v>44</v>
      </c>
      <c r="I1082" s="284">
        <v>2683.4626642456301</v>
      </c>
      <c r="J1082" s="284">
        <v>48.330013478058902</v>
      </c>
      <c r="K1082" s="285">
        <v>2676.9831125994615</v>
      </c>
      <c r="L1082" s="285">
        <v>48.333509360253558</v>
      </c>
      <c r="M1082" s="286">
        <f t="shared" si="589"/>
        <v>0.24146233642457332</v>
      </c>
      <c r="N1082" s="286">
        <f t="shared" si="590"/>
        <v>7.2333565481894546E-3</v>
      </c>
      <c r="O1082" s="287">
        <f t="shared" si="591"/>
        <v>41.98458953536624</v>
      </c>
      <c r="P1082" s="288">
        <f t="shared" si="592"/>
        <v>1.2221192318912986E-5</v>
      </c>
      <c r="Q1082" s="223"/>
      <c r="R1082" s="23"/>
      <c r="S1082" s="372"/>
      <c r="T1082" s="367"/>
      <c r="U1082" s="367"/>
      <c r="V1082" s="3">
        <v>44</v>
      </c>
      <c r="W1082" s="252">
        <v>2891.5276231079301</v>
      </c>
      <c r="X1082" s="252">
        <v>48.330014743325698</v>
      </c>
      <c r="Y1082" s="253">
        <v>2885.5924862783063</v>
      </c>
      <c r="Z1082" s="253">
        <v>48.333472483047309</v>
      </c>
      <c r="AA1082" s="2">
        <f t="shared" si="593"/>
        <v>0.20525955837988916</v>
      </c>
      <c r="AB1082" s="2">
        <f t="shared" si="594"/>
        <v>7.15443547860417E-3</v>
      </c>
      <c r="AC1082" s="215">
        <f t="shared" si="595"/>
        <v>35.225849186357365</v>
      </c>
      <c r="AD1082" s="217">
        <f t="shared" si="596"/>
        <v>1.1955963982407341E-5</v>
      </c>
      <c r="AE1082" s="223"/>
      <c r="AF1082" s="23"/>
      <c r="AG1082" s="372"/>
      <c r="AH1082" s="367"/>
      <c r="AI1082" s="367"/>
      <c r="AJ1082" s="3">
        <v>44</v>
      </c>
      <c r="AK1082" s="252">
        <v>2661.2027244629899</v>
      </c>
      <c r="AL1082" s="252">
        <v>48.330010650350097</v>
      </c>
      <c r="AM1082" s="253">
        <v>2655.038629942886</v>
      </c>
      <c r="AN1082" s="253">
        <v>48.332428093337107</v>
      </c>
      <c r="AO1082" s="2">
        <f t="shared" si="597"/>
        <v>0.23162814555391345</v>
      </c>
      <c r="AP1082" s="2">
        <f t="shared" si="598"/>
        <v>5.001950039902516E-3</v>
      </c>
      <c r="AQ1082" s="215">
        <f t="shared" si="599"/>
        <v>37.996061252774247</v>
      </c>
      <c r="AR1082" s="280">
        <f t="shared" si="600"/>
        <v>5.8440305954442014E-6</v>
      </c>
      <c r="AS1082" s="475"/>
    </row>
    <row r="1083" spans="4:45" s="20" customFormat="1" x14ac:dyDescent="0.25">
      <c r="D1083" s="463"/>
      <c r="E1083" s="426"/>
      <c r="F1083" s="370"/>
      <c r="G1083" s="370"/>
      <c r="H1083" s="283">
        <v>45</v>
      </c>
      <c r="I1083" s="284">
        <v>2683.4518995920798</v>
      </c>
      <c r="J1083" s="284">
        <v>48.330011079425503</v>
      </c>
      <c r="K1083" s="285">
        <v>2676.8250139832699</v>
      </c>
      <c r="L1083" s="285">
        <v>48.333312264917851</v>
      </c>
      <c r="M1083" s="286">
        <f t="shared" si="589"/>
        <v>0.24695376912913344</v>
      </c>
      <c r="N1083" s="286">
        <f t="shared" si="590"/>
        <v>6.8305084534785072E-3</v>
      </c>
      <c r="O1083" s="287">
        <f t="shared" si="591"/>
        <v>43.915612872252701</v>
      </c>
      <c r="P1083" s="288">
        <f t="shared" si="592"/>
        <v>1.089782565488401E-5</v>
      </c>
      <c r="Q1083" s="223"/>
      <c r="R1083" s="23"/>
      <c r="S1083" s="372"/>
      <c r="T1083" s="367"/>
      <c r="U1083" s="367"/>
      <c r="V1083" s="3">
        <v>45</v>
      </c>
      <c r="W1083" s="252">
        <v>2891.5162737002302</v>
      </c>
      <c r="X1083" s="252">
        <v>48.3300120862448</v>
      </c>
      <c r="Y1083" s="253">
        <v>2885.446195348447</v>
      </c>
      <c r="Z1083" s="253">
        <v>48.333267846723068</v>
      </c>
      <c r="AA1083" s="2">
        <f t="shared" si="593"/>
        <v>0.209927172362596</v>
      </c>
      <c r="AB1083" s="2">
        <f t="shared" si="594"/>
        <v>6.7365190649202539E-3</v>
      </c>
      <c r="AC1083" s="215">
        <f t="shared" si="595"/>
        <v>36.845851196786988</v>
      </c>
      <c r="AD1083" s="217">
        <f t="shared" si="596"/>
        <v>1.0599976291852813E-5</v>
      </c>
      <c r="AE1083" s="223"/>
      <c r="AF1083" s="23"/>
      <c r="AG1083" s="372"/>
      <c r="AH1083" s="367"/>
      <c r="AI1083" s="367"/>
      <c r="AJ1083" s="3">
        <v>45</v>
      </c>
      <c r="AK1083" s="252">
        <v>2661.1920223699199</v>
      </c>
      <c r="AL1083" s="252">
        <v>48.330008755774799</v>
      </c>
      <c r="AM1083" s="253">
        <v>2654.8877674756991</v>
      </c>
      <c r="AN1083" s="253">
        <v>48.332284855505463</v>
      </c>
      <c r="AO1083" s="2">
        <f t="shared" si="597"/>
        <v>0.23689590383660225</v>
      </c>
      <c r="AP1083" s="2">
        <f t="shared" si="598"/>
        <v>4.7094957962175383E-3</v>
      </c>
      <c r="AQ1083" s="215">
        <f t="shared" si="599"/>
        <v>39.743629771306608</v>
      </c>
      <c r="AR1083" s="280">
        <f t="shared" si="600"/>
        <v>5.1806299839322945E-6</v>
      </c>
      <c r="AS1083" s="475"/>
    </row>
    <row r="1084" spans="4:45" s="20" customFormat="1" x14ac:dyDescent="0.25">
      <c r="D1084" s="463"/>
      <c r="E1084" s="426"/>
      <c r="F1084" s="370"/>
      <c r="G1084" s="370"/>
      <c r="H1084" s="283">
        <v>46</v>
      </c>
      <c r="I1084" s="284">
        <v>2683.44113492215</v>
      </c>
      <c r="J1084" s="284">
        <v>48.330009172878</v>
      </c>
      <c r="K1084" s="285">
        <v>2676.6669119439584</v>
      </c>
      <c r="L1084" s="285">
        <v>48.333126238871039</v>
      </c>
      <c r="M1084" s="286">
        <f t="shared" si="589"/>
        <v>0.25244537284728263</v>
      </c>
      <c r="N1084" s="286">
        <f t="shared" si="590"/>
        <v>6.4495456267933578E-3</v>
      </c>
      <c r="O1084" s="287">
        <f t="shared" si="591"/>
        <v>45.890096958258717</v>
      </c>
      <c r="P1084" s="288">
        <f t="shared" si="592"/>
        <v>9.7161004049551053E-6</v>
      </c>
      <c r="Q1084" s="223"/>
      <c r="R1084" s="23"/>
      <c r="S1084" s="372"/>
      <c r="T1084" s="367"/>
      <c r="U1084" s="367"/>
      <c r="V1084" s="3">
        <v>46</v>
      </c>
      <c r="W1084" s="252">
        <v>2891.5049242766099</v>
      </c>
      <c r="X1084" s="252">
        <v>48.330009982747299</v>
      </c>
      <c r="Y1084" s="253">
        <v>2885.2999018694154</v>
      </c>
      <c r="Z1084" s="253">
        <v>48.333075269663709</v>
      </c>
      <c r="AA1084" s="2">
        <f t="shared" si="593"/>
        <v>0.21459491059822</v>
      </c>
      <c r="AB1084" s="2">
        <f t="shared" si="594"/>
        <v>6.3424090280641285E-3</v>
      </c>
      <c r="AC1084" s="215">
        <f t="shared" si="595"/>
        <v>38.502303073786067</v>
      </c>
      <c r="AD1084" s="217">
        <f t="shared" si="596"/>
        <v>9.3959838799146897E-6</v>
      </c>
      <c r="AE1084" s="223"/>
      <c r="AF1084" s="23"/>
      <c r="AG1084" s="372"/>
      <c r="AH1084" s="367"/>
      <c r="AI1084" s="367"/>
      <c r="AJ1084" s="3">
        <v>46</v>
      </c>
      <c r="AK1084" s="252">
        <v>2661.1813202604199</v>
      </c>
      <c r="AL1084" s="252">
        <v>48.330007249669301</v>
      </c>
      <c r="AM1084" s="253">
        <v>2654.7369018191962</v>
      </c>
      <c r="AN1084" s="253">
        <v>48.332150067452908</v>
      </c>
      <c r="AO1084" s="2">
        <f t="shared" si="597"/>
        <v>0.24216382371844616</v>
      </c>
      <c r="AP1084" s="2">
        <f t="shared" si="598"/>
        <v>4.4337212128636814E-3</v>
      </c>
      <c r="AQ1084" s="215">
        <f t="shared" si="599"/>
        <v>41.530529045583599</v>
      </c>
      <c r="AR1084" s="280">
        <f t="shared" si="600"/>
        <v>4.5916680537430271E-6</v>
      </c>
      <c r="AS1084" s="475"/>
    </row>
    <row r="1085" spans="4:45" s="20" customFormat="1" x14ac:dyDescent="0.25">
      <c r="D1085" s="463"/>
      <c r="E1085" s="426"/>
      <c r="F1085" s="370"/>
      <c r="G1085" s="370"/>
      <c r="H1085" s="283">
        <v>47</v>
      </c>
      <c r="I1085" s="284">
        <v>2683.4303702358602</v>
      </c>
      <c r="J1085" s="284">
        <v>48.330007400304901</v>
      </c>
      <c r="K1085" s="285">
        <v>2676.5088064743577</v>
      </c>
      <c r="L1085" s="285">
        <v>48.332950660445711</v>
      </c>
      <c r="M1085" s="286">
        <f t="shared" si="589"/>
        <v>0.25793714784908467</v>
      </c>
      <c r="N1085" s="286">
        <f t="shared" si="590"/>
        <v>6.0899228018570471E-3</v>
      </c>
      <c r="O1085" s="287">
        <f t="shared" si="591"/>
        <v>47.908044904544795</v>
      </c>
      <c r="P1085" s="288">
        <f t="shared" si="592"/>
        <v>8.6627802564830585E-6</v>
      </c>
      <c r="Q1085" s="223"/>
      <c r="R1085" s="23"/>
      <c r="S1085" s="372"/>
      <c r="T1085" s="367"/>
      <c r="U1085" s="367"/>
      <c r="V1085" s="3">
        <v>47</v>
      </c>
      <c r="W1085" s="252">
        <v>2891.4935748370699</v>
      </c>
      <c r="X1085" s="252">
        <v>48.330008028704697</v>
      </c>
      <c r="Y1085" s="253">
        <v>2885.1536058348038</v>
      </c>
      <c r="Z1085" s="253">
        <v>48.33289404122133</v>
      </c>
      <c r="AA1085" s="2">
        <f t="shared" si="593"/>
        <v>0.21926277330992727</v>
      </c>
      <c r="AB1085" s="2">
        <f t="shared" si="594"/>
        <v>5.9714712129142148E-3</v>
      </c>
      <c r="AC1085" s="215">
        <f t="shared" si="595"/>
        <v>40.195206949695212</v>
      </c>
      <c r="AD1085" s="217">
        <f t="shared" si="596"/>
        <v>8.3290682461636669E-6</v>
      </c>
      <c r="AE1085" s="223"/>
      <c r="AF1085" s="23"/>
      <c r="AG1085" s="372"/>
      <c r="AH1085" s="367"/>
      <c r="AI1085" s="367"/>
      <c r="AJ1085" s="3">
        <v>47</v>
      </c>
      <c r="AK1085" s="252">
        <v>2661.1706181344998</v>
      </c>
      <c r="AL1085" s="252">
        <v>48.330005849358599</v>
      </c>
      <c r="AM1085" s="253">
        <v>2654.5860329680145</v>
      </c>
      <c r="AN1085" s="253">
        <v>48.332023230721809</v>
      </c>
      <c r="AO1085" s="2">
        <f t="shared" si="597"/>
        <v>0.24743190540338905</v>
      </c>
      <c r="AP1085" s="2">
        <f t="shared" si="598"/>
        <v>4.1741798449143148E-3</v>
      </c>
      <c r="AQ1085" s="215">
        <f t="shared" si="599"/>
        <v>43.356761814698771</v>
      </c>
      <c r="AR1085" s="280">
        <f t="shared" si="600"/>
        <v>4.0698275646263758E-6</v>
      </c>
      <c r="AS1085" s="475"/>
    </row>
    <row r="1086" spans="4:45" s="20" customFormat="1" x14ac:dyDescent="0.25">
      <c r="D1086" s="463"/>
      <c r="E1086" s="426"/>
      <c r="F1086" s="370"/>
      <c r="G1086" s="370"/>
      <c r="H1086" s="283">
        <v>48</v>
      </c>
      <c r="I1086" s="284">
        <v>2683.41960553321</v>
      </c>
      <c r="J1086" s="284">
        <v>48.330006251208303</v>
      </c>
      <c r="K1086" s="285">
        <v>2676.3506975676701</v>
      </c>
      <c r="L1086" s="285">
        <v>48.33278494288782</v>
      </c>
      <c r="M1086" s="286">
        <f t="shared" si="589"/>
        <v>0.26342909439000178</v>
      </c>
      <c r="N1086" s="286">
        <f t="shared" si="590"/>
        <v>5.7494130356066896E-3</v>
      </c>
      <c r="O1086" s="287">
        <f t="shared" si="591"/>
        <v>49.969459825273347</v>
      </c>
      <c r="P1086" s="288">
        <f t="shared" si="592"/>
        <v>7.7211274498142193E-6</v>
      </c>
      <c r="Q1086" s="223"/>
      <c r="R1086" s="23"/>
      <c r="S1086" s="372"/>
      <c r="T1086" s="367"/>
      <c r="U1086" s="367"/>
      <c r="V1086" s="3">
        <v>48</v>
      </c>
      <c r="W1086" s="252">
        <v>2891.4822253816301</v>
      </c>
      <c r="X1086" s="252">
        <v>48.330006766173597</v>
      </c>
      <c r="Y1086" s="253">
        <v>2885.0073072385617</v>
      </c>
      <c r="Z1086" s="253">
        <v>48.332723492625817</v>
      </c>
      <c r="AA1086" s="2">
        <f t="shared" si="593"/>
        <v>0.22393076070920062</v>
      </c>
      <c r="AB1086" s="2">
        <f t="shared" si="594"/>
        <v>5.6212002314926035E-3</v>
      </c>
      <c r="AC1086" s="215">
        <f t="shared" si="595"/>
        <v>41.924564959436438</v>
      </c>
      <c r="AD1086" s="217">
        <f t="shared" si="596"/>
        <v>7.3806026161948094E-6</v>
      </c>
      <c r="AE1086" s="223"/>
      <c r="AF1086" s="23"/>
      <c r="AG1086" s="372"/>
      <c r="AH1086" s="367"/>
      <c r="AI1086" s="367"/>
      <c r="AJ1086" s="3">
        <v>48</v>
      </c>
      <c r="AK1086" s="252">
        <v>2661.1599159921898</v>
      </c>
      <c r="AL1086" s="252">
        <v>48.330004941484297</v>
      </c>
      <c r="AM1086" s="253">
        <v>2654.4351609170794</v>
      </c>
      <c r="AN1086" s="253">
        <v>48.331903876258551</v>
      </c>
      <c r="AO1086" s="2">
        <f t="shared" si="597"/>
        <v>0.25270014908529415</v>
      </c>
      <c r="AP1086" s="2">
        <f t="shared" si="598"/>
        <v>3.9291011382109981E-3</v>
      </c>
      <c r="AQ1086" s="215">
        <f t="shared" si="599"/>
        <v>45.222330820222432</v>
      </c>
      <c r="AR1086" s="280">
        <f t="shared" si="600"/>
        <v>3.6059532768683987E-6</v>
      </c>
      <c r="AS1086" s="475"/>
    </row>
    <row r="1087" spans="4:45" s="20" customFormat="1" x14ac:dyDescent="0.25">
      <c r="D1087" s="463"/>
      <c r="E1087" s="426"/>
      <c r="F1087" s="370"/>
      <c r="G1087" s="370"/>
      <c r="H1087" s="283">
        <v>49</v>
      </c>
      <c r="I1087" s="284">
        <v>2683.4088408142302</v>
      </c>
      <c r="J1087" s="284">
        <v>48.330005096994903</v>
      </c>
      <c r="K1087" s="285">
        <v>2676.1925852174491</v>
      </c>
      <c r="L1087" s="285">
        <v>48.332628532395908</v>
      </c>
      <c r="M1087" s="286">
        <f t="shared" si="589"/>
        <v>0.26892121271358338</v>
      </c>
      <c r="N1087" s="286">
        <f t="shared" si="590"/>
        <v>5.4281711655951347E-3</v>
      </c>
      <c r="O1087" s="287">
        <f t="shared" si="591"/>
        <v>52.074344838075106</v>
      </c>
      <c r="P1087" s="288">
        <f t="shared" si="592"/>
        <v>6.8824133032501263E-6</v>
      </c>
      <c r="Q1087" s="223"/>
      <c r="R1087" s="23"/>
      <c r="S1087" s="372"/>
      <c r="T1087" s="367"/>
      <c r="U1087" s="367"/>
      <c r="V1087" s="3">
        <v>49</v>
      </c>
      <c r="W1087" s="252">
        <v>2891.47087591028</v>
      </c>
      <c r="X1087" s="252">
        <v>48.330005498044997</v>
      </c>
      <c r="Y1087" s="253">
        <v>2884.8610060749747</v>
      </c>
      <c r="Z1087" s="253">
        <v>48.332562994517048</v>
      </c>
      <c r="AA1087" s="2">
        <f t="shared" si="593"/>
        <v>0.22859887299485249</v>
      </c>
      <c r="AB1087" s="2">
        <f t="shared" si="594"/>
        <v>5.2917363565248426E-3</v>
      </c>
      <c r="AC1087" s="215">
        <f t="shared" si="595"/>
        <v>43.690379239678776</v>
      </c>
      <c r="AD1087" s="217">
        <f t="shared" si="596"/>
        <v>6.5407882045507655E-6</v>
      </c>
      <c r="AE1087" s="223"/>
      <c r="AF1087" s="23"/>
      <c r="AG1087" s="372"/>
      <c r="AH1087" s="367"/>
      <c r="AI1087" s="367"/>
      <c r="AJ1087" s="3">
        <v>49</v>
      </c>
      <c r="AK1087" s="252">
        <v>2661.1492138334702</v>
      </c>
      <c r="AL1087" s="252">
        <v>48.330004029566702</v>
      </c>
      <c r="AM1087" s="253">
        <v>2654.2842856615875</v>
      </c>
      <c r="AN1087" s="253">
        <v>48.331791562678987</v>
      </c>
      <c r="AO1087" s="2">
        <f t="shared" si="597"/>
        <v>0.25796855494598481</v>
      </c>
      <c r="AP1087" s="2">
        <f t="shared" si="598"/>
        <v>3.6985991376943298E-3</v>
      </c>
      <c r="AQ1087" s="215">
        <f t="shared" si="599"/>
        <v>47.127238805107908</v>
      </c>
      <c r="AR1087" s="280">
        <f t="shared" si="600"/>
        <v>3.195274627515974E-6</v>
      </c>
      <c r="AS1087" s="475"/>
    </row>
    <row r="1088" spans="4:45" s="20" customFormat="1" x14ac:dyDescent="0.25">
      <c r="D1088" s="463"/>
      <c r="E1088" s="426"/>
      <c r="F1088" s="370"/>
      <c r="G1088" s="370"/>
      <c r="H1088" s="283">
        <v>50</v>
      </c>
      <c r="I1088" s="284">
        <v>2683.3980760789</v>
      </c>
      <c r="J1088" s="284">
        <v>48.330004248081501</v>
      </c>
      <c r="K1088" s="285">
        <v>2676.0344694175801</v>
      </c>
      <c r="L1088" s="285">
        <v>48.332480906270511</v>
      </c>
      <c r="M1088" s="286">
        <f t="shared" si="589"/>
        <v>0.27441350304908513</v>
      </c>
      <c r="N1088" s="286">
        <f t="shared" si="590"/>
        <v>5.1244733526148263E-3</v>
      </c>
      <c r="O1088" s="287">
        <f t="shared" si="591"/>
        <v>54.222703062634267</v>
      </c>
      <c r="P1088" s="288">
        <f t="shared" si="592"/>
        <v>6.1338357851930169E-6</v>
      </c>
      <c r="Q1088" s="223"/>
      <c r="R1088" s="23"/>
      <c r="S1088" s="372"/>
      <c r="T1088" s="367"/>
      <c r="U1088" s="367"/>
      <c r="V1088" s="3">
        <v>50</v>
      </c>
      <c r="W1088" s="252">
        <v>2891.4595264230302</v>
      </c>
      <c r="X1088" s="252">
        <v>48.3300045729723</v>
      </c>
      <c r="Y1088" s="253">
        <v>2884.7147023386447</v>
      </c>
      <c r="Z1088" s="253">
        <v>48.332411954622522</v>
      </c>
      <c r="AA1088" s="2">
        <f t="shared" si="593"/>
        <v>0.23326711035548961</v>
      </c>
      <c r="AB1088" s="2">
        <f t="shared" si="594"/>
        <v>4.981132676260179E-3</v>
      </c>
      <c r="AC1088" s="215">
        <f t="shared" si="595"/>
        <v>45.492651929307065</v>
      </c>
      <c r="AD1088" s="217">
        <f t="shared" si="596"/>
        <v>5.7954864098273436E-6</v>
      </c>
      <c r="AE1088" s="223"/>
      <c r="AF1088" s="23"/>
      <c r="AG1088" s="372"/>
      <c r="AH1088" s="367"/>
      <c r="AI1088" s="367"/>
      <c r="AJ1088" s="3">
        <v>50</v>
      </c>
      <c r="AK1088" s="252">
        <v>2661.1385116583601</v>
      </c>
      <c r="AL1088" s="252">
        <v>48.330003358671497</v>
      </c>
      <c r="AM1088" s="253">
        <v>2654.13340719699</v>
      </c>
      <c r="AN1088" s="253">
        <v>48.33168587463625</v>
      </c>
      <c r="AO1088" s="2">
        <f t="shared" si="597"/>
        <v>0.26323712315916686</v>
      </c>
      <c r="AP1088" s="2">
        <f t="shared" si="598"/>
        <v>3.4813073615285782E-3</v>
      </c>
      <c r="AQ1088" s="215">
        <f t="shared" si="599"/>
        <v>49.071488514707809</v>
      </c>
      <c r="AR1088" s="280">
        <f t="shared" si="600"/>
        <v>2.8308599716468342E-6</v>
      </c>
      <c r="AS1088" s="475"/>
    </row>
    <row r="1089" spans="4:45" s="20" customFormat="1" x14ac:dyDescent="0.25">
      <c r="D1089" s="463"/>
      <c r="E1089" s="426"/>
      <c r="F1089" s="370"/>
      <c r="G1089" s="370"/>
      <c r="H1089" s="283">
        <v>51</v>
      </c>
      <c r="I1089" s="284">
        <v>2683.3873113272298</v>
      </c>
      <c r="J1089" s="284">
        <v>48.330003410832703</v>
      </c>
      <c r="K1089" s="285">
        <v>2675.8763501622611</v>
      </c>
      <c r="L1089" s="285">
        <v>48.332341571167454</v>
      </c>
      <c r="M1089" s="286">
        <f t="shared" si="589"/>
        <v>0.27990596561528996</v>
      </c>
      <c r="N1089" s="286">
        <f t="shared" si="590"/>
        <v>4.8379064136949198E-3</v>
      </c>
      <c r="O1089" s="287">
        <f t="shared" si="591"/>
        <v>56.414537621667201</v>
      </c>
      <c r="P1089" s="288">
        <f t="shared" si="592"/>
        <v>5.466993751005943E-6</v>
      </c>
      <c r="Q1089" s="223"/>
      <c r="R1089" s="23"/>
      <c r="S1089" s="372"/>
      <c r="T1089" s="367"/>
      <c r="U1089" s="367"/>
      <c r="V1089" s="3">
        <v>51</v>
      </c>
      <c r="W1089" s="252">
        <v>2891.4481769199001</v>
      </c>
      <c r="X1089" s="252">
        <v>48.330003661027</v>
      </c>
      <c r="Y1089" s="253">
        <v>2884.5683960244719</v>
      </c>
      <c r="Z1089" s="253">
        <v>48.332269815571834</v>
      </c>
      <c r="AA1089" s="2">
        <f t="shared" si="593"/>
        <v>0.23793547296970274</v>
      </c>
      <c r="AB1089" s="2">
        <f t="shared" si="594"/>
        <v>4.6889186285367004E-3</v>
      </c>
      <c r="AC1089" s="215">
        <f t="shared" si="595"/>
        <v>47.331385169099008</v>
      </c>
      <c r="AD1089" s="217">
        <f t="shared" si="596"/>
        <v>5.1354564210734458E-6</v>
      </c>
      <c r="AE1089" s="223"/>
      <c r="AF1089" s="23"/>
      <c r="AG1089" s="372"/>
      <c r="AH1089" s="367"/>
      <c r="AI1089" s="367"/>
      <c r="AJ1089" s="3">
        <v>51</v>
      </c>
      <c r="AK1089" s="252">
        <v>2661.1278094668601</v>
      </c>
      <c r="AL1089" s="252">
        <v>48.330002696984401</v>
      </c>
      <c r="AM1089" s="253">
        <v>2653.982525518978</v>
      </c>
      <c r="AN1089" s="253">
        <v>48.331586421284818</v>
      </c>
      <c r="AO1089" s="2">
        <f t="shared" si="597"/>
        <v>0.2685058538888272</v>
      </c>
      <c r="AP1089" s="2">
        <f t="shared" si="598"/>
        <v>3.2768967764115328E-3</v>
      </c>
      <c r="AQ1089" s="215">
        <f t="shared" si="599"/>
        <v>51.055082695860683</v>
      </c>
      <c r="AR1089" s="280">
        <f t="shared" si="600"/>
        <v>2.508182659731597E-6</v>
      </c>
      <c r="AS1089" s="475"/>
    </row>
    <row r="1090" spans="4:45" s="20" customFormat="1" x14ac:dyDescent="0.25">
      <c r="D1090" s="463"/>
      <c r="E1090" s="426"/>
      <c r="F1090" s="370"/>
      <c r="G1090" s="370"/>
      <c r="H1090" s="283">
        <v>52</v>
      </c>
      <c r="I1090" s="284">
        <v>2683.3765465592401</v>
      </c>
      <c r="J1090" s="284">
        <v>48.330002820033997</v>
      </c>
      <c r="K1090" s="285">
        <v>2675.718227445986</v>
      </c>
      <c r="L1090" s="285">
        <v>48.332210061449246</v>
      </c>
      <c r="M1090" s="286">
        <f t="shared" si="589"/>
        <v>0.28539860062032363</v>
      </c>
      <c r="N1090" s="286">
        <f t="shared" si="590"/>
        <v>4.5670210768827347E-3</v>
      </c>
      <c r="O1090" s="287">
        <f t="shared" si="591"/>
        <v>58.649851640432111</v>
      </c>
      <c r="P1090" s="288">
        <f t="shared" si="592"/>
        <v>4.8719146651902885E-6</v>
      </c>
      <c r="Q1090" s="223"/>
      <c r="R1090" s="23"/>
      <c r="S1090" s="372"/>
      <c r="T1090" s="367"/>
      <c r="U1090" s="367"/>
      <c r="V1090" s="3">
        <v>52</v>
      </c>
      <c r="W1090" s="252">
        <v>2891.4368274008798</v>
      </c>
      <c r="X1090" s="252">
        <v>48.330003019186599</v>
      </c>
      <c r="Y1090" s="253">
        <v>2884.4220871276361</v>
      </c>
      <c r="Z1090" s="253">
        <v>48.332136052839964</v>
      </c>
      <c r="AA1090" s="2">
        <f t="shared" si="593"/>
        <v>0.24260396100540879</v>
      </c>
      <c r="AB1090" s="2">
        <f t="shared" si="594"/>
        <v>4.4134771779723459E-3</v>
      </c>
      <c r="AC1090" s="215">
        <f t="shared" si="595"/>
        <v>49.20658110106654</v>
      </c>
      <c r="AD1090" s="217">
        <f t="shared" si="596"/>
        <v>4.5498325663882628E-6</v>
      </c>
      <c r="AE1090" s="223"/>
      <c r="AF1090" s="23"/>
      <c r="AG1090" s="372"/>
      <c r="AH1090" s="367"/>
      <c r="AI1090" s="367"/>
      <c r="AJ1090" s="3">
        <v>52</v>
      </c>
      <c r="AK1090" s="252">
        <v>2661.11710725898</v>
      </c>
      <c r="AL1090" s="252">
        <v>48.330002230028597</v>
      </c>
      <c r="AM1090" s="253">
        <v>2653.831640623469</v>
      </c>
      <c r="AN1090" s="253">
        <v>48.331492834835196</v>
      </c>
      <c r="AO1090" s="2">
        <f t="shared" si="597"/>
        <v>0.27377474729082019</v>
      </c>
      <c r="AP1090" s="2">
        <f t="shared" si="598"/>
        <v>3.084222507384821E-3</v>
      </c>
      <c r="AQ1090" s="215">
        <f t="shared" si="599"/>
        <v>53.078024097144798</v>
      </c>
      <c r="AR1090" s="280">
        <f t="shared" si="600"/>
        <v>2.2219026894534428E-6</v>
      </c>
      <c r="AS1090" s="475"/>
    </row>
    <row r="1091" spans="4:45" s="20" customFormat="1" x14ac:dyDescent="0.25">
      <c r="D1091" s="463"/>
      <c r="E1091" s="426"/>
      <c r="F1091" s="370"/>
      <c r="G1091" s="370"/>
      <c r="H1091" s="283">
        <v>53</v>
      </c>
      <c r="I1091" s="284">
        <v>2683.3657817749199</v>
      </c>
      <c r="J1091" s="284">
        <v>48.330002352662397</v>
      </c>
      <c r="K1091" s="285">
        <v>2675.560101263527</v>
      </c>
      <c r="L1091" s="285">
        <v>48.332085937629067</v>
      </c>
      <c r="M1091" s="286">
        <f t="shared" si="589"/>
        <v>0.29089140826077775</v>
      </c>
      <c r="N1091" s="286">
        <f t="shared" si="590"/>
        <v>4.3111625599886296E-3</v>
      </c>
      <c r="O1091" s="287">
        <f t="shared" si="591"/>
        <v>60.928648245938817</v>
      </c>
      <c r="P1091" s="288">
        <f t="shared" si="592"/>
        <v>4.341326313331579E-6</v>
      </c>
      <c r="Q1091" s="223"/>
      <c r="R1091" s="23"/>
      <c r="S1091" s="372"/>
      <c r="T1091" s="367"/>
      <c r="U1091" s="367"/>
      <c r="V1091" s="3">
        <v>53</v>
      </c>
      <c r="W1091" s="252">
        <v>2891.4254778659802</v>
      </c>
      <c r="X1091" s="252">
        <v>48.330002513142198</v>
      </c>
      <c r="Y1091" s="253">
        <v>2884.2757756435817</v>
      </c>
      <c r="Z1091" s="253">
        <v>48.332010172811721</v>
      </c>
      <c r="AA1091" s="2">
        <f t="shared" si="593"/>
        <v>0.24727257462209581</v>
      </c>
      <c r="AB1091" s="2">
        <f t="shared" si="594"/>
        <v>4.15406489783936E-3</v>
      </c>
      <c r="AC1091" s="215">
        <f t="shared" si="595"/>
        <v>51.118241868969278</v>
      </c>
      <c r="AD1091" s="217">
        <f t="shared" si="596"/>
        <v>4.0306973486304893E-6</v>
      </c>
      <c r="AE1091" s="223"/>
      <c r="AF1091" s="23"/>
      <c r="AG1091" s="372"/>
      <c r="AH1091" s="367"/>
      <c r="AI1091" s="367"/>
      <c r="AJ1091" s="3">
        <v>53</v>
      </c>
      <c r="AK1091" s="252">
        <v>2661.10640503473</v>
      </c>
      <c r="AL1091" s="252">
        <v>48.330001860585298</v>
      </c>
      <c r="AM1091" s="253">
        <v>2653.6807525065924</v>
      </c>
      <c r="AN1091" s="253">
        <v>48.33140476919386</v>
      </c>
      <c r="AO1091" s="2">
        <f t="shared" si="597"/>
        <v>0.27904380351302221</v>
      </c>
      <c r="AP1091" s="2">
        <f t="shared" si="598"/>
        <v>2.9027696142207723E-3</v>
      </c>
      <c r="AQ1091" s="215">
        <f t="shared" si="599"/>
        <v>55.140315468635762</v>
      </c>
      <c r="AR1091" s="280">
        <f t="shared" si="600"/>
        <v>1.9681525639756947E-6</v>
      </c>
      <c r="AS1091" s="475"/>
    </row>
    <row r="1092" spans="4:45" s="20" customFormat="1" x14ac:dyDescent="0.25">
      <c r="D1092" s="463"/>
      <c r="E1092" s="426"/>
      <c r="F1092" s="370"/>
      <c r="G1092" s="370"/>
      <c r="H1092" s="283">
        <v>54</v>
      </c>
      <c r="I1092" s="284">
        <v>2683.3550169742898</v>
      </c>
      <c r="J1092" s="284">
        <v>48.330001929517898</v>
      </c>
      <c r="K1092" s="285">
        <v>2675.4019716099197</v>
      </c>
      <c r="L1092" s="285">
        <v>48.331968784902131</v>
      </c>
      <c r="M1092" s="286">
        <f t="shared" si="589"/>
        <v>0.29638438872460077</v>
      </c>
      <c r="N1092" s="286">
        <f t="shared" si="590"/>
        <v>4.0696364694969636E-3</v>
      </c>
      <c r="O1092" s="287">
        <f t="shared" si="591"/>
        <v>63.250930567729611</v>
      </c>
      <c r="P1092" s="288">
        <f t="shared" si="592"/>
        <v>3.8685201024833786E-6</v>
      </c>
      <c r="Q1092" s="223"/>
      <c r="R1092" s="23"/>
      <c r="S1092" s="372"/>
      <c r="T1092" s="367"/>
      <c r="U1092" s="367"/>
      <c r="V1092" s="3">
        <v>54</v>
      </c>
      <c r="W1092" s="252">
        <v>2891.4141283152098</v>
      </c>
      <c r="X1092" s="252">
        <v>48.330002055787801</v>
      </c>
      <c r="Y1092" s="253">
        <v>2884.1294615680004</v>
      </c>
      <c r="Z1092" s="253">
        <v>48.331891710960299</v>
      </c>
      <c r="AA1092" s="2">
        <f t="shared" si="593"/>
        <v>0.25194131397061986</v>
      </c>
      <c r="AB1092" s="2">
        <f t="shared" si="594"/>
        <v>3.9099008734090092E-3</v>
      </c>
      <c r="AC1092" s="215">
        <f t="shared" si="595"/>
        <v>53.066369617899618</v>
      </c>
      <c r="AD1092" s="217">
        <f t="shared" si="596"/>
        <v>3.5707966709478394E-6</v>
      </c>
      <c r="AE1092" s="223"/>
      <c r="AF1092" s="23"/>
      <c r="AG1092" s="372"/>
      <c r="AH1092" s="367"/>
      <c r="AI1092" s="367"/>
      <c r="AJ1092" s="3">
        <v>54</v>
      </c>
      <c r="AK1092" s="252">
        <v>2661.0957027940999</v>
      </c>
      <c r="AL1092" s="252">
        <v>48.330001526081901</v>
      </c>
      <c r="AM1092" s="253">
        <v>2653.5298611646781</v>
      </c>
      <c r="AN1092" s="253">
        <v>48.331321898683406</v>
      </c>
      <c r="AO1092" s="2">
        <f t="shared" si="597"/>
        <v>0.28431302269504327</v>
      </c>
      <c r="AP1092" s="2">
        <f t="shared" si="598"/>
        <v>2.7319937095230903E-3</v>
      </c>
      <c r="AQ1092" s="215">
        <f t="shared" si="599"/>
        <v>57.241959561492088</v>
      </c>
      <c r="AR1092" s="280">
        <f t="shared" si="600"/>
        <v>1.7433838068050051E-6</v>
      </c>
      <c r="AS1092" s="475"/>
    </row>
    <row r="1093" spans="4:45" s="20" customFormat="1" x14ac:dyDescent="0.25">
      <c r="D1093" s="463"/>
      <c r="E1093" s="426"/>
      <c r="F1093" s="370"/>
      <c r="G1093" s="370"/>
      <c r="H1093" s="283">
        <v>55</v>
      </c>
      <c r="I1093" s="284">
        <v>2683.3442521573402</v>
      </c>
      <c r="J1093" s="284">
        <v>48.330001602430201</v>
      </c>
      <c r="K1093" s="285">
        <v>2675.2438384804477</v>
      </c>
      <c r="L1093" s="285">
        <v>48.331858211759538</v>
      </c>
      <c r="M1093" s="286">
        <f t="shared" si="589"/>
        <v>0.30187754218937551</v>
      </c>
      <c r="N1093" s="286">
        <f t="shared" si="590"/>
        <v>3.8415254868187959E-3</v>
      </c>
      <c r="O1093" s="287">
        <f t="shared" si="591"/>
        <v>65.616701736786396</v>
      </c>
      <c r="P1093" s="288">
        <f t="shared" si="592"/>
        <v>3.4469982017822569E-6</v>
      </c>
      <c r="Q1093" s="223"/>
      <c r="R1093" s="23"/>
      <c r="S1093" s="372"/>
      <c r="T1093" s="367"/>
      <c r="U1093" s="367"/>
      <c r="V1093" s="3">
        <v>55</v>
      </c>
      <c r="W1093" s="252">
        <v>2891.4027787485702</v>
      </c>
      <c r="X1093" s="252">
        <v>48.330001704391698</v>
      </c>
      <c r="Y1093" s="253">
        <v>2883.983144896818</v>
      </c>
      <c r="Z1093" s="253">
        <v>48.331780230133106</v>
      </c>
      <c r="AA1093" s="2">
        <f t="shared" si="593"/>
        <v>0.25661017919348889</v>
      </c>
      <c r="AB1093" s="2">
        <f t="shared" si="594"/>
        <v>3.6799620912199645E-3</v>
      </c>
      <c r="AC1093" s="215">
        <f t="shared" si="595"/>
        <v>55.050966494067538</v>
      </c>
      <c r="AD1093" s="217">
        <f t="shared" si="596"/>
        <v>3.1631538128493722E-6</v>
      </c>
      <c r="AE1093" s="223"/>
      <c r="AF1093" s="23"/>
      <c r="AG1093" s="372"/>
      <c r="AH1093" s="367"/>
      <c r="AI1093" s="367"/>
      <c r="AJ1093" s="3">
        <v>55</v>
      </c>
      <c r="AK1093" s="252">
        <v>2661.0850005371099</v>
      </c>
      <c r="AL1093" s="252">
        <v>48.3300012674596</v>
      </c>
      <c r="AM1093" s="253">
        <v>2653.3789665942436</v>
      </c>
      <c r="AN1093" s="253">
        <v>48.331243916838226</v>
      </c>
      <c r="AO1093" s="2">
        <f t="shared" si="597"/>
        <v>0.28958240497056253</v>
      </c>
      <c r="AP1093" s="2">
        <f t="shared" si="598"/>
        <v>2.5711759694526043E-3</v>
      </c>
      <c r="AQ1093" s="215">
        <f t="shared" si="599"/>
        <v>59.382959128607069</v>
      </c>
      <c r="AR1093" s="280">
        <f t="shared" si="600"/>
        <v>1.5441774781972486E-6</v>
      </c>
      <c r="AS1093" s="475"/>
    </row>
    <row r="1094" spans="4:45" s="20" customFormat="1" x14ac:dyDescent="0.25">
      <c r="D1094" s="463"/>
      <c r="E1094" s="426"/>
      <c r="F1094" s="370"/>
      <c r="G1094" s="370"/>
      <c r="H1094" s="283">
        <v>56</v>
      </c>
      <c r="I1094" s="284">
        <v>2683.3334873240801</v>
      </c>
      <c r="J1094" s="284">
        <v>48.330001275342603</v>
      </c>
      <c r="K1094" s="285">
        <v>2675.0857018706297</v>
      </c>
      <c r="L1094" s="285">
        <v>48.331753848679966</v>
      </c>
      <c r="M1094" s="286">
        <f t="shared" si="589"/>
        <v>0.30737086882463616</v>
      </c>
      <c r="N1094" s="286">
        <f t="shared" si="590"/>
        <v>3.6262637929150212E-3</v>
      </c>
      <c r="O1094" s="287">
        <f t="shared" si="591"/>
        <v>68.025964886148572</v>
      </c>
      <c r="P1094" s="288">
        <f t="shared" si="592"/>
        <v>3.0715133028360939E-6</v>
      </c>
      <c r="Q1094" s="223"/>
      <c r="R1094" s="23"/>
      <c r="S1094" s="372"/>
      <c r="T1094" s="367"/>
      <c r="U1094" s="367"/>
      <c r="V1094" s="3">
        <v>56</v>
      </c>
      <c r="W1094" s="252">
        <v>2891.3914291660699</v>
      </c>
      <c r="X1094" s="252">
        <v>48.330001352995602</v>
      </c>
      <c r="Y1094" s="253">
        <v>2883.8368256261801</v>
      </c>
      <c r="Z1094" s="253">
        <v>48.331675318938665</v>
      </c>
      <c r="AA1094" s="2">
        <f t="shared" si="593"/>
        <v>0.26127917042586746</v>
      </c>
      <c r="AB1094" s="2">
        <f t="shared" si="594"/>
        <v>3.4636165863854806E-3</v>
      </c>
      <c r="AC1094" s="215">
        <f t="shared" si="595"/>
        <v>57.072034644914595</v>
      </c>
      <c r="AD1094" s="217">
        <f t="shared" si="596"/>
        <v>2.8021619785337375E-6</v>
      </c>
      <c r="AE1094" s="223"/>
      <c r="AF1094" s="23"/>
      <c r="AG1094" s="372"/>
      <c r="AH1094" s="367"/>
      <c r="AI1094" s="367"/>
      <c r="AJ1094" s="3">
        <v>56</v>
      </c>
      <c r="AK1094" s="252">
        <v>2661.0742982637598</v>
      </c>
      <c r="AL1094" s="252">
        <v>48.3300010088373</v>
      </c>
      <c r="AM1094" s="253">
        <v>2653.2280687919842</v>
      </c>
      <c r="AN1094" s="253">
        <v>48.331170535271205</v>
      </c>
      <c r="AO1094" s="2">
        <f t="shared" si="597"/>
        <v>0.29485195046582968</v>
      </c>
      <c r="AP1094" s="2">
        <f t="shared" si="598"/>
        <v>2.419876700791876E-3</v>
      </c>
      <c r="AQ1094" s="215">
        <f t="shared" si="599"/>
        <v>61.5633169237598</v>
      </c>
      <c r="AR1094" s="280">
        <f t="shared" si="600"/>
        <v>1.3677920796033238E-6</v>
      </c>
      <c r="AS1094" s="475"/>
    </row>
    <row r="1095" spans="4:45" s="20" customFormat="1" x14ac:dyDescent="0.25">
      <c r="D1095" s="463"/>
      <c r="E1095" s="426"/>
      <c r="F1095" s="370"/>
      <c r="G1095" s="370"/>
      <c r="H1095" s="283">
        <v>57</v>
      </c>
      <c r="I1095" s="284">
        <v>2683.3227224745301</v>
      </c>
      <c r="J1095" s="284">
        <v>48.3300010571391</v>
      </c>
      <c r="K1095" s="285">
        <v>2674.927561776205</v>
      </c>
      <c r="L1095" s="285">
        <v>48.331655346894848</v>
      </c>
      <c r="M1095" s="286">
        <f t="shared" si="589"/>
        <v>0.31286436879210522</v>
      </c>
      <c r="N1095" s="286">
        <f t="shared" si="590"/>
        <v>3.4229044476798867E-3</v>
      </c>
      <c r="O1095" s="287">
        <f t="shared" si="591"/>
        <v>70.478723150701896</v>
      </c>
      <c r="P1095" s="288">
        <f t="shared" si="592"/>
        <v>2.7366745959745981E-6</v>
      </c>
      <c r="Q1095" s="223"/>
      <c r="R1095" s="23"/>
      <c r="S1095" s="372"/>
      <c r="T1095" s="367"/>
      <c r="U1095" s="367"/>
      <c r="V1095" s="3">
        <v>57</v>
      </c>
      <c r="W1095" s="252">
        <v>2891.3800795677098</v>
      </c>
      <c r="X1095" s="252">
        <v>48.3300011193652</v>
      </c>
      <c r="Y1095" s="253">
        <v>2883.6905037524393</v>
      </c>
      <c r="Z1095" s="253">
        <v>48.331576590228529</v>
      </c>
      <c r="AA1095" s="2">
        <f t="shared" si="593"/>
        <v>0.26594828779549939</v>
      </c>
      <c r="AB1095" s="2">
        <f t="shared" si="594"/>
        <v>3.2598196292991013E-3</v>
      </c>
      <c r="AC1095" s="215">
        <f t="shared" si="595"/>
        <v>59.129576218792558</v>
      </c>
      <c r="AD1095" s="217">
        <f t="shared" si="596"/>
        <v>2.482108441200333E-6</v>
      </c>
      <c r="AE1095" s="223"/>
      <c r="AF1095" s="23"/>
      <c r="AG1095" s="372"/>
      <c r="AH1095" s="367"/>
      <c r="AI1095" s="367"/>
      <c r="AJ1095" s="3">
        <v>57</v>
      </c>
      <c r="AK1095" s="252">
        <v>2661.0635959740598</v>
      </c>
      <c r="AL1095" s="252">
        <v>48.330000836288001</v>
      </c>
      <c r="AM1095" s="253">
        <v>2653.0771677547614</v>
      </c>
      <c r="AN1095" s="253">
        <v>48.331101482607288</v>
      </c>
      <c r="AO1095" s="2">
        <f t="shared" si="597"/>
        <v>0.30012165930123397</v>
      </c>
      <c r="AP1095" s="2">
        <f t="shared" si="598"/>
        <v>2.2773563009348689E-3</v>
      </c>
      <c r="AQ1095" s="215">
        <f t="shared" si="599"/>
        <v>63.783035702006323</v>
      </c>
      <c r="AR1095" s="280">
        <f t="shared" si="600"/>
        <v>1.2114223201601962E-6</v>
      </c>
      <c r="AS1095" s="475"/>
    </row>
    <row r="1096" spans="4:45" s="20" customFormat="1" x14ac:dyDescent="0.25">
      <c r="D1096" s="463"/>
      <c r="E1096" s="426"/>
      <c r="F1096" s="370"/>
      <c r="G1096" s="370"/>
      <c r="H1096" s="283">
        <v>58</v>
      </c>
      <c r="I1096" s="284">
        <v>2683.3119576086701</v>
      </c>
      <c r="J1096" s="284">
        <v>48.330000874108798</v>
      </c>
      <c r="K1096" s="285">
        <v>2674.7694181931229</v>
      </c>
      <c r="L1096" s="285">
        <v>48.331562377222859</v>
      </c>
      <c r="M1096" s="286">
        <f t="shared" si="589"/>
        <v>0.31835804224419151</v>
      </c>
      <c r="N1096" s="286">
        <f t="shared" si="590"/>
        <v>3.2309188616169637E-3</v>
      </c>
      <c r="O1096" s="287">
        <f t="shared" si="591"/>
        <v>72.974979666178399</v>
      </c>
      <c r="P1096" s="288">
        <f t="shared" si="592"/>
        <v>2.4382919752229016E-6</v>
      </c>
      <c r="Q1096" s="223"/>
      <c r="R1096" s="23"/>
      <c r="S1096" s="372"/>
      <c r="T1096" s="367"/>
      <c r="U1096" s="367"/>
      <c r="V1096" s="3">
        <v>58</v>
      </c>
      <c r="W1096" s="252">
        <v>2891.36872995351</v>
      </c>
      <c r="X1096" s="252">
        <v>48.330000923851799</v>
      </c>
      <c r="Y1096" s="253">
        <v>2883.5441792721431</v>
      </c>
      <c r="Z1096" s="253">
        <v>48.331483679668672</v>
      </c>
      <c r="AA1096" s="2">
        <f t="shared" si="593"/>
        <v>0.27061753142404232</v>
      </c>
      <c r="AB1096" s="2">
        <f t="shared" si="594"/>
        <v>3.0679821819360334E-3</v>
      </c>
      <c r="AC1096" s="215">
        <f t="shared" si="595"/>
        <v>61.223593365278788</v>
      </c>
      <c r="AD1096" s="217">
        <f t="shared" si="596"/>
        <v>2.198564812471588E-6</v>
      </c>
      <c r="AE1096" s="223"/>
      <c r="AF1096" s="23"/>
      <c r="AG1096" s="372"/>
      <c r="AH1096" s="367"/>
      <c r="AI1096" s="367"/>
      <c r="AJ1096" s="3">
        <v>58</v>
      </c>
      <c r="AK1096" s="252">
        <v>2661.0528936680098</v>
      </c>
      <c r="AL1096" s="252">
        <v>48.330000691541301</v>
      </c>
      <c r="AM1096" s="253">
        <v>2652.9262634795932</v>
      </c>
      <c r="AN1096" s="253">
        <v>48.331036503479922</v>
      </c>
      <c r="AO1096" s="2">
        <f t="shared" si="597"/>
        <v>0.30539153159089572</v>
      </c>
      <c r="AP1096" s="2">
        <f t="shared" si="598"/>
        <v>2.143206960066132E-3</v>
      </c>
      <c r="AQ1096" s="215">
        <f t="shared" si="599"/>
        <v>66.042118219283765</v>
      </c>
      <c r="AR1096" s="280">
        <f t="shared" si="600"/>
        <v>1.0729063721900487E-6</v>
      </c>
      <c r="AS1096" s="475"/>
    </row>
    <row r="1097" spans="4:45" s="20" customFormat="1" x14ac:dyDescent="0.25">
      <c r="D1097" s="463"/>
      <c r="E1097" s="426"/>
      <c r="F1097" s="370"/>
      <c r="G1097" s="370"/>
      <c r="H1097" s="283">
        <v>59</v>
      </c>
      <c r="I1097" s="284">
        <v>2683.3011927265202</v>
      </c>
      <c r="J1097" s="284">
        <v>48.330000724118101</v>
      </c>
      <c r="K1097" s="285">
        <v>2674.6112711175292</v>
      </c>
      <c r="L1097" s="285">
        <v>48.331474628969922</v>
      </c>
      <c r="M1097" s="286">
        <f t="shared" si="589"/>
        <v>0.32385188932745501</v>
      </c>
      <c r="N1097" s="286">
        <f t="shared" si="590"/>
        <v>3.0496685903944956E-3</v>
      </c>
      <c r="O1097" s="287">
        <f t="shared" si="591"/>
        <v>75.514737570408229</v>
      </c>
      <c r="P1097" s="288">
        <f t="shared" si="592"/>
        <v>2.1723955122210768E-6</v>
      </c>
      <c r="Q1097" s="223"/>
      <c r="R1097" s="23"/>
      <c r="S1097" s="372"/>
      <c r="T1097" s="367"/>
      <c r="U1097" s="367"/>
      <c r="V1097" s="3">
        <v>59</v>
      </c>
      <c r="W1097" s="252">
        <v>2891.3573803234499</v>
      </c>
      <c r="X1097" s="252">
        <v>48.330000764090897</v>
      </c>
      <c r="Y1097" s="253">
        <v>2883.3978521820218</v>
      </c>
      <c r="Z1097" s="253">
        <v>48.331396244395066</v>
      </c>
      <c r="AA1097" s="2">
        <f t="shared" si="593"/>
        <v>0.27528690142543688</v>
      </c>
      <c r="AB1097" s="2">
        <f t="shared" si="594"/>
        <v>2.8873997146826283E-3</v>
      </c>
      <c r="AC1097" s="215">
        <f t="shared" si="595"/>
        <v>63.354088234186008</v>
      </c>
      <c r="AD1097" s="217">
        <f t="shared" si="596"/>
        <v>1.9473652793221331E-6</v>
      </c>
      <c r="AE1097" s="223"/>
      <c r="AF1097" s="23"/>
      <c r="AG1097" s="372"/>
      <c r="AH1097" s="367"/>
      <c r="AI1097" s="367"/>
      <c r="AJ1097" s="3">
        <v>59</v>
      </c>
      <c r="AK1097" s="252">
        <v>2661.0421913456098</v>
      </c>
      <c r="AL1097" s="252">
        <v>48.330000572911501</v>
      </c>
      <c r="AM1097" s="253">
        <v>2652.7753559636458</v>
      </c>
      <c r="AN1097" s="253">
        <v>48.330975357586738</v>
      </c>
      <c r="AO1097" s="2">
        <f t="shared" si="597"/>
        <v>0.31066156744338341</v>
      </c>
      <c r="AP1097" s="2">
        <f t="shared" si="598"/>
        <v>2.0169349548539183E-3</v>
      </c>
      <c r="AQ1097" s="215">
        <f t="shared" si="599"/>
        <v>68.340567232492347</v>
      </c>
      <c r="AR1097" s="280">
        <f t="shared" si="600"/>
        <v>9.5020516307524851E-7</v>
      </c>
      <c r="AS1097" s="475"/>
    </row>
    <row r="1098" spans="4:45" s="20" customFormat="1" x14ac:dyDescent="0.25">
      <c r="D1098" s="463"/>
      <c r="E1098" s="426"/>
      <c r="F1098" s="370"/>
      <c r="G1098" s="370"/>
      <c r="H1098" s="283">
        <v>60</v>
      </c>
      <c r="I1098" s="284">
        <v>2683.2904278280698</v>
      </c>
      <c r="J1098" s="284">
        <v>48.3300005945039</v>
      </c>
      <c r="K1098" s="285">
        <v>2674.4531205457556</v>
      </c>
      <c r="L1098" s="285">
        <v>48.33139180889092</v>
      </c>
      <c r="M1098" s="286">
        <f t="shared" si="589"/>
        <v>0.32934591018041148</v>
      </c>
      <c r="N1098" s="286">
        <f t="shared" si="590"/>
        <v>2.8785730807093469E-3</v>
      </c>
      <c r="O1098" s="287">
        <f t="shared" si="591"/>
        <v>78.098000002043833</v>
      </c>
      <c r="P1098" s="288">
        <f t="shared" si="592"/>
        <v>1.9354774706515917E-6</v>
      </c>
      <c r="Q1098" s="223"/>
      <c r="R1098" s="23"/>
      <c r="S1098" s="372"/>
      <c r="T1098" s="367"/>
      <c r="U1098" s="367"/>
      <c r="V1098" s="3">
        <v>60</v>
      </c>
      <c r="W1098" s="252">
        <v>2891.3460306775301</v>
      </c>
      <c r="X1098" s="252">
        <v>48.330000626455998</v>
      </c>
      <c r="Y1098" s="253">
        <v>2883.2515224789781</v>
      </c>
      <c r="Z1098" s="253">
        <v>48.331313961748485</v>
      </c>
      <c r="AA1098" s="2">
        <f t="shared" si="593"/>
        <v>0.27995639790838633</v>
      </c>
      <c r="AB1098" s="2">
        <f t="shared" si="594"/>
        <v>2.7174328066692792E-3</v>
      </c>
      <c r="AC1098" s="215">
        <f t="shared" si="595"/>
        <v>65.521062976424261</v>
      </c>
      <c r="AD1098" s="217">
        <f t="shared" si="596"/>
        <v>1.7248495904913455E-6</v>
      </c>
      <c r="AE1098" s="223"/>
      <c r="AF1098" s="23"/>
      <c r="AG1098" s="372"/>
      <c r="AH1098" s="367"/>
      <c r="AI1098" s="367"/>
      <c r="AJ1098" s="3">
        <v>60</v>
      </c>
      <c r="AK1098" s="252">
        <v>2661.0314890068598</v>
      </c>
      <c r="AL1098" s="252">
        <v>48.330000470386999</v>
      </c>
      <c r="AM1098" s="253">
        <v>2652.6244452042242</v>
      </c>
      <c r="AN1098" s="253">
        <v>48.330917818800913</v>
      </c>
      <c r="AO1098" s="2">
        <f t="shared" si="597"/>
        <v>0.3159317669620379</v>
      </c>
      <c r="AP1098" s="2">
        <f t="shared" si="598"/>
        <v>1.8980931201854241E-3</v>
      </c>
      <c r="AQ1098" s="215">
        <f t="shared" si="599"/>
        <v>70.678385499433631</v>
      </c>
      <c r="AR1098" s="280">
        <f t="shared" si="600"/>
        <v>8.4152811251052902E-7</v>
      </c>
      <c r="AS1098" s="475"/>
    </row>
    <row r="1099" spans="4:45" s="20" customFormat="1" x14ac:dyDescent="0.25">
      <c r="D1099" s="463"/>
      <c r="E1099" s="426"/>
      <c r="F1099" s="370"/>
      <c r="G1099" s="370"/>
      <c r="H1099" s="283">
        <v>61</v>
      </c>
      <c r="I1099" s="284">
        <v>2683.27966291333</v>
      </c>
      <c r="J1099" s="284">
        <v>48.330000480337603</v>
      </c>
      <c r="K1099" s="285">
        <v>2674.2949664743096</v>
      </c>
      <c r="L1099" s="285">
        <v>48.331313640209771</v>
      </c>
      <c r="M1099" s="286">
        <f t="shared" si="589"/>
        <v>0.33484010493581412</v>
      </c>
      <c r="N1099" s="286">
        <f t="shared" si="590"/>
        <v>2.7170698512671305E-3</v>
      </c>
      <c r="O1099" s="287">
        <f t="shared" si="591"/>
        <v>80.72477010134503</v>
      </c>
      <c r="P1099" s="288">
        <f t="shared" si="592"/>
        <v>1.7243888498736235E-6</v>
      </c>
      <c r="Q1099" s="223"/>
      <c r="R1099" s="23"/>
      <c r="S1099" s="372"/>
      <c r="T1099" s="367"/>
      <c r="U1099" s="367"/>
      <c r="V1099" s="3">
        <v>61</v>
      </c>
      <c r="W1099" s="252">
        <v>2891.33468101577</v>
      </c>
      <c r="X1099" s="252">
        <v>48.330000505369597</v>
      </c>
      <c r="Y1099" s="253">
        <v>2883.1051901600781</v>
      </c>
      <c r="Z1099" s="253">
        <v>48.331236528083842</v>
      </c>
      <c r="AA1099" s="2">
        <f t="shared" si="593"/>
        <v>0.28462602097660816</v>
      </c>
      <c r="AB1099" s="2">
        <f t="shared" si="594"/>
        <v>2.5574647244372378E-3</v>
      </c>
      <c r="AC1099" s="215">
        <f t="shared" si="595"/>
        <v>67.724519743916474</v>
      </c>
      <c r="AD1099" s="217">
        <f t="shared" si="596"/>
        <v>1.5277521501299881E-6</v>
      </c>
      <c r="AE1099" s="223"/>
      <c r="AF1099" s="23"/>
      <c r="AG1099" s="372"/>
      <c r="AH1099" s="367"/>
      <c r="AI1099" s="367"/>
      <c r="AJ1099" s="3">
        <v>61</v>
      </c>
      <c r="AK1099" s="252">
        <v>2661.0207866517599</v>
      </c>
      <c r="AL1099" s="252">
        <v>48.330000380077998</v>
      </c>
      <c r="AM1099" s="253">
        <v>2652.4735311987642</v>
      </c>
      <c r="AN1099" s="253">
        <v>48.330863674334957</v>
      </c>
      <c r="AO1099" s="2">
        <f t="shared" si="597"/>
        <v>0.32120213024529704</v>
      </c>
      <c r="AP1099" s="2">
        <f t="shared" si="598"/>
        <v>1.7862492244360424E-3</v>
      </c>
      <c r="AQ1099" s="215">
        <f t="shared" si="599"/>
        <v>73.055575778763256</v>
      </c>
      <c r="AR1099" s="280">
        <f t="shared" si="600"/>
        <v>7.452769740985293E-7</v>
      </c>
      <c r="AS1099" s="475"/>
    </row>
    <row r="1100" spans="4:45" s="20" customFormat="1" x14ac:dyDescent="0.25">
      <c r="D1100" s="463"/>
      <c r="E1100" s="426"/>
      <c r="F1100" s="370"/>
      <c r="G1100" s="370"/>
      <c r="H1100" s="283">
        <v>62</v>
      </c>
      <c r="I1100" s="284">
        <v>2683.2688979822801</v>
      </c>
      <c r="J1100" s="284">
        <v>48.330000405044501</v>
      </c>
      <c r="K1100" s="285">
        <v>2674.1368088998652</v>
      </c>
      <c r="L1100" s="285">
        <v>48.331239861694513</v>
      </c>
      <c r="M1100" s="286">
        <f t="shared" si="589"/>
        <v>0.34033447371905018</v>
      </c>
      <c r="N1100" s="286">
        <f t="shared" si="590"/>
        <v>2.5645699143893377E-3</v>
      </c>
      <c r="O1100" s="287">
        <f t="shared" si="591"/>
        <v>83.39505100916233</v>
      </c>
      <c r="P1100" s="288">
        <f t="shared" si="592"/>
        <v>1.5362527872590099E-6</v>
      </c>
      <c r="Q1100" s="223"/>
      <c r="R1100" s="23"/>
      <c r="S1100" s="372"/>
      <c r="T1100" s="367"/>
      <c r="U1100" s="367"/>
      <c r="V1100" s="3">
        <v>62</v>
      </c>
      <c r="W1100" s="252">
        <v>2891.3233313381502</v>
      </c>
      <c r="X1100" s="252">
        <v>48.330000425855502</v>
      </c>
      <c r="Y1100" s="253">
        <v>2882.9588552225396</v>
      </c>
      <c r="Z1100" s="253">
        <v>48.331163657649718</v>
      </c>
      <c r="AA1100" s="2">
        <f t="shared" si="593"/>
        <v>0.28929577072721929</v>
      </c>
      <c r="AB1100" s="2">
        <f t="shared" si="594"/>
        <v>2.4068524394085101E-3</v>
      </c>
      <c r="AC1100" s="215">
        <f t="shared" si="595"/>
        <v>69.964460688620434</v>
      </c>
      <c r="AD1100" s="217">
        <f t="shared" si="596"/>
        <v>1.3531082070746175E-6</v>
      </c>
      <c r="AE1100" s="223"/>
      <c r="AF1100" s="23"/>
      <c r="AG1100" s="372"/>
      <c r="AH1100" s="367"/>
      <c r="AI1100" s="367"/>
      <c r="AJ1100" s="3">
        <v>62</v>
      </c>
      <c r="AK1100" s="252">
        <v>2661.0100842802999</v>
      </c>
      <c r="AL1100" s="252">
        <v>48.330000320510003</v>
      </c>
      <c r="AM1100" s="253">
        <v>2652.3226139448243</v>
      </c>
      <c r="AN1100" s="253">
        <v>48.330812723953819</v>
      </c>
      <c r="AO1100" s="2">
        <f t="shared" si="597"/>
        <v>0.32647265738661163</v>
      </c>
      <c r="AP1100" s="2">
        <f t="shared" si="598"/>
        <v>1.6809506278278891E-3</v>
      </c>
      <c r="AQ1100" s="215">
        <f t="shared" si="599"/>
        <v>75.472140829768691</v>
      </c>
      <c r="AR1100" s="280">
        <f t="shared" si="600"/>
        <v>6.599993555254513E-7</v>
      </c>
      <c r="AS1100" s="475"/>
    </row>
    <row r="1101" spans="4:45" s="20" customFormat="1" x14ac:dyDescent="0.25">
      <c r="D1101" s="463"/>
      <c r="E1101" s="426"/>
      <c r="F1101" s="370"/>
      <c r="G1101" s="370"/>
      <c r="H1101" s="283">
        <v>63</v>
      </c>
      <c r="I1101" s="284">
        <v>2683.2581330349299</v>
      </c>
      <c r="J1101" s="284">
        <v>48.330000331640903</v>
      </c>
      <c r="K1101" s="285">
        <v>2673.9786478192518</v>
      </c>
      <c r="L1101" s="285">
        <v>48.331170226784337</v>
      </c>
      <c r="M1101" s="286">
        <f t="shared" si="589"/>
        <v>0.34582901665082755</v>
      </c>
      <c r="N1101" s="286">
        <f t="shared" si="590"/>
        <v>2.4206396346082922E-3</v>
      </c>
      <c r="O1101" s="287">
        <f t="shared" si="591"/>
        <v>86.108845867987526</v>
      </c>
      <c r="P1101" s="288">
        <f t="shared" si="592"/>
        <v>1.3686546466305033E-6</v>
      </c>
      <c r="Q1101" s="223"/>
      <c r="R1101" s="23"/>
      <c r="S1101" s="372"/>
      <c r="T1101" s="367"/>
      <c r="U1101" s="367"/>
      <c r="V1101" s="3">
        <v>63</v>
      </c>
      <c r="W1101" s="252">
        <v>2891.3119816446701</v>
      </c>
      <c r="X1101" s="252">
        <v>48.330000348348499</v>
      </c>
      <c r="Y1101" s="253">
        <v>2882.8125176637241</v>
      </c>
      <c r="Z1101" s="253">
        <v>48.331095081533903</v>
      </c>
      <c r="AA1101" s="2">
        <f t="shared" si="593"/>
        <v>0.29396564725302698</v>
      </c>
      <c r="AB1101" s="2">
        <f t="shared" si="594"/>
        <v>2.2651214101253444E-3</v>
      </c>
      <c r="AC1101" s="215">
        <f t="shared" si="595"/>
        <v>72.2408879633997</v>
      </c>
      <c r="AD1101" s="217">
        <f t="shared" si="596"/>
        <v>1.1984407472249975E-6</v>
      </c>
      <c r="AE1101" s="223"/>
      <c r="AF1101" s="23"/>
      <c r="AG1101" s="372"/>
      <c r="AH1101" s="367"/>
      <c r="AI1101" s="367"/>
      <c r="AJ1101" s="3">
        <v>63</v>
      </c>
      <c r="AK1101" s="252">
        <v>2660.99938189249</v>
      </c>
      <c r="AL1101" s="252">
        <v>48.330000262436499</v>
      </c>
      <c r="AM1101" s="253">
        <v>2652.1716934400788</v>
      </c>
      <c r="AN1101" s="253">
        <v>48.330764779234435</v>
      </c>
      <c r="AO1101" s="2">
        <f t="shared" si="597"/>
        <v>0.33174334847582554</v>
      </c>
      <c r="AP1101" s="2">
        <f t="shared" si="598"/>
        <v>1.5818679780360255E-3</v>
      </c>
      <c r="AQ1101" s="215">
        <f t="shared" si="599"/>
        <v>77.928083412833459</v>
      </c>
      <c r="AR1101" s="280">
        <f t="shared" si="600"/>
        <v>5.8448593432663569E-7</v>
      </c>
      <c r="AS1101" s="475"/>
    </row>
    <row r="1102" spans="4:45" s="20" customFormat="1" x14ac:dyDescent="0.25">
      <c r="D1102" s="463"/>
      <c r="E1102" s="426"/>
      <c r="F1102" s="370"/>
      <c r="G1102" s="370"/>
      <c r="H1102" s="283">
        <v>64</v>
      </c>
      <c r="I1102" s="284">
        <v>2683.2473680712701</v>
      </c>
      <c r="J1102" s="284">
        <v>48.330000271157701</v>
      </c>
      <c r="K1102" s="285">
        <v>2673.8204832294473</v>
      </c>
      <c r="L1102" s="285">
        <v>48.331104502765626</v>
      </c>
      <c r="M1102" s="286">
        <f t="shared" si="589"/>
        <v>0.35132373384563859</v>
      </c>
      <c r="N1102" s="286">
        <f t="shared" si="590"/>
        <v>2.2847746776953367E-3</v>
      </c>
      <c r="O1102" s="287">
        <f t="shared" si="591"/>
        <v>88.866157820988704</v>
      </c>
      <c r="P1102" s="288">
        <f t="shared" si="592"/>
        <v>1.2193274439417325E-6</v>
      </c>
      <c r="Q1102" s="223"/>
      <c r="R1102" s="23"/>
      <c r="S1102" s="372"/>
      <c r="T1102" s="367"/>
      <c r="U1102" s="367"/>
      <c r="V1102" s="3">
        <v>64</v>
      </c>
      <c r="W1102" s="252">
        <v>2891.3006319353399</v>
      </c>
      <c r="X1102" s="252">
        <v>48.330000284604502</v>
      </c>
      <c r="Y1102" s="253">
        <v>2882.6661774811291</v>
      </c>
      <c r="Z1102" s="253">
        <v>48.331030546671094</v>
      </c>
      <c r="AA1102" s="2">
        <f t="shared" si="593"/>
        <v>0.29863565064249786</v>
      </c>
      <c r="AB1102" s="2">
        <f t="shared" si="594"/>
        <v>2.1317236923764364E-3</v>
      </c>
      <c r="AC1102" s="215">
        <f t="shared" si="595"/>
        <v>74.553803721839927</v>
      </c>
      <c r="AD1102" s="217">
        <f t="shared" si="596"/>
        <v>1.0614399258594763E-6</v>
      </c>
      <c r="AE1102" s="223"/>
      <c r="AF1102" s="23"/>
      <c r="AG1102" s="372"/>
      <c r="AH1102" s="367"/>
      <c r="AI1102" s="367"/>
      <c r="AJ1102" s="3">
        <v>64</v>
      </c>
      <c r="AK1102" s="252">
        <v>2660.98867948832</v>
      </c>
      <c r="AL1102" s="252">
        <v>48.330000214581901</v>
      </c>
      <c r="AM1102" s="253">
        <v>2652.0207696823113</v>
      </c>
      <c r="AN1102" s="253">
        <v>48.33071966286893</v>
      </c>
      <c r="AO1102" s="2">
        <f t="shared" si="597"/>
        <v>0.33701420359793316</v>
      </c>
      <c r="AP1102" s="2">
        <f t="shared" si="598"/>
        <v>1.4886163538892329E-3</v>
      </c>
      <c r="AQ1102" s="215">
        <f t="shared" si="599"/>
        <v>80.423406288707355</v>
      </c>
      <c r="AR1102" s="280">
        <f t="shared" si="600"/>
        <v>5.1760583770891568E-7</v>
      </c>
      <c r="AS1102" s="475"/>
    </row>
    <row r="1103" spans="4:45" s="20" customFormat="1" x14ac:dyDescent="0.25">
      <c r="D1103" s="463"/>
      <c r="E1103" s="426"/>
      <c r="F1103" s="370"/>
      <c r="G1103" s="370"/>
      <c r="H1103" s="283">
        <v>65</v>
      </c>
      <c r="I1103" s="284">
        <v>2683.2366030913099</v>
      </c>
      <c r="J1103" s="284">
        <v>48.330000227085897</v>
      </c>
      <c r="K1103" s="285">
        <v>2673.6623151275689</v>
      </c>
      <c r="L1103" s="285">
        <v>48.331042469994316</v>
      </c>
      <c r="M1103" s="286">
        <f t="shared" si="589"/>
        <v>0.35681862541345039</v>
      </c>
      <c r="N1103" s="286">
        <f t="shared" si="590"/>
        <v>2.1565133530344763E-3</v>
      </c>
      <c r="O1103" s="287">
        <f t="shared" si="591"/>
        <v>91.666990012635239</v>
      </c>
      <c r="P1103" s="288">
        <f t="shared" si="592"/>
        <v>1.0862702801490711E-6</v>
      </c>
      <c r="Q1103" s="223"/>
      <c r="R1103" s="23"/>
      <c r="S1103" s="372"/>
      <c r="T1103" s="367"/>
      <c r="U1103" s="367"/>
      <c r="V1103" s="3">
        <v>65</v>
      </c>
      <c r="W1103" s="252">
        <v>2891.2892822101398</v>
      </c>
      <c r="X1103" s="252">
        <v>48.330000238319997</v>
      </c>
      <c r="Y1103" s="253">
        <v>2882.5198346723791</v>
      </c>
      <c r="Z1103" s="253">
        <v>48.330969814909025</v>
      </c>
      <c r="AA1103" s="2">
        <f t="shared" si="593"/>
        <v>0.30330578097869249</v>
      </c>
      <c r="AB1103" s="2">
        <f t="shared" si="594"/>
        <v>2.0061588749171167E-3</v>
      </c>
      <c r="AC1103" s="215">
        <f t="shared" si="595"/>
        <v>76.903210117537171</v>
      </c>
      <c r="AD1103" s="217">
        <f t="shared" si="596"/>
        <v>9.4007876199217992E-7</v>
      </c>
      <c r="AE1103" s="223"/>
      <c r="AF1103" s="23"/>
      <c r="AG1103" s="372"/>
      <c r="AH1103" s="367"/>
      <c r="AI1103" s="367"/>
      <c r="AJ1103" s="3">
        <v>65</v>
      </c>
      <c r="AK1103" s="252">
        <v>2660.9779770677901</v>
      </c>
      <c r="AL1103" s="252">
        <v>48.330000179707604</v>
      </c>
      <c r="AM1103" s="253">
        <v>2651.8698426694073</v>
      </c>
      <c r="AN1103" s="253">
        <v>48.330677208008936</v>
      </c>
      <c r="AO1103" s="2">
        <f t="shared" si="597"/>
        <v>0.34228522283447704</v>
      </c>
      <c r="AP1103" s="2">
        <f t="shared" si="598"/>
        <v>1.4008448144320355E-3</v>
      </c>
      <c r="AQ1103" s="215">
        <f t="shared" si="599"/>
        <v>82.958112219004818</v>
      </c>
      <c r="AR1103" s="280">
        <f t="shared" si="600"/>
        <v>4.5836732080507217E-7</v>
      </c>
      <c r="AS1103" s="475"/>
    </row>
    <row r="1104" spans="4:45" s="20" customFormat="1" x14ac:dyDescent="0.25">
      <c r="D1104" s="463"/>
      <c r="E1104" s="426"/>
      <c r="F1104" s="370"/>
      <c r="G1104" s="370"/>
      <c r="H1104" s="283">
        <v>66</v>
      </c>
      <c r="I1104" s="284">
        <v>2683.2258380950402</v>
      </c>
      <c r="J1104" s="284">
        <v>48.3300001830141</v>
      </c>
      <c r="K1104" s="285">
        <v>2673.5041435108656</v>
      </c>
      <c r="L1104" s="285">
        <v>48.330983921161874</v>
      </c>
      <c r="M1104" s="286">
        <f t="shared" si="589"/>
        <v>0.3623136914586581</v>
      </c>
      <c r="N1104" s="286">
        <f t="shared" si="590"/>
        <v>2.0354606746297733E-3</v>
      </c>
      <c r="O1104" s="287">
        <f t="shared" si="591"/>
        <v>94.511345587970851</v>
      </c>
      <c r="P1104" s="288">
        <f t="shared" si="592"/>
        <v>9.6774074338532731E-7</v>
      </c>
      <c r="Q1104" s="223"/>
      <c r="R1104" s="23"/>
      <c r="S1104" s="372"/>
      <c r="T1104" s="367"/>
      <c r="U1104" s="367"/>
      <c r="V1104" s="3">
        <v>66</v>
      </c>
      <c r="W1104" s="252">
        <v>2891.27793246908</v>
      </c>
      <c r="X1104" s="252">
        <v>48.330000192035399</v>
      </c>
      <c r="Y1104" s="253">
        <v>2882.373489235219</v>
      </c>
      <c r="Z1104" s="253">
        <v>48.330912662129677</v>
      </c>
      <c r="AA1104" s="2">
        <f t="shared" si="593"/>
        <v>0.30797603834152421</v>
      </c>
      <c r="AB1104" s="2">
        <f t="shared" si="594"/>
        <v>1.887999359925768E-3</v>
      </c>
      <c r="AC1104" s="215">
        <f t="shared" si="595"/>
        <v>79.289109305052989</v>
      </c>
      <c r="AD1104" s="217">
        <f t="shared" si="596"/>
        <v>8.3260167295124744E-7</v>
      </c>
      <c r="AE1104" s="223"/>
      <c r="AF1104" s="23"/>
      <c r="AG1104" s="372"/>
      <c r="AH1104" s="367"/>
      <c r="AI1104" s="367"/>
      <c r="AJ1104" s="3">
        <v>66</v>
      </c>
      <c r="AK1104" s="252">
        <v>2660.9672746309102</v>
      </c>
      <c r="AL1104" s="252">
        <v>48.3300001448332</v>
      </c>
      <c r="AM1104" s="253">
        <v>2651.7189123993494</v>
      </c>
      <c r="AN1104" s="253">
        <v>48.330637257648583</v>
      </c>
      <c r="AO1104" s="2">
        <f t="shared" si="597"/>
        <v>0.34755640626371848</v>
      </c>
      <c r="AP1104" s="2">
        <f t="shared" si="598"/>
        <v>1.3182553558323251E-3</v>
      </c>
      <c r="AQ1104" s="215">
        <f t="shared" si="599"/>
        <v>85.532203966160338</v>
      </c>
      <c r="AR1104" s="280">
        <f t="shared" si="600"/>
        <v>4.0591273952529611E-7</v>
      </c>
      <c r="AS1104" s="475"/>
    </row>
    <row r="1105" spans="4:45" s="20" customFormat="1" x14ac:dyDescent="0.25">
      <c r="D1105" s="463"/>
      <c r="E1105" s="426"/>
      <c r="F1105" s="370"/>
      <c r="G1105" s="370"/>
      <c r="H1105" s="283">
        <v>67</v>
      </c>
      <c r="I1105" s="284">
        <v>2683.2150730824601</v>
      </c>
      <c r="J1105" s="284">
        <v>48.330000153620297</v>
      </c>
      <c r="K1105" s="285">
        <v>2673.3459683767101</v>
      </c>
      <c r="L1105" s="285">
        <v>48.330928660602538</v>
      </c>
      <c r="M1105" s="286">
        <f t="shared" si="589"/>
        <v>0.36780893208133586</v>
      </c>
      <c r="N1105" s="286">
        <f t="shared" si="590"/>
        <v>1.9211814179387395E-3</v>
      </c>
      <c r="O1105" s="287">
        <f t="shared" si="591"/>
        <v>97.399227693057441</v>
      </c>
      <c r="P1105" s="288">
        <f t="shared" si="592"/>
        <v>8.6212521607050667E-7</v>
      </c>
      <c r="Q1105" s="223"/>
      <c r="R1105" s="23"/>
      <c r="S1105" s="372"/>
      <c r="T1105" s="367"/>
      <c r="U1105" s="367"/>
      <c r="V1105" s="3">
        <v>67</v>
      </c>
      <c r="W1105" s="252">
        <v>2891.26658271216</v>
      </c>
      <c r="X1105" s="252">
        <v>48.330000161234999</v>
      </c>
      <c r="Y1105" s="253">
        <v>2882.2271411675056</v>
      </c>
      <c r="Z1105" s="253">
        <v>48.330858877422237</v>
      </c>
      <c r="AA1105" s="2">
        <f t="shared" si="593"/>
        <v>0.31264642280667754</v>
      </c>
      <c r="AB1105" s="2">
        <f t="shared" si="594"/>
        <v>1.7767767108910462E-3</v>
      </c>
      <c r="AC1105" s="215">
        <f t="shared" si="595"/>
        <v>81.7115034392246</v>
      </c>
      <c r="AD1105" s="217">
        <f t="shared" si="596"/>
        <v>7.373934902253039E-7</v>
      </c>
      <c r="AE1105" s="223"/>
      <c r="AF1105" s="23"/>
      <c r="AG1105" s="372"/>
      <c r="AH1105" s="367"/>
      <c r="AI1105" s="367"/>
      <c r="AJ1105" s="3">
        <v>67</v>
      </c>
      <c r="AK1105" s="252">
        <v>2660.9565721776698</v>
      </c>
      <c r="AL1105" s="252">
        <v>48.330000121571601</v>
      </c>
      <c r="AM1105" s="253">
        <v>2651.5679788702105</v>
      </c>
      <c r="AN1105" s="253">
        <v>48.330599664043895</v>
      </c>
      <c r="AO1105" s="2">
        <f t="shared" si="597"/>
        <v>0.35282775395977006</v>
      </c>
      <c r="AP1105" s="2">
        <f t="shared" si="598"/>
        <v>1.2405182511605055E-3</v>
      </c>
      <c r="AQ1105" s="215">
        <f t="shared" si="599"/>
        <v>88.145684292870669</v>
      </c>
      <c r="AR1105" s="280">
        <f t="shared" si="600"/>
        <v>3.5945117608438998E-7</v>
      </c>
      <c r="AS1105" s="475"/>
    </row>
    <row r="1106" spans="4:45" s="20" customFormat="1" x14ac:dyDescent="0.25">
      <c r="D1106" s="463"/>
      <c r="E1106" s="426"/>
      <c r="F1106" s="370"/>
      <c r="G1106" s="370"/>
      <c r="H1106" s="283">
        <v>68</v>
      </c>
      <c r="I1106" s="284">
        <v>2683.20430805359</v>
      </c>
      <c r="J1106" s="284">
        <v>48.330000126673603</v>
      </c>
      <c r="K1106" s="285">
        <v>2673.1877897225927</v>
      </c>
      <c r="L1106" s="285">
        <v>48.330876503639438</v>
      </c>
      <c r="M1106" s="286">
        <f t="shared" si="589"/>
        <v>0.37330434737798057</v>
      </c>
      <c r="N1106" s="286">
        <f t="shared" si="590"/>
        <v>1.8133187741308262E-3</v>
      </c>
      <c r="O1106" s="287">
        <f t="shared" si="591"/>
        <v>100.33063947520523</v>
      </c>
      <c r="P1106" s="288">
        <f t="shared" si="592"/>
        <v>7.6803658624515203E-7</v>
      </c>
      <c r="Q1106" s="223"/>
      <c r="R1106" s="23"/>
      <c r="S1106" s="372"/>
      <c r="T1106" s="367"/>
      <c r="U1106" s="367"/>
      <c r="V1106" s="3">
        <v>68</v>
      </c>
      <c r="W1106" s="252">
        <v>2891.2552329393802</v>
      </c>
      <c r="X1106" s="252">
        <v>48.3300001330188</v>
      </c>
      <c r="Y1106" s="253">
        <v>2882.080790467202</v>
      </c>
      <c r="Z1106" s="253">
        <v>48.330808262304835</v>
      </c>
      <c r="AA1106" s="2">
        <f t="shared" si="593"/>
        <v>0.3173169344461893</v>
      </c>
      <c r="AB1106" s="2">
        <f t="shared" si="594"/>
        <v>1.6721069393981715E-3</v>
      </c>
      <c r="AC1106" s="215">
        <f t="shared" si="595"/>
        <v>84.170394675308543</v>
      </c>
      <c r="AD1106" s="217">
        <f t="shared" si="596"/>
        <v>6.5307294294800916E-7</v>
      </c>
      <c r="AE1106" s="223"/>
      <c r="AF1106" s="23"/>
      <c r="AG1106" s="372"/>
      <c r="AH1106" s="367"/>
      <c r="AI1106" s="367"/>
      <c r="AJ1106" s="3">
        <v>68</v>
      </c>
      <c r="AK1106" s="252">
        <v>2660.9458697080699</v>
      </c>
      <c r="AL1106" s="252">
        <v>48.330000100245996</v>
      </c>
      <c r="AM1106" s="253">
        <v>2651.4170420801488</v>
      </c>
      <c r="AN1106" s="253">
        <v>48.330564288166428</v>
      </c>
      <c r="AO1106" s="2">
        <f t="shared" si="597"/>
        <v>0.35809926599395819</v>
      </c>
      <c r="AP1106" s="2">
        <f t="shared" si="598"/>
        <v>1.1673658581867444E-3</v>
      </c>
      <c r="AQ1106" s="215">
        <f t="shared" si="599"/>
        <v>90.79855596263333</v>
      </c>
      <c r="AR1106" s="280">
        <f t="shared" si="600"/>
        <v>3.1830800956126195E-7</v>
      </c>
      <c r="AS1106" s="475"/>
    </row>
    <row r="1107" spans="4:45" s="20" customFormat="1" x14ac:dyDescent="0.25">
      <c r="D1107" s="463"/>
      <c r="E1107" s="426"/>
      <c r="F1107" s="370"/>
      <c r="G1107" s="370"/>
      <c r="H1107" s="283">
        <v>69</v>
      </c>
      <c r="I1107" s="284">
        <v>2683.19354300841</v>
      </c>
      <c r="J1107" s="284">
        <v>48.330000102570096</v>
      </c>
      <c r="K1107" s="285">
        <v>2673.0296075461142</v>
      </c>
      <c r="L1107" s="285">
        <v>48.330827275967458</v>
      </c>
      <c r="M1107" s="286">
        <f t="shared" si="589"/>
        <v>0.37879993743946944</v>
      </c>
      <c r="N1107" s="286">
        <f t="shared" si="590"/>
        <v>1.7115112675480915E-3</v>
      </c>
      <c r="O1107" s="287">
        <f t="shared" si="591"/>
        <v>103.30558408171291</v>
      </c>
      <c r="P1107" s="288">
        <f t="shared" si="592"/>
        <v>6.8421582930255178E-7</v>
      </c>
      <c r="Q1107" s="223"/>
      <c r="R1107" s="23"/>
      <c r="S1107" s="372"/>
      <c r="T1107" s="367"/>
      <c r="U1107" s="367"/>
      <c r="V1107" s="3">
        <v>69</v>
      </c>
      <c r="W1107" s="252">
        <v>2891.2438831507502</v>
      </c>
      <c r="X1107" s="252">
        <v>48.330000107786603</v>
      </c>
      <c r="Y1107" s="253">
        <v>2881.9344371323714</v>
      </c>
      <c r="Z1107" s="253">
        <v>48.330760629992085</v>
      </c>
      <c r="AA1107" s="2">
        <f t="shared" si="593"/>
        <v>0.32198757332895067</v>
      </c>
      <c r="AB1107" s="2">
        <f t="shared" si="594"/>
        <v>1.5736027390563388E-3</v>
      </c>
      <c r="AC1107" s="215">
        <f t="shared" si="595"/>
        <v>86.665785169109299</v>
      </c>
      <c r="AD1107" s="217">
        <f t="shared" si="596"/>
        <v>5.78394025031299E-7</v>
      </c>
      <c r="AE1107" s="223"/>
      <c r="AF1107" s="23"/>
      <c r="AG1107" s="372"/>
      <c r="AH1107" s="367"/>
      <c r="AI1107" s="367"/>
      <c r="AJ1107" s="3">
        <v>69</v>
      </c>
      <c r="AK1107" s="252">
        <v>2660.9351672221201</v>
      </c>
      <c r="AL1107" s="252">
        <v>48.330000081170198</v>
      </c>
      <c r="AM1107" s="253">
        <v>2651.2661020274036</v>
      </c>
      <c r="AN1107" s="253">
        <v>48.330530999189136</v>
      </c>
      <c r="AO1107" s="2">
        <f t="shared" si="597"/>
        <v>0.36337094243489232</v>
      </c>
      <c r="AP1107" s="2">
        <f t="shared" si="598"/>
        <v>1.0985268322923399E-3</v>
      </c>
      <c r="AQ1107" s="215">
        <f t="shared" si="599"/>
        <v>93.490821739677941</v>
      </c>
      <c r="AR1107" s="280">
        <f t="shared" si="600"/>
        <v>2.818739428336497E-7</v>
      </c>
      <c r="AS1107" s="475"/>
    </row>
    <row r="1108" spans="4:45" s="20" customFormat="1" x14ac:dyDescent="0.25">
      <c r="D1108" s="463"/>
      <c r="E1108" s="426"/>
      <c r="F1108" s="370"/>
      <c r="G1108" s="370"/>
      <c r="H1108" s="283">
        <v>70</v>
      </c>
      <c r="I1108" s="284">
        <v>2683.18277794694</v>
      </c>
      <c r="J1108" s="284">
        <v>48.3300000860281</v>
      </c>
      <c r="K1108" s="285">
        <v>2672.8714218449804</v>
      </c>
      <c r="L1108" s="285">
        <v>48.330780813070753</v>
      </c>
      <c r="M1108" s="286">
        <f t="shared" si="589"/>
        <v>0.38429570235425181</v>
      </c>
      <c r="N1108" s="286">
        <f t="shared" si="590"/>
        <v>1.6154087342495837E-3</v>
      </c>
      <c r="O1108" s="287">
        <f t="shared" si="591"/>
        <v>106.32406466141779</v>
      </c>
      <c r="P1108" s="288">
        <f t="shared" si="592"/>
        <v>6.0953471512896424E-7</v>
      </c>
      <c r="Q1108" s="223"/>
      <c r="R1108" s="23"/>
      <c r="S1108" s="372"/>
      <c r="T1108" s="367"/>
      <c r="U1108" s="367"/>
      <c r="V1108" s="3">
        <v>70</v>
      </c>
      <c r="W1108" s="252">
        <v>2891.23253334628</v>
      </c>
      <c r="X1108" s="252">
        <v>48.330000090490103</v>
      </c>
      <c r="Y1108" s="253">
        <v>2881.7880811611712</v>
      </c>
      <c r="Z1108" s="253">
        <v>48.330715804705839</v>
      </c>
      <c r="AA1108" s="2">
        <f t="shared" si="593"/>
        <v>0.32665833952061363</v>
      </c>
      <c r="AB1108" s="2">
        <f t="shared" si="594"/>
        <v>1.4808901601422236E-3</v>
      </c>
      <c r="AC1108" s="215">
        <f t="shared" si="595"/>
        <v>89.197677076805064</v>
      </c>
      <c r="AD1108" s="217">
        <f t="shared" si="596"/>
        <v>5.1224683860773652E-7</v>
      </c>
      <c r="AE1108" s="223"/>
      <c r="AF1108" s="23"/>
      <c r="AG1108" s="372"/>
      <c r="AH1108" s="367"/>
      <c r="AI1108" s="367"/>
      <c r="AJ1108" s="3">
        <v>70</v>
      </c>
      <c r="AK1108" s="252">
        <v>2660.9244647198302</v>
      </c>
      <c r="AL1108" s="252">
        <v>48.330000068077901</v>
      </c>
      <c r="AM1108" s="253">
        <v>2651.1151587102891</v>
      </c>
      <c r="AN1108" s="253">
        <v>48.330499674002567</v>
      </c>
      <c r="AO1108" s="2">
        <f t="shared" si="597"/>
        <v>0.36864278334837985</v>
      </c>
      <c r="AP1108" s="2">
        <f t="shared" si="598"/>
        <v>1.0337387212139891E-3</v>
      </c>
      <c r="AQ1108" s="215">
        <f t="shared" si="599"/>
        <v>96.22248438882032</v>
      </c>
      <c r="AR1108" s="280">
        <f t="shared" si="600"/>
        <v>2.4960607996183708E-7</v>
      </c>
      <c r="AS1108" s="475"/>
    </row>
    <row r="1109" spans="4:45" s="20" customFormat="1" x14ac:dyDescent="0.25">
      <c r="D1109" s="463"/>
      <c r="E1109" s="426"/>
      <c r="F1109" s="370"/>
      <c r="G1109" s="370"/>
      <c r="H1109" s="283">
        <v>71</v>
      </c>
      <c r="I1109" s="284">
        <v>2683.17201286918</v>
      </c>
      <c r="J1109" s="284">
        <v>48.330000069486204</v>
      </c>
      <c r="K1109" s="285">
        <v>2672.7132326169949</v>
      </c>
      <c r="L1109" s="285">
        <v>48.330736959672961</v>
      </c>
      <c r="M1109" s="286">
        <f t="shared" si="589"/>
        <v>0.38979164220639195</v>
      </c>
      <c r="N1109" s="286">
        <f t="shared" si="590"/>
        <v>1.5247055363096886E-3</v>
      </c>
      <c r="O1109" s="287">
        <f t="shared" si="591"/>
        <v>109.38608436349658</v>
      </c>
      <c r="P1109" s="288">
        <f t="shared" si="592"/>
        <v>5.430071473401406E-7</v>
      </c>
      <c r="Q1109" s="223"/>
      <c r="R1109" s="23"/>
      <c r="S1109" s="372"/>
      <c r="T1109" s="367"/>
      <c r="U1109" s="367"/>
      <c r="V1109" s="3">
        <v>71</v>
      </c>
      <c r="W1109" s="252">
        <v>2891.22118352596</v>
      </c>
      <c r="X1109" s="252">
        <v>48.330000073193503</v>
      </c>
      <c r="Y1109" s="253">
        <v>2881.6417225518471</v>
      </c>
      <c r="Z1109" s="253">
        <v>48.330673621026541</v>
      </c>
      <c r="AA1109" s="2">
        <f t="shared" si="593"/>
        <v>0.33132923308310591</v>
      </c>
      <c r="AB1109" s="2">
        <f t="shared" si="594"/>
        <v>1.3936433519932882E-3</v>
      </c>
      <c r="AC1109" s="215">
        <f t="shared" si="595"/>
        <v>91.766072554551357</v>
      </c>
      <c r="AD1109" s="217">
        <f t="shared" si="596"/>
        <v>4.5366668339074132E-7</v>
      </c>
      <c r="AE1109" s="223"/>
      <c r="AF1109" s="23"/>
      <c r="AG1109" s="372"/>
      <c r="AH1109" s="367"/>
      <c r="AI1109" s="367"/>
      <c r="AJ1109" s="3">
        <v>71</v>
      </c>
      <c r="AK1109" s="252">
        <v>2660.9137622011999</v>
      </c>
      <c r="AL1109" s="252">
        <v>48.330000054985703</v>
      </c>
      <c r="AM1109" s="253">
        <v>2650.9642121271909</v>
      </c>
      <c r="AN1109" s="253">
        <v>48.33047019675962</v>
      </c>
      <c r="AO1109" s="2">
        <f t="shared" si="597"/>
        <v>0.37391478879715467</v>
      </c>
      <c r="AP1109" s="2">
        <f t="shared" si="598"/>
        <v>9.7277420521856884E-4</v>
      </c>
      <c r="AQ1109" s="215">
        <f t="shared" si="599"/>
        <v>98.993546675213281</v>
      </c>
      <c r="AR1109" s="280">
        <f t="shared" si="600"/>
        <v>2.2103328758184334E-7</v>
      </c>
      <c r="AS1109" s="475"/>
    </row>
    <row r="1110" spans="4:45" s="20" customFormat="1" x14ac:dyDescent="0.25">
      <c r="D1110" s="463"/>
      <c r="E1110" s="426"/>
      <c r="F1110" s="370"/>
      <c r="G1110" s="370"/>
      <c r="H1110" s="283">
        <v>72</v>
      </c>
      <c r="I1110" s="284">
        <v>2683.1612477751401</v>
      </c>
      <c r="J1110" s="284">
        <v>48.330000057760202</v>
      </c>
      <c r="K1110" s="285">
        <v>2672.5550398600549</v>
      </c>
      <c r="L1110" s="285">
        <v>48.330695569218307</v>
      </c>
      <c r="M1110" s="286">
        <f t="shared" si="589"/>
        <v>0.39528775707683533</v>
      </c>
      <c r="N1110" s="286">
        <f t="shared" si="590"/>
        <v>1.4390884694256713E-3</v>
      </c>
      <c r="O1110" s="287">
        <f t="shared" si="591"/>
        <v>112.4916463380155</v>
      </c>
      <c r="P1110" s="288">
        <f t="shared" si="592"/>
        <v>4.837361883548526E-7</v>
      </c>
      <c r="Q1110" s="223"/>
      <c r="R1110" s="23"/>
      <c r="S1110" s="372"/>
      <c r="T1110" s="367"/>
      <c r="U1110" s="367"/>
      <c r="V1110" s="3">
        <v>72</v>
      </c>
      <c r="W1110" s="252">
        <v>2891.2098336897998</v>
      </c>
      <c r="X1110" s="252">
        <v>48.330000060931397</v>
      </c>
      <c r="Y1110" s="253">
        <v>2881.4953613027283</v>
      </c>
      <c r="Z1110" s="253">
        <v>48.33063392328279</v>
      </c>
      <c r="AA1110" s="2">
        <f t="shared" si="593"/>
        <v>0.33600025407612055</v>
      </c>
      <c r="AB1110" s="2">
        <f t="shared" si="594"/>
        <v>1.3115297963862793E-3</v>
      </c>
      <c r="AC1110" s="215">
        <f t="shared" si="595"/>
        <v>94.370973759174831</v>
      </c>
      <c r="AD1110" s="217">
        <f t="shared" si="596"/>
        <v>4.0178148051298413E-7</v>
      </c>
      <c r="AE1110" s="223"/>
      <c r="AF1110" s="23"/>
      <c r="AG1110" s="372"/>
      <c r="AH1110" s="367"/>
      <c r="AI1110" s="367"/>
      <c r="AJ1110" s="3">
        <v>72</v>
      </c>
      <c r="AK1110" s="252">
        <v>2660.9030596662301</v>
      </c>
      <c r="AL1110" s="252">
        <v>48.330000045704999</v>
      </c>
      <c r="AM1110" s="253">
        <v>2650.813262276562</v>
      </c>
      <c r="AN1110" s="253">
        <v>48.330442458447109</v>
      </c>
      <c r="AO1110" s="2">
        <f t="shared" si="597"/>
        <v>0.37918695884147335</v>
      </c>
      <c r="AP1110" s="2">
        <f t="shared" si="598"/>
        <v>9.1539983797214416E-4</v>
      </c>
      <c r="AQ1110" s="215">
        <f t="shared" si="599"/>
        <v>101.80401136455305</v>
      </c>
      <c r="AR1110" s="280">
        <f t="shared" si="600"/>
        <v>1.9572903438157321E-7</v>
      </c>
      <c r="AS1110" s="475"/>
    </row>
    <row r="1111" spans="4:45" s="20" customFormat="1" x14ac:dyDescent="0.25">
      <c r="D1111" s="463"/>
      <c r="E1111" s="426"/>
      <c r="F1111" s="370"/>
      <c r="G1111" s="370"/>
      <c r="H1111" s="283">
        <v>73</v>
      </c>
      <c r="I1111" s="284">
        <v>2683.1504826648202</v>
      </c>
      <c r="J1111" s="284">
        <v>48.330000048026399</v>
      </c>
      <c r="K1111" s="285">
        <v>2672.3968435721449</v>
      </c>
      <c r="L1111" s="285">
        <v>48.330656503381853</v>
      </c>
      <c r="M1111" s="286">
        <f t="shared" si="589"/>
        <v>0.40078404704290321</v>
      </c>
      <c r="N1111" s="286">
        <f t="shared" si="590"/>
        <v>1.3582771669804845E-3</v>
      </c>
      <c r="O1111" s="287">
        <f t="shared" si="591"/>
        <v>115.64075373551353</v>
      </c>
      <c r="P1111" s="288">
        <f t="shared" si="592"/>
        <v>4.3093363370423723E-7</v>
      </c>
      <c r="Q1111" s="223"/>
      <c r="R1111" s="23"/>
      <c r="S1111" s="372"/>
      <c r="T1111" s="367"/>
      <c r="U1111" s="367"/>
      <c r="V1111" s="3">
        <v>73</v>
      </c>
      <c r="W1111" s="252">
        <v>2891.1984838377998</v>
      </c>
      <c r="X1111" s="252">
        <v>48.330000050751202</v>
      </c>
      <c r="Y1111" s="253">
        <v>2881.3489974122217</v>
      </c>
      <c r="Z1111" s="253">
        <v>48.330596564976894</v>
      </c>
      <c r="AA1111" s="2">
        <f t="shared" si="593"/>
        <v>0.3406714025563482</v>
      </c>
      <c r="AB1111" s="2">
        <f t="shared" si="594"/>
        <v>1.2342524830638991E-3</v>
      </c>
      <c r="AC1111" s="215">
        <f t="shared" si="595"/>
        <v>97.012382847647388</v>
      </c>
      <c r="AD1111" s="217">
        <f t="shared" si="596"/>
        <v>3.5582922145194852E-7</v>
      </c>
      <c r="AE1111" s="223"/>
      <c r="AF1111" s="23"/>
      <c r="AG1111" s="372"/>
      <c r="AH1111" s="367"/>
      <c r="AI1111" s="367"/>
      <c r="AJ1111" s="3">
        <v>73</v>
      </c>
      <c r="AK1111" s="252">
        <v>2660.8923571149198</v>
      </c>
      <c r="AL1111" s="252">
        <v>48.330000038001003</v>
      </c>
      <c r="AM1111" s="253">
        <v>2650.6623091569177</v>
      </c>
      <c r="AN1111" s="253">
        <v>48.330416356482644</v>
      </c>
      <c r="AO1111" s="2">
        <f t="shared" si="597"/>
        <v>0.38445929353918395</v>
      </c>
      <c r="AP1111" s="2">
        <f t="shared" si="598"/>
        <v>8.6140798947495067E-4</v>
      </c>
      <c r="AQ1111" s="215">
        <f t="shared" si="599"/>
        <v>104.65388122302417</v>
      </c>
      <c r="AR1111" s="280">
        <f t="shared" si="600"/>
        <v>1.733210781555241E-7</v>
      </c>
      <c r="AS1111" s="475"/>
    </row>
    <row r="1112" spans="4:45" s="20" customFormat="1" x14ac:dyDescent="0.25">
      <c r="D1112" s="463"/>
      <c r="E1112" s="426"/>
      <c r="F1112" s="370"/>
      <c r="G1112" s="370"/>
      <c r="H1112" s="283">
        <v>74</v>
      </c>
      <c r="I1112" s="284">
        <v>2683.1397175382199</v>
      </c>
      <c r="J1112" s="284">
        <v>48.330000038754001</v>
      </c>
      <c r="K1112" s="285">
        <v>2672.2386437513328</v>
      </c>
      <c r="L1112" s="285">
        <v>48.330619631607235</v>
      </c>
      <c r="M1112" s="286">
        <f t="shared" si="589"/>
        <v>0.40628051217879979</v>
      </c>
      <c r="N1112" s="286">
        <f t="shared" si="590"/>
        <v>1.2820046611560386E-3</v>
      </c>
      <c r="O1112" s="287">
        <f t="shared" si="591"/>
        <v>118.83340970715666</v>
      </c>
      <c r="P1112" s="288">
        <f t="shared" si="592"/>
        <v>3.8389530377808092E-7</v>
      </c>
      <c r="Q1112" s="223"/>
      <c r="R1112" s="23"/>
      <c r="S1112" s="372"/>
      <c r="T1112" s="367"/>
      <c r="U1112" s="367"/>
      <c r="V1112" s="3">
        <v>74</v>
      </c>
      <c r="W1112" s="252">
        <v>2891.1871339699801</v>
      </c>
      <c r="X1112" s="252">
        <v>48.330000041052102</v>
      </c>
      <c r="Y1112" s="253">
        <v>2881.2026308788086</v>
      </c>
      <c r="Z1112" s="253">
        <v>48.330561408244272</v>
      </c>
      <c r="AA1112" s="2">
        <f t="shared" si="593"/>
        <v>0.34534267857859074</v>
      </c>
      <c r="AB1112" s="2">
        <f t="shared" si="594"/>
        <v>1.1615294676030178E-3</v>
      </c>
      <c r="AC1112" s="215">
        <f t="shared" si="595"/>
        <v>99.690301977613601</v>
      </c>
      <c r="AD1112" s="217">
        <f t="shared" si="596"/>
        <v>3.151331244441233E-7</v>
      </c>
      <c r="AE1112" s="223"/>
      <c r="AF1112" s="23"/>
      <c r="AG1112" s="372"/>
      <c r="AH1112" s="367"/>
      <c r="AI1112" s="367"/>
      <c r="AJ1112" s="3">
        <v>74</v>
      </c>
      <c r="AK1112" s="252">
        <v>2660.8816545472901</v>
      </c>
      <c r="AL1112" s="252">
        <v>48.330000030662198</v>
      </c>
      <c r="AM1112" s="253">
        <v>2650.5113527668332</v>
      </c>
      <c r="AN1112" s="253">
        <v>48.330391794335277</v>
      </c>
      <c r="AO1112" s="2">
        <f t="shared" si="597"/>
        <v>0.3897317929466968</v>
      </c>
      <c r="AP1112" s="2">
        <f t="shared" si="598"/>
        <v>8.106014335412335E-4</v>
      </c>
      <c r="AQ1112" s="215">
        <f t="shared" si="599"/>
        <v>107.54315901774723</v>
      </c>
      <c r="AR1112" s="280">
        <f t="shared" si="600"/>
        <v>1.5347877554437026E-7</v>
      </c>
      <c r="AS1112" s="475"/>
    </row>
    <row r="1113" spans="4:45" s="20" customFormat="1" x14ac:dyDescent="0.25">
      <c r="D1113" s="463"/>
      <c r="E1113" s="426"/>
      <c r="F1113" s="370"/>
      <c r="G1113" s="370"/>
      <c r="H1113" s="283">
        <v>75</v>
      </c>
      <c r="I1113" s="284">
        <v>2683.1289523953401</v>
      </c>
      <c r="J1113" s="284">
        <v>48.330000032779502</v>
      </c>
      <c r="K1113" s="285">
        <v>2672.080440395765</v>
      </c>
      <c r="L1113" s="285">
        <v>48.330584830670375</v>
      </c>
      <c r="M1113" s="286">
        <f t="shared" ref="M1113:M1138" si="601">ABS(I1113-K1113)/I1113*100</f>
        <v>0.41177715255584901</v>
      </c>
      <c r="N1113" s="286">
        <f t="shared" ref="N1113:N1138" si="602">ABS(J1113-L1113)/J1113*100</f>
        <v>1.210010118925418E-3</v>
      </c>
      <c r="O1113" s="287">
        <f t="shared" ref="O1113:O1138" si="603">(K1113-I1113)^2</f>
        <v>122.06961740475523</v>
      </c>
      <c r="P1113" s="288">
        <f t="shared" ref="P1113:P1138" si="604">(L1113-J1113)^2</f>
        <v>3.4198857316984818E-7</v>
      </c>
      <c r="Q1113" s="223"/>
      <c r="R1113" s="23"/>
      <c r="S1113" s="372"/>
      <c r="T1113" s="367"/>
      <c r="U1113" s="367"/>
      <c r="V1113" s="3">
        <v>75</v>
      </c>
      <c r="W1113" s="252">
        <v>2891.1757840863302</v>
      </c>
      <c r="X1113" s="252">
        <v>48.330000034791198</v>
      </c>
      <c r="Y1113" s="253">
        <v>2881.0562617010391</v>
      </c>
      <c r="Z1113" s="253">
        <v>48.330528323344701</v>
      </c>
      <c r="AA1113" s="2">
        <f t="shared" ref="AA1113:AA1138" si="605">ABS(W1113-Y1113)/W1113*100</f>
        <v>0.35001408219420993</v>
      </c>
      <c r="AB1113" s="2">
        <f t="shared" ref="AB1113:AB1138" si="606">ABS(X1113-Z1113)/X1113*100</f>
        <v>1.0930861848200786E-3</v>
      </c>
      <c r="AC1113" s="215">
        <f t="shared" ref="AC1113:AC1138" si="607">(Y1113-W1113)^2</f>
        <v>102.40473330640606</v>
      </c>
      <c r="AD1113" s="217">
        <f t="shared" ref="AD1113:AD1138" si="608">(Z1113-X1113)^2</f>
        <v>2.7908879576318147E-7</v>
      </c>
      <c r="AE1113" s="223"/>
      <c r="AF1113" s="23"/>
      <c r="AG1113" s="372"/>
      <c r="AH1113" s="367"/>
      <c r="AI1113" s="367"/>
      <c r="AJ1113" s="3">
        <v>75</v>
      </c>
      <c r="AK1113" s="252">
        <v>2660.8709519633298</v>
      </c>
      <c r="AL1113" s="252">
        <v>48.3300000259337</v>
      </c>
      <c r="AM1113" s="253">
        <v>2650.3603931049392</v>
      </c>
      <c r="AN1113" s="253">
        <v>48.33036868116853</v>
      </c>
      <c r="AO1113" s="2">
        <f t="shared" ref="AO1113:AO1138" si="609">ABS(AK1113-AM1113)/AK1113*100</f>
        <v>0.39500445711714638</v>
      </c>
      <c r="AP1113" s="2">
        <f t="shared" ref="AP1113:AP1138" si="610">ABS(AL1113-AN1113)/AL1113*100</f>
        <v>7.6278757424385311E-4</v>
      </c>
      <c r="AQ1113" s="215">
        <f t="shared" ref="AQ1113:AQ1138" si="611">(AM1113-AK1113)^2</f>
        <v>110.47184751569301</v>
      </c>
      <c r="AR1113" s="280">
        <f t="shared" ref="AR1113:AR1138" si="612">(AN1113-AL1113)^2</f>
        <v>1.3590668216746901E-7</v>
      </c>
      <c r="AS1113" s="475"/>
    </row>
    <row r="1114" spans="4:45" s="20" customFormat="1" x14ac:dyDescent="0.25">
      <c r="D1114" s="463"/>
      <c r="E1114" s="426"/>
      <c r="F1114" s="370"/>
      <c r="G1114" s="370"/>
      <c r="H1114" s="283">
        <v>76</v>
      </c>
      <c r="I1114" s="284">
        <v>2683.1181872361899</v>
      </c>
      <c r="J1114" s="284">
        <v>48.330000026805102</v>
      </c>
      <c r="K1114" s="285">
        <v>2671.9222335036611</v>
      </c>
      <c r="L1114" s="285">
        <v>48.3305519842677</v>
      </c>
      <c r="M1114" s="286">
        <f t="shared" si="601"/>
        <v>0.41727396824295088</v>
      </c>
      <c r="N1114" s="286">
        <f t="shared" si="602"/>
        <v>1.1420597192048634E-3</v>
      </c>
      <c r="O1114" s="287">
        <f t="shared" si="603"/>
        <v>125.34937998092508</v>
      </c>
      <c r="P1114" s="288">
        <f t="shared" si="604"/>
        <v>3.0465704051744675E-7</v>
      </c>
      <c r="Q1114" s="223"/>
      <c r="R1114" s="23"/>
      <c r="S1114" s="372"/>
      <c r="T1114" s="367"/>
      <c r="U1114" s="367"/>
      <c r="V1114" s="3">
        <v>76</v>
      </c>
      <c r="W1114" s="252">
        <v>2891.16443418685</v>
      </c>
      <c r="X1114" s="252">
        <v>48.3300000285303</v>
      </c>
      <c r="Y1114" s="253">
        <v>2880.9098898775292</v>
      </c>
      <c r="Z1114" s="253">
        <v>48.330497188183578</v>
      </c>
      <c r="AA1114" s="2">
        <f t="shared" si="605"/>
        <v>0.35468561345266375</v>
      </c>
      <c r="AB1114" s="2">
        <f t="shared" si="606"/>
        <v>1.0286771218391483E-3</v>
      </c>
      <c r="AC1114" s="215">
        <f t="shared" si="607"/>
        <v>105.1556789918249</v>
      </c>
      <c r="AD1114" s="217">
        <f t="shared" si="608"/>
        <v>2.471677208478443E-7</v>
      </c>
      <c r="AE1114" s="223"/>
      <c r="AF1114" s="23"/>
      <c r="AG1114" s="372"/>
      <c r="AH1114" s="367"/>
      <c r="AI1114" s="367"/>
      <c r="AJ1114" s="3">
        <v>76</v>
      </c>
      <c r="AK1114" s="252">
        <v>2660.8602493630401</v>
      </c>
      <c r="AL1114" s="252">
        <v>48.330000021205301</v>
      </c>
      <c r="AM1114" s="253">
        <v>2650.2094301699194</v>
      </c>
      <c r="AN1114" s="253">
        <v>48.330346931504451</v>
      </c>
      <c r="AO1114" s="2">
        <f t="shared" si="609"/>
        <v>0.40027728610212809</v>
      </c>
      <c r="AP1114" s="2">
        <f t="shared" si="610"/>
        <v>7.1779494930276769E-4</v>
      </c>
      <c r="AQ1114" s="215">
        <f t="shared" si="611"/>
        <v>113.43994948454821</v>
      </c>
      <c r="AR1114" s="280">
        <f t="shared" si="612"/>
        <v>1.2034675565650776E-7</v>
      </c>
      <c r="AS1114" s="475"/>
    </row>
    <row r="1115" spans="4:45" s="20" customFormat="1" x14ac:dyDescent="0.25">
      <c r="D1115" s="463"/>
      <c r="E1115" s="426"/>
      <c r="F1115" s="370"/>
      <c r="G1115" s="370"/>
      <c r="H1115" s="283">
        <v>77</v>
      </c>
      <c r="I1115" s="284">
        <v>2683.1074220607502</v>
      </c>
      <c r="J1115" s="284">
        <v>48.330000022089301</v>
      </c>
      <c r="K1115" s="285">
        <v>2671.7640230733105</v>
      </c>
      <c r="L1115" s="285">
        <v>48.330520982627462</v>
      </c>
      <c r="M1115" s="286">
        <f t="shared" si="601"/>
        <v>0.42277095930536718</v>
      </c>
      <c r="N1115" s="286">
        <f t="shared" si="602"/>
        <v>1.0779237283731805E-3</v>
      </c>
      <c r="O1115" s="287">
        <f t="shared" si="603"/>
        <v>128.67270058824894</v>
      </c>
      <c r="P1115" s="288">
        <f t="shared" si="604"/>
        <v>2.7139988232085698E-7</v>
      </c>
      <c r="Q1115" s="223"/>
      <c r="R1115" s="23"/>
      <c r="S1115" s="372"/>
      <c r="T1115" s="367"/>
      <c r="U1115" s="367"/>
      <c r="V1115" s="3">
        <v>77</v>
      </c>
      <c r="W1115" s="252">
        <v>2891.1530842715201</v>
      </c>
      <c r="X1115" s="252">
        <v>48.330000023580503</v>
      </c>
      <c r="Y1115" s="253">
        <v>2880.7635154069562</v>
      </c>
      <c r="Z1115" s="253">
        <v>48.330467887861325</v>
      </c>
      <c r="AA1115" s="2">
        <f t="shared" si="605"/>
        <v>0.35935727240059806</v>
      </c>
      <c r="AB1115" s="2">
        <f t="shared" si="606"/>
        <v>9.6806182618104468E-4</v>
      </c>
      <c r="AC1115" s="215">
        <f t="shared" si="607"/>
        <v>107.94314119151558</v>
      </c>
      <c r="AD1115" s="217">
        <f t="shared" si="608"/>
        <v>2.1889698526868746E-7</v>
      </c>
      <c r="AE1115" s="223"/>
      <c r="AF1115" s="23"/>
      <c r="AG1115" s="372"/>
      <c r="AH1115" s="367"/>
      <c r="AI1115" s="367"/>
      <c r="AJ1115" s="3">
        <v>77</v>
      </c>
      <c r="AK1115" s="252">
        <v>2660.8495467464099</v>
      </c>
      <c r="AL1115" s="252">
        <v>48.330000017473097</v>
      </c>
      <c r="AM1115" s="253">
        <v>2650.0584639605058</v>
      </c>
      <c r="AN1115" s="253">
        <v>48.330326464907536</v>
      </c>
      <c r="AO1115" s="2">
        <f t="shared" si="609"/>
        <v>0.40555027995096726</v>
      </c>
      <c r="AP1115" s="2">
        <f t="shared" si="610"/>
        <v>6.7545506791036704E-4</v>
      </c>
      <c r="AQ1115" s="215">
        <f t="shared" si="611"/>
        <v>116.44746769223599</v>
      </c>
      <c r="AR1115" s="280">
        <f t="shared" si="612"/>
        <v>1.0656792745187264E-7</v>
      </c>
      <c r="AS1115" s="475"/>
    </row>
    <row r="1116" spans="4:45" s="20" customFormat="1" x14ac:dyDescent="0.25">
      <c r="D1116" s="463"/>
      <c r="E1116" s="426"/>
      <c r="F1116" s="370"/>
      <c r="G1116" s="370"/>
      <c r="H1116" s="283">
        <v>78</v>
      </c>
      <c r="I1116" s="284">
        <v>2683.0966568690201</v>
      </c>
      <c r="J1116" s="284">
        <v>48.330000018396099</v>
      </c>
      <c r="K1116" s="285">
        <v>2671.6058091030686</v>
      </c>
      <c r="L1116" s="285">
        <v>48.330491722142909</v>
      </c>
      <c r="M1116" s="286">
        <f t="shared" si="601"/>
        <v>0.42826812580656137</v>
      </c>
      <c r="N1116" s="286">
        <f t="shared" si="602"/>
        <v>1.017388261169546E-3</v>
      </c>
      <c r="O1116" s="287">
        <f t="shared" si="603"/>
        <v>132.03958238027161</v>
      </c>
      <c r="P1116" s="288">
        <f t="shared" si="604"/>
        <v>2.4177257462738724E-7</v>
      </c>
      <c r="Q1116" s="223"/>
      <c r="R1116" s="23"/>
      <c r="S1116" s="372"/>
      <c r="T1116" s="367"/>
      <c r="U1116" s="367"/>
      <c r="V1116" s="3">
        <v>78</v>
      </c>
      <c r="W1116" s="252">
        <v>2891.14173434035</v>
      </c>
      <c r="X1116" s="252">
        <v>48.330000019695802</v>
      </c>
      <c r="Y1116" s="253">
        <v>2880.6171382880548</v>
      </c>
      <c r="Z1116" s="253">
        <v>48.330440314249429</v>
      </c>
      <c r="AA1116" s="2">
        <f t="shared" si="605"/>
        <v>0.36402905908369643</v>
      </c>
      <c r="AB1116" s="2">
        <f t="shared" si="606"/>
        <v>9.1101707727624397E-4</v>
      </c>
      <c r="AC1116" s="215">
        <f t="shared" si="607"/>
        <v>110.7671220639885</v>
      </c>
      <c r="AD1116" s="217">
        <f t="shared" si="608"/>
        <v>1.9385929395363513E-7</v>
      </c>
      <c r="AE1116" s="223"/>
      <c r="AF1116" s="23"/>
      <c r="AG1116" s="372"/>
      <c r="AH1116" s="367"/>
      <c r="AI1116" s="367"/>
      <c r="AJ1116" s="3">
        <v>78</v>
      </c>
      <c r="AK1116" s="252">
        <v>2660.8388441134298</v>
      </c>
      <c r="AL1116" s="252">
        <v>48.3300000145505</v>
      </c>
      <c r="AM1116" s="253">
        <v>2649.9074944754784</v>
      </c>
      <c r="AN1116" s="253">
        <v>48.330307205687276</v>
      </c>
      <c r="AO1116" s="2">
        <f t="shared" si="609"/>
        <v>0.41082343871124632</v>
      </c>
      <c r="AP1116" s="2">
        <f t="shared" si="610"/>
        <v>6.356117042922054E-4</v>
      </c>
      <c r="AQ1116" s="215">
        <f t="shared" si="611"/>
        <v>119.49440490713957</v>
      </c>
      <c r="AR1116" s="280">
        <f t="shared" si="612"/>
        <v>9.4366394514288732E-8</v>
      </c>
      <c r="AS1116" s="475"/>
    </row>
    <row r="1117" spans="4:45" s="20" customFormat="1" x14ac:dyDescent="0.25">
      <c r="D1117" s="463"/>
      <c r="E1117" s="426"/>
      <c r="F1117" s="370"/>
      <c r="G1117" s="370"/>
      <c r="H1117" s="283">
        <v>79</v>
      </c>
      <c r="I1117" s="284">
        <v>2683.08589166099</v>
      </c>
      <c r="J1117" s="284">
        <v>48.330000014703003</v>
      </c>
      <c r="K1117" s="285">
        <v>2671.4475915913531</v>
      </c>
      <c r="L1117" s="285">
        <v>48.33046410502606</v>
      </c>
      <c r="M1117" s="286">
        <f t="shared" si="601"/>
        <v>0.4337654678073723</v>
      </c>
      <c r="N1117" s="286">
        <f t="shared" si="602"/>
        <v>9.6025309934910717E-4</v>
      </c>
      <c r="O1117" s="287">
        <f t="shared" si="603"/>
        <v>135.45002851091022</v>
      </c>
      <c r="P1117" s="288">
        <f t="shared" si="604"/>
        <v>2.1537982795478824E-7</v>
      </c>
      <c r="Q1117" s="223"/>
      <c r="R1117" s="23"/>
      <c r="S1117" s="372"/>
      <c r="T1117" s="367"/>
      <c r="U1117" s="367"/>
      <c r="V1117" s="3">
        <v>79</v>
      </c>
      <c r="W1117" s="252">
        <v>2891.1303843933401</v>
      </c>
      <c r="X1117" s="252">
        <v>48.330000015811002</v>
      </c>
      <c r="Y1117" s="253">
        <v>2880.4707585196147</v>
      </c>
      <c r="Z1117" s="253">
        <v>48.330414365591402</v>
      </c>
      <c r="AA1117" s="2">
        <f t="shared" si="605"/>
        <v>0.36870097354541065</v>
      </c>
      <c r="AB1117" s="2">
        <f t="shared" si="606"/>
        <v>8.5733453396212426E-4</v>
      </c>
      <c r="AC1117" s="215">
        <f t="shared" si="607"/>
        <v>113.62762376779636</v>
      </c>
      <c r="AD1117" s="217">
        <f t="shared" si="608"/>
        <v>1.7168574051707063E-7</v>
      </c>
      <c r="AE1117" s="223"/>
      <c r="AF1117" s="23"/>
      <c r="AG1117" s="372"/>
      <c r="AH1117" s="367"/>
      <c r="AI1117" s="367"/>
      <c r="AJ1117" s="3">
        <v>79</v>
      </c>
      <c r="AK1117" s="252">
        <v>2660.8281414641101</v>
      </c>
      <c r="AL1117" s="252">
        <v>48.330000011627902</v>
      </c>
      <c r="AM1117" s="253">
        <v>2649.7565217136594</v>
      </c>
      <c r="AN1117" s="253">
        <v>48.330289082618222</v>
      </c>
      <c r="AO1117" s="2">
        <f t="shared" si="609"/>
        <v>0.41609676242970817</v>
      </c>
      <c r="AP1117" s="2">
        <f t="shared" si="610"/>
        <v>5.98119160459921E-4</v>
      </c>
      <c r="AQ1117" s="215">
        <f t="shared" si="611"/>
        <v>122.58076389857082</v>
      </c>
      <c r="AR1117" s="280">
        <f t="shared" si="612"/>
        <v>8.3562037444486395E-8</v>
      </c>
      <c r="AS1117" s="475"/>
    </row>
    <row r="1118" spans="4:45" s="20" customFormat="1" x14ac:dyDescent="0.25">
      <c r="D1118" s="463"/>
      <c r="E1118" s="426"/>
      <c r="F1118" s="370"/>
      <c r="G1118" s="370"/>
      <c r="H1118" s="283">
        <v>80</v>
      </c>
      <c r="I1118" s="284">
        <v>2683.07512643665</v>
      </c>
      <c r="J1118" s="284">
        <v>48.330000012173002</v>
      </c>
      <c r="K1118" s="285">
        <v>2671.28937053664</v>
      </c>
      <c r="L1118" s="285">
        <v>48.330438038980894</v>
      </c>
      <c r="M1118" s="286">
        <f t="shared" si="601"/>
        <v>0.43926298536643643</v>
      </c>
      <c r="N1118" s="286">
        <f t="shared" si="602"/>
        <v>9.0632486609045697E-4</v>
      </c>
      <c r="O1118" s="287">
        <f t="shared" si="603"/>
        <v>138.90404213461858</v>
      </c>
      <c r="P1118" s="288">
        <f t="shared" si="604"/>
        <v>1.9186748443191908E-7</v>
      </c>
      <c r="Q1118" s="223"/>
      <c r="R1118" s="23"/>
      <c r="S1118" s="372"/>
      <c r="T1118" s="367"/>
      <c r="U1118" s="367"/>
      <c r="V1118" s="3">
        <v>80</v>
      </c>
      <c r="W1118" s="252">
        <v>2891.11903443045</v>
      </c>
      <c r="X1118" s="252">
        <v>48.330000013132</v>
      </c>
      <c r="Y1118" s="253">
        <v>2880.3243761004769</v>
      </c>
      <c r="Z1118" s="253">
        <v>48.330389946127298</v>
      </c>
      <c r="AA1118" s="2">
        <f t="shared" si="605"/>
        <v>0.37337301582602123</v>
      </c>
      <c r="AB1118" s="2">
        <f t="shared" si="606"/>
        <v>8.0681356340009207E-4</v>
      </c>
      <c r="AC1118" s="215">
        <f t="shared" si="607"/>
        <v>116.52464846085802</v>
      </c>
      <c r="AD1118" s="217">
        <f t="shared" si="608"/>
        <v>1.5204774082145811E-7</v>
      </c>
      <c r="AE1118" s="223"/>
      <c r="AF1118" s="23"/>
      <c r="AG1118" s="372"/>
      <c r="AH1118" s="367"/>
      <c r="AI1118" s="367"/>
      <c r="AJ1118" s="3">
        <v>80</v>
      </c>
      <c r="AK1118" s="252">
        <v>2660.81743879843</v>
      </c>
      <c r="AL1118" s="252">
        <v>48.330000009626097</v>
      </c>
      <c r="AM1118" s="253">
        <v>2649.6055456739132</v>
      </c>
      <c r="AN1118" s="253">
        <v>48.33027202867661</v>
      </c>
      <c r="AO1118" s="2">
        <f t="shared" si="609"/>
        <v>0.42137025115033255</v>
      </c>
      <c r="AP1118" s="2">
        <f t="shared" si="610"/>
        <v>5.6283685176663708E-4</v>
      </c>
      <c r="AQ1118" s="215">
        <f t="shared" si="611"/>
        <v>125.7065474355869</v>
      </c>
      <c r="AR1118" s="280">
        <f t="shared" si="612"/>
        <v>7.3994363841991275E-8</v>
      </c>
      <c r="AS1118" s="475"/>
    </row>
    <row r="1119" spans="4:45" s="20" customFormat="1" x14ac:dyDescent="0.25">
      <c r="D1119" s="463"/>
      <c r="E1119" s="426"/>
      <c r="F1119" s="370"/>
      <c r="G1119" s="370"/>
      <c r="H1119" s="283">
        <v>81</v>
      </c>
      <c r="I1119" s="284">
        <v>2683.0643611959999</v>
      </c>
      <c r="J1119" s="284">
        <v>48.330000009784499</v>
      </c>
      <c r="K1119" s="285">
        <v>2671.131145937461</v>
      </c>
      <c r="L1119" s="285">
        <v>48.330413436894936</v>
      </c>
      <c r="M1119" s="286">
        <f t="shared" si="601"/>
        <v>0.44476067854069501</v>
      </c>
      <c r="N1119" s="286">
        <f t="shared" si="602"/>
        <v>8.5542543007238096E-4</v>
      </c>
      <c r="O1119" s="287">
        <f t="shared" si="603"/>
        <v>142.4016264066255</v>
      </c>
      <c r="P1119" s="288">
        <f t="shared" si="604"/>
        <v>1.709219756448503E-7</v>
      </c>
      <c r="Q1119" s="223"/>
      <c r="R1119" s="23"/>
      <c r="S1119" s="372"/>
      <c r="T1119" s="367"/>
      <c r="U1119" s="367"/>
      <c r="V1119" s="3">
        <v>81</v>
      </c>
      <c r="W1119" s="252">
        <v>2891.1076844516901</v>
      </c>
      <c r="X1119" s="252">
        <v>48.330000010601097</v>
      </c>
      <c r="Y1119" s="253">
        <v>2880.1779910295299</v>
      </c>
      <c r="Z1119" s="253">
        <v>48.330366965740318</v>
      </c>
      <c r="AA1119" s="2">
        <f t="shared" si="605"/>
        <v>0.37804518596591319</v>
      </c>
      <c r="AB1119" s="2">
        <f t="shared" si="606"/>
        <v>7.5926989269646538E-4</v>
      </c>
      <c r="AC1119" s="215">
        <f t="shared" si="607"/>
        <v>119.45819830241192</v>
      </c>
      <c r="AD1119" s="217">
        <f t="shared" si="608"/>
        <v>1.3465607420047794E-7</v>
      </c>
      <c r="AE1119" s="223"/>
      <c r="AF1119" s="23"/>
      <c r="AG1119" s="372"/>
      <c r="AH1119" s="367"/>
      <c r="AI1119" s="367"/>
      <c r="AJ1119" s="3">
        <v>81</v>
      </c>
      <c r="AK1119" s="252">
        <v>2660.8067361163698</v>
      </c>
      <c r="AL1119" s="252">
        <v>48.330000007736203</v>
      </c>
      <c r="AM1119" s="253">
        <v>2649.454566355143</v>
      </c>
      <c r="AN1119" s="253">
        <v>48.330255980792501</v>
      </c>
      <c r="AO1119" s="2">
        <f t="shared" si="609"/>
        <v>0.42664390491569881</v>
      </c>
      <c r="AP1119" s="2">
        <f t="shared" si="610"/>
        <v>5.2963595335589074E-4</v>
      </c>
      <c r="AQ1119" s="215">
        <f t="shared" si="611"/>
        <v>128.87175828771288</v>
      </c>
      <c r="AR1119" s="280">
        <f t="shared" si="612"/>
        <v>6.5522205550475448E-8</v>
      </c>
      <c r="AS1119" s="475"/>
    </row>
    <row r="1120" spans="4:45" s="20" customFormat="1" x14ac:dyDescent="0.25">
      <c r="D1120" s="463"/>
      <c r="E1120" s="426"/>
      <c r="F1120" s="370"/>
      <c r="G1120" s="370"/>
      <c r="H1120" s="283">
        <v>82</v>
      </c>
      <c r="I1120" s="284">
        <v>2683.0535959390099</v>
      </c>
      <c r="J1120" s="284">
        <v>48.330000008221901</v>
      </c>
      <c r="K1120" s="285">
        <v>2670.9729177923991</v>
      </c>
      <c r="L1120" s="285">
        <v>48.330390216548125</v>
      </c>
      <c r="M1120" s="286">
        <f t="shared" si="601"/>
        <v>0.45025854738406135</v>
      </c>
      <c r="N1120" s="286">
        <f t="shared" si="602"/>
        <v>8.0738325296273827E-4</v>
      </c>
      <c r="O1120" s="287">
        <f t="shared" si="603"/>
        <v>145.94278448199995</v>
      </c>
      <c r="P1120" s="288">
        <f t="shared" si="604"/>
        <v>1.5226253785396872E-7</v>
      </c>
      <c r="Q1120" s="223"/>
      <c r="R1120" s="23"/>
      <c r="S1120" s="372"/>
      <c r="T1120" s="367"/>
      <c r="U1120" s="367"/>
      <c r="V1120" s="3">
        <v>82</v>
      </c>
      <c r="W1120" s="252">
        <v>2891.09633445705</v>
      </c>
      <c r="X1120" s="252">
        <v>48.330000008940601</v>
      </c>
      <c r="Y1120" s="253">
        <v>2880.0316033057084</v>
      </c>
      <c r="Z1120" s="253">
        <v>48.330345339624287</v>
      </c>
      <c r="AA1120" s="2">
        <f t="shared" si="605"/>
        <v>0.38271748400316241</v>
      </c>
      <c r="AB1120" s="2">
        <f t="shared" si="606"/>
        <v>7.1452655415300283E-4</v>
      </c>
      <c r="AC1120" s="215">
        <f t="shared" si="607"/>
        <v>122.42827545147088</v>
      </c>
      <c r="AD1120" s="217">
        <f t="shared" si="608"/>
        <v>1.1925328109506039E-7</v>
      </c>
      <c r="AE1120" s="223"/>
      <c r="AF1120" s="23"/>
      <c r="AG1120" s="372"/>
      <c r="AH1120" s="367"/>
      <c r="AI1120" s="367"/>
      <c r="AJ1120" s="3">
        <v>82</v>
      </c>
      <c r="AK1120" s="252">
        <v>2660.7960334179402</v>
      </c>
      <c r="AL1120" s="252">
        <v>48.3300000065001</v>
      </c>
      <c r="AM1120" s="253">
        <v>2649.3035837562879</v>
      </c>
      <c r="AN1120" s="253">
        <v>48.330240879616525</v>
      </c>
      <c r="AO1120" s="2">
        <f t="shared" si="609"/>
        <v>0.43191772376815951</v>
      </c>
      <c r="AP1120" s="2">
        <f t="shared" si="610"/>
        <v>4.9839254374670311E-4</v>
      </c>
      <c r="AQ1120" s="215">
        <f t="shared" si="611"/>
        <v>132.0763992256108</v>
      </c>
      <c r="AR1120" s="280">
        <f t="shared" si="612"/>
        <v>5.8019858216377167E-8</v>
      </c>
      <c r="AS1120" s="475"/>
    </row>
    <row r="1121" spans="4:45" s="20" customFormat="1" x14ac:dyDescent="0.25">
      <c r="D1121" s="463"/>
      <c r="E1121" s="426"/>
      <c r="F1121" s="370"/>
      <c r="G1121" s="370"/>
      <c r="H1121" s="283">
        <v>83</v>
      </c>
      <c r="I1121" s="284">
        <v>2683.0428306656499</v>
      </c>
      <c r="J1121" s="284">
        <v>48.3300000069259</v>
      </c>
      <c r="K1121" s="285">
        <v>2670.8146861000873</v>
      </c>
      <c r="L1121" s="285">
        <v>48.330368300338066</v>
      </c>
      <c r="M1121" s="286">
        <f t="shared" si="601"/>
        <v>0.45575659194858514</v>
      </c>
      <c r="N1121" s="286">
        <f t="shared" si="602"/>
        <v>7.6203892429716716E-4</v>
      </c>
      <c r="O1121" s="287">
        <f t="shared" si="603"/>
        <v>149.52751951629853</v>
      </c>
      <c r="P1121" s="288">
        <f t="shared" si="604"/>
        <v>1.3564003744457977E-7</v>
      </c>
      <c r="Q1121" s="223"/>
      <c r="R1121" s="23"/>
      <c r="S1121" s="372"/>
      <c r="T1121" s="367"/>
      <c r="U1121" s="367"/>
      <c r="V1121" s="3">
        <v>83</v>
      </c>
      <c r="W1121" s="252">
        <v>2891.0849844464701</v>
      </c>
      <c r="X1121" s="252">
        <v>48.330000007559804</v>
      </c>
      <c r="Y1121" s="253">
        <v>2879.885212927989</v>
      </c>
      <c r="Z1121" s="253">
        <v>48.330324987970677</v>
      </c>
      <c r="AA1121" s="2">
        <f t="shared" si="605"/>
        <v>0.38738990997269063</v>
      </c>
      <c r="AB1121" s="2">
        <f t="shared" si="606"/>
        <v>6.7241963753886193E-4</v>
      </c>
      <c r="AC1121" s="215">
        <f t="shared" si="607"/>
        <v>125.43488206618171</v>
      </c>
      <c r="AD1121" s="217">
        <f t="shared" si="608"/>
        <v>1.0561226745142152E-7</v>
      </c>
      <c r="AE1121" s="223"/>
      <c r="AF1121" s="23"/>
      <c r="AG1121" s="372"/>
      <c r="AH1121" s="367"/>
      <c r="AI1121" s="367"/>
      <c r="AJ1121" s="3">
        <v>83</v>
      </c>
      <c r="AK1121" s="252">
        <v>2660.78533070308</v>
      </c>
      <c r="AL1121" s="252">
        <v>48.330000005474801</v>
      </c>
      <c r="AM1121" s="253">
        <v>2649.1525978763216</v>
      </c>
      <c r="AN1121" s="253">
        <v>48.330226669300423</v>
      </c>
      <c r="AO1121" s="2">
        <f t="shared" si="609"/>
        <v>0.437191707746098</v>
      </c>
      <c r="AP1121" s="2">
        <f t="shared" si="610"/>
        <v>4.6899198343878764E-4</v>
      </c>
      <c r="AQ1121" s="215">
        <f t="shared" si="611"/>
        <v>135.3204730187438</v>
      </c>
      <c r="AR1121" s="280">
        <f t="shared" si="612"/>
        <v>5.1376489845438332E-8</v>
      </c>
      <c r="AS1121" s="475"/>
    </row>
    <row r="1122" spans="4:45" s="20" customFormat="1" x14ac:dyDescent="0.25">
      <c r="D1122" s="463"/>
      <c r="E1122" s="426"/>
      <c r="F1122" s="370"/>
      <c r="G1122" s="370"/>
      <c r="H1122" s="283">
        <v>84</v>
      </c>
      <c r="I1122" s="284">
        <v>2683.0320653758699</v>
      </c>
      <c r="J1122" s="284">
        <v>48.3300000055537</v>
      </c>
      <c r="K1122" s="285">
        <v>2670.6564508592051</v>
      </c>
      <c r="L1122" s="285">
        <v>48.330347615020678</v>
      </c>
      <c r="M1122" s="286">
        <f t="shared" si="601"/>
        <v>0.46125481228384663</v>
      </c>
      <c r="N1122" s="286">
        <f t="shared" si="602"/>
        <v>7.1924160343043086E-4</v>
      </c>
      <c r="O1122" s="287">
        <f t="shared" si="603"/>
        <v>153.15583466508656</v>
      </c>
      <c r="P1122" s="288">
        <f t="shared" si="604"/>
        <v>1.2083234153264012E-7</v>
      </c>
      <c r="Q1122" s="223"/>
      <c r="R1122" s="23"/>
      <c r="S1122" s="372"/>
      <c r="T1122" s="367"/>
      <c r="U1122" s="367"/>
      <c r="V1122" s="3">
        <v>84</v>
      </c>
      <c r="W1122" s="252">
        <v>2891.0736344199199</v>
      </c>
      <c r="X1122" s="252">
        <v>48.330000006095503</v>
      </c>
      <c r="Y1122" s="253">
        <v>2879.738819895389</v>
      </c>
      <c r="Z1122" s="253">
        <v>48.330305835674103</v>
      </c>
      <c r="AA1122" s="2">
        <f t="shared" si="605"/>
        <v>0.39206246390902322</v>
      </c>
      <c r="AB1122" s="2">
        <f t="shared" si="606"/>
        <v>6.3279449319658297E-4</v>
      </c>
      <c r="AC1122" s="215">
        <f t="shared" si="607"/>
        <v>128.47802030551628</v>
      </c>
      <c r="AD1122" s="217">
        <f t="shared" si="608"/>
        <v>9.3531731146947508E-8</v>
      </c>
      <c r="AE1122" s="223"/>
      <c r="AF1122" s="23"/>
      <c r="AG1122" s="372"/>
      <c r="AH1122" s="367"/>
      <c r="AI1122" s="367"/>
      <c r="AJ1122" s="3">
        <v>84</v>
      </c>
      <c r="AK1122" s="252">
        <v>2660.7746279717499</v>
      </c>
      <c r="AL1122" s="252">
        <v>48.330000004389298</v>
      </c>
      <c r="AM1122" s="253">
        <v>2649.0016087142499</v>
      </c>
      <c r="AN1122" s="253">
        <v>48.330213297290491</v>
      </c>
      <c r="AO1122" s="2">
        <f t="shared" si="609"/>
        <v>0.44246585688748452</v>
      </c>
      <c r="AP1122" s="2">
        <f t="shared" si="610"/>
        <v>4.4132609388406607E-4</v>
      </c>
      <c r="AQ1122" s="215">
        <f t="shared" si="611"/>
        <v>138.60398243746542</v>
      </c>
      <c r="AR1122" s="280">
        <f t="shared" si="612"/>
        <v>4.5493861699557333E-8</v>
      </c>
      <c r="AS1122" s="475"/>
    </row>
    <row r="1123" spans="4:45" s="20" customFormat="1" x14ac:dyDescent="0.25">
      <c r="D1123" s="463"/>
      <c r="E1123" s="426"/>
      <c r="F1123" s="370"/>
      <c r="G1123" s="370"/>
      <c r="H1123" s="283">
        <v>85</v>
      </c>
      <c r="I1123" s="284">
        <v>2683.0213000696399</v>
      </c>
      <c r="J1123" s="284">
        <v>48.3300000046018</v>
      </c>
      <c r="K1123" s="285">
        <v>2670.4982120684754</v>
      </c>
      <c r="L1123" s="285">
        <v>48.330328091465425</v>
      </c>
      <c r="M1123" s="286">
        <f t="shared" si="601"/>
        <v>0.4667532084385419</v>
      </c>
      <c r="N1123" s="286">
        <f t="shared" si="602"/>
        <v>6.788472244859267E-4</v>
      </c>
      <c r="O1123" s="287">
        <f t="shared" si="603"/>
        <v>156.82773308491088</v>
      </c>
      <c r="P1123" s="288">
        <f t="shared" si="604"/>
        <v>1.0764099008347807E-7</v>
      </c>
      <c r="Q1123" s="223"/>
      <c r="R1123" s="23"/>
      <c r="S1123" s="372"/>
      <c r="T1123" s="367"/>
      <c r="U1123" s="367"/>
      <c r="V1123" s="3">
        <v>85</v>
      </c>
      <c r="W1123" s="252">
        <v>2891.0622843773499</v>
      </c>
      <c r="X1123" s="252">
        <v>48.330000005073202</v>
      </c>
      <c r="Y1123" s="253">
        <v>2879.5924242069632</v>
      </c>
      <c r="Z1123" s="253">
        <v>48.330287812055182</v>
      </c>
      <c r="AA1123" s="2">
        <f t="shared" si="605"/>
        <v>0.39673514584473862</v>
      </c>
      <c r="AB1123" s="2">
        <f t="shared" si="606"/>
        <v>5.9550379050246909E-4</v>
      </c>
      <c r="AC1123" s="215">
        <f t="shared" si="607"/>
        <v>131.55769232822345</v>
      </c>
      <c r="AD1123" s="217">
        <f t="shared" si="608"/>
        <v>8.2832858876467354E-8</v>
      </c>
      <c r="AE1123" s="223"/>
      <c r="AF1123" s="23"/>
      <c r="AG1123" s="372"/>
      <c r="AH1123" s="367"/>
      <c r="AI1123" s="367"/>
      <c r="AJ1123" s="3">
        <v>85</v>
      </c>
      <c r="AK1123" s="252">
        <v>2660.7639252239201</v>
      </c>
      <c r="AL1123" s="252">
        <v>48.330000003636499</v>
      </c>
      <c r="AM1123" s="253">
        <v>2648.8506162691087</v>
      </c>
      <c r="AN1123" s="253">
        <v>48.330200714133255</v>
      </c>
      <c r="AO1123" s="2">
        <f t="shared" si="609"/>
        <v>0.44774017122953691</v>
      </c>
      <c r="AP1123" s="2">
        <f t="shared" si="610"/>
        <v>4.1529173751494195E-4</v>
      </c>
      <c r="AQ1123" s="215">
        <f t="shared" si="611"/>
        <v>141.92693025278777</v>
      </c>
      <c r="AR1123" s="280">
        <f t="shared" si="612"/>
        <v>4.0284703508069811E-8</v>
      </c>
      <c r="AS1123" s="475"/>
    </row>
    <row r="1124" spans="4:45" s="20" customFormat="1" x14ac:dyDescent="0.25">
      <c r="D1124" s="463"/>
      <c r="E1124" s="426"/>
      <c r="F1124" s="370"/>
      <c r="G1124" s="370"/>
      <c r="H1124" s="283">
        <v>86</v>
      </c>
      <c r="I1124" s="284">
        <v>2683.0105347468898</v>
      </c>
      <c r="J1124" s="284">
        <v>48.330000003793998</v>
      </c>
      <c r="K1124" s="285">
        <v>2670.3399697266632</v>
      </c>
      <c r="L1124" s="285">
        <v>48.330309664424313</v>
      </c>
      <c r="M1124" s="286">
        <f t="shared" si="601"/>
        <v>0.47225178045832461</v>
      </c>
      <c r="N1124" s="286">
        <f t="shared" si="602"/>
        <v>6.4072135379734897E-4</v>
      </c>
      <c r="O1124" s="287">
        <f t="shared" si="603"/>
        <v>160.54321793179</v>
      </c>
      <c r="P1124" s="288">
        <f t="shared" si="604"/>
        <v>9.5889705966815366E-8</v>
      </c>
      <c r="Q1124" s="223"/>
      <c r="R1124" s="23"/>
      <c r="S1124" s="372"/>
      <c r="T1124" s="367"/>
      <c r="U1124" s="367"/>
      <c r="V1124" s="3">
        <v>86</v>
      </c>
      <c r="W1124" s="252">
        <v>2891.05093431869</v>
      </c>
      <c r="X1124" s="252">
        <v>48.330000004201999</v>
      </c>
      <c r="Y1124" s="253">
        <v>2879.4460258618024</v>
      </c>
      <c r="Z1124" s="253">
        <v>48.330270850599696</v>
      </c>
      <c r="AA1124" s="2">
        <f t="shared" si="605"/>
        <v>0.40140795581045258</v>
      </c>
      <c r="AB1124" s="2">
        <f t="shared" si="606"/>
        <v>5.6041050625637667E-4</v>
      </c>
      <c r="AC1124" s="215">
        <f t="shared" si="607"/>
        <v>134.67390029274233</v>
      </c>
      <c r="AD1124" s="217">
        <f t="shared" si="608"/>
        <v>7.3357771145579768E-8</v>
      </c>
      <c r="AE1124" s="223"/>
      <c r="AF1124" s="23"/>
      <c r="AG1124" s="372"/>
      <c r="AH1124" s="367"/>
      <c r="AI1124" s="367"/>
      <c r="AJ1124" s="3">
        <v>86</v>
      </c>
      <c r="AK1124" s="252">
        <v>2660.7532224595102</v>
      </c>
      <c r="AL1124" s="252">
        <v>48.3300000029977</v>
      </c>
      <c r="AM1124" s="253">
        <v>2648.6996205399632</v>
      </c>
      <c r="AN1124" s="253">
        <v>48.330188873292578</v>
      </c>
      <c r="AO1124" s="2">
        <f t="shared" si="609"/>
        <v>0.45301465080647435</v>
      </c>
      <c r="AP1124" s="2">
        <f t="shared" si="610"/>
        <v>3.9079307855547209E-4</v>
      </c>
      <c r="AQ1124" s="215">
        <f t="shared" si="611"/>
        <v>145.28931923490623</v>
      </c>
      <c r="AR1124" s="280">
        <f t="shared" si="612"/>
        <v>3.5671988287141925E-8</v>
      </c>
      <c r="AS1124" s="475"/>
    </row>
    <row r="1125" spans="4:45" s="20" customFormat="1" x14ac:dyDescent="0.25">
      <c r="D1125" s="463"/>
      <c r="E1125" s="426"/>
      <c r="F1125" s="370"/>
      <c r="G1125" s="370"/>
      <c r="H1125" s="283">
        <v>87</v>
      </c>
      <c r="I1125" s="284">
        <v>2682.99976940749</v>
      </c>
      <c r="J1125" s="284">
        <v>48.330000003070303</v>
      </c>
      <c r="K1125" s="285">
        <v>2670.1817238325721</v>
      </c>
      <c r="L1125" s="285">
        <v>48.330292272313812</v>
      </c>
      <c r="M1125" s="286">
        <f t="shared" si="601"/>
        <v>0.47775052838519916</v>
      </c>
      <c r="N1125" s="286">
        <f t="shared" si="602"/>
        <v>6.0473669251118818E-4</v>
      </c>
      <c r="O1125" s="287">
        <f t="shared" si="603"/>
        <v>164.3022923606739</v>
      </c>
      <c r="P1125" s="288">
        <f t="shared" si="604"/>
        <v>8.5421310701454342E-8</v>
      </c>
      <c r="Q1125" s="223"/>
      <c r="R1125" s="23"/>
      <c r="S1125" s="372"/>
      <c r="T1125" s="367"/>
      <c r="U1125" s="367"/>
      <c r="V1125" s="3">
        <v>87</v>
      </c>
      <c r="W1125" s="252">
        <v>2891.0395842438102</v>
      </c>
      <c r="X1125" s="252">
        <v>48.330000003420402</v>
      </c>
      <c r="Y1125" s="253">
        <v>2879.2996248590302</v>
      </c>
      <c r="Z1125" s="253">
        <v>48.330254888713142</v>
      </c>
      <c r="AA1125" s="2">
        <f t="shared" si="605"/>
        <v>0.40608089383358154</v>
      </c>
      <c r="AB1125" s="2">
        <f t="shared" si="606"/>
        <v>5.2738525289134448E-4</v>
      </c>
      <c r="AC1125" s="215">
        <f t="shared" si="607"/>
        <v>137.82664635628217</v>
      </c>
      <c r="AD1125" s="217">
        <f t="shared" si="608"/>
        <v>6.4966512455372395E-8</v>
      </c>
      <c r="AE1125" s="223"/>
      <c r="AF1125" s="23"/>
      <c r="AG1125" s="372"/>
      <c r="AH1125" s="367"/>
      <c r="AI1125" s="367"/>
      <c r="AJ1125" s="3">
        <v>87</v>
      </c>
      <c r="AK1125" s="252">
        <v>2660.7425196784102</v>
      </c>
      <c r="AL1125" s="252">
        <v>48.3300000024254</v>
      </c>
      <c r="AM1125" s="253">
        <v>2648.5486215259052</v>
      </c>
      <c r="AN1125" s="253">
        <v>48.330177730977546</v>
      </c>
      <c r="AO1125" s="2">
        <f t="shared" si="609"/>
        <v>0.45828929565040294</v>
      </c>
      <c r="AP1125" s="2">
        <f t="shared" si="610"/>
        <v>3.6773960715223665E-4</v>
      </c>
      <c r="AQ1125" s="215">
        <f t="shared" si="611"/>
        <v>148.69115215366415</v>
      </c>
      <c r="AR1125" s="280">
        <f t="shared" si="612"/>
        <v>3.1587438247769529E-8</v>
      </c>
      <c r="AS1125" s="475"/>
    </row>
    <row r="1126" spans="4:45" s="20" customFormat="1" x14ac:dyDescent="0.25">
      <c r="D1126" s="463"/>
      <c r="E1126" s="426"/>
      <c r="F1126" s="370"/>
      <c r="G1126" s="370"/>
      <c r="H1126" s="283">
        <v>88</v>
      </c>
      <c r="I1126" s="284">
        <v>2682.9890040512601</v>
      </c>
      <c r="J1126" s="284">
        <v>48.330000002554101</v>
      </c>
      <c r="K1126" s="285">
        <v>2670.0234743850428</v>
      </c>
      <c r="L1126" s="285">
        <v>48.330275857009084</v>
      </c>
      <c r="M1126" s="286">
        <f t="shared" si="601"/>
        <v>0.48324945225789279</v>
      </c>
      <c r="N1126" s="286">
        <f t="shared" si="602"/>
        <v>5.7077271874380621E-4</v>
      </c>
      <c r="O1126" s="287">
        <f t="shared" si="603"/>
        <v>168.10495952555848</v>
      </c>
      <c r="P1126" s="288">
        <f t="shared" si="604"/>
        <v>7.6095680334221545E-8</v>
      </c>
      <c r="Q1126" s="223"/>
      <c r="R1126" s="23"/>
      <c r="S1126" s="372"/>
      <c r="T1126" s="367"/>
      <c r="U1126" s="367"/>
      <c r="V1126" s="3">
        <v>88</v>
      </c>
      <c r="W1126" s="252">
        <v>2891.0282341525099</v>
      </c>
      <c r="X1126" s="252">
        <v>48.330000002857503</v>
      </c>
      <c r="Y1126" s="253">
        <v>2879.1532211978028</v>
      </c>
      <c r="Z1126" s="253">
        <v>48.330239867489745</v>
      </c>
      <c r="AA1126" s="2">
        <f t="shared" si="605"/>
        <v>0.41075395993799818</v>
      </c>
      <c r="AB1126" s="2">
        <f t="shared" si="606"/>
        <v>4.9630588087672687E-4</v>
      </c>
      <c r="AC1126" s="215">
        <f t="shared" si="607"/>
        <v>141.01593267445949</v>
      </c>
      <c r="AD1126" s="217">
        <f t="shared" si="608"/>
        <v>5.7535041800543863E-8</v>
      </c>
      <c r="AE1126" s="223"/>
      <c r="AF1126" s="23"/>
      <c r="AG1126" s="372"/>
      <c r="AH1126" s="367"/>
      <c r="AI1126" s="367"/>
      <c r="AJ1126" s="3">
        <v>88</v>
      </c>
      <c r="AK1126" s="252">
        <v>2660.73181688041</v>
      </c>
      <c r="AL1126" s="252">
        <v>48.3300000020174</v>
      </c>
      <c r="AM1126" s="253">
        <v>2648.3976192260516</v>
      </c>
      <c r="AN1126" s="253">
        <v>48.330167245980554</v>
      </c>
      <c r="AO1126" s="2">
        <f t="shared" si="609"/>
        <v>0.4635641057887479</v>
      </c>
      <c r="AP1126" s="2">
        <f t="shared" si="610"/>
        <v>3.4604585795124386E-4</v>
      </c>
      <c r="AQ1126" s="215">
        <f t="shared" si="611"/>
        <v>152.1324317767797</v>
      </c>
      <c r="AR1126" s="280">
        <f t="shared" si="612"/>
        <v>2.7970543211729874E-8</v>
      </c>
      <c r="AS1126" s="475"/>
    </row>
    <row r="1127" spans="4:45" s="20" customFormat="1" x14ac:dyDescent="0.25">
      <c r="D1127" s="463"/>
      <c r="E1127" s="426"/>
      <c r="F1127" s="370"/>
      <c r="G1127" s="370"/>
      <c r="H1127" s="283">
        <v>89</v>
      </c>
      <c r="I1127" s="284">
        <v>2682.9782386780298</v>
      </c>
      <c r="J1127" s="284">
        <v>48.330000002051399</v>
      </c>
      <c r="K1127" s="285">
        <v>2669.8652213829505</v>
      </c>
      <c r="L1127" s="285">
        <v>48.330260363649707</v>
      </c>
      <c r="M1127" s="286">
        <f t="shared" si="601"/>
        <v>0.4887485521142515</v>
      </c>
      <c r="N1127" s="286">
        <f t="shared" si="602"/>
        <v>5.3871632173932698E-4</v>
      </c>
      <c r="O1127" s="287">
        <f t="shared" si="603"/>
        <v>171.95122258104928</v>
      </c>
      <c r="P1127" s="288">
        <f t="shared" si="604"/>
        <v>6.778816187332342E-8</v>
      </c>
      <c r="Q1127" s="223"/>
      <c r="R1127" s="23"/>
      <c r="S1127" s="372"/>
      <c r="T1127" s="367"/>
      <c r="U1127" s="367"/>
      <c r="V1127" s="3">
        <v>89</v>
      </c>
      <c r="W1127" s="252">
        <v>2891.0168840446399</v>
      </c>
      <c r="X1127" s="252">
        <v>48.330000002308303</v>
      </c>
      <c r="Y1127" s="253">
        <v>2879.0068148773048</v>
      </c>
      <c r="Z1127" s="253">
        <v>48.330225731495084</v>
      </c>
      <c r="AA1127" s="2">
        <f t="shared" si="605"/>
        <v>0.41542715414835624</v>
      </c>
      <c r="AB1127" s="2">
        <f t="shared" si="606"/>
        <v>4.6705811456625954E-4</v>
      </c>
      <c r="AC1127" s="215">
        <f t="shared" si="607"/>
        <v>144.24176140417399</v>
      </c>
      <c r="AD1127" s="217">
        <f t="shared" si="608"/>
        <v>5.0953665764655535E-8</v>
      </c>
      <c r="AE1127" s="223"/>
      <c r="AF1127" s="23"/>
      <c r="AG1127" s="372"/>
      <c r="AH1127" s="367"/>
      <c r="AI1127" s="367"/>
      <c r="AJ1127" s="3">
        <v>89</v>
      </c>
      <c r="AK1127" s="252">
        <v>2660.7211140653899</v>
      </c>
      <c r="AL1127" s="252">
        <v>48.33000000162</v>
      </c>
      <c r="AM1127" s="253">
        <v>2648.2466136395428</v>
      </c>
      <c r="AN1127" s="253">
        <v>48.330157379524898</v>
      </c>
      <c r="AO1127" s="2">
        <f t="shared" si="609"/>
        <v>0.46883908125143253</v>
      </c>
      <c r="AP1127" s="2">
        <f t="shared" si="610"/>
        <v>3.2563191577271005E-4</v>
      </c>
      <c r="AQ1127" s="215">
        <f t="shared" si="611"/>
        <v>155.61316087445834</v>
      </c>
      <c r="AR1127" s="280">
        <f t="shared" si="612"/>
        <v>2.476780495015507E-8</v>
      </c>
      <c r="AS1127" s="475"/>
    </row>
    <row r="1128" spans="4:45" s="20" customFormat="1" x14ac:dyDescent="0.25">
      <c r="D1128" s="463"/>
      <c r="E1128" s="426"/>
      <c r="F1128" s="370"/>
      <c r="G1128" s="370"/>
      <c r="H1128" s="283">
        <v>90</v>
      </c>
      <c r="I1128" s="284">
        <v>2682.96747328738</v>
      </c>
      <c r="J1128" s="284">
        <v>48.3300000017055</v>
      </c>
      <c r="K1128" s="285">
        <v>2669.7069648252036</v>
      </c>
      <c r="L1128" s="285">
        <v>48.330245740456355</v>
      </c>
      <c r="M1128" s="286">
        <f t="shared" si="601"/>
        <v>0.49424782798162659</v>
      </c>
      <c r="N1128" s="286">
        <f t="shared" si="602"/>
        <v>5.0846006796395398E-4</v>
      </c>
      <c r="O1128" s="287">
        <f t="shared" si="603"/>
        <v>175.84108467545201</v>
      </c>
      <c r="P1128" s="288">
        <f t="shared" si="604"/>
        <v>6.0387533672095601E-8</v>
      </c>
      <c r="Q1128" s="223"/>
      <c r="R1128" s="23"/>
      <c r="S1128" s="372"/>
      <c r="T1128" s="367"/>
      <c r="U1128" s="367"/>
      <c r="V1128" s="3">
        <v>90</v>
      </c>
      <c r="W1128" s="252">
        <v>2891.0055339197102</v>
      </c>
      <c r="X1128" s="252">
        <v>48.330000001927601</v>
      </c>
      <c r="Y1128" s="253">
        <v>2878.8604058967494</v>
      </c>
      <c r="Z1128" s="253">
        <v>48.330212428561509</v>
      </c>
      <c r="AA1128" s="2">
        <f t="shared" si="605"/>
        <v>0.42010047647657184</v>
      </c>
      <c r="AB1128" s="2">
        <f t="shared" si="606"/>
        <v>4.3953369315044078E-4</v>
      </c>
      <c r="AC1128" s="215">
        <f t="shared" si="607"/>
        <v>147.5041346941068</v>
      </c>
      <c r="AD1128" s="217">
        <f t="shared" si="608"/>
        <v>4.5125074793517643E-8</v>
      </c>
      <c r="AE1128" s="223"/>
      <c r="AF1128" s="23"/>
      <c r="AG1128" s="372"/>
      <c r="AH1128" s="367"/>
      <c r="AI1128" s="367"/>
      <c r="AJ1128" s="3">
        <v>90</v>
      </c>
      <c r="AK1128" s="252">
        <v>2660.7104112328898</v>
      </c>
      <c r="AL1128" s="252">
        <v>48.330000001346598</v>
      </c>
      <c r="AM1128" s="253">
        <v>2648.0956047655422</v>
      </c>
      <c r="AN1128" s="253">
        <v>48.330148095121373</v>
      </c>
      <c r="AO1128" s="2">
        <f t="shared" si="609"/>
        <v>0.47411422205478682</v>
      </c>
      <c r="AP1128" s="2">
        <f t="shared" si="610"/>
        <v>3.0642204587550813E-4</v>
      </c>
      <c r="AQ1128" s="215">
        <f t="shared" si="611"/>
        <v>159.1333422086332</v>
      </c>
      <c r="AR1128" s="280">
        <f t="shared" si="612"/>
        <v>2.1931766127333337E-8</v>
      </c>
      <c r="AS1128" s="475"/>
    </row>
    <row r="1129" spans="4:45" s="20" customFormat="1" x14ac:dyDescent="0.25">
      <c r="D1129" s="463"/>
      <c r="E1129" s="426"/>
      <c r="F1129" s="370"/>
      <c r="G1129" s="370"/>
      <c r="H1129" s="283">
        <v>91</v>
      </c>
      <c r="I1129" s="284">
        <v>2682.9567078790501</v>
      </c>
      <c r="J1129" s="284">
        <v>48.330000001429497</v>
      </c>
      <c r="K1129" s="285">
        <v>2669.5487047107413</v>
      </c>
      <c r="L1129" s="285">
        <v>48.330231938557766</v>
      </c>
      <c r="M1129" s="286">
        <f t="shared" si="601"/>
        <v>0.49974727989212364</v>
      </c>
      <c r="N1129" s="286">
        <f t="shared" si="602"/>
        <v>4.7990301730325117E-4</v>
      </c>
      <c r="O1129" s="287">
        <f t="shared" si="603"/>
        <v>179.77454896137945</v>
      </c>
      <c r="P1129" s="288">
        <f t="shared" si="604"/>
        <v>5.3794831469912474E-8</v>
      </c>
      <c r="Q1129" s="223"/>
      <c r="R1129" s="23"/>
      <c r="S1129" s="372"/>
      <c r="T1129" s="367"/>
      <c r="U1129" s="367"/>
      <c r="V1129" s="3">
        <v>91</v>
      </c>
      <c r="W1129" s="252">
        <v>2890.99418377748</v>
      </c>
      <c r="X1129" s="252">
        <v>48.3300000016214</v>
      </c>
      <c r="Y1129" s="253">
        <v>2878.7139942553758</v>
      </c>
      <c r="Z1129" s="253">
        <v>48.330199909595656</v>
      </c>
      <c r="AA1129" s="2">
        <f t="shared" si="605"/>
        <v>0.42477392694226684</v>
      </c>
      <c r="AB1129" s="2">
        <f t="shared" si="606"/>
        <v>4.1363123163533474E-4</v>
      </c>
      <c r="AC1129" s="215">
        <f t="shared" si="607"/>
        <v>150.80305469879625</v>
      </c>
      <c r="AD1129" s="217">
        <f t="shared" si="608"/>
        <v>3.99631981711631E-8</v>
      </c>
      <c r="AE1129" s="223"/>
      <c r="AF1129" s="23"/>
      <c r="AG1129" s="372"/>
      <c r="AH1129" s="367"/>
      <c r="AI1129" s="367"/>
      <c r="AJ1129" s="3">
        <v>91</v>
      </c>
      <c r="AK1129" s="252">
        <v>2660.69970838267</v>
      </c>
      <c r="AL1129" s="252">
        <v>48.330000001128603</v>
      </c>
      <c r="AM1129" s="253">
        <v>2647.944592603234</v>
      </c>
      <c r="AN1129" s="253">
        <v>48.330139358433335</v>
      </c>
      <c r="AO1129" s="2">
        <f t="shared" si="609"/>
        <v>0.47938952822260777</v>
      </c>
      <c r="AP1129" s="2">
        <f t="shared" si="610"/>
        <v>2.8834534394600207E-4</v>
      </c>
      <c r="AQ1129" s="215">
        <f t="shared" si="611"/>
        <v>162.69297854681679</v>
      </c>
      <c r="AR1129" s="280">
        <f t="shared" si="612"/>
        <v>1.9420458382267033E-8</v>
      </c>
      <c r="AS1129" s="475"/>
    </row>
    <row r="1130" spans="4:45" s="20" customFormat="1" x14ac:dyDescent="0.25">
      <c r="D1130" s="463"/>
      <c r="E1130" s="426"/>
      <c r="F1130" s="370"/>
      <c r="G1130" s="370"/>
      <c r="H1130" s="283">
        <v>92</v>
      </c>
      <c r="I1130" s="284">
        <v>2682.9459424521301</v>
      </c>
      <c r="J1130" s="284">
        <v>48.330000001145798</v>
      </c>
      <c r="K1130" s="285">
        <v>2669.3904410385321</v>
      </c>
      <c r="L1130" s="285">
        <v>48.330218911827394</v>
      </c>
      <c r="M1130" s="286">
        <f t="shared" si="601"/>
        <v>0.50524690785266746</v>
      </c>
      <c r="N1130" s="286">
        <f t="shared" si="602"/>
        <v>4.5294988949098924E-4</v>
      </c>
      <c r="O1130" s="287">
        <f t="shared" si="603"/>
        <v>183.75161857405723</v>
      </c>
      <c r="P1130" s="288">
        <f t="shared" si="604"/>
        <v>4.7921886516906284E-8</v>
      </c>
      <c r="Q1130" s="223"/>
      <c r="R1130" s="23"/>
      <c r="S1130" s="372"/>
      <c r="T1130" s="367"/>
      <c r="U1130" s="367"/>
      <c r="V1130" s="3">
        <v>92</v>
      </c>
      <c r="W1130" s="252">
        <v>2890.9828336169899</v>
      </c>
      <c r="X1130" s="252">
        <v>48.330000001306502</v>
      </c>
      <c r="Y1130" s="253">
        <v>2878.5675799524483</v>
      </c>
      <c r="Z1130" s="253">
        <v>48.330188128397261</v>
      </c>
      <c r="AA1130" s="2">
        <f t="shared" si="605"/>
        <v>0.429447505539438</v>
      </c>
      <c r="AB1130" s="2">
        <f t="shared" si="606"/>
        <v>3.8925530882225772E-4</v>
      </c>
      <c r="AC1130" s="215">
        <f t="shared" si="607"/>
        <v>154.13852355491173</v>
      </c>
      <c r="AD1130" s="217">
        <f t="shared" si="608"/>
        <v>3.5391802277400921E-8</v>
      </c>
      <c r="AE1130" s="223"/>
      <c r="AF1130" s="23"/>
      <c r="AG1130" s="372"/>
      <c r="AH1130" s="367"/>
      <c r="AI1130" s="367"/>
      <c r="AJ1130" s="3">
        <v>92</v>
      </c>
      <c r="AK1130" s="252">
        <v>2660.6890055138201</v>
      </c>
      <c r="AL1130" s="252">
        <v>48.330000000904398</v>
      </c>
      <c r="AM1130" s="253">
        <v>2647.7935771518223</v>
      </c>
      <c r="AN1130" s="253">
        <v>48.330131137149721</v>
      </c>
      <c r="AO1130" s="2">
        <f t="shared" si="609"/>
        <v>0.48466499975285515</v>
      </c>
      <c r="AP1130" s="2">
        <f t="shared" si="610"/>
        <v>2.7133508239144365E-4</v>
      </c>
      <c r="AQ1130" s="215">
        <f t="shared" si="611"/>
        <v>166.29207263941731</v>
      </c>
      <c r="AR1130" s="280">
        <f t="shared" si="612"/>
        <v>1.7196714837214363E-8</v>
      </c>
      <c r="AS1130" s="475"/>
    </row>
    <row r="1131" spans="4:45" s="20" customFormat="1" x14ac:dyDescent="0.25">
      <c r="D1131" s="463"/>
      <c r="E1131" s="426"/>
      <c r="F1131" s="370"/>
      <c r="G1131" s="370"/>
      <c r="H1131" s="283">
        <v>93</v>
      </c>
      <c r="I1131" s="284">
        <v>2682.9351770061899</v>
      </c>
      <c r="J1131" s="284">
        <v>48.330000000925402</v>
      </c>
      <c r="K1131" s="285">
        <v>2669.2321738075725</v>
      </c>
      <c r="L1131" s="285">
        <v>48.330206616729292</v>
      </c>
      <c r="M1131" s="286">
        <f t="shared" si="601"/>
        <v>0.51074671188694687</v>
      </c>
      <c r="N1131" s="286">
        <f t="shared" si="602"/>
        <v>4.2751045703719225E-4</v>
      </c>
      <c r="O1131" s="287">
        <f t="shared" si="603"/>
        <v>187.7722966613174</v>
      </c>
      <c r="P1131" s="288">
        <f t="shared" si="604"/>
        <v>4.2690090417123833E-8</v>
      </c>
      <c r="Q1131" s="223"/>
      <c r="R1131" s="23"/>
      <c r="S1131" s="372"/>
      <c r="T1131" s="367"/>
      <c r="U1131" s="367"/>
      <c r="V1131" s="3">
        <v>93</v>
      </c>
      <c r="W1131" s="252">
        <v>2890.9714834377601</v>
      </c>
      <c r="X1131" s="252">
        <v>48.33000000106</v>
      </c>
      <c r="Y1131" s="253">
        <v>2878.4211629872539</v>
      </c>
      <c r="Z1131" s="253">
        <v>48.330177041488682</v>
      </c>
      <c r="AA1131" s="2">
        <f t="shared" si="605"/>
        <v>0.43412121227782441</v>
      </c>
      <c r="AB1131" s="2">
        <f t="shared" si="606"/>
        <v>3.6631580525082655E-4</v>
      </c>
      <c r="AC1131" s="215">
        <f t="shared" si="607"/>
        <v>157.51054341039429</v>
      </c>
      <c r="AD1131" s="217">
        <f t="shared" si="608"/>
        <v>3.1343313387767318E-8</v>
      </c>
      <c r="AE1131" s="223"/>
      <c r="AF1131" s="23"/>
      <c r="AG1131" s="372"/>
      <c r="AH1131" s="367"/>
      <c r="AI1131" s="367"/>
      <c r="AJ1131" s="3">
        <v>93</v>
      </c>
      <c r="AK1131" s="252">
        <v>2660.6783026259</v>
      </c>
      <c r="AL1131" s="252">
        <v>48.330000000730301</v>
      </c>
      <c r="AM1131" s="253">
        <v>2647.6425584105295</v>
      </c>
      <c r="AN1131" s="253">
        <v>48.330123400865553</v>
      </c>
      <c r="AO1131" s="2">
        <f t="shared" si="609"/>
        <v>0.48994063666039833</v>
      </c>
      <c r="AP1131" s="2">
        <f t="shared" si="610"/>
        <v>2.5532823349805041E-4</v>
      </c>
      <c r="AQ1131" s="215">
        <f t="shared" si="611"/>
        <v>169.93062724856321</v>
      </c>
      <c r="AR1131" s="280">
        <f t="shared" si="612"/>
        <v>1.5227593380081688E-8</v>
      </c>
      <c r="AS1131" s="475"/>
    </row>
    <row r="1132" spans="4:45" s="20" customFormat="1" x14ac:dyDescent="0.25">
      <c r="D1132" s="463"/>
      <c r="E1132" s="426"/>
      <c r="F1132" s="370"/>
      <c r="G1132" s="370"/>
      <c r="H1132" s="283">
        <v>94</v>
      </c>
      <c r="I1132" s="284">
        <v>2682.9244115398501</v>
      </c>
      <c r="J1132" s="284">
        <v>48.3300000007413</v>
      </c>
      <c r="K1132" s="285">
        <v>2669.0739030168843</v>
      </c>
      <c r="L1132" s="285">
        <v>48.330195012172602</v>
      </c>
      <c r="M1132" s="286">
        <f t="shared" si="601"/>
        <v>0.51624669198251416</v>
      </c>
      <c r="N1132" s="286">
        <f t="shared" si="602"/>
        <v>4.0349975439449434E-4</v>
      </c>
      <c r="O1132" s="287">
        <f t="shared" si="603"/>
        <v>191.83658634474855</v>
      </c>
      <c r="P1132" s="288">
        <f t="shared" si="604"/>
        <v>3.802945833839627E-8</v>
      </c>
      <c r="Q1132" s="223"/>
      <c r="R1132" s="23"/>
      <c r="S1132" s="372"/>
      <c r="T1132" s="367"/>
      <c r="U1132" s="367"/>
      <c r="V1132" s="3">
        <v>94</v>
      </c>
      <c r="W1132" s="252">
        <v>2890.96013323836</v>
      </c>
      <c r="X1132" s="252">
        <v>48.330000000852699</v>
      </c>
      <c r="Y1132" s="253">
        <v>2878.2747433591016</v>
      </c>
      <c r="Z1132" s="253">
        <v>48.330166607954439</v>
      </c>
      <c r="AA1132" s="2">
        <f t="shared" si="605"/>
        <v>0.43879504713365058</v>
      </c>
      <c r="AB1132" s="2">
        <f t="shared" si="606"/>
        <v>3.4472812277409074E-4</v>
      </c>
      <c r="AC1132" s="215">
        <f t="shared" si="607"/>
        <v>160.91911638878915</v>
      </c>
      <c r="AD1132" s="217">
        <f t="shared" si="608"/>
        <v>2.7757926350088596E-8</v>
      </c>
      <c r="AE1132" s="223"/>
      <c r="AF1132" s="23"/>
      <c r="AG1132" s="372"/>
      <c r="AH1132" s="367"/>
      <c r="AI1132" s="367"/>
      <c r="AJ1132" s="3">
        <v>94</v>
      </c>
      <c r="AK1132" s="252">
        <v>2660.6675997175698</v>
      </c>
      <c r="AL1132" s="252">
        <v>48.330000000584903</v>
      </c>
      <c r="AM1132" s="253">
        <v>2647.4915363785963</v>
      </c>
      <c r="AN1132" s="253">
        <v>48.3301161209695</v>
      </c>
      <c r="AO1132" s="2">
        <f t="shared" si="609"/>
        <v>0.49521643892578698</v>
      </c>
      <c r="AP1132" s="2">
        <f t="shared" si="610"/>
        <v>2.4026564162080562E-4</v>
      </c>
      <c r="AQ1132" s="215">
        <f t="shared" si="611"/>
        <v>173.60864511264316</v>
      </c>
      <c r="AR1132" s="280">
        <f t="shared" si="612"/>
        <v>1.348394371889497E-8</v>
      </c>
      <c r="AS1132" s="475"/>
    </row>
    <row r="1133" spans="4:45" s="20" customFormat="1" x14ac:dyDescent="0.25">
      <c r="D1133" s="463"/>
      <c r="E1133" s="426"/>
      <c r="F1133" s="370"/>
      <c r="G1133" s="370"/>
      <c r="H1133" s="283">
        <v>95</v>
      </c>
      <c r="I1133" s="284">
        <v>2682.9136460527602</v>
      </c>
      <c r="J1133" s="284">
        <v>48.330000000565697</v>
      </c>
      <c r="K1133" s="285">
        <v>2668.9156286655143</v>
      </c>
      <c r="L1133" s="285">
        <v>48.330184059374233</v>
      </c>
      <c r="M1133" s="286">
        <f t="shared" si="601"/>
        <v>0.52174684816414085</v>
      </c>
      <c r="N1133" s="286">
        <f t="shared" si="602"/>
        <v>3.8083759266216931E-4</v>
      </c>
      <c r="O1133" s="287">
        <f t="shared" si="603"/>
        <v>195.94449077363879</v>
      </c>
      <c r="P1133" s="288">
        <f t="shared" si="604"/>
        <v>3.3877644999611222E-8</v>
      </c>
      <c r="Q1133" s="223"/>
      <c r="R1133" s="23"/>
      <c r="S1133" s="372"/>
      <c r="T1133" s="367"/>
      <c r="U1133" s="367"/>
      <c r="V1133" s="3">
        <v>95</v>
      </c>
      <c r="W1133" s="252">
        <v>2890.9487830184298</v>
      </c>
      <c r="X1133" s="252">
        <v>48.330000000653698</v>
      </c>
      <c r="Y1133" s="253">
        <v>2878.1283210673214</v>
      </c>
      <c r="Z1133" s="253">
        <v>48.330156789290236</v>
      </c>
      <c r="AA1133" s="2">
        <f t="shared" si="605"/>
        <v>0.44346901011932238</v>
      </c>
      <c r="AB1133" s="2">
        <f t="shared" si="606"/>
        <v>3.2441265577441773E-4</v>
      </c>
      <c r="AC1133" s="215">
        <f t="shared" si="607"/>
        <v>164.36424463981891</v>
      </c>
      <c r="AD1133" s="217">
        <f t="shared" si="608"/>
        <v>2.4582676547412696E-8</v>
      </c>
      <c r="AE1133" s="223"/>
      <c r="AF1133" s="23"/>
      <c r="AG1133" s="372"/>
      <c r="AH1133" s="367"/>
      <c r="AI1133" s="367"/>
      <c r="AJ1133" s="3">
        <v>95</v>
      </c>
      <c r="AK1133" s="252">
        <v>2660.65689678846</v>
      </c>
      <c r="AL1133" s="252">
        <v>48.330000000446297</v>
      </c>
      <c r="AM1133" s="253">
        <v>2647.340511055279</v>
      </c>
      <c r="AN1133" s="253">
        <v>48.33010927053806</v>
      </c>
      <c r="AO1133" s="2">
        <f t="shared" si="609"/>
        <v>0.50049240656525706</v>
      </c>
      <c r="AP1133" s="2">
        <f t="shared" si="610"/>
        <v>2.2609164444737555E-4</v>
      </c>
      <c r="AQ1133" s="215">
        <f t="shared" si="611"/>
        <v>177.32612899486782</v>
      </c>
      <c r="AR1133" s="280">
        <f t="shared" si="612"/>
        <v>1.1939952953768918E-8</v>
      </c>
      <c r="AS1133" s="475"/>
    </row>
    <row r="1134" spans="4:45" s="20" customFormat="1" x14ac:dyDescent="0.25">
      <c r="D1134" s="463"/>
      <c r="E1134" s="426"/>
      <c r="F1134" s="370"/>
      <c r="G1134" s="370"/>
      <c r="H1134" s="283">
        <v>96</v>
      </c>
      <c r="I1134" s="284">
        <v>2682.9028805431199</v>
      </c>
      <c r="J1134" s="284">
        <v>48.330000000434502</v>
      </c>
      <c r="K1134" s="285">
        <v>2668.7573507525326</v>
      </c>
      <c r="L1134" s="285">
        <v>48.330173721729246</v>
      </c>
      <c r="M1134" s="286">
        <f t="shared" si="601"/>
        <v>0.52724718040198593</v>
      </c>
      <c r="N1134" s="286">
        <f t="shared" si="602"/>
        <v>3.5944815795920459E-4</v>
      </c>
      <c r="O1134" s="287">
        <f t="shared" si="603"/>
        <v>200.09601305639168</v>
      </c>
      <c r="P1134" s="288">
        <f t="shared" si="604"/>
        <v>3.0179088247269534E-8</v>
      </c>
      <c r="Q1134" s="223"/>
      <c r="R1134" s="23"/>
      <c r="S1134" s="372"/>
      <c r="T1134" s="367"/>
      <c r="U1134" s="367"/>
      <c r="V1134" s="3">
        <v>96</v>
      </c>
      <c r="W1134" s="252">
        <v>2890.9374327760402</v>
      </c>
      <c r="X1134" s="252">
        <v>48.330000000503297</v>
      </c>
      <c r="Y1134" s="253">
        <v>2877.9818961112624</v>
      </c>
      <c r="Z1134" s="253">
        <v>48.330147549260872</v>
      </c>
      <c r="AA1134" s="2">
        <f t="shared" si="605"/>
        <v>0.44814310119251449</v>
      </c>
      <c r="AB1134" s="2">
        <f t="shared" si="606"/>
        <v>3.0529434631300427E-4</v>
      </c>
      <c r="AC1134" s="215">
        <f t="shared" si="607"/>
        <v>167.84593027240214</v>
      </c>
      <c r="AD1134" s="217">
        <f t="shared" si="608"/>
        <v>2.1770635861811475E-8</v>
      </c>
      <c r="AE1134" s="223"/>
      <c r="AF1134" s="23"/>
      <c r="AG1134" s="372"/>
      <c r="AH1134" s="367"/>
      <c r="AI1134" s="367"/>
      <c r="AJ1134" s="3">
        <v>96</v>
      </c>
      <c r="AK1134" s="252">
        <v>2660.6461938367802</v>
      </c>
      <c r="AL1134" s="252">
        <v>48.3300000003428</v>
      </c>
      <c r="AM1134" s="253">
        <v>2647.1894824398496</v>
      </c>
      <c r="AN1134" s="253">
        <v>48.330102824236008</v>
      </c>
      <c r="AO1134" s="2">
        <f t="shared" si="609"/>
        <v>0.50576853954134204</v>
      </c>
      <c r="AP1134" s="2">
        <f t="shared" si="610"/>
        <v>2.1275376206744643E-4</v>
      </c>
      <c r="AQ1134" s="215">
        <f t="shared" si="611"/>
        <v>181.08308162028155</v>
      </c>
      <c r="AR1134" s="280">
        <f t="shared" si="612"/>
        <v>1.0572753014435007E-8</v>
      </c>
      <c r="AS1134" s="475"/>
    </row>
    <row r="1135" spans="4:45" s="20" customFormat="1" x14ac:dyDescent="0.25">
      <c r="D1135" s="463"/>
      <c r="E1135" s="426"/>
      <c r="F1135" s="370"/>
      <c r="G1135" s="370"/>
      <c r="H1135" s="283">
        <v>97</v>
      </c>
      <c r="I1135" s="284">
        <v>2682.8921150098799</v>
      </c>
      <c r="J1135" s="284">
        <v>48.3300000003089</v>
      </c>
      <c r="K1135" s="285">
        <v>2668.599069277031</v>
      </c>
      <c r="L1135" s="285">
        <v>48.330163964688552</v>
      </c>
      <c r="M1135" s="286">
        <f t="shared" si="601"/>
        <v>0.5327476886932615</v>
      </c>
      <c r="N1135" s="286">
        <f t="shared" si="602"/>
        <v>3.3926004479872243E-4</v>
      </c>
      <c r="O1135" s="287">
        <f t="shared" si="603"/>
        <v>204.29115632131001</v>
      </c>
      <c r="P1135" s="288">
        <f t="shared" si="604"/>
        <v>2.6884317794753898E-8</v>
      </c>
      <c r="Q1135" s="223"/>
      <c r="R1135" s="23"/>
      <c r="S1135" s="372"/>
      <c r="T1135" s="367"/>
      <c r="U1135" s="367"/>
      <c r="V1135" s="3">
        <v>97</v>
      </c>
      <c r="W1135" s="252">
        <v>2890.9260825101101</v>
      </c>
      <c r="X1135" s="252">
        <v>48.330000000359099</v>
      </c>
      <c r="Y1135" s="253">
        <v>2877.8354684902915</v>
      </c>
      <c r="Z1135" s="253">
        <v>48.330138853766513</v>
      </c>
      <c r="AA1135" s="2">
        <f t="shared" si="605"/>
        <v>0.45281732033951966</v>
      </c>
      <c r="AB1135" s="2">
        <f t="shared" si="606"/>
        <v>2.873027258696204E-4</v>
      </c>
      <c r="AC1135" s="215">
        <f t="shared" si="607"/>
        <v>171.36417541586948</v>
      </c>
      <c r="AD1135" s="217">
        <f t="shared" si="608"/>
        <v>1.9280268750428073E-8</v>
      </c>
      <c r="AE1135" s="223"/>
      <c r="AF1135" s="23"/>
      <c r="AG1135" s="372"/>
      <c r="AH1135" s="367"/>
      <c r="AI1135" s="367"/>
      <c r="AJ1135" s="3">
        <v>97</v>
      </c>
      <c r="AK1135" s="252">
        <v>2660.6354908614999</v>
      </c>
      <c r="AL1135" s="252">
        <v>48.3300000002437</v>
      </c>
      <c r="AM1135" s="253">
        <v>2647.0384505315951</v>
      </c>
      <c r="AN1135" s="253">
        <v>48.33009675822268</v>
      </c>
      <c r="AO1135" s="2">
        <f t="shared" si="609"/>
        <v>0.51104483784443944</v>
      </c>
      <c r="AP1135" s="2">
        <f t="shared" si="610"/>
        <v>2.0020272911159563E-4</v>
      </c>
      <c r="AQ1135" s="215">
        <f t="shared" si="611"/>
        <v>184.87950573305648</v>
      </c>
      <c r="AR1135" s="280">
        <f t="shared" si="612"/>
        <v>9.3621064963177432E-9</v>
      </c>
      <c r="AS1135" s="475"/>
    </row>
    <row r="1136" spans="4:45" s="20" customFormat="1" x14ac:dyDescent="0.25">
      <c r="D1136" s="463"/>
      <c r="E1136" s="426"/>
      <c r="F1136" s="370"/>
      <c r="G1136" s="370"/>
      <c r="H1136" s="283">
        <v>98</v>
      </c>
      <c r="I1136" s="284">
        <v>2682.88134945212</v>
      </c>
      <c r="J1136" s="284">
        <v>48.330000000200997</v>
      </c>
      <c r="K1136" s="285">
        <v>2668.4407842381224</v>
      </c>
      <c r="L1136" s="285">
        <v>48.330154755643427</v>
      </c>
      <c r="M1136" s="286">
        <f t="shared" si="601"/>
        <v>0.53824837303917938</v>
      </c>
      <c r="N1136" s="286">
        <f t="shared" si="602"/>
        <v>3.2020575714867573E-4</v>
      </c>
      <c r="O1136" s="287">
        <f t="shared" si="603"/>
        <v>208.52992369971801</v>
      </c>
      <c r="P1136" s="288">
        <f t="shared" si="604"/>
        <v>2.3949246961890311E-8</v>
      </c>
      <c r="Q1136" s="223"/>
      <c r="R1136" s="23"/>
      <c r="S1136" s="372"/>
      <c r="T1136" s="367"/>
      <c r="U1136" s="367"/>
      <c r="V1136" s="3">
        <v>98</v>
      </c>
      <c r="W1136" s="252">
        <v>2890.91473221965</v>
      </c>
      <c r="X1136" s="252">
        <v>48.330000000233802</v>
      </c>
      <c r="Y1136" s="253">
        <v>2877.6890382037936</v>
      </c>
      <c r="Z1136" s="253">
        <v>48.330130670716855</v>
      </c>
      <c r="AA1136" s="2">
        <f t="shared" si="605"/>
        <v>0.4574916675491712</v>
      </c>
      <c r="AB1136" s="2">
        <f t="shared" si="606"/>
        <v>2.7037136985715954E-4</v>
      </c>
      <c r="AC1136" s="215">
        <f t="shared" si="607"/>
        <v>174.91898220105804</v>
      </c>
      <c r="AD1136" s="217">
        <f t="shared" si="608"/>
        <v>1.7074775141199122E-8</v>
      </c>
      <c r="AE1136" s="223"/>
      <c r="AF1136" s="23"/>
      <c r="AG1136" s="372"/>
      <c r="AH1136" s="367"/>
      <c r="AI1136" s="367"/>
      <c r="AJ1136" s="3">
        <v>98</v>
      </c>
      <c r="AK1136" s="252">
        <v>2660.62478786168</v>
      </c>
      <c r="AL1136" s="252">
        <v>48.330000000158499</v>
      </c>
      <c r="AM1136" s="253">
        <v>2646.8874153298161</v>
      </c>
      <c r="AN1136" s="253">
        <v>48.330091050063842</v>
      </c>
      <c r="AO1136" s="2">
        <f t="shared" si="609"/>
        <v>0.51632130146785982</v>
      </c>
      <c r="AP1136" s="2">
        <f t="shared" si="610"/>
        <v>1.8839210706177514E-4</v>
      </c>
      <c r="AQ1136" s="215">
        <f t="shared" si="611"/>
        <v>188.71540407920909</v>
      </c>
      <c r="AR1136" s="280">
        <f t="shared" si="612"/>
        <v>8.2900852630156092E-9</v>
      </c>
      <c r="AS1136" s="475"/>
    </row>
    <row r="1137" spans="4:45" s="20" customFormat="1" x14ac:dyDescent="0.25">
      <c r="D1137" s="463"/>
      <c r="E1137" s="426"/>
      <c r="F1137" s="370"/>
      <c r="G1137" s="370"/>
      <c r="H1137" s="283">
        <v>99</v>
      </c>
      <c r="I1137" s="284">
        <v>2682.87058386835</v>
      </c>
      <c r="J1137" s="284">
        <v>48.330000000100803</v>
      </c>
      <c r="K1137" s="285">
        <v>2668.2824956349386</v>
      </c>
      <c r="L1137" s="285">
        <v>48.330146063816535</v>
      </c>
      <c r="M1137" s="286">
        <f t="shared" si="601"/>
        <v>0.54374923341912396</v>
      </c>
      <c r="N1137" s="286">
        <f t="shared" si="602"/>
        <v>3.0222163404080421E-4</v>
      </c>
      <c r="O1137" s="287">
        <f t="shared" si="603"/>
        <v>212.81231830579401</v>
      </c>
      <c r="P1137" s="288">
        <f t="shared" si="604"/>
        <v>2.1334609053504325E-8</v>
      </c>
      <c r="Q1137" s="223"/>
      <c r="R1137" s="23"/>
      <c r="S1137" s="372"/>
      <c r="T1137" s="367"/>
      <c r="U1137" s="367"/>
      <c r="V1137" s="3">
        <v>99</v>
      </c>
      <c r="W1137" s="252">
        <v>2890.9033819031001</v>
      </c>
      <c r="X1137" s="252">
        <v>48.330000000117401</v>
      </c>
      <c r="Y1137" s="253">
        <v>2877.5426052511689</v>
      </c>
      <c r="Z1137" s="253">
        <v>48.330122969912722</v>
      </c>
      <c r="AA1137" s="2">
        <f t="shared" si="605"/>
        <v>0.46216614279013923</v>
      </c>
      <c r="AB1137" s="2">
        <f t="shared" si="606"/>
        <v>2.5443781361550233E-4</v>
      </c>
      <c r="AC1137" s="215">
        <f t="shared" si="607"/>
        <v>178.51035274279113</v>
      </c>
      <c r="AD1137" s="217">
        <f t="shared" si="608"/>
        <v>1.5121570561207714E-8</v>
      </c>
      <c r="AE1137" s="223"/>
      <c r="AF1137" s="23"/>
      <c r="AG1137" s="372"/>
      <c r="AH1137" s="367"/>
      <c r="AI1137" s="367"/>
      <c r="AJ1137" s="3">
        <v>99</v>
      </c>
      <c r="AK1137" s="252">
        <v>2660.61408483587</v>
      </c>
      <c r="AL1137" s="252">
        <v>48.330000000079501</v>
      </c>
      <c r="AM1137" s="253">
        <v>2646.7363768338259</v>
      </c>
      <c r="AN1137" s="253">
        <v>48.330085678648679</v>
      </c>
      <c r="AO1137" s="2">
        <f t="shared" si="609"/>
        <v>0.52159793038531443</v>
      </c>
      <c r="AP1137" s="2">
        <f t="shared" si="610"/>
        <v>1.7727823128063427E-4</v>
      </c>
      <c r="AQ1137" s="215">
        <f t="shared" si="611"/>
        <v>192.59077938999812</v>
      </c>
      <c r="AR1137" s="280">
        <f t="shared" si="612"/>
        <v>7.340817216401581E-9</v>
      </c>
      <c r="AS1137" s="475"/>
    </row>
    <row r="1138" spans="4:45" s="20" customFormat="1" x14ac:dyDescent="0.25">
      <c r="D1138" s="463"/>
      <c r="E1138" s="427"/>
      <c r="F1138" s="377"/>
      <c r="G1138" s="377"/>
      <c r="H1138" s="283">
        <v>100</v>
      </c>
      <c r="I1138" s="93">
        <v>2682.8598182583901</v>
      </c>
      <c r="J1138" s="93">
        <v>48.329999999999899</v>
      </c>
      <c r="K1138" s="93">
        <v>2668.1242034666298</v>
      </c>
      <c r="L1138" s="93">
        <v>48.330137860159091</v>
      </c>
      <c r="M1138" s="290">
        <f t="shared" si="601"/>
        <v>0.5492502698603956</v>
      </c>
      <c r="N1138" s="290">
        <f t="shared" si="602"/>
        <v>2.8524758781785941E-4</v>
      </c>
      <c r="O1138" s="290">
        <f t="shared" si="603"/>
        <v>217.13834329114573</v>
      </c>
      <c r="P1138" s="291">
        <f t="shared" si="604"/>
        <v>1.9005423492545916E-8</v>
      </c>
      <c r="Q1138" s="223"/>
      <c r="R1138" s="23"/>
      <c r="S1138" s="373"/>
      <c r="T1138" s="368"/>
      <c r="U1138" s="368"/>
      <c r="V1138" s="3">
        <v>100</v>
      </c>
      <c r="W1138" s="17">
        <v>2890.89203156027</v>
      </c>
      <c r="X1138" s="17">
        <v>48.329999999999899</v>
      </c>
      <c r="Y1138" s="17">
        <v>2877.3961696318333</v>
      </c>
      <c r="Z1138" s="17">
        <v>48.330115722934586</v>
      </c>
      <c r="AA1138" s="18">
        <f t="shared" si="605"/>
        <v>0.46684074607769593</v>
      </c>
      <c r="AB1138" s="18">
        <f t="shared" si="606"/>
        <v>2.3944327475131915E-4</v>
      </c>
      <c r="AC1138" s="18">
        <f t="shared" si="607"/>
        <v>182.13828919142514</v>
      </c>
      <c r="AD1138" s="38">
        <f t="shared" si="608"/>
        <v>1.3391797612643952E-8</v>
      </c>
      <c r="AE1138" s="223"/>
      <c r="AF1138" s="23"/>
      <c r="AG1138" s="373"/>
      <c r="AH1138" s="368"/>
      <c r="AI1138" s="368"/>
      <c r="AJ1138" s="3">
        <v>100</v>
      </c>
      <c r="AK1138" s="17">
        <v>2660.6033817838602</v>
      </c>
      <c r="AL1138" s="17">
        <v>48.329999999999899</v>
      </c>
      <c r="AM1138" s="17">
        <v>2646.5853350429506</v>
      </c>
      <c r="AN1138" s="17">
        <v>48.330080624111758</v>
      </c>
      <c r="AO1138" s="18">
        <f t="shared" si="609"/>
        <v>0.52687472461644513</v>
      </c>
      <c r="AP1138" s="18">
        <f t="shared" si="610"/>
        <v>1.6682001212415984E-4</v>
      </c>
      <c r="AQ1138" s="18">
        <f t="shared" si="611"/>
        <v>196.50563443032456</v>
      </c>
      <c r="AR1138" s="281">
        <f t="shared" si="612"/>
        <v>6.5002474131503045E-9</v>
      </c>
      <c r="AS1138" s="475"/>
    </row>
    <row r="1139" spans="4:45" s="20" customFormat="1" x14ac:dyDescent="0.25">
      <c r="D1139" s="463"/>
      <c r="E1139" s="425">
        <v>31</v>
      </c>
      <c r="F1139" s="369">
        <v>1071</v>
      </c>
      <c r="G1139" s="369">
        <v>0.33</v>
      </c>
      <c r="H1139" s="283">
        <v>0</v>
      </c>
      <c r="I1139" s="284">
        <v>2683.7248679999898</v>
      </c>
      <c r="J1139" s="284">
        <v>48.379393619999902</v>
      </c>
      <c r="K1139" s="285">
        <v>2683.7248678713863</v>
      </c>
      <c r="L1139" s="285">
        <v>48.379393624902285</v>
      </c>
      <c r="M1139" s="286">
        <f t="shared" ref="M1139:M1149" si="613">ABS(I1139-K1139)/I1139*100</f>
        <v>4.7919763258457213E-9</v>
      </c>
      <c r="N1139" s="286">
        <f t="shared" ref="N1139:N1149" si="614">ABS(J1139-L1139)/J1139*100</f>
        <v>1.0133203690926012E-8</v>
      </c>
      <c r="O1139" s="287">
        <f t="shared" ref="O1139:O1149" si="615">(K1139-I1139)^2</f>
        <v>1.6538850007665144E-14</v>
      </c>
      <c r="P1139" s="288">
        <f t="shared" ref="P1139:P1149" si="616">(L1139-J1139)^2</f>
        <v>2.4033354175810655E-17</v>
      </c>
      <c r="Q1139" s="223"/>
      <c r="R1139" s="23"/>
      <c r="S1139" s="371">
        <v>31</v>
      </c>
      <c r="T1139" s="366">
        <v>1180</v>
      </c>
      <c r="U1139" s="366">
        <v>0.3044</v>
      </c>
      <c r="V1139" s="3">
        <v>0</v>
      </c>
      <c r="W1139" s="252">
        <v>2903.7041859999899</v>
      </c>
      <c r="X1139" s="252">
        <v>48.380955970000002</v>
      </c>
      <c r="Y1139" s="253">
        <v>2903.7041864149119</v>
      </c>
      <c r="Z1139" s="253">
        <v>48.380955967694263</v>
      </c>
      <c r="AA1139" s="2">
        <f t="shared" ref="AA1139:AA1149" si="617">ABS(W1139-Y1139)/W1139*100</f>
        <v>1.4289401246118592E-8</v>
      </c>
      <c r="AB1139" s="2">
        <f t="shared" ref="AB1139:AB1149" si="618">ABS(X1139-Z1139)/X1139*100</f>
        <v>4.7657999992408072E-9</v>
      </c>
      <c r="AC1139" s="215">
        <f t="shared" ref="AC1139:AC1149" si="619">(Y1139-W1139)^2</f>
        <v>1.7216021806747045E-13</v>
      </c>
      <c r="AD1139" s="217">
        <f t="shared" ref="AD1139:AD1149" si="620">(Z1139-X1139)^2</f>
        <v>5.3164350995539569E-18</v>
      </c>
      <c r="AE1139" s="223"/>
      <c r="AF1139" s="23"/>
      <c r="AG1139" s="371">
        <v>40</v>
      </c>
      <c r="AH1139" s="366">
        <v>1071</v>
      </c>
      <c r="AI1139" s="366">
        <v>0.3044</v>
      </c>
      <c r="AJ1139" s="3">
        <v>0</v>
      </c>
      <c r="AK1139" s="285">
        <v>2658.1582779999999</v>
      </c>
      <c r="AL1139" s="285">
        <v>48.364997729999999</v>
      </c>
      <c r="AM1139" s="285">
        <v>2658.1582779749606</v>
      </c>
      <c r="AN1139" s="285">
        <v>48.36499773487116</v>
      </c>
      <c r="AO1139" s="294">
        <f t="shared" ref="AO1139:AO1149" si="621">ABS(AK1139-AM1139)/AK1139*100</f>
        <v>9.4197922079155015E-10</v>
      </c>
      <c r="AP1139" s="294">
        <f t="shared" ref="AP1139:AP1149" si="622">ABS(AL1139-AN1139)/AL1139*100</f>
        <v>1.0071666454599365E-8</v>
      </c>
      <c r="AQ1139" s="295">
        <f t="shared" ref="AQ1139:AQ1149" si="623">(AM1139-AK1139)^2</f>
        <v>6.2696647610819875E-16</v>
      </c>
      <c r="AR1139" s="296">
        <f t="shared" ref="AR1139:AR1149" si="624">(AN1139-AL1139)^2</f>
        <v>2.3728211944351641E-17</v>
      </c>
      <c r="AS1139" s="475"/>
    </row>
    <row r="1140" spans="4:45" s="20" customFormat="1" x14ac:dyDescent="0.25">
      <c r="D1140" s="463"/>
      <c r="E1140" s="426"/>
      <c r="F1140" s="370"/>
      <c r="G1140" s="370"/>
      <c r="H1140" s="283">
        <v>1</v>
      </c>
      <c r="I1140" s="284">
        <v>2683.7141031278302</v>
      </c>
      <c r="J1140" s="284">
        <v>48.374320973484799</v>
      </c>
      <c r="K1140" s="285">
        <v>2683.5619556202969</v>
      </c>
      <c r="L1140" s="285">
        <v>48.376702186704186</v>
      </c>
      <c r="M1140" s="286">
        <f t="shared" si="613"/>
        <v>5.6692889662119505E-3</v>
      </c>
      <c r="N1140" s="286">
        <f t="shared" si="614"/>
        <v>4.9224736832832929E-3</v>
      </c>
      <c r="O1140" s="287">
        <f t="shared" si="615"/>
        <v>2.3148864048595605E-2</v>
      </c>
      <c r="P1140" s="288">
        <f t="shared" si="616"/>
        <v>5.6701763961823517E-6</v>
      </c>
      <c r="Q1140" s="223"/>
      <c r="R1140" s="23"/>
      <c r="S1140" s="372"/>
      <c r="T1140" s="367"/>
      <c r="U1140" s="367"/>
      <c r="V1140" s="3">
        <v>1</v>
      </c>
      <c r="W1140" s="252">
        <v>2903.6928029738901</v>
      </c>
      <c r="X1140" s="252">
        <v>48.375726781514899</v>
      </c>
      <c r="Y1140" s="253">
        <v>2903.5581979322028</v>
      </c>
      <c r="Z1140" s="253">
        <v>48.377953329394536</v>
      </c>
      <c r="AA1140" s="2">
        <f t="shared" si="617"/>
        <v>4.6356502158037393E-3</v>
      </c>
      <c r="AB1140" s="2">
        <f t="shared" si="618"/>
        <v>4.6026138060789833E-3</v>
      </c>
      <c r="AC1140" s="215">
        <f t="shared" si="619"/>
        <v>1.8118517247649672E-2</v>
      </c>
      <c r="AD1140" s="217">
        <f t="shared" si="620"/>
        <v>4.9575154603162568E-6</v>
      </c>
      <c r="AE1140" s="223"/>
      <c r="AF1140" s="23"/>
      <c r="AG1140" s="372"/>
      <c r="AH1140" s="367"/>
      <c r="AI1140" s="367"/>
      <c r="AJ1140" s="3">
        <v>1</v>
      </c>
      <c r="AK1140" s="285">
        <v>2658.14758541733</v>
      </c>
      <c r="AL1140" s="285">
        <v>48.361403020437301</v>
      </c>
      <c r="AM1140" s="285">
        <v>2658.0074642105328</v>
      </c>
      <c r="AN1140" s="285">
        <v>48.362933180588044</v>
      </c>
      <c r="AO1140" s="294">
        <f t="shared" si="621"/>
        <v>5.2713855154576184E-3</v>
      </c>
      <c r="AP1140" s="294">
        <f t="shared" si="622"/>
        <v>3.1640110815157794E-3</v>
      </c>
      <c r="AQ1140" s="295">
        <f t="shared" si="623"/>
        <v>1.9633952594296834E-2</v>
      </c>
      <c r="AR1140" s="296">
        <f t="shared" si="624"/>
        <v>2.3413900869222774E-6</v>
      </c>
      <c r="AS1140" s="475"/>
    </row>
    <row r="1141" spans="4:45" s="20" customFormat="1" x14ac:dyDescent="0.25">
      <c r="D1141" s="463"/>
      <c r="E1141" s="426"/>
      <c r="F1141" s="370"/>
      <c r="G1141" s="370"/>
      <c r="H1141" s="283">
        <v>2</v>
      </c>
      <c r="I1141" s="284">
        <v>2683.7033384544602</v>
      </c>
      <c r="J1141" s="284">
        <v>48.3692565837001</v>
      </c>
      <c r="K1141" s="285">
        <v>2683.3990412878225</v>
      </c>
      <c r="L1141" s="285">
        <v>48.374157402174013</v>
      </c>
      <c r="M1141" s="286">
        <f t="shared" si="613"/>
        <v>1.1338703584614411E-2</v>
      </c>
      <c r="N1141" s="286">
        <f t="shared" si="614"/>
        <v>1.0132093854767205E-2</v>
      </c>
      <c r="O1141" s="287">
        <f t="shared" si="615"/>
        <v>9.2596765623764135E-2</v>
      </c>
      <c r="P1141" s="288">
        <f t="shared" si="616"/>
        <v>2.4018021714253411E-5</v>
      </c>
      <c r="Q1141" s="223"/>
      <c r="R1141" s="23"/>
      <c r="S1141" s="372"/>
      <c r="T1141" s="367"/>
      <c r="U1141" s="367"/>
      <c r="V1141" s="3">
        <v>2</v>
      </c>
      <c r="W1141" s="252">
        <v>2903.6814201434399</v>
      </c>
      <c r="X1141" s="252">
        <v>48.370506088442802</v>
      </c>
      <c r="Y1141" s="253">
        <v>2903.4122083371476</v>
      </c>
      <c r="Z1141" s="253">
        <v>48.375127623233467</v>
      </c>
      <c r="AA1141" s="2">
        <f t="shared" si="617"/>
        <v>9.2713961120099008E-3</v>
      </c>
      <c r="AB1141" s="2">
        <f t="shared" si="618"/>
        <v>9.5544478741137664E-3</v>
      </c>
      <c r="AC1141" s="215">
        <f t="shared" si="619"/>
        <v>7.2474996647180503E-2</v>
      </c>
      <c r="AD1141" s="217">
        <f t="shared" si="620"/>
        <v>2.1358583821329701E-5</v>
      </c>
      <c r="AE1141" s="223"/>
      <c r="AF1141" s="23"/>
      <c r="AG1141" s="372"/>
      <c r="AH1141" s="367"/>
      <c r="AI1141" s="367"/>
      <c r="AJ1141" s="3">
        <v>2</v>
      </c>
      <c r="AK1141" s="285">
        <v>2658.1368929716</v>
      </c>
      <c r="AL1141" s="285">
        <v>48.3578141619153</v>
      </c>
      <c r="AM1141" s="285">
        <v>2657.8566483781651</v>
      </c>
      <c r="AN1141" s="285">
        <v>48.360990415314198</v>
      </c>
      <c r="AO1141" s="294">
        <f t="shared" si="621"/>
        <v>1.0542895445899321E-2</v>
      </c>
      <c r="AP1141" s="294">
        <f t="shared" si="622"/>
        <v>6.5682319475052816E-3</v>
      </c>
      <c r="AQ1141" s="295">
        <f t="shared" si="623"/>
        <v>7.8537032149476993E-2</v>
      </c>
      <c r="AR1141" s="296">
        <f t="shared" si="624"/>
        <v>1.008858565401208E-5</v>
      </c>
      <c r="AS1141" s="475"/>
    </row>
    <row r="1142" spans="4:45" s="20" customFormat="1" x14ac:dyDescent="0.25">
      <c r="D1142" s="463"/>
      <c r="E1142" s="426"/>
      <c r="F1142" s="370"/>
      <c r="G1142" s="370"/>
      <c r="H1142" s="283">
        <v>3</v>
      </c>
      <c r="I1142" s="284">
        <v>2683.6925739806802</v>
      </c>
      <c r="J1142" s="284">
        <v>48.364113605607201</v>
      </c>
      <c r="K1142" s="285">
        <v>2683.2361247829922</v>
      </c>
      <c r="L1142" s="285">
        <v>48.371751280393809</v>
      </c>
      <c r="M1142" s="286">
        <f t="shared" si="613"/>
        <v>1.7008252067075333E-2</v>
      </c>
      <c r="N1142" s="286">
        <f t="shared" si="614"/>
        <v>1.5792028876804073E-2</v>
      </c>
      <c r="O1142" s="287">
        <f t="shared" si="615"/>
        <v>0.20834587007003377</v>
      </c>
      <c r="P1142" s="288">
        <f t="shared" si="616"/>
        <v>5.8334076145984775E-5</v>
      </c>
      <c r="Q1142" s="223"/>
      <c r="R1142" s="23"/>
      <c r="S1142" s="372"/>
      <c r="T1142" s="367"/>
      <c r="U1142" s="367"/>
      <c r="V1142" s="3">
        <v>3</v>
      </c>
      <c r="W1142" s="252">
        <v>2903.6700375094401</v>
      </c>
      <c r="X1142" s="252">
        <v>48.365204399606903</v>
      </c>
      <c r="Y1142" s="253">
        <v>2903.2662175411724</v>
      </c>
      <c r="Z1142" s="253">
        <v>48.37246842348317</v>
      </c>
      <c r="AA1142" s="2">
        <f t="shared" si="617"/>
        <v>1.3907226477223759E-2</v>
      </c>
      <c r="AB1142" s="2">
        <f t="shared" si="618"/>
        <v>1.5019111293834177E-2</v>
      </c>
      <c r="AC1142" s="215">
        <f t="shared" si="619"/>
        <v>0.16307056677174717</v>
      </c>
      <c r="AD1142" s="217">
        <f t="shared" si="620"/>
        <v>5.2766042874982064E-5</v>
      </c>
      <c r="AE1142" s="223"/>
      <c r="AF1142" s="23"/>
      <c r="AG1142" s="372"/>
      <c r="AH1142" s="367"/>
      <c r="AI1142" s="367"/>
      <c r="AJ1142" s="3">
        <v>3</v>
      </c>
      <c r="AK1142" s="285">
        <v>2658.1262006633701</v>
      </c>
      <c r="AL1142" s="285">
        <v>48.354169612568398</v>
      </c>
      <c r="AM1142" s="285">
        <v>2657.7058304069942</v>
      </c>
      <c r="AN1142" s="285">
        <v>48.35916225473278</v>
      </c>
      <c r="AO1142" s="294">
        <f t="shared" si="621"/>
        <v>1.58145334209869E-2</v>
      </c>
      <c r="AP1142" s="294">
        <f t="shared" si="622"/>
        <v>1.0325153351582054E-2</v>
      </c>
      <c r="AQ1142" s="295">
        <f t="shared" si="623"/>
        <v>0.17671115244555499</v>
      </c>
      <c r="AR1142" s="296">
        <f t="shared" si="624"/>
        <v>2.492647578156276E-5</v>
      </c>
      <c r="AS1142" s="475"/>
    </row>
    <row r="1143" spans="4:45" s="20" customFormat="1" x14ac:dyDescent="0.25">
      <c r="D1143" s="463"/>
      <c r="E1143" s="426"/>
      <c r="F1143" s="370"/>
      <c r="G1143" s="370"/>
      <c r="H1143" s="283">
        <v>4</v>
      </c>
      <c r="I1143" s="284">
        <v>2683.6818096900001</v>
      </c>
      <c r="J1143" s="284">
        <v>48.3595531052949</v>
      </c>
      <c r="K1143" s="285">
        <v>2683.0732060197565</v>
      </c>
      <c r="L1143" s="285">
        <v>48.369476265853272</v>
      </c>
      <c r="M1143" s="286">
        <f t="shared" si="613"/>
        <v>2.2677937006023524E-2</v>
      </c>
      <c r="N1143" s="286">
        <f t="shared" si="614"/>
        <v>2.0519545614423828E-2</v>
      </c>
      <c r="O1143" s="287">
        <f t="shared" si="615"/>
        <v>0.37039842743399326</v>
      </c>
      <c r="P1143" s="288">
        <f t="shared" si="616"/>
        <v>9.8469115467239647E-5</v>
      </c>
      <c r="Q1143" s="223"/>
      <c r="R1143" s="23"/>
      <c r="S1143" s="372"/>
      <c r="T1143" s="367"/>
      <c r="U1143" s="367"/>
      <c r="V1143" s="3">
        <v>4</v>
      </c>
      <c r="W1143" s="252">
        <v>2903.6586550556499</v>
      </c>
      <c r="X1143" s="252">
        <v>48.360501742540499</v>
      </c>
      <c r="Y1143" s="253">
        <v>2903.1202254609025</v>
      </c>
      <c r="Z1143" s="253">
        <v>48.369965918746722</v>
      </c>
      <c r="AA1143" s="2">
        <f t="shared" si="617"/>
        <v>1.8543143623646549E-2</v>
      </c>
      <c r="AB1143" s="2">
        <f t="shared" si="618"/>
        <v>1.9570053794328648E-2</v>
      </c>
      <c r="AC1143" s="215">
        <f t="shared" si="619"/>
        <v>0.28990642849986331</v>
      </c>
      <c r="AD1143" s="217">
        <f t="shared" si="620"/>
        <v>8.957063126242658E-5</v>
      </c>
      <c r="AE1143" s="223"/>
      <c r="AF1143" s="23"/>
      <c r="AG1143" s="372"/>
      <c r="AH1143" s="367"/>
      <c r="AI1143" s="367"/>
      <c r="AJ1143" s="3">
        <v>4</v>
      </c>
      <c r="AK1143" s="285">
        <v>2658.1155084808602</v>
      </c>
      <c r="AL1143" s="285">
        <v>48.350938081224598</v>
      </c>
      <c r="AM1143" s="285">
        <v>2657.5550102303068</v>
      </c>
      <c r="AN1143" s="285">
        <v>48.357441938324804</v>
      </c>
      <c r="AO1143" s="294">
        <f t="shared" si="621"/>
        <v>2.1086301508156338E-2</v>
      </c>
      <c r="AP1143" s="294">
        <f t="shared" si="622"/>
        <v>1.3451356598874007E-2</v>
      </c>
      <c r="AQ1143" s="295">
        <f t="shared" si="623"/>
        <v>0.31415828887335151</v>
      </c>
      <c r="AR1143" s="296">
        <f t="shared" si="624"/>
        <v>4.2300157179903761E-5</v>
      </c>
      <c r="AS1143" s="475"/>
    </row>
    <row r="1144" spans="4:45" s="20" customFormat="1" x14ac:dyDescent="0.25">
      <c r="D1144" s="463"/>
      <c r="E1144" s="426"/>
      <c r="F1144" s="370"/>
      <c r="G1144" s="370"/>
      <c r="H1144" s="283">
        <v>5</v>
      </c>
      <c r="I1144" s="284">
        <v>2683.67104555167</v>
      </c>
      <c r="J1144" s="284">
        <v>48.355311085745299</v>
      </c>
      <c r="K1144" s="285">
        <v>2682.9102849167193</v>
      </c>
      <c r="L1144" s="285">
        <v>48.36732521472554</v>
      </c>
      <c r="M1144" s="286">
        <f t="shared" si="613"/>
        <v>2.8347760289460917E-2</v>
      </c>
      <c r="N1144" s="286">
        <f t="shared" si="614"/>
        <v>2.4845521020300312E-2</v>
      </c>
      <c r="O1144" s="287">
        <f t="shared" si="615"/>
        <v>0.57875674369052654</v>
      </c>
      <c r="P1144" s="288">
        <f t="shared" si="616"/>
        <v>1.4433929515385362E-4</v>
      </c>
      <c r="Q1144" s="223"/>
      <c r="R1144" s="23"/>
      <c r="S1144" s="372"/>
      <c r="T1144" s="367"/>
      <c r="U1144" s="367"/>
      <c r="V1144" s="3">
        <v>5</v>
      </c>
      <c r="W1144" s="252">
        <v>2903.6472727517998</v>
      </c>
      <c r="X1144" s="252">
        <v>48.356126531592203</v>
      </c>
      <c r="Y1144" s="253">
        <v>2902.9742320178543</v>
      </c>
      <c r="Z1144" s="253">
        <v>48.36761087575924</v>
      </c>
      <c r="AA1144" s="2">
        <f t="shared" si="617"/>
        <v>2.3179149212145284E-2</v>
      </c>
      <c r="AB1144" s="2">
        <f t="shared" si="618"/>
        <v>2.3749512193732825E-2</v>
      </c>
      <c r="AC1144" s="215">
        <f t="shared" si="619"/>
        <v>0.45298382954993349</v>
      </c>
      <c r="AD1144" s="217">
        <f t="shared" si="620"/>
        <v>1.3189016094696511E-4</v>
      </c>
      <c r="AE1144" s="223"/>
      <c r="AF1144" s="23"/>
      <c r="AG1144" s="372"/>
      <c r="AH1144" s="367"/>
      <c r="AI1144" s="367"/>
      <c r="AJ1144" s="3">
        <v>5</v>
      </c>
      <c r="AK1144" s="285">
        <v>2658.1048164021499</v>
      </c>
      <c r="AL1144" s="285">
        <v>48.347932385472603</v>
      </c>
      <c r="AM1144" s="285">
        <v>2657.4041877852933</v>
      </c>
      <c r="AN1144" s="285">
        <v>48.355823104369811</v>
      </c>
      <c r="AO1144" s="294">
        <f t="shared" si="621"/>
        <v>2.6358201246743013E-2</v>
      </c>
      <c r="AP1144" s="294">
        <f t="shared" si="622"/>
        <v>1.6320695648981118E-2</v>
      </c>
      <c r="AQ1144" s="295">
        <f t="shared" si="623"/>
        <v>0.49088045875845904</v>
      </c>
      <c r="AR1144" s="296">
        <f t="shared" si="624"/>
        <v>6.2263444714757963E-5</v>
      </c>
      <c r="AS1144" s="475"/>
    </row>
    <row r="1145" spans="4:45" s="20" customFormat="1" x14ac:dyDescent="0.25">
      <c r="D1145" s="463"/>
      <c r="E1145" s="426"/>
      <c r="F1145" s="370"/>
      <c r="G1145" s="370"/>
      <c r="H1145" s="283">
        <v>6</v>
      </c>
      <c r="I1145" s="284">
        <v>2683.6602815554802</v>
      </c>
      <c r="J1145" s="284">
        <v>48.351269994655603</v>
      </c>
      <c r="K1145" s="285">
        <v>2682.747361396885</v>
      </c>
      <c r="L1145" s="285">
        <v>48.365291372435635</v>
      </c>
      <c r="M1145" s="286">
        <f t="shared" si="613"/>
        <v>3.4017724406832581E-2</v>
      </c>
      <c r="N1145" s="286">
        <f t="shared" si="614"/>
        <v>2.899898551078901E-2</v>
      </c>
      <c r="O1145" s="287">
        <f t="shared" si="615"/>
        <v>0.83342321596943125</v>
      </c>
      <c r="P1145" s="288">
        <f t="shared" si="616"/>
        <v>1.9659903485039334E-4</v>
      </c>
      <c r="Q1145" s="223"/>
      <c r="R1145" s="23"/>
      <c r="S1145" s="372"/>
      <c r="T1145" s="367"/>
      <c r="U1145" s="367"/>
      <c r="V1145" s="3">
        <v>6</v>
      </c>
      <c r="W1145" s="252">
        <v>2903.6358905878301</v>
      </c>
      <c r="X1145" s="252">
        <v>48.351958261568903</v>
      </c>
      <c r="Y1145" s="253">
        <v>2902.8282371381474</v>
      </c>
      <c r="Z1145" s="253">
        <v>48.365394605321939</v>
      </c>
      <c r="AA1145" s="2">
        <f t="shared" si="617"/>
        <v>2.781524544109313E-2</v>
      </c>
      <c r="AB1145" s="2">
        <f t="shared" si="618"/>
        <v>2.7788623741667247E-2</v>
      </c>
      <c r="AC1145" s="215">
        <f t="shared" si="619"/>
        <v>0.65230409478432572</v>
      </c>
      <c r="AD1145" s="217">
        <f t="shared" si="620"/>
        <v>1.805353334497327E-4</v>
      </c>
      <c r="AE1145" s="223"/>
      <c r="AF1145" s="23"/>
      <c r="AG1145" s="372"/>
      <c r="AH1145" s="367"/>
      <c r="AI1145" s="367"/>
      <c r="AJ1145" s="3">
        <v>6</v>
      </c>
      <c r="AK1145" s="285">
        <v>2658.0941244199198</v>
      </c>
      <c r="AL1145" s="285">
        <v>48.345069080547702</v>
      </c>
      <c r="AM1145" s="285">
        <v>2657.2533630128191</v>
      </c>
      <c r="AN1145" s="285">
        <v>48.354299766421214</v>
      </c>
      <c r="AO1145" s="294">
        <f t="shared" si="621"/>
        <v>3.1630234587127444E-2</v>
      </c>
      <c r="AP1145" s="294">
        <f t="shared" si="622"/>
        <v>1.9093334747608173E-2</v>
      </c>
      <c r="AQ1145" s="295">
        <f t="shared" si="623"/>
        <v>0.70687974366990181</v>
      </c>
      <c r="AR1145" s="296">
        <f t="shared" si="624"/>
        <v>8.5205561695442743E-5</v>
      </c>
      <c r="AS1145" s="475"/>
    </row>
    <row r="1146" spans="4:45" s="20" customFormat="1" x14ac:dyDescent="0.25">
      <c r="D1146" s="463"/>
      <c r="E1146" s="426"/>
      <c r="F1146" s="370"/>
      <c r="G1146" s="370"/>
      <c r="H1146" s="283">
        <v>7</v>
      </c>
      <c r="I1146" s="284">
        <v>2683.6495176717099</v>
      </c>
      <c r="J1146" s="284">
        <v>48.348234511844197</v>
      </c>
      <c r="K1146" s="285">
        <v>2682.5844353874181</v>
      </c>
      <c r="L1146" s="285">
        <v>48.363368352451133</v>
      </c>
      <c r="M1146" s="286">
        <f t="shared" si="613"/>
        <v>3.9687830965937594E-2</v>
      </c>
      <c r="N1146" s="286">
        <f t="shared" si="614"/>
        <v>3.1301744023824157E-2</v>
      </c>
      <c r="O1146" s="287">
        <f t="shared" si="615"/>
        <v>1.1344002723121274</v>
      </c>
      <c r="P1146" s="288">
        <f t="shared" si="616"/>
        <v>2.2903313151613524E-4</v>
      </c>
      <c r="Q1146" s="223"/>
      <c r="R1146" s="23"/>
      <c r="S1146" s="372"/>
      <c r="T1146" s="367"/>
      <c r="U1146" s="367"/>
      <c r="V1146" s="3">
        <v>7</v>
      </c>
      <c r="W1146" s="252">
        <v>2903.6245085344699</v>
      </c>
      <c r="X1146" s="252">
        <v>48.348826412023797</v>
      </c>
      <c r="Y1146" s="253">
        <v>2902.6822407522336</v>
      </c>
      <c r="Z1146" s="253">
        <v>48.363308930243527</v>
      </c>
      <c r="AA1146" s="2">
        <f t="shared" si="617"/>
        <v>3.2451433698356243E-2</v>
      </c>
      <c r="AB1146" s="2">
        <f t="shared" si="618"/>
        <v>2.9954229077477298E-2</v>
      </c>
      <c r="AC1146" s="215">
        <f t="shared" si="619"/>
        <v>0.88786857344048831</v>
      </c>
      <c r="AD1146" s="217">
        <f t="shared" si="620"/>
        <v>2.0974333398479566E-4</v>
      </c>
      <c r="AE1146" s="223"/>
      <c r="AF1146" s="23"/>
      <c r="AG1146" s="372"/>
      <c r="AH1146" s="367"/>
      <c r="AI1146" s="367"/>
      <c r="AJ1146" s="3">
        <v>7</v>
      </c>
      <c r="AK1146" s="285">
        <v>2658.0834325129799</v>
      </c>
      <c r="AL1146" s="285">
        <v>48.342918369692903</v>
      </c>
      <c r="AM1146" s="285">
        <v>2657.102535857206</v>
      </c>
      <c r="AN1146" s="285">
        <v>48.352866291169285</v>
      </c>
      <c r="AO1146" s="294">
        <f t="shared" si="621"/>
        <v>3.6902402828136741E-2</v>
      </c>
      <c r="AP1146" s="294">
        <f t="shared" si="622"/>
        <v>2.0577825691670149E-2</v>
      </c>
      <c r="AQ1146" s="295">
        <f t="shared" si="623"/>
        <v>0.96215824930842886</v>
      </c>
      <c r="AR1146" s="296">
        <f t="shared" si="624"/>
        <v>9.8961141700258125E-5</v>
      </c>
      <c r="AS1146" s="475"/>
    </row>
    <row r="1147" spans="4:45" s="20" customFormat="1" x14ac:dyDescent="0.25">
      <c r="D1147" s="463"/>
      <c r="E1147" s="426"/>
      <c r="F1147" s="370"/>
      <c r="G1147" s="370"/>
      <c r="H1147" s="283">
        <v>8</v>
      </c>
      <c r="I1147" s="284">
        <v>2683.6387538682402</v>
      </c>
      <c r="J1147" s="284">
        <v>48.345420282617503</v>
      </c>
      <c r="K1147" s="285">
        <v>2682.4215068194167</v>
      </c>
      <c r="L1147" s="285">
        <v>48.361550116228486</v>
      </c>
      <c r="M1147" s="286">
        <f t="shared" si="613"/>
        <v>4.5358081338964795E-2</v>
      </c>
      <c r="N1147" s="286">
        <f t="shared" si="614"/>
        <v>3.336372611240232E-2</v>
      </c>
      <c r="O1147" s="287">
        <f t="shared" si="615"/>
        <v>1.4816903778696118</v>
      </c>
      <c r="P1147" s="288">
        <f t="shared" si="616"/>
        <v>2.6017153231797438E-4</v>
      </c>
      <c r="Q1147" s="223"/>
      <c r="R1147" s="23"/>
      <c r="S1147" s="372"/>
      <c r="T1147" s="367"/>
      <c r="U1147" s="367"/>
      <c r="V1147" s="3">
        <v>8</v>
      </c>
      <c r="W1147" s="252">
        <v>2903.6131265600902</v>
      </c>
      <c r="X1147" s="252">
        <v>48.345922489579699</v>
      </c>
      <c r="Y1147" s="253">
        <v>2902.5362427946407</v>
      </c>
      <c r="Z1147" s="253">
        <v>48.361346155170565</v>
      </c>
      <c r="AA1147" s="2">
        <f t="shared" si="617"/>
        <v>3.7087715150446003E-2</v>
      </c>
      <c r="AB1147" s="2">
        <f t="shared" si="618"/>
        <v>3.1902722704671788E-2</v>
      </c>
      <c r="AC1147" s="215">
        <f t="shared" si="619"/>
        <v>1.1596786442888349</v>
      </c>
      <c r="AD1147" s="217">
        <f t="shared" si="620"/>
        <v>2.3788946025886891E-4</v>
      </c>
      <c r="AE1147" s="223"/>
      <c r="AF1147" s="23"/>
      <c r="AG1147" s="372"/>
      <c r="AH1147" s="367"/>
      <c r="AI1147" s="367"/>
      <c r="AJ1147" s="3">
        <v>8</v>
      </c>
      <c r="AK1147" s="285">
        <v>2658.0727406583901</v>
      </c>
      <c r="AL1147" s="285">
        <v>48.340924445593203</v>
      </c>
      <c r="AM1147" s="285">
        <v>2656.9517062660302</v>
      </c>
      <c r="AN1147" s="285">
        <v>48.351517377610016</v>
      </c>
      <c r="AO1147" s="294">
        <f t="shared" si="621"/>
        <v>4.2174707080522351E-2</v>
      </c>
      <c r="AP1147" s="294">
        <f t="shared" si="622"/>
        <v>2.1912969473174101E-2</v>
      </c>
      <c r="AQ1147" s="295">
        <f t="shared" si="623"/>
        <v>1.2567181088537043</v>
      </c>
      <c r="AR1147" s="296">
        <f t="shared" si="624"/>
        <v>1.1221020871282182E-4</v>
      </c>
      <c r="AS1147" s="475"/>
    </row>
    <row r="1148" spans="4:45" s="20" customFormat="1" x14ac:dyDescent="0.25">
      <c r="D1148" s="463"/>
      <c r="E1148" s="426"/>
      <c r="F1148" s="370"/>
      <c r="G1148" s="370"/>
      <c r="H1148" s="283">
        <v>9</v>
      </c>
      <c r="I1148" s="284">
        <v>2683.62799013226</v>
      </c>
      <c r="J1148" s="284">
        <v>48.342892785714703</v>
      </c>
      <c r="K1148" s="285">
        <v>2682.2585756276981</v>
      </c>
      <c r="L1148" s="285">
        <v>48.359830954252004</v>
      </c>
      <c r="M1148" s="286">
        <f t="shared" si="613"/>
        <v>5.1028477478895398E-2</v>
      </c>
      <c r="N1148" s="286">
        <f t="shared" si="614"/>
        <v>3.5037556838771432E-2</v>
      </c>
      <c r="O1148" s="287">
        <f t="shared" si="615"/>
        <v>1.8752960853047151</v>
      </c>
      <c r="P1148" s="288">
        <f t="shared" si="616"/>
        <v>2.8690155339801767E-4</v>
      </c>
      <c r="Q1148" s="223"/>
      <c r="R1148" s="23"/>
      <c r="S1148" s="372"/>
      <c r="T1148" s="367"/>
      <c r="U1148" s="367"/>
      <c r="V1148" s="3">
        <v>9</v>
      </c>
      <c r="W1148" s="252">
        <v>2903.60174465209</v>
      </c>
      <c r="X1148" s="252">
        <v>48.343314110491598</v>
      </c>
      <c r="Y1148" s="253">
        <v>2902.3902432037335</v>
      </c>
      <c r="Z1148" s="253">
        <v>48.35949903819558</v>
      </c>
      <c r="AA1148" s="2">
        <f t="shared" si="617"/>
        <v>4.1724091486992812E-2</v>
      </c>
      <c r="AB1148" s="2">
        <f t="shared" si="618"/>
        <v>3.3479143914276158E-2</v>
      </c>
      <c r="AC1148" s="215">
        <f t="shared" si="619"/>
        <v>1.4677357593700362</v>
      </c>
      <c r="AD1148" s="217">
        <f t="shared" si="620"/>
        <v>2.6195188478312585E-4</v>
      </c>
      <c r="AE1148" s="223"/>
      <c r="AF1148" s="23"/>
      <c r="AG1148" s="372"/>
      <c r="AH1148" s="367"/>
      <c r="AI1148" s="367"/>
      <c r="AJ1148" s="3">
        <v>9</v>
      </c>
      <c r="AK1148" s="285">
        <v>2658.0620488470299</v>
      </c>
      <c r="AL1148" s="285">
        <v>48.339133707515501</v>
      </c>
      <c r="AM1148" s="285">
        <v>2656.8008741899289</v>
      </c>
      <c r="AN1148" s="285">
        <v>48.350248037442775</v>
      </c>
      <c r="AO1148" s="294">
        <f t="shared" si="621"/>
        <v>4.7447148859752486E-2</v>
      </c>
      <c r="AP1148" s="294">
        <f t="shared" si="622"/>
        <v>2.2992406100041506E-2</v>
      </c>
      <c r="AQ1148" s="295">
        <f t="shared" si="623"/>
        <v>1.5905615157139186</v>
      </c>
      <c r="AR1148" s="296">
        <f t="shared" si="624"/>
        <v>1.2352832973229878E-4</v>
      </c>
      <c r="AS1148" s="475"/>
    </row>
    <row r="1149" spans="4:45" s="20" customFormat="1" x14ac:dyDescent="0.25">
      <c r="D1149" s="463"/>
      <c r="E1149" s="426"/>
      <c r="F1149" s="370"/>
      <c r="G1149" s="370"/>
      <c r="H1149" s="283">
        <v>10</v>
      </c>
      <c r="I1149" s="284">
        <v>2683.6172264514898</v>
      </c>
      <c r="J1149" s="284">
        <v>48.340660710151397</v>
      </c>
      <c r="K1149" s="285">
        <v>2682.0956417505959</v>
      </c>
      <c r="L1149" s="285">
        <v>48.358205468105943</v>
      </c>
      <c r="M1149" s="286">
        <f t="shared" si="613"/>
        <v>5.6699021227626878E-2</v>
      </c>
      <c r="N1149" s="286">
        <f t="shared" si="614"/>
        <v>3.6293997013702159E-2</v>
      </c>
      <c r="O1149" s="287">
        <f t="shared" si="615"/>
        <v>2.3152200019946281</v>
      </c>
      <c r="P1149" s="288">
        <f t="shared" si="616"/>
        <v>3.078185316836136E-4</v>
      </c>
      <c r="Q1149" s="223"/>
      <c r="R1149" s="23"/>
      <c r="S1149" s="372"/>
      <c r="T1149" s="367"/>
      <c r="U1149" s="367"/>
      <c r="V1149" s="3">
        <v>10</v>
      </c>
      <c r="W1149" s="252">
        <v>2903.5903627983398</v>
      </c>
      <c r="X1149" s="252">
        <v>48.341010542013599</v>
      </c>
      <c r="Y1149" s="253">
        <v>2902.2442419214867</v>
      </c>
      <c r="Z1149" s="253">
        <v>48.357760764138114</v>
      </c>
      <c r="AA1149" s="2">
        <f t="shared" si="617"/>
        <v>4.6360564289646085E-2</v>
      </c>
      <c r="AB1149" s="2">
        <f t="shared" si="618"/>
        <v>3.4650128196961491E-2</v>
      </c>
      <c r="AC1149" s="215">
        <f t="shared" si="619"/>
        <v>1.8120414150997382</v>
      </c>
      <c r="AD1149" s="217">
        <f t="shared" si="620"/>
        <v>2.8056994122057104E-4</v>
      </c>
      <c r="AE1149" s="223"/>
      <c r="AF1149" s="23"/>
      <c r="AG1149" s="372"/>
      <c r="AH1149" s="367"/>
      <c r="AI1149" s="367"/>
      <c r="AJ1149" s="3">
        <v>10</v>
      </c>
      <c r="AK1149" s="285">
        <v>2658.05135707012</v>
      </c>
      <c r="AL1149" s="285">
        <v>48.3375522912809</v>
      </c>
      <c r="AM1149" s="285">
        <v>2656.650039582421</v>
      </c>
      <c r="AN1149" s="285">
        <v>48.349053576624243</v>
      </c>
      <c r="AO1149" s="294">
        <f t="shared" si="621"/>
        <v>5.2719729585801289E-2</v>
      </c>
      <c r="AP1149" s="294">
        <f t="shared" si="622"/>
        <v>2.3793685857397686E-2</v>
      </c>
      <c r="AQ1149" s="295">
        <f t="shared" si="623"/>
        <v>1.9636907013312859</v>
      </c>
      <c r="AR1149" s="296">
        <f t="shared" si="624"/>
        <v>1.3227956454898995E-4</v>
      </c>
      <c r="AS1149" s="475"/>
    </row>
    <row r="1150" spans="4:45" s="20" customFormat="1" x14ac:dyDescent="0.25">
      <c r="D1150" s="463"/>
      <c r="E1150" s="426"/>
      <c r="F1150" s="370"/>
      <c r="G1150" s="370"/>
      <c r="H1150" s="283">
        <v>11</v>
      </c>
      <c r="I1150" s="285">
        <v>2683.6064627996202</v>
      </c>
      <c r="J1150" s="285">
        <v>48.339174462228002</v>
      </c>
      <c r="K1150" s="285">
        <v>2681.9327051297691</v>
      </c>
      <c r="L1150" s="285">
        <v>48.356668553523484</v>
      </c>
      <c r="M1150" s="286">
        <f t="shared" ref="M1150:M1213" si="625">ABS(I1150-K1150)/I1150*100</f>
        <v>6.2369713780795623E-2</v>
      </c>
      <c r="N1150" s="286">
        <f t="shared" ref="N1150:N1213" si="626">ABS(J1150-L1150)/J1150*100</f>
        <v>3.6190298014195932E-2</v>
      </c>
      <c r="O1150" s="287">
        <f t="shared" ref="O1150:O1213" si="627">(K1150-I1150)^2</f>
        <v>2.8014647373852384</v>
      </c>
      <c r="P1150" s="288">
        <f t="shared" ref="P1150:P1213" si="628">(L1150-J1150)^2</f>
        <v>3.0604323025467328E-4</v>
      </c>
      <c r="Q1150" s="223"/>
      <c r="R1150" s="23"/>
      <c r="S1150" s="372"/>
      <c r="T1150" s="367"/>
      <c r="U1150" s="367"/>
      <c r="V1150" s="3">
        <v>11</v>
      </c>
      <c r="W1150" s="253">
        <v>2903.5789809729499</v>
      </c>
      <c r="X1150" s="253">
        <v>48.339476632019199</v>
      </c>
      <c r="Y1150" s="253">
        <v>2902.0982388932725</v>
      </c>
      <c r="Z1150" s="253">
        <v>48.35612491940018</v>
      </c>
      <c r="AA1150" s="2">
        <f t="shared" ref="AA1150:AA1213" si="629">ABS(W1150-Y1150)/W1150*100</f>
        <v>5.0997134549486491E-2</v>
      </c>
      <c r="AB1150" s="2">
        <f t="shared" ref="AB1150:AB1213" si="630">ABS(X1150-Z1150)/X1150*100</f>
        <v>3.4440355049176731E-2</v>
      </c>
      <c r="AC1150" s="215">
        <f t="shared" ref="AC1150:AC1213" si="631">(Y1150-W1150)^2</f>
        <v>2.1925971065273044</v>
      </c>
      <c r="AD1150" s="217">
        <f t="shared" ref="AD1150:AD1213" si="632">(Z1150-X1150)^2</f>
        <v>2.771654727197389E-4</v>
      </c>
      <c r="AE1150" s="223"/>
      <c r="AF1150" s="23"/>
      <c r="AG1150" s="372"/>
      <c r="AH1150" s="367"/>
      <c r="AI1150" s="367"/>
      <c r="AJ1150" s="3">
        <v>11</v>
      </c>
      <c r="AK1150" s="285">
        <v>2658.0406653089199</v>
      </c>
      <c r="AL1150" s="285">
        <v>48.336499329284202</v>
      </c>
      <c r="AM1150" s="285">
        <v>2656.4992023997365</v>
      </c>
      <c r="AN1150" s="285">
        <v>48.347929578010486</v>
      </c>
      <c r="AO1150" s="294">
        <f t="shared" ref="AO1150:AO1213" si="633">ABS(AK1150-AM1150)/AK1150*100</f>
        <v>5.7992450202193853E-2</v>
      </c>
      <c r="AP1150" s="294">
        <f t="shared" ref="AP1150:AP1213" si="634">ABS(AL1150-AN1150)/AL1150*100</f>
        <v>2.364724149429627E-2</v>
      </c>
      <c r="AQ1150" s="295">
        <f t="shared" ref="AQ1150:AQ1213" si="635">(AM1150-AK1150)^2</f>
        <v>2.3761079003879586</v>
      </c>
      <c r="AR1150" s="296">
        <f t="shared" ref="AR1150:AR1213" si="636">(AN1150-AL1150)^2</f>
        <v>1.3065058594473371E-4</v>
      </c>
      <c r="AS1150" s="475"/>
    </row>
    <row r="1151" spans="4:45" s="20" customFormat="1" x14ac:dyDescent="0.25">
      <c r="D1151" s="463"/>
      <c r="E1151" s="426"/>
      <c r="F1151" s="370"/>
      <c r="G1151" s="370"/>
      <c r="H1151" s="283">
        <v>12</v>
      </c>
      <c r="I1151" s="285">
        <v>2683.5956991641601</v>
      </c>
      <c r="J1151" s="285">
        <v>48.337747587499102</v>
      </c>
      <c r="K1151" s="285">
        <v>2681.7697657100207</v>
      </c>
      <c r="L1151" s="285">
        <v>48.355215384359269</v>
      </c>
      <c r="M1151" s="286">
        <f t="shared" si="625"/>
        <v>6.8040556731706683E-2</v>
      </c>
      <c r="N1151" s="286">
        <f t="shared" si="626"/>
        <v>3.6136968998291781E-2</v>
      </c>
      <c r="O1151" s="287">
        <f t="shared" si="627"/>
        <v>3.3340329789455536</v>
      </c>
      <c r="P1151" s="288">
        <f t="shared" si="628"/>
        <v>3.0512392714806305E-4</v>
      </c>
      <c r="Q1151" s="223"/>
      <c r="R1151" s="23"/>
      <c r="S1151" s="372"/>
      <c r="T1151" s="367"/>
      <c r="U1151" s="367"/>
      <c r="V1151" s="3">
        <v>12</v>
      </c>
      <c r="W1151" s="253">
        <v>2903.5675991636499</v>
      </c>
      <c r="X1151" s="253">
        <v>48.338004010996599</v>
      </c>
      <c r="Y1151" s="253">
        <v>2901.9522340676604</v>
      </c>
      <c r="Z1151" s="253">
        <v>48.354585468303313</v>
      </c>
      <c r="AA1151" s="2">
        <f t="shared" si="629"/>
        <v>5.5633803616448922E-2</v>
      </c>
      <c r="AB1151" s="2">
        <f t="shared" si="630"/>
        <v>3.4303148518382363E-2</v>
      </c>
      <c r="AC1151" s="215">
        <f t="shared" si="631"/>
        <v>2.6094043933413147</v>
      </c>
      <c r="AD1151" s="217">
        <f t="shared" si="632"/>
        <v>2.7494472641437202E-4</v>
      </c>
      <c r="AE1151" s="223"/>
      <c r="AF1151" s="23"/>
      <c r="AG1151" s="372"/>
      <c r="AH1151" s="367"/>
      <c r="AI1151" s="367"/>
      <c r="AJ1151" s="3">
        <v>12</v>
      </c>
      <c r="AK1151" s="285">
        <v>2658.02997355454</v>
      </c>
      <c r="AL1151" s="285">
        <v>48.335488437370799</v>
      </c>
      <c r="AM1151" s="285">
        <v>2656.3483626006564</v>
      </c>
      <c r="AN1151" s="285">
        <v>48.346871885022956</v>
      </c>
      <c r="AO1151" s="294">
        <f t="shared" si="633"/>
        <v>6.3265311927043502E-2</v>
      </c>
      <c r="AP1151" s="294">
        <f t="shared" si="634"/>
        <v>2.3550910563171889E-2</v>
      </c>
      <c r="AQ1151" s="295">
        <f t="shared" si="635"/>
        <v>2.8278154002212834</v>
      </c>
      <c r="AR1151" s="296">
        <f t="shared" si="636"/>
        <v>1.2958288044940977E-4</v>
      </c>
      <c r="AS1151" s="475"/>
    </row>
    <row r="1152" spans="4:45" s="20" customFormat="1" x14ac:dyDescent="0.25">
      <c r="D1152" s="463"/>
      <c r="E1152" s="426"/>
      <c r="F1152" s="370"/>
      <c r="G1152" s="370"/>
      <c r="H1152" s="283">
        <v>13</v>
      </c>
      <c r="I1152" s="285">
        <v>2683.5849355442301</v>
      </c>
      <c r="J1152" s="285">
        <v>48.3363145591495</v>
      </c>
      <c r="K1152" s="285">
        <v>2681.6068234391259</v>
      </c>
      <c r="L1152" s="285">
        <v>48.353841397435275</v>
      </c>
      <c r="M1152" s="286">
        <f t="shared" si="625"/>
        <v>7.3711551995391311E-2</v>
      </c>
      <c r="N1152" s="286">
        <f t="shared" si="626"/>
        <v>3.6260187491802771E-2</v>
      </c>
      <c r="O1152" s="287">
        <f t="shared" si="627"/>
        <v>3.9129275003596655</v>
      </c>
      <c r="P1152" s="288">
        <f t="shared" si="628"/>
        <v>3.0719006029571432E-4</v>
      </c>
      <c r="Q1152" s="223"/>
      <c r="R1152" s="23"/>
      <c r="S1152" s="372"/>
      <c r="T1152" s="367"/>
      <c r="U1152" s="367"/>
      <c r="V1152" s="3">
        <v>13</v>
      </c>
      <c r="W1152" s="253">
        <v>2903.5562173695798</v>
      </c>
      <c r="X1152" s="253">
        <v>48.336525036424398</v>
      </c>
      <c r="Y1152" s="253">
        <v>2901.8062273962287</v>
      </c>
      <c r="Z1152" s="253">
        <v>48.353136730819948</v>
      </c>
      <c r="AA1152" s="2">
        <f t="shared" si="629"/>
        <v>6.0270573129681565E-2</v>
      </c>
      <c r="AB1152" s="2">
        <f t="shared" si="630"/>
        <v>3.4366753470656444E-2</v>
      </c>
      <c r="AC1152" s="215">
        <f t="shared" si="631"/>
        <v>3.0624649068295531</v>
      </c>
      <c r="AD1152" s="217">
        <f t="shared" si="632"/>
        <v>2.7594839069115069E-4</v>
      </c>
      <c r="AE1152" s="223"/>
      <c r="AF1152" s="23"/>
      <c r="AG1152" s="372"/>
      <c r="AH1152" s="367"/>
      <c r="AI1152" s="367"/>
      <c r="AJ1152" s="3">
        <v>13</v>
      </c>
      <c r="AK1152" s="285">
        <v>2658.0192818063501</v>
      </c>
      <c r="AL1152" s="285">
        <v>48.334473185462798</v>
      </c>
      <c r="AM1152" s="285">
        <v>2656.1975201463633</v>
      </c>
      <c r="AN1152" s="285">
        <v>48.345876586277974</v>
      </c>
      <c r="AO1152" s="294">
        <f t="shared" si="633"/>
        <v>6.8538316198698282E-2</v>
      </c>
      <c r="AP1152" s="294">
        <f t="shared" si="634"/>
        <v>2.359268667607187E-2</v>
      </c>
      <c r="AQ1152" s="295">
        <f t="shared" si="635"/>
        <v>3.3188155457978801</v>
      </c>
      <c r="AR1152" s="296">
        <f t="shared" si="636"/>
        <v>1.3003755015156152E-4</v>
      </c>
      <c r="AS1152" s="475"/>
    </row>
    <row r="1153" spans="4:45" s="20" customFormat="1" x14ac:dyDescent="0.25">
      <c r="D1153" s="463"/>
      <c r="E1153" s="426"/>
      <c r="F1153" s="370"/>
      <c r="G1153" s="370"/>
      <c r="H1153" s="283">
        <v>14</v>
      </c>
      <c r="I1153" s="285">
        <v>2683.5741719356802</v>
      </c>
      <c r="J1153" s="285">
        <v>48.335172326937702</v>
      </c>
      <c r="K1153" s="285">
        <v>2681.4438782676712</v>
      </c>
      <c r="L1153" s="285">
        <v>48.352542278212354</v>
      </c>
      <c r="M1153" s="286">
        <f t="shared" si="625"/>
        <v>7.9382701260402352E-2</v>
      </c>
      <c r="N1153" s="286">
        <f t="shared" si="626"/>
        <v>3.5936462907719673E-2</v>
      </c>
      <c r="O1153" s="287">
        <f t="shared" si="627"/>
        <v>4.5381511119593121</v>
      </c>
      <c r="P1153" s="288">
        <f t="shared" si="628"/>
        <v>3.0171520728379682E-4</v>
      </c>
      <c r="Q1153" s="223"/>
      <c r="R1153" s="23"/>
      <c r="S1153" s="372"/>
      <c r="T1153" s="367"/>
      <c r="U1153" s="367"/>
      <c r="V1153" s="3">
        <v>14</v>
      </c>
      <c r="W1153" s="253">
        <v>2903.5448355866602</v>
      </c>
      <c r="X1153" s="253">
        <v>48.335346065428503</v>
      </c>
      <c r="Y1153" s="253">
        <v>2901.6602188333873</v>
      </c>
      <c r="Z1153" s="253">
        <v>48.351773361616935</v>
      </c>
      <c r="AA1153" s="2">
        <f t="shared" si="629"/>
        <v>6.4907444520039853E-2</v>
      </c>
      <c r="AB1153" s="2">
        <f t="shared" si="630"/>
        <v>3.3986094081535287E-2</v>
      </c>
      <c r="AC1153" s="215">
        <f t="shared" si="631"/>
        <v>3.5517803067168647</v>
      </c>
      <c r="AD1153" s="217">
        <f t="shared" si="632"/>
        <v>2.6985606006247893E-4</v>
      </c>
      <c r="AE1153" s="223"/>
      <c r="AF1153" s="23"/>
      <c r="AG1153" s="372"/>
      <c r="AH1153" s="367"/>
      <c r="AI1153" s="367"/>
      <c r="AJ1153" s="3">
        <v>14</v>
      </c>
      <c r="AK1153" s="285">
        <v>2658.0085900613899</v>
      </c>
      <c r="AL1153" s="285">
        <v>48.333663969956397</v>
      </c>
      <c r="AM1153" s="285">
        <v>2656.0466750002984</v>
      </c>
      <c r="AN1153" s="285">
        <v>48.344940001122914</v>
      </c>
      <c r="AO1153" s="294">
        <f t="shared" si="633"/>
        <v>7.3811464282973527E-2</v>
      </c>
      <c r="AP1153" s="294">
        <f t="shared" si="634"/>
        <v>2.3329560062994657E-2</v>
      </c>
      <c r="AQ1153" s="295">
        <f t="shared" si="635"/>
        <v>3.8491107069377866</v>
      </c>
      <c r="AR1153" s="296">
        <f t="shared" si="636"/>
        <v>1.2714887886826242E-4</v>
      </c>
      <c r="AS1153" s="475"/>
    </row>
    <row r="1154" spans="4:45" s="20" customFormat="1" x14ac:dyDescent="0.25">
      <c r="D1154" s="463"/>
      <c r="E1154" s="426"/>
      <c r="F1154" s="370"/>
      <c r="G1154" s="370"/>
      <c r="H1154" s="283">
        <v>15</v>
      </c>
      <c r="I1154" s="285">
        <v>2683.5634083227701</v>
      </c>
      <c r="J1154" s="285">
        <v>48.334344605493897</v>
      </c>
      <c r="K1154" s="285">
        <v>2681.2809301489001</v>
      </c>
      <c r="L1154" s="285">
        <v>48.351313947242517</v>
      </c>
      <c r="M1154" s="286">
        <f t="shared" si="625"/>
        <v>8.5054005684797859E-2</v>
      </c>
      <c r="N1154" s="286">
        <f t="shared" si="626"/>
        <v>3.510824836278275E-2</v>
      </c>
      <c r="O1154" s="287">
        <f t="shared" si="627"/>
        <v>5.2097066141929478</v>
      </c>
      <c r="P1154" s="288">
        <f t="shared" si="628"/>
        <v>2.8795855938146042E-4</v>
      </c>
      <c r="Q1154" s="223"/>
      <c r="R1154" s="23"/>
      <c r="S1154" s="372"/>
      <c r="T1154" s="367"/>
      <c r="U1154" s="367"/>
      <c r="V1154" s="3">
        <v>15</v>
      </c>
      <c r="W1154" s="253">
        <v>2903.53345379948</v>
      </c>
      <c r="X1154" s="253">
        <v>48.334491562313097</v>
      </c>
      <c r="Y1154" s="253">
        <v>2901.5142083362107</v>
      </c>
      <c r="Z1154" s="253">
        <v>48.350490330333933</v>
      </c>
      <c r="AA1154" s="2">
        <f t="shared" si="629"/>
        <v>6.9544418736658439E-2</v>
      </c>
      <c r="AB1154" s="2">
        <f t="shared" si="630"/>
        <v>3.3100106163753258E-2</v>
      </c>
      <c r="AC1154" s="215">
        <f t="shared" si="631"/>
        <v>4.0773522409335348</v>
      </c>
      <c r="AD1154" s="217">
        <f t="shared" si="632"/>
        <v>2.5596057818452452E-4</v>
      </c>
      <c r="AE1154" s="223"/>
      <c r="AF1154" s="23"/>
      <c r="AG1154" s="372"/>
      <c r="AH1154" s="367"/>
      <c r="AI1154" s="367"/>
      <c r="AJ1154" s="3">
        <v>15</v>
      </c>
      <c r="AK1154" s="285">
        <v>2657.9978983084902</v>
      </c>
      <c r="AL1154" s="285">
        <v>48.333077594442202</v>
      </c>
      <c r="AM1154" s="285">
        <v>2655.8958271280299</v>
      </c>
      <c r="AN1154" s="285">
        <v>48.34405866602561</v>
      </c>
      <c r="AO1154" s="294">
        <f t="shared" si="633"/>
        <v>7.9084757057110433E-2</v>
      </c>
      <c r="AP1154" s="294">
        <f t="shared" si="634"/>
        <v>2.2719578661118348E-2</v>
      </c>
      <c r="AQ1154" s="295">
        <f t="shared" si="635"/>
        <v>4.418703247722056</v>
      </c>
      <c r="AR1154" s="296">
        <f t="shared" si="636"/>
        <v>1.2058393311994525E-4</v>
      </c>
      <c r="AS1154" s="475"/>
    </row>
    <row r="1155" spans="4:45" s="20" customFormat="1" x14ac:dyDescent="0.25">
      <c r="D1155" s="463"/>
      <c r="E1155" s="426"/>
      <c r="F1155" s="370"/>
      <c r="G1155" s="370"/>
      <c r="H1155" s="283">
        <v>16</v>
      </c>
      <c r="I1155" s="285">
        <v>2683.55264470471</v>
      </c>
      <c r="J1155" s="285">
        <v>48.333516884050198</v>
      </c>
      <c r="K1155" s="285">
        <v>2681.1179790385695</v>
      </c>
      <c r="L1155" s="285">
        <v>48.350152547359379</v>
      </c>
      <c r="M1155" s="286">
        <f t="shared" si="625"/>
        <v>9.07254668897476E-2</v>
      </c>
      <c r="N1155" s="286">
        <f t="shared" si="626"/>
        <v>3.4418483035465915E-2</v>
      </c>
      <c r="O1155" s="287">
        <f t="shared" si="627"/>
        <v>5.9275969058834512</v>
      </c>
      <c r="P1155" s="288">
        <f t="shared" si="628"/>
        <v>2.7674529373642663E-4</v>
      </c>
      <c r="Q1155" s="223"/>
      <c r="R1155" s="23"/>
      <c r="S1155" s="372"/>
      <c r="T1155" s="367"/>
      <c r="U1155" s="367"/>
      <c r="V1155" s="3">
        <v>16</v>
      </c>
      <c r="W1155" s="253">
        <v>2903.5220720072398</v>
      </c>
      <c r="X1155" s="253">
        <v>48.333637059197699</v>
      </c>
      <c r="Y1155" s="253">
        <v>2901.3681958642815</v>
      </c>
      <c r="Z1155" s="253">
        <v>48.349282903023813</v>
      </c>
      <c r="AA1155" s="2">
        <f t="shared" si="629"/>
        <v>7.4181497145269643E-2</v>
      </c>
      <c r="AB1155" s="2">
        <f t="shared" si="630"/>
        <v>3.2370507948639181E-2</v>
      </c>
      <c r="AC1155" s="215">
        <f t="shared" si="631"/>
        <v>4.6391824392050296</v>
      </c>
      <c r="AD1155" s="217">
        <f t="shared" si="632"/>
        <v>2.4479242903114966E-4</v>
      </c>
      <c r="AE1155" s="223"/>
      <c r="AF1155" s="23"/>
      <c r="AG1155" s="372"/>
      <c r="AH1155" s="367"/>
      <c r="AI1155" s="367"/>
      <c r="AJ1155" s="3">
        <v>16</v>
      </c>
      <c r="AK1155" s="285">
        <v>2657.9872065470699</v>
      </c>
      <c r="AL1155" s="285">
        <v>48.332491218927998</v>
      </c>
      <c r="AM1155" s="285">
        <v>2655.7449764971266</v>
      </c>
      <c r="AN1155" s="285">
        <v>48.343229321766607</v>
      </c>
      <c r="AO1155" s="294">
        <f t="shared" si="633"/>
        <v>8.435819572119771E-2</v>
      </c>
      <c r="AP1155" s="294">
        <f t="shared" si="634"/>
        <v>2.2217151584364003E-2</v>
      </c>
      <c r="AQ1155" s="295">
        <f t="shared" si="635"/>
        <v>5.0275955968690615</v>
      </c>
      <c r="AR1155" s="296">
        <f t="shared" si="636"/>
        <v>1.1530685257253523E-4</v>
      </c>
      <c r="AS1155" s="475"/>
    </row>
    <row r="1156" spans="4:45" s="20" customFormat="1" x14ac:dyDescent="0.25">
      <c r="D1156" s="463"/>
      <c r="E1156" s="426"/>
      <c r="F1156" s="370"/>
      <c r="G1156" s="370"/>
      <c r="H1156" s="283">
        <v>17</v>
      </c>
      <c r="I1156" s="285">
        <v>2683.5418810811202</v>
      </c>
      <c r="J1156" s="285">
        <v>48.3328868535609</v>
      </c>
      <c r="K1156" s="285">
        <v>2680.9550248948126</v>
      </c>
      <c r="L1156" s="285">
        <v>48.349054431566572</v>
      </c>
      <c r="M1156" s="286">
        <f t="shared" si="625"/>
        <v>9.639708642316569E-2</v>
      </c>
      <c r="N1156" s="286">
        <f t="shared" si="626"/>
        <v>3.3450470390183215E-2</v>
      </c>
      <c r="O1156" s="287">
        <f t="shared" si="627"/>
        <v>6.6918249286379723</v>
      </c>
      <c r="P1156" s="288">
        <f t="shared" si="628"/>
        <v>2.613905785694614E-4</v>
      </c>
      <c r="Q1156" s="223"/>
      <c r="R1156" s="23"/>
      <c r="S1156" s="372"/>
      <c r="T1156" s="367"/>
      <c r="U1156" s="367"/>
      <c r="V1156" s="3">
        <v>17</v>
      </c>
      <c r="W1156" s="253">
        <v>2903.51069020962</v>
      </c>
      <c r="X1156" s="253">
        <v>48.332986416771199</v>
      </c>
      <c r="Y1156" s="253">
        <v>2901.2221813795427</v>
      </c>
      <c r="Z1156" s="253">
        <v>48.348146624686734</v>
      </c>
      <c r="AA1156" s="2">
        <f t="shared" si="629"/>
        <v>7.8818681046841352E-2</v>
      </c>
      <c r="AB1156" s="2">
        <f t="shared" si="630"/>
        <v>3.1366172544791918E-2</v>
      </c>
      <c r="AC1156" s="215">
        <f t="shared" si="631"/>
        <v>5.2372726653415995</v>
      </c>
      <c r="AD1156" s="217">
        <f t="shared" si="632"/>
        <v>2.2983190404225902E-4</v>
      </c>
      <c r="AE1156" s="223"/>
      <c r="AF1156" s="23"/>
      <c r="AG1156" s="372"/>
      <c r="AH1156" s="367"/>
      <c r="AI1156" s="367"/>
      <c r="AJ1156" s="3">
        <v>17</v>
      </c>
      <c r="AK1156" s="285">
        <v>2657.9765147768899</v>
      </c>
      <c r="AL1156" s="285">
        <v>48.332044887683303</v>
      </c>
      <c r="AM1156" s="285">
        <v>2655.5941230770404</v>
      </c>
      <c r="AN1156" s="285">
        <v>48.342448901386923</v>
      </c>
      <c r="AO1156" s="294">
        <f t="shared" si="633"/>
        <v>8.9631781417354894E-2</v>
      </c>
      <c r="AP1156" s="294">
        <f t="shared" si="634"/>
        <v>2.1526119426145095E-2</v>
      </c>
      <c r="AQ1156" s="295">
        <f t="shared" si="635"/>
        <v>5.6757902115115506</v>
      </c>
      <c r="AR1156" s="296">
        <f t="shared" si="636"/>
        <v>1.0824350114512861E-4</v>
      </c>
      <c r="AS1156" s="475"/>
    </row>
    <row r="1157" spans="4:45" s="20" customFormat="1" x14ac:dyDescent="0.25">
      <c r="D1157" s="463"/>
      <c r="E1157" s="426"/>
      <c r="F1157" s="370"/>
      <c r="G1157" s="370"/>
      <c r="H1157" s="283">
        <v>18</v>
      </c>
      <c r="I1157" s="285">
        <v>2683.5311174467301</v>
      </c>
      <c r="J1157" s="285">
        <v>48.332387729498301</v>
      </c>
      <c r="K1157" s="285">
        <v>2680.7920676780095</v>
      </c>
      <c r="L1157" s="285">
        <v>48.348016151586066</v>
      </c>
      <c r="M1157" s="286">
        <f t="shared" si="625"/>
        <v>0.10206886556719816</v>
      </c>
      <c r="N1157" s="286">
        <f t="shared" si="626"/>
        <v>3.2335299003295043E-2</v>
      </c>
      <c r="O1157" s="287">
        <f t="shared" si="627"/>
        <v>7.5023936355285556</v>
      </c>
      <c r="P1157" s="288">
        <f t="shared" si="628"/>
        <v>2.4424757695334589E-4</v>
      </c>
      <c r="Q1157" s="223"/>
      <c r="R1157" s="23"/>
      <c r="S1157" s="372"/>
      <c r="T1157" s="367"/>
      <c r="U1157" s="367"/>
      <c r="V1157" s="3">
        <v>18</v>
      </c>
      <c r="W1157" s="253">
        <v>2903.49930840148</v>
      </c>
      <c r="X1157" s="253">
        <v>48.332470652859101</v>
      </c>
      <c r="Y1157" s="253">
        <v>2901.0761648461576</v>
      </c>
      <c r="Z1157" s="253">
        <v>48.347077302833334</v>
      </c>
      <c r="AA1157" s="2">
        <f t="shared" si="629"/>
        <v>8.3455971500007026E-2</v>
      </c>
      <c r="AB1157" s="2">
        <f t="shared" si="630"/>
        <v>3.0221194523953367E-2</v>
      </c>
      <c r="AC1157" s="215">
        <f t="shared" si="631"/>
        <v>5.871624689700675</v>
      </c>
      <c r="AD1157" s="217">
        <f t="shared" si="632"/>
        <v>2.1335422346976737E-4</v>
      </c>
      <c r="AE1157" s="223"/>
      <c r="AF1157" s="23"/>
      <c r="AG1157" s="372"/>
      <c r="AH1157" s="367"/>
      <c r="AI1157" s="367"/>
      <c r="AJ1157" s="3">
        <v>18</v>
      </c>
      <c r="AK1157" s="285">
        <v>2657.9658229942002</v>
      </c>
      <c r="AL1157" s="285">
        <v>48.3316913016386</v>
      </c>
      <c r="AM1157" s="285">
        <v>2655.443266838995</v>
      </c>
      <c r="AN1157" s="285">
        <v>48.341714518846779</v>
      </c>
      <c r="AO1157" s="294">
        <f t="shared" si="633"/>
        <v>9.4905515089110701E-2</v>
      </c>
      <c r="AP1157" s="294">
        <f t="shared" si="634"/>
        <v>2.0738395322489105E-2</v>
      </c>
      <c r="AQ1157" s="295">
        <f t="shared" si="635"/>
        <v>6.363289556163469</v>
      </c>
      <c r="AR1157" s="296">
        <f t="shared" si="636"/>
        <v>1.0046488320233346E-4</v>
      </c>
      <c r="AS1157" s="475"/>
    </row>
    <row r="1158" spans="4:45" s="20" customFormat="1" x14ac:dyDescent="0.25">
      <c r="D1158" s="463"/>
      <c r="E1158" s="426"/>
      <c r="F1158" s="370"/>
      <c r="G1158" s="370"/>
      <c r="H1158" s="283">
        <v>19</v>
      </c>
      <c r="I1158" s="285">
        <v>2683.5203538005098</v>
      </c>
      <c r="J1158" s="285">
        <v>48.331938328605503</v>
      </c>
      <c r="K1158" s="285">
        <v>2680.6291073506641</v>
      </c>
      <c r="L1158" s="285">
        <v>48.347034447030488</v>
      </c>
      <c r="M1158" s="286">
        <f t="shared" si="625"/>
        <v>0.10774080568276916</v>
      </c>
      <c r="N1158" s="286">
        <f t="shared" si="626"/>
        <v>3.1234249953618013E-2</v>
      </c>
      <c r="O1158" s="287">
        <f t="shared" si="627"/>
        <v>8.3593060337457494</v>
      </c>
      <c r="P1158" s="288">
        <f t="shared" si="628"/>
        <v>2.2789279150117612E-4</v>
      </c>
      <c r="Q1158" s="223"/>
      <c r="R1158" s="23"/>
      <c r="S1158" s="372"/>
      <c r="T1158" s="367"/>
      <c r="U1158" s="367"/>
      <c r="V1158" s="3">
        <v>19</v>
      </c>
      <c r="W1158" s="253">
        <v>2903.4879265817899</v>
      </c>
      <c r="X1158" s="253">
        <v>48.332006171621998</v>
      </c>
      <c r="Y1158" s="253">
        <v>2900.9301462303806</v>
      </c>
      <c r="Z1158" s="253">
        <v>48.34607099201645</v>
      </c>
      <c r="AA1158" s="2">
        <f t="shared" si="629"/>
        <v>8.8093369632864585E-2</v>
      </c>
      <c r="AB1158" s="2">
        <f t="shared" si="630"/>
        <v>2.9100427456930904E-2</v>
      </c>
      <c r="AC1158" s="215">
        <f t="shared" si="631"/>
        <v>6.5422403260554418</v>
      </c>
      <c r="AD1158" s="217">
        <f t="shared" si="632"/>
        <v>1.978191727281993E-4</v>
      </c>
      <c r="AE1158" s="223"/>
      <c r="AF1158" s="23"/>
      <c r="AG1158" s="372"/>
      <c r="AH1158" s="367"/>
      <c r="AI1158" s="367"/>
      <c r="AJ1158" s="3">
        <v>19</v>
      </c>
      <c r="AK1158" s="285">
        <v>2657.95513119827</v>
      </c>
      <c r="AL1158" s="285">
        <v>48.331372947067102</v>
      </c>
      <c r="AM1158" s="285">
        <v>2655.2924077558814</v>
      </c>
      <c r="AN1158" s="285">
        <v>48.341023458353298</v>
      </c>
      <c r="AO1158" s="294">
        <f t="shared" si="633"/>
        <v>0.10017939773077271</v>
      </c>
      <c r="AP1158" s="294">
        <f t="shared" si="634"/>
        <v>1.9967384946348452E-2</v>
      </c>
      <c r="AQ1158" s="295">
        <f t="shared" si="635"/>
        <v>7.0900961306457777</v>
      </c>
      <c r="AR1158" s="296">
        <f t="shared" si="636"/>
        <v>9.3132368085000348E-5</v>
      </c>
      <c r="AS1158" s="475"/>
    </row>
    <row r="1159" spans="4:45" s="20" customFormat="1" x14ac:dyDescent="0.25">
      <c r="D1159" s="463"/>
      <c r="E1159" s="426"/>
      <c r="F1159" s="370"/>
      <c r="G1159" s="370"/>
      <c r="H1159" s="283">
        <v>20</v>
      </c>
      <c r="I1159" s="285">
        <v>2683.5095901418799</v>
      </c>
      <c r="J1159" s="285">
        <v>48.331600850719198</v>
      </c>
      <c r="K1159" s="285">
        <v>2680.4661438772891</v>
      </c>
      <c r="L1159" s="285">
        <v>48.346106235165372</v>
      </c>
      <c r="M1159" s="286">
        <f t="shared" si="625"/>
        <v>0.11341290807274046</v>
      </c>
      <c r="N1159" s="286">
        <f t="shared" si="626"/>
        <v>3.0012216005376471E-2</v>
      </c>
      <c r="O1159" s="287">
        <f t="shared" si="627"/>
        <v>9.2625651654515977</v>
      </c>
      <c r="P1159" s="288">
        <f t="shared" si="628"/>
        <v>2.1040617793131294E-4</v>
      </c>
      <c r="Q1159" s="223"/>
      <c r="R1159" s="23"/>
      <c r="S1159" s="372"/>
      <c r="T1159" s="367"/>
      <c r="U1159" s="367"/>
      <c r="V1159" s="3">
        <v>20</v>
      </c>
      <c r="W1159" s="253">
        <v>2903.4765447500199</v>
      </c>
      <c r="X1159" s="253">
        <v>48.331657138704202</v>
      </c>
      <c r="Y1159" s="253">
        <v>2900.7841255004328</v>
      </c>
      <c r="Z1159" s="253">
        <v>48.345123979274312</v>
      </c>
      <c r="AA1159" s="2">
        <f t="shared" si="629"/>
        <v>9.2730876523025446E-2</v>
      </c>
      <c r="AB1159" s="2">
        <f t="shared" si="630"/>
        <v>2.786339506519072E-2</v>
      </c>
      <c r="AC1159" s="215">
        <f t="shared" si="631"/>
        <v>7.249121415547414</v>
      </c>
      <c r="AD1159" s="217">
        <f t="shared" si="632"/>
        <v>1.8135579494077693E-4</v>
      </c>
      <c r="AE1159" s="223"/>
      <c r="AF1159" s="23"/>
      <c r="AG1159" s="372"/>
      <c r="AH1159" s="367"/>
      <c r="AI1159" s="367"/>
      <c r="AJ1159" s="3">
        <v>20</v>
      </c>
      <c r="AK1159" s="285">
        <v>2657.9444393887002</v>
      </c>
      <c r="AL1159" s="285">
        <v>48.331133895006403</v>
      </c>
      <c r="AM1159" s="285">
        <v>2655.1415458021602</v>
      </c>
      <c r="AN1159" s="285">
        <v>48.340373164317803</v>
      </c>
      <c r="AO1159" s="294">
        <f t="shared" si="633"/>
        <v>0.10545343029008654</v>
      </c>
      <c r="AP1159" s="294">
        <f t="shared" si="634"/>
        <v>1.9116599522518835E-2</v>
      </c>
      <c r="AQ1159" s="295">
        <f t="shared" si="635"/>
        <v>7.8562124574670333</v>
      </c>
      <c r="AR1159" s="296">
        <f t="shared" si="636"/>
        <v>8.536409740859137E-5</v>
      </c>
      <c r="AS1159" s="475"/>
    </row>
    <row r="1160" spans="4:45" s="20" customFormat="1" x14ac:dyDescent="0.25">
      <c r="D1160" s="463"/>
      <c r="E1160" s="426"/>
      <c r="F1160" s="370"/>
      <c r="G1160" s="370"/>
      <c r="H1160" s="283">
        <v>21</v>
      </c>
      <c r="I1160" s="285">
        <v>2683.4988264693002</v>
      </c>
      <c r="J1160" s="285">
        <v>48.331313603681501</v>
      </c>
      <c r="K1160" s="285">
        <v>2680.3031772242971</v>
      </c>
      <c r="L1160" s="285">
        <v>48.34522860122928</v>
      </c>
      <c r="M1160" s="286">
        <f t="shared" si="625"/>
        <v>0.11908517393345153</v>
      </c>
      <c r="N1160" s="286">
        <f t="shared" si="626"/>
        <v>2.8790853196920589E-2</v>
      </c>
      <c r="O1160" s="287">
        <f t="shared" si="627"/>
        <v>10.212174097088861</v>
      </c>
      <c r="P1160" s="288">
        <f t="shared" si="628"/>
        <v>1.9362715675470257E-4</v>
      </c>
      <c r="Q1160" s="223"/>
      <c r="R1160" s="23"/>
      <c r="S1160" s="372"/>
      <c r="T1160" s="367"/>
      <c r="U1160" s="367"/>
      <c r="V1160" s="3">
        <v>21</v>
      </c>
      <c r="W1160" s="253">
        <v>2903.4651629046598</v>
      </c>
      <c r="X1160" s="253">
        <v>48.331359936170998</v>
      </c>
      <c r="Y1160" s="253">
        <v>2900.6381026263866</v>
      </c>
      <c r="Z1160" s="253">
        <v>48.344232770431468</v>
      </c>
      <c r="AA1160" s="2">
        <f t="shared" si="629"/>
        <v>9.7368493150609817E-2</v>
      </c>
      <c r="AB1160" s="2">
        <f t="shared" si="630"/>
        <v>2.6634537653132079E-2</v>
      </c>
      <c r="AC1160" s="215">
        <f t="shared" si="631"/>
        <v>7.9922698169899498</v>
      </c>
      <c r="AD1160" s="217">
        <f t="shared" si="632"/>
        <v>1.6570986189753682E-4</v>
      </c>
      <c r="AE1160" s="223"/>
      <c r="AF1160" s="23"/>
      <c r="AG1160" s="372"/>
      <c r="AH1160" s="367"/>
      <c r="AI1160" s="367"/>
      <c r="AJ1160" s="3">
        <v>21</v>
      </c>
      <c r="AK1160" s="285">
        <v>2657.9337475644002</v>
      </c>
      <c r="AL1160" s="285">
        <v>48.330930429875202</v>
      </c>
      <c r="AM1160" s="285">
        <v>2654.9906809537688</v>
      </c>
      <c r="AN1160" s="285">
        <v>48.33976123190547</v>
      </c>
      <c r="AO1160" s="294">
        <f t="shared" si="633"/>
        <v>0.11072761363326901</v>
      </c>
      <c r="AP1160" s="294">
        <f t="shared" si="634"/>
        <v>1.8271533263942694E-2</v>
      </c>
      <c r="AQ1160" s="295">
        <f t="shared" si="635"/>
        <v>8.6616410746132591</v>
      </c>
      <c r="AR1160" s="296">
        <f t="shared" si="636"/>
        <v>7.7983064497779217E-5</v>
      </c>
      <c r="AS1160" s="475"/>
    </row>
    <row r="1161" spans="4:45" s="20" customFormat="1" x14ac:dyDescent="0.25">
      <c r="D1161" s="463"/>
      <c r="E1161" s="426"/>
      <c r="F1161" s="370"/>
      <c r="G1161" s="370"/>
      <c r="H1161" s="283">
        <v>22</v>
      </c>
      <c r="I1161" s="285">
        <v>2683.48806278236</v>
      </c>
      <c r="J1161" s="285">
        <v>48.331086922138901</v>
      </c>
      <c r="K1161" s="285">
        <v>2680.1402073598965</v>
      </c>
      <c r="L1161" s="285">
        <v>48.344398789281314</v>
      </c>
      <c r="M1161" s="286">
        <f t="shared" si="625"/>
        <v>0.12475760443637852</v>
      </c>
      <c r="N1161" s="286">
        <f t="shared" si="626"/>
        <v>2.7543074220238783E-2</v>
      </c>
      <c r="O1161" s="287">
        <f t="shared" si="627"/>
        <v>11.208135929717949</v>
      </c>
      <c r="P1161" s="288">
        <f t="shared" si="628"/>
        <v>1.7720580681725051E-4</v>
      </c>
      <c r="Q1161" s="223"/>
      <c r="R1161" s="23"/>
      <c r="S1161" s="372"/>
      <c r="T1161" s="367"/>
      <c r="U1161" s="367"/>
      <c r="V1161" s="3">
        <v>22</v>
      </c>
      <c r="W1161" s="253">
        <v>2903.4537810452898</v>
      </c>
      <c r="X1161" s="253">
        <v>48.331125276707802</v>
      </c>
      <c r="Y1161" s="253">
        <v>2900.492077580057</v>
      </c>
      <c r="Z1161" s="253">
        <v>48.343394077206909</v>
      </c>
      <c r="AA1161" s="2">
        <f t="shared" si="629"/>
        <v>0.10200622047328053</v>
      </c>
      <c r="AB1161" s="2">
        <f t="shared" si="630"/>
        <v>2.5384884851874762E-2</v>
      </c>
      <c r="AC1161" s="215">
        <f t="shared" si="631"/>
        <v>8.7716874159723215</v>
      </c>
      <c r="AD1161" s="217">
        <f t="shared" si="632"/>
        <v>1.5052346568690322E-4</v>
      </c>
      <c r="AE1161" s="223"/>
      <c r="AF1161" s="23"/>
      <c r="AG1161" s="372"/>
      <c r="AH1161" s="367"/>
      <c r="AI1161" s="367"/>
      <c r="AJ1161" s="3">
        <v>22</v>
      </c>
      <c r="AK1161" s="285">
        <v>2657.9230557250798</v>
      </c>
      <c r="AL1161" s="285">
        <v>48.330769869035102</v>
      </c>
      <c r="AM1161" s="285">
        <v>2654.8398131880344</v>
      </c>
      <c r="AN1161" s="285">
        <v>48.339185398142455</v>
      </c>
      <c r="AO1161" s="294">
        <f t="shared" si="633"/>
        <v>0.11600194860435119</v>
      </c>
      <c r="AP1161" s="294">
        <f t="shared" si="634"/>
        <v>1.7412363035302282E-2</v>
      </c>
      <c r="AQ1161" s="295">
        <f t="shared" si="635"/>
        <v>9.5063845422462006</v>
      </c>
      <c r="AR1161" s="296">
        <f t="shared" si="636"/>
        <v>7.082113015670359E-5</v>
      </c>
      <c r="AS1161" s="475"/>
    </row>
    <row r="1162" spans="4:45" s="20" customFormat="1" x14ac:dyDescent="0.25">
      <c r="D1162" s="463"/>
      <c r="E1162" s="426"/>
      <c r="F1162" s="370"/>
      <c r="G1162" s="370"/>
      <c r="H1162" s="283">
        <v>23</v>
      </c>
      <c r="I1162" s="285">
        <v>2683.4772990799202</v>
      </c>
      <c r="J1162" s="285">
        <v>48.3309079674816</v>
      </c>
      <c r="K1162" s="285">
        <v>2679.9772342539936</v>
      </c>
      <c r="L1162" s="285">
        <v>48.343614193547346</v>
      </c>
      <c r="M1162" s="286">
        <f t="shared" si="625"/>
        <v>0.13043020066264735</v>
      </c>
      <c r="N1162" s="286">
        <f t="shared" si="626"/>
        <v>2.6290062819209703E-2</v>
      </c>
      <c r="O1162" s="287">
        <f t="shared" si="627"/>
        <v>12.250453785688103</v>
      </c>
      <c r="P1162" s="288">
        <f t="shared" si="628"/>
        <v>1.6144818083382631E-4</v>
      </c>
      <c r="Q1162" s="223"/>
      <c r="R1162" s="23"/>
      <c r="S1162" s="372"/>
      <c r="T1162" s="367"/>
      <c r="U1162" s="367"/>
      <c r="V1162" s="3">
        <v>23</v>
      </c>
      <c r="W1162" s="253">
        <v>2903.44239917083</v>
      </c>
      <c r="X1162" s="253">
        <v>48.330939896687298</v>
      </c>
      <c r="Y1162" s="253">
        <v>2900.3460503348979</v>
      </c>
      <c r="Z1162" s="253">
        <v>48.342604805081834</v>
      </c>
      <c r="AA1162" s="2">
        <f t="shared" si="629"/>
        <v>0.10664405936953791</v>
      </c>
      <c r="AB1162" s="2">
        <f t="shared" si="630"/>
        <v>2.4135488404469642E-2</v>
      </c>
      <c r="AC1162" s="215">
        <f t="shared" si="631"/>
        <v>9.5873761137779248</v>
      </c>
      <c r="AD1162" s="217">
        <f t="shared" si="632"/>
        <v>1.3607008785292008E-4</v>
      </c>
      <c r="AE1162" s="223"/>
      <c r="AF1162" s="23"/>
      <c r="AG1162" s="372"/>
      <c r="AH1162" s="367"/>
      <c r="AI1162" s="367"/>
      <c r="AJ1162" s="3">
        <v>23</v>
      </c>
      <c r="AK1162" s="285">
        <v>2657.9123638699298</v>
      </c>
      <c r="AL1162" s="285">
        <v>48.3306431177799</v>
      </c>
      <c r="AM1162" s="285">
        <v>2654.6889424835917</v>
      </c>
      <c r="AN1162" s="285">
        <v>48.338643533547639</v>
      </c>
      <c r="AO1162" s="294">
        <f t="shared" si="633"/>
        <v>0.1212764359786761</v>
      </c>
      <c r="AP1162" s="294">
        <f t="shared" si="634"/>
        <v>1.6553505709085335E-2</v>
      </c>
      <c r="AQ1162" s="295">
        <f t="shared" si="635"/>
        <v>10.3904454339014</v>
      </c>
      <c r="AR1162" s="296">
        <f t="shared" si="636"/>
        <v>6.4006652456692498E-5</v>
      </c>
      <c r="AS1162" s="475"/>
    </row>
    <row r="1163" spans="4:45" s="20" customFormat="1" x14ac:dyDescent="0.25">
      <c r="D1163" s="463"/>
      <c r="E1163" s="426"/>
      <c r="F1163" s="370"/>
      <c r="G1163" s="370"/>
      <c r="H1163" s="283">
        <v>24</v>
      </c>
      <c r="I1163" s="285">
        <v>2683.4665353619798</v>
      </c>
      <c r="J1163" s="285">
        <v>48.330747797220099</v>
      </c>
      <c r="K1163" s="285">
        <v>2679.8142578781008</v>
      </c>
      <c r="L1163" s="285">
        <v>48.342872350237762</v>
      </c>
      <c r="M1163" s="286">
        <f t="shared" si="625"/>
        <v>0.1361029636759154</v>
      </c>
      <c r="N1163" s="286">
        <f t="shared" si="626"/>
        <v>2.508662408563244E-2</v>
      </c>
      <c r="O1163" s="287">
        <f t="shared" si="627"/>
        <v>13.339130819249965</v>
      </c>
      <c r="P1163" s="288">
        <f t="shared" si="628"/>
        <v>1.4700478587813761E-4</v>
      </c>
      <c r="Q1163" s="223"/>
      <c r="R1163" s="23"/>
      <c r="S1163" s="372"/>
      <c r="T1163" s="367"/>
      <c r="U1163" s="367"/>
      <c r="V1163" s="3">
        <v>24</v>
      </c>
      <c r="W1163" s="253">
        <v>2903.4310172812702</v>
      </c>
      <c r="X1163" s="253">
        <v>48.330773931940399</v>
      </c>
      <c r="Y1163" s="253">
        <v>2900.2000208659074</v>
      </c>
      <c r="Z1163" s="253">
        <v>48.341862041882301</v>
      </c>
      <c r="AA1163" s="2">
        <f t="shared" si="629"/>
        <v>0.1112820107015417</v>
      </c>
      <c r="AB1163" s="2">
        <f t="shared" si="630"/>
        <v>2.2942131978925303E-2</v>
      </c>
      <c r="AC1163" s="215">
        <f t="shared" si="631"/>
        <v>10.43933783608742</v>
      </c>
      <c r="AD1163" s="217">
        <f t="shared" si="632"/>
        <v>1.2294618208370136E-4</v>
      </c>
      <c r="AE1163" s="223"/>
      <c r="AF1163" s="23"/>
      <c r="AG1163" s="372"/>
      <c r="AH1163" s="367"/>
      <c r="AI1163" s="367"/>
      <c r="AJ1163" s="3">
        <v>24</v>
      </c>
      <c r="AK1163" s="285">
        <v>2657.90167199896</v>
      </c>
      <c r="AL1163" s="285">
        <v>48.330529672294404</v>
      </c>
      <c r="AM1163" s="285">
        <v>2654.5380688203059</v>
      </c>
      <c r="AN1163" s="285">
        <v>48.338133634257957</v>
      </c>
      <c r="AO1163" s="294">
        <f t="shared" si="633"/>
        <v>0.1265510765160999</v>
      </c>
      <c r="AP1163" s="294">
        <f t="shared" si="634"/>
        <v>1.5733247732049416E-2</v>
      </c>
      <c r="AQ1163" s="295">
        <f t="shared" si="635"/>
        <v>11.313826343451982</v>
      </c>
      <c r="AR1163" s="296">
        <f t="shared" si="636"/>
        <v>5.7820237543171885E-5</v>
      </c>
      <c r="AS1163" s="475"/>
    </row>
    <row r="1164" spans="4:45" s="20" customFormat="1" x14ac:dyDescent="0.25">
      <c r="D1164" s="463"/>
      <c r="E1164" s="426"/>
      <c r="F1164" s="370"/>
      <c r="G1164" s="370"/>
      <c r="H1164" s="283">
        <v>25</v>
      </c>
      <c r="I1164" s="285">
        <v>2683.45577162872</v>
      </c>
      <c r="J1164" s="285">
        <v>48.3306115214478</v>
      </c>
      <c r="K1164" s="285">
        <v>2679.6512782052487</v>
      </c>
      <c r="L1164" s="285">
        <v>48.342170929811026</v>
      </c>
      <c r="M1164" s="286">
        <f t="shared" si="625"/>
        <v>0.14177589449004235</v>
      </c>
      <c r="N1164" s="286">
        <f t="shared" si="626"/>
        <v>2.3917364170110388E-2</v>
      </c>
      <c r="O1164" s="287">
        <f t="shared" si="627"/>
        <v>14.474170209236261</v>
      </c>
      <c r="P1164" s="288">
        <f t="shared" si="628"/>
        <v>1.3361992170781914E-4</v>
      </c>
      <c r="Q1164" s="223"/>
      <c r="R1164" s="23"/>
      <c r="S1164" s="372"/>
      <c r="T1164" s="367"/>
      <c r="U1164" s="367"/>
      <c r="V1164" s="3">
        <v>25</v>
      </c>
      <c r="W1164" s="253">
        <v>2903.4196353767902</v>
      </c>
      <c r="X1164" s="253">
        <v>48.330632683247003</v>
      </c>
      <c r="Y1164" s="253">
        <v>2900.0539891495355</v>
      </c>
      <c r="Z1164" s="253">
        <v>48.341163047034655</v>
      </c>
      <c r="AA1164" s="2">
        <f t="shared" si="629"/>
        <v>0.11592007528797858</v>
      </c>
      <c r="AB1164" s="2">
        <f t="shared" si="630"/>
        <v>2.1788176986356482E-2</v>
      </c>
      <c r="AC1164" s="215">
        <f t="shared" si="631"/>
        <v>11.327574527033988</v>
      </c>
      <c r="AD1164" s="217">
        <f t="shared" si="632"/>
        <v>1.1088856150028644E-4</v>
      </c>
      <c r="AE1164" s="223"/>
      <c r="AF1164" s="23"/>
      <c r="AG1164" s="372"/>
      <c r="AH1164" s="367"/>
      <c r="AI1164" s="367"/>
      <c r="AJ1164" s="3">
        <v>25</v>
      </c>
      <c r="AK1164" s="285">
        <v>2657.89098011228</v>
      </c>
      <c r="AL1164" s="285">
        <v>48.330433152063399</v>
      </c>
      <c r="AM1164" s="285">
        <v>2654.3871921792011</v>
      </c>
      <c r="AN1164" s="285">
        <v>48.337653814618271</v>
      </c>
      <c r="AO1164" s="294">
        <f t="shared" si="633"/>
        <v>0.13182587093662121</v>
      </c>
      <c r="AP1164" s="294">
        <f t="shared" si="634"/>
        <v>1.4940198305595696E-2</v>
      </c>
      <c r="AQ1164" s="295">
        <f t="shared" si="635"/>
        <v>12.276529879989388</v>
      </c>
      <c r="AR1164" s="296">
        <f t="shared" si="636"/>
        <v>5.2137967731325405E-5</v>
      </c>
      <c r="AS1164" s="475"/>
    </row>
    <row r="1165" spans="4:45" s="20" customFormat="1" x14ac:dyDescent="0.25">
      <c r="D1165" s="463"/>
      <c r="E1165" s="426"/>
      <c r="F1165" s="370"/>
      <c r="G1165" s="370"/>
      <c r="H1165" s="283">
        <v>26</v>
      </c>
      <c r="I1165" s="285">
        <v>2683.4450078794098</v>
      </c>
      <c r="J1165" s="285">
        <v>48.330518089449299</v>
      </c>
      <c r="K1165" s="285">
        <v>2679.4882952099038</v>
      </c>
      <c r="L1165" s="285">
        <v>48.341507729658794</v>
      </c>
      <c r="M1165" s="286">
        <f t="shared" si="625"/>
        <v>0.14744899403147527</v>
      </c>
      <c r="N1165" s="286">
        <f t="shared" si="626"/>
        <v>2.273851107731812E-2</v>
      </c>
      <c r="O1165" s="287">
        <f t="shared" si="627"/>
        <v>15.655575149029554</v>
      </c>
      <c r="P1165" s="288">
        <f t="shared" si="628"/>
        <v>1.2077219193414198E-4</v>
      </c>
      <c r="Q1165" s="223"/>
      <c r="R1165" s="23"/>
      <c r="S1165" s="372"/>
      <c r="T1165" s="367"/>
      <c r="U1165" s="367"/>
      <c r="V1165" s="3">
        <v>26</v>
      </c>
      <c r="W1165" s="253">
        <v>2903.4082534566801</v>
      </c>
      <c r="X1165" s="253">
        <v>48.330535779774202</v>
      </c>
      <c r="Y1165" s="253">
        <v>2899.9079551635982</v>
      </c>
      <c r="Z1165" s="253">
        <v>48.340505241454025</v>
      </c>
      <c r="AA1165" s="2">
        <f t="shared" si="629"/>
        <v>0.12055825386989776</v>
      </c>
      <c r="AB1165" s="2">
        <f t="shared" si="630"/>
        <v>2.0627666378975392E-2</v>
      </c>
      <c r="AC1165" s="215">
        <f t="shared" si="631"/>
        <v>12.252088140551844</v>
      </c>
      <c r="AD1165" s="217">
        <f t="shared" si="632"/>
        <v>9.9390166185462319E-5</v>
      </c>
      <c r="AE1165" s="223"/>
      <c r="AF1165" s="23"/>
      <c r="AG1165" s="372"/>
      <c r="AH1165" s="367"/>
      <c r="AI1165" s="367"/>
      <c r="AJ1165" s="3">
        <v>26</v>
      </c>
      <c r="AK1165" s="285">
        <v>2657.8802882093901</v>
      </c>
      <c r="AL1165" s="285">
        <v>48.330366978707701</v>
      </c>
      <c r="AM1165" s="285">
        <v>2654.2363125423908</v>
      </c>
      <c r="AN1165" s="285">
        <v>48.337202300208347</v>
      </c>
      <c r="AO1165" s="294">
        <f t="shared" si="633"/>
        <v>0.13710081989637721</v>
      </c>
      <c r="AP1165" s="294">
        <f t="shared" si="634"/>
        <v>1.4142912475000893E-2</v>
      </c>
      <c r="AQ1165" s="295">
        <f t="shared" si="635"/>
        <v>13.278558661682757</v>
      </c>
      <c r="AR1165" s="296">
        <f t="shared" si="636"/>
        <v>4.6721620017184785E-5</v>
      </c>
      <c r="AS1165" s="475"/>
    </row>
    <row r="1166" spans="4:45" s="20" customFormat="1" x14ac:dyDescent="0.25">
      <c r="D1166" s="463"/>
      <c r="E1166" s="426"/>
      <c r="F1166" s="370"/>
      <c r="G1166" s="370"/>
      <c r="H1166" s="283">
        <v>27</v>
      </c>
      <c r="I1166" s="285">
        <v>2683.4342441141898</v>
      </c>
      <c r="J1166" s="285">
        <v>48.3304246574506</v>
      </c>
      <c r="K1166" s="285">
        <v>2679.3253088678898</v>
      </c>
      <c r="L1166" s="285">
        <v>48.340880667189595</v>
      </c>
      <c r="M1166" s="286">
        <f t="shared" si="625"/>
        <v>0.15312226320851693</v>
      </c>
      <c r="N1166" s="286">
        <f t="shared" si="626"/>
        <v>2.1634425546854925E-2</v>
      </c>
      <c r="O1166" s="287">
        <f t="shared" si="627"/>
        <v>16.883348858286499</v>
      </c>
      <c r="P1166" s="288">
        <f t="shared" si="628"/>
        <v>1.0932813966195754E-4</v>
      </c>
      <c r="Q1166" s="223"/>
      <c r="R1166" s="23"/>
      <c r="S1166" s="372"/>
      <c r="T1166" s="367"/>
      <c r="U1166" s="367"/>
      <c r="V1166" s="3">
        <v>27</v>
      </c>
      <c r="W1166" s="253">
        <v>2903.3968715210899</v>
      </c>
      <c r="X1166" s="253">
        <v>48.3304388763014</v>
      </c>
      <c r="Y1166" s="253">
        <v>2899.761918887199</v>
      </c>
      <c r="Z1166" s="253">
        <v>48.339886198028672</v>
      </c>
      <c r="AA1166" s="2">
        <f t="shared" si="629"/>
        <v>0.12519654717360462</v>
      </c>
      <c r="AB1166" s="2">
        <f t="shared" si="630"/>
        <v>1.9547353483488825E-2</v>
      </c>
      <c r="AC1166" s="215">
        <f t="shared" si="631"/>
        <v>13.212880650630114</v>
      </c>
      <c r="AD1166" s="217">
        <f t="shared" si="632"/>
        <v>8.9251887818588249E-5</v>
      </c>
      <c r="AE1166" s="223"/>
      <c r="AF1166" s="23"/>
      <c r="AG1166" s="372"/>
      <c r="AH1166" s="367"/>
      <c r="AI1166" s="367"/>
      <c r="AJ1166" s="3">
        <v>27</v>
      </c>
      <c r="AK1166" s="285">
        <v>2657.8695962903798</v>
      </c>
      <c r="AL1166" s="285">
        <v>48.330300805352003</v>
      </c>
      <c r="AM1166" s="285">
        <v>2654.0854298930149</v>
      </c>
      <c r="AN1166" s="285">
        <v>48.336777421281177</v>
      </c>
      <c r="AO1166" s="294">
        <f t="shared" si="633"/>
        <v>0.14237592403504581</v>
      </c>
      <c r="AP1166" s="294">
        <f t="shared" si="634"/>
        <v>1.3400735814283164E-2</v>
      </c>
      <c r="AQ1166" s="295">
        <f t="shared" si="635"/>
        <v>14.319915322946178</v>
      </c>
      <c r="AR1166" s="296">
        <f t="shared" si="636"/>
        <v>4.1946553894025089E-5</v>
      </c>
      <c r="AS1166" s="475"/>
    </row>
    <row r="1167" spans="4:45" s="20" customFormat="1" x14ac:dyDescent="0.25">
      <c r="D1167" s="463"/>
      <c r="E1167" s="426"/>
      <c r="F1167" s="370"/>
      <c r="G1167" s="370"/>
      <c r="H1167" s="283">
        <v>28</v>
      </c>
      <c r="I1167" s="285">
        <v>2683.42348033297</v>
      </c>
      <c r="J1167" s="285">
        <v>48.3303459124458</v>
      </c>
      <c r="K1167" s="285">
        <v>2679.1623191563149</v>
      </c>
      <c r="L1167" s="285">
        <v>48.340287773289354</v>
      </c>
      <c r="M1167" s="286">
        <f t="shared" si="625"/>
        <v>0.15879570287304814</v>
      </c>
      <c r="N1167" s="286">
        <f t="shared" si="626"/>
        <v>2.0570638707127512E-2</v>
      </c>
      <c r="O1167" s="287">
        <f t="shared" si="627"/>
        <v>18.157494573433105</v>
      </c>
      <c r="P1167" s="288">
        <f t="shared" si="628"/>
        <v>9.8840597032596141E-5</v>
      </c>
      <c r="Q1167" s="223"/>
      <c r="R1167" s="23"/>
      <c r="S1167" s="372"/>
      <c r="T1167" s="367"/>
      <c r="U1167" s="367"/>
      <c r="V1167" s="3">
        <v>28</v>
      </c>
      <c r="W1167" s="253">
        <v>2903.3854895699201</v>
      </c>
      <c r="X1167" s="253">
        <v>48.330357216472699</v>
      </c>
      <c r="Y1167" s="253">
        <v>2899.6158803006515</v>
      </c>
      <c r="Z1167" s="253">
        <v>48.339303632665022</v>
      </c>
      <c r="AA1167" s="2">
        <f t="shared" si="629"/>
        <v>0.12983495587514904</v>
      </c>
      <c r="AB1167" s="2">
        <f t="shared" si="630"/>
        <v>1.8510966414446269E-2</v>
      </c>
      <c r="AC1167" s="215">
        <f t="shared" si="631"/>
        <v>14.209954042955637</v>
      </c>
      <c r="AD1167" s="217">
        <f t="shared" si="632"/>
        <v>8.0038362686262203E-5</v>
      </c>
      <c r="AE1167" s="223"/>
      <c r="AF1167" s="23"/>
      <c r="AG1167" s="372"/>
      <c r="AH1167" s="367"/>
      <c r="AI1167" s="367"/>
      <c r="AJ1167" s="3">
        <v>28</v>
      </c>
      <c r="AK1167" s="285">
        <v>2657.8589043551901</v>
      </c>
      <c r="AL1167" s="285">
        <v>48.330245033832902</v>
      </c>
      <c r="AM1167" s="285">
        <v>2653.934544215178</v>
      </c>
      <c r="AN1167" s="285">
        <v>48.336377606588364</v>
      </c>
      <c r="AO1167" s="294">
        <f t="shared" si="633"/>
        <v>0.14765118395042154</v>
      </c>
      <c r="AP1167" s="294">
        <f t="shared" si="634"/>
        <v>1.2688892330607328E-2</v>
      </c>
      <c r="AQ1167" s="295">
        <f t="shared" si="635"/>
        <v>15.400602508516108</v>
      </c>
      <c r="AR1167" s="296">
        <f t="shared" si="636"/>
        <v>3.7608448601031739E-5</v>
      </c>
      <c r="AS1167" s="475"/>
    </row>
    <row r="1168" spans="4:45" s="20" customFormat="1" x14ac:dyDescent="0.25">
      <c r="D1168" s="463"/>
      <c r="E1168" s="426"/>
      <c r="F1168" s="370"/>
      <c r="G1168" s="370"/>
      <c r="H1168" s="283">
        <v>29</v>
      </c>
      <c r="I1168" s="285">
        <v>2683.4127165354598</v>
      </c>
      <c r="J1168" s="285">
        <v>48.330280614742101</v>
      </c>
      <c r="K1168" s="285">
        <v>2678.9993260535002</v>
      </c>
      <c r="L1168" s="285">
        <v>48.339727186138248</v>
      </c>
      <c r="M1168" s="286">
        <f t="shared" si="625"/>
        <v>0.16446931382428945</v>
      </c>
      <c r="N1168" s="286">
        <f t="shared" si="626"/>
        <v>1.9545864985657534E-2</v>
      </c>
      <c r="O1168" s="287">
        <f t="shared" si="627"/>
        <v>19.478015546251552</v>
      </c>
      <c r="P1168" s="288">
        <f t="shared" si="628"/>
        <v>8.9237711142500938E-5</v>
      </c>
      <c r="Q1168" s="223"/>
      <c r="R1168" s="23"/>
      <c r="S1168" s="372"/>
      <c r="T1168" s="367"/>
      <c r="U1168" s="367"/>
      <c r="V1168" s="3">
        <v>29</v>
      </c>
      <c r="W1168" s="253">
        <v>2903.37410760292</v>
      </c>
      <c r="X1168" s="253">
        <v>48.330289509623597</v>
      </c>
      <c r="Y1168" s="253">
        <v>2899.4698393854078</v>
      </c>
      <c r="Z1168" s="253">
        <v>48.338755395860353</v>
      </c>
      <c r="AA1168" s="2">
        <f t="shared" si="629"/>
        <v>0.13447348060617964</v>
      </c>
      <c r="AB1168" s="2">
        <f t="shared" si="630"/>
        <v>1.7516729824410444E-2</v>
      </c>
      <c r="AC1168" s="215">
        <f t="shared" si="631"/>
        <v>15.243310314276311</v>
      </c>
      <c r="AD1168" s="217">
        <f t="shared" si="632"/>
        <v>7.1671229773697179E-5</v>
      </c>
      <c r="AE1168" s="223"/>
      <c r="AF1168" s="23"/>
      <c r="AG1168" s="372"/>
      <c r="AH1168" s="367"/>
      <c r="AI1168" s="367"/>
      <c r="AJ1168" s="3">
        <v>29</v>
      </c>
      <c r="AK1168" s="285">
        <v>2657.84821240362</v>
      </c>
      <c r="AL1168" s="285">
        <v>48.330198786274003</v>
      </c>
      <c r="AM1168" s="285">
        <v>2653.7836554938931</v>
      </c>
      <c r="AN1168" s="285">
        <v>48.336001377569708</v>
      </c>
      <c r="AO1168" s="294">
        <f t="shared" si="633"/>
        <v>0.15292660020081111</v>
      </c>
      <c r="AP1168" s="294">
        <f t="shared" si="634"/>
        <v>1.200613993202298E-2</v>
      </c>
      <c r="AQ1168" s="295">
        <f t="shared" si="635"/>
        <v>16.520622872408598</v>
      </c>
      <c r="AR1168" s="296">
        <f t="shared" si="636"/>
        <v>3.3670065744990602E-5</v>
      </c>
      <c r="AS1168" s="475"/>
    </row>
    <row r="1169" spans="4:45" s="20" customFormat="1" x14ac:dyDescent="0.25">
      <c r="D1169" s="463"/>
      <c r="E1169" s="426"/>
      <c r="F1169" s="370"/>
      <c r="G1169" s="370"/>
      <c r="H1169" s="283">
        <v>30</v>
      </c>
      <c r="I1169" s="285">
        <v>2683.4019527217101</v>
      </c>
      <c r="J1169" s="285">
        <v>48.330230275904597</v>
      </c>
      <c r="K1169" s="285">
        <v>2678.8363295389149</v>
      </c>
      <c r="L1169" s="285">
        <v>48.339197145364452</v>
      </c>
      <c r="M1169" s="286">
        <f t="shared" si="625"/>
        <v>0.17014309683140855</v>
      </c>
      <c r="N1169" s="286">
        <f t="shared" si="626"/>
        <v>1.8553334856185998E-2</v>
      </c>
      <c r="O1169" s="287">
        <f t="shared" si="627"/>
        <v>20.844915047277034</v>
      </c>
      <c r="P1169" s="288">
        <f t="shared" si="628"/>
        <v>8.0404747910068917E-5</v>
      </c>
      <c r="Q1169" s="223"/>
      <c r="R1169" s="23"/>
      <c r="S1169" s="372"/>
      <c r="T1169" s="367"/>
      <c r="U1169" s="367"/>
      <c r="V1169" s="3">
        <v>30</v>
      </c>
      <c r="W1169" s="253">
        <v>2903.3627256201098</v>
      </c>
      <c r="X1169" s="253">
        <v>48.330237315102899</v>
      </c>
      <c r="Y1169" s="253">
        <v>2899.3237961239934</v>
      </c>
      <c r="Z1169" s="253">
        <v>48.33823946477208</v>
      </c>
      <c r="AA1169" s="2">
        <f t="shared" si="629"/>
        <v>0.1391121219706988</v>
      </c>
      <c r="AB1169" s="2">
        <f t="shared" si="630"/>
        <v>1.6557232311956212E-2</v>
      </c>
      <c r="AC1169" s="215">
        <f t="shared" si="631"/>
        <v>16.312951474599501</v>
      </c>
      <c r="AD1169" s="217">
        <f t="shared" si="632"/>
        <v>6.4034399327978959E-5</v>
      </c>
      <c r="AE1169" s="223"/>
      <c r="AF1169" s="23"/>
      <c r="AG1169" s="372"/>
      <c r="AH1169" s="367"/>
      <c r="AI1169" s="367"/>
      <c r="AJ1169" s="3">
        <v>30</v>
      </c>
      <c r="AK1169" s="285">
        <v>2657.8375204356898</v>
      </c>
      <c r="AL1169" s="285">
        <v>48.330163133364401</v>
      </c>
      <c r="AM1169" s="285">
        <v>2653.6327637150284</v>
      </c>
      <c r="AN1169" s="285">
        <v>48.335647342885601</v>
      </c>
      <c r="AO1169" s="294">
        <f t="shared" si="633"/>
        <v>0.15820217332066774</v>
      </c>
      <c r="AP1169" s="294">
        <f t="shared" si="634"/>
        <v>1.1347384667554658E-2</v>
      </c>
      <c r="AQ1169" s="295">
        <f t="shared" si="635"/>
        <v>17.679979079947273</v>
      </c>
      <c r="AR1169" s="296">
        <f t="shared" si="636"/>
        <v>3.007655407241575E-5</v>
      </c>
      <c r="AS1169" s="475"/>
    </row>
    <row r="1170" spans="4:45" s="20" customFormat="1" x14ac:dyDescent="0.25">
      <c r="D1170" s="463"/>
      <c r="E1170" s="426"/>
      <c r="F1170" s="370"/>
      <c r="G1170" s="370"/>
      <c r="H1170" s="283">
        <v>31</v>
      </c>
      <c r="I1170" s="285">
        <v>2683.39118889168</v>
      </c>
      <c r="J1170" s="285">
        <v>48.330189033194898</v>
      </c>
      <c r="K1170" s="285">
        <v>2678.6733295931131</v>
      </c>
      <c r="L1170" s="285">
        <v>48.338695986516434</v>
      </c>
      <c r="M1170" s="286">
        <f t="shared" si="625"/>
        <v>0.17581705261973299</v>
      </c>
      <c r="N1170" s="286">
        <f t="shared" si="626"/>
        <v>1.7601738151061606E-2</v>
      </c>
      <c r="O1170" s="287">
        <f t="shared" si="627"/>
        <v>22.258196361074763</v>
      </c>
      <c r="P1170" s="288">
        <f t="shared" si="628"/>
        <v>7.2368254814793393E-5</v>
      </c>
      <c r="Q1170" s="223"/>
      <c r="R1170" s="23"/>
      <c r="S1170" s="372"/>
      <c r="T1170" s="367"/>
      <c r="U1170" s="367"/>
      <c r="V1170" s="3">
        <v>31</v>
      </c>
      <c r="W1170" s="253">
        <v>2903.3513436214598</v>
      </c>
      <c r="X1170" s="253">
        <v>48.330194566329403</v>
      </c>
      <c r="Y1170" s="253">
        <v>2899.1777504999418</v>
      </c>
      <c r="Z1170" s="253">
        <v>48.337753935754336</v>
      </c>
      <c r="AA1170" s="2">
        <f t="shared" si="629"/>
        <v>0.14375088053628893</v>
      </c>
      <c r="AB1170" s="2">
        <f t="shared" si="630"/>
        <v>1.5641090404793282E-2</v>
      </c>
      <c r="AC1170" s="215">
        <f t="shared" si="631"/>
        <v>17.418879543982566</v>
      </c>
      <c r="AD1170" s="217">
        <f t="shared" si="632"/>
        <v>5.7144066102597842E-5</v>
      </c>
      <c r="AE1170" s="223"/>
      <c r="AF1170" s="23"/>
      <c r="AG1170" s="372"/>
      <c r="AH1170" s="367"/>
      <c r="AI1170" s="367"/>
      <c r="AJ1170" s="3">
        <v>31</v>
      </c>
      <c r="AK1170" s="285">
        <v>2657.8268284513802</v>
      </c>
      <c r="AL1170" s="285">
        <v>48.330133922444404</v>
      </c>
      <c r="AM1170" s="285">
        <v>2653.4818688652567</v>
      </c>
      <c r="AN1170" s="285">
        <v>48.335314193271905</v>
      </c>
      <c r="AO1170" s="294">
        <f t="shared" si="633"/>
        <v>0.16347790381268273</v>
      </c>
      <c r="AP1170" s="294">
        <f t="shared" si="634"/>
        <v>1.0718511220793942E-2</v>
      </c>
      <c r="AQ1170" s="295">
        <f t="shared" si="635"/>
        <v>18.878673805045828</v>
      </c>
      <c r="AR1170" s="296">
        <f t="shared" si="636"/>
        <v>2.683520584626766E-5</v>
      </c>
      <c r="AS1170" s="475"/>
    </row>
    <row r="1171" spans="4:45" s="20" customFormat="1" x14ac:dyDescent="0.25">
      <c r="D1171" s="463"/>
      <c r="E1171" s="426"/>
      <c r="F1171" s="370"/>
      <c r="G1171" s="370"/>
      <c r="H1171" s="283">
        <v>32</v>
      </c>
      <c r="I1171" s="285">
        <v>2683.3804250452499</v>
      </c>
      <c r="J1171" s="285">
        <v>48.330156568789803</v>
      </c>
      <c r="K1171" s="285">
        <v>2678.510326197676</v>
      </c>
      <c r="L1171" s="285">
        <v>48.338222135836467</v>
      </c>
      <c r="M1171" s="286">
        <f t="shared" si="625"/>
        <v>0.18149118187339297</v>
      </c>
      <c r="N1171" s="286">
        <f t="shared" si="626"/>
        <v>1.6688476966103111E-2</v>
      </c>
      <c r="O1171" s="287">
        <f t="shared" si="627"/>
        <v>23.717862785140625</v>
      </c>
      <c r="P1171" s="288">
        <f t="shared" si="628"/>
        <v>6.5053371784233162E-5</v>
      </c>
      <c r="Q1171" s="223"/>
      <c r="R1171" s="23"/>
      <c r="S1171" s="372"/>
      <c r="T1171" s="367"/>
      <c r="U1171" s="367"/>
      <c r="V1171" s="3">
        <v>32</v>
      </c>
      <c r="W1171" s="253">
        <v>2903.33996160687</v>
      </c>
      <c r="X1171" s="253">
        <v>48.3301609327373</v>
      </c>
      <c r="Y1171" s="253">
        <v>2899.0317024977367</v>
      </c>
      <c r="Z1171" s="253">
        <v>48.337297017334315</v>
      </c>
      <c r="AA1171" s="2">
        <f t="shared" si="629"/>
        <v>0.14838975683539757</v>
      </c>
      <c r="AB1171" s="2">
        <f t="shared" si="630"/>
        <v>1.476528209154173E-2</v>
      </c>
      <c r="AC1171" s="215">
        <f t="shared" si="631"/>
        <v>18.56109655143057</v>
      </c>
      <c r="AD1171" s="217">
        <f t="shared" si="632"/>
        <v>5.0923703375751279E-5</v>
      </c>
      <c r="AE1171" s="223"/>
      <c r="AF1171" s="23"/>
      <c r="AG1171" s="372"/>
      <c r="AH1171" s="367"/>
      <c r="AI1171" s="367"/>
      <c r="AJ1171" s="3">
        <v>32</v>
      </c>
      <c r="AK1171" s="285">
        <v>2657.81613645061</v>
      </c>
      <c r="AL1171" s="285">
        <v>48.330110928463498</v>
      </c>
      <c r="AM1171" s="285">
        <v>2653.3309709320074</v>
      </c>
      <c r="AN1171" s="285">
        <v>48.335000696698344</v>
      </c>
      <c r="AO1171" s="294">
        <f t="shared" si="633"/>
        <v>0.168753792148779</v>
      </c>
      <c r="AP1171" s="294">
        <f t="shared" si="634"/>
        <v>1.0117436399193103E-2</v>
      </c>
      <c r="AQ1171" s="295">
        <f t="shared" si="635"/>
        <v>20.116709729261469</v>
      </c>
      <c r="AR1171" s="296">
        <f t="shared" si="636"/>
        <v>2.3909833390516493E-5</v>
      </c>
      <c r="AS1171" s="475"/>
    </row>
    <row r="1172" spans="4:45" s="20" customFormat="1" x14ac:dyDescent="0.25">
      <c r="D1172" s="463"/>
      <c r="E1172" s="426"/>
      <c r="F1172" s="370"/>
      <c r="G1172" s="370"/>
      <c r="H1172" s="283">
        <v>33</v>
      </c>
      <c r="I1172" s="285">
        <v>2683.3696611824998</v>
      </c>
      <c r="J1172" s="285">
        <v>48.330130667156098</v>
      </c>
      <c r="K1172" s="285">
        <v>2678.3473193351542</v>
      </c>
      <c r="L1172" s="285">
        <v>48.337774105318871</v>
      </c>
      <c r="M1172" s="286">
        <f t="shared" si="625"/>
        <v>0.18716548524784257</v>
      </c>
      <c r="N1172" s="286">
        <f t="shared" si="626"/>
        <v>1.5815057930244219E-2</v>
      </c>
      <c r="O1172" s="287">
        <f t="shared" si="627"/>
        <v>25.223917631598965</v>
      </c>
      <c r="P1172" s="288">
        <f t="shared" si="628"/>
        <v>5.8422146948141783E-5</v>
      </c>
      <c r="Q1172" s="223"/>
      <c r="R1172" s="23"/>
      <c r="S1172" s="372"/>
      <c r="T1172" s="367"/>
      <c r="U1172" s="367"/>
      <c r="V1172" s="3">
        <v>33</v>
      </c>
      <c r="W1172" s="253">
        <v>2903.32857957642</v>
      </c>
      <c r="X1172" s="253">
        <v>48.330134106905199</v>
      </c>
      <c r="Y1172" s="253">
        <v>2898.885652102756</v>
      </c>
      <c r="Z1172" s="253">
        <v>48.336867023602522</v>
      </c>
      <c r="AA1172" s="2">
        <f t="shared" si="629"/>
        <v>0.15302875137584959</v>
      </c>
      <c r="AB1172" s="2">
        <f t="shared" si="630"/>
        <v>1.3931094588793658E-2</v>
      </c>
      <c r="AC1172" s="215">
        <f t="shared" si="631"/>
        <v>19.739604536238243</v>
      </c>
      <c r="AD1172" s="217">
        <f t="shared" si="632"/>
        <v>4.5332167253101457E-5</v>
      </c>
      <c r="AE1172" s="223"/>
      <c r="AF1172" s="23"/>
      <c r="AG1172" s="372"/>
      <c r="AH1172" s="367"/>
      <c r="AI1172" s="367"/>
      <c r="AJ1172" s="3">
        <v>33</v>
      </c>
      <c r="AK1172" s="285">
        <v>2657.8054444334298</v>
      </c>
      <c r="AL1172" s="285">
        <v>48.330092582534</v>
      </c>
      <c r="AM1172" s="285">
        <v>2653.1800699034229</v>
      </c>
      <c r="AN1172" s="285">
        <v>48.334705693812509</v>
      </c>
      <c r="AO1172" s="294">
        <f t="shared" si="633"/>
        <v>0.17402983877899561</v>
      </c>
      <c r="AP1172" s="294">
        <f t="shared" si="634"/>
        <v>9.5450081553871951E-3</v>
      </c>
      <c r="AQ1172" s="295">
        <f t="shared" si="635"/>
        <v>21.394089542836234</v>
      </c>
      <c r="AR1172" s="296">
        <f t="shared" si="636"/>
        <v>2.1280795667907421E-5</v>
      </c>
      <c r="AS1172" s="475"/>
    </row>
    <row r="1173" spans="4:45" s="20" customFormat="1" x14ac:dyDescent="0.25">
      <c r="D1173" s="463"/>
      <c r="E1173" s="426"/>
      <c r="F1173" s="370"/>
      <c r="G1173" s="370"/>
      <c r="H1173" s="283">
        <v>34</v>
      </c>
      <c r="I1173" s="285">
        <v>2683.3588973034298</v>
      </c>
      <c r="J1173" s="285">
        <v>48.330107690222299</v>
      </c>
      <c r="K1173" s="285">
        <v>2678.1843089890167</v>
      </c>
      <c r="L1173" s="285">
        <v>48.337350488037565</v>
      </c>
      <c r="M1173" s="286">
        <f t="shared" si="625"/>
        <v>0.19283996336133608</v>
      </c>
      <c r="N1173" s="286">
        <f t="shared" si="626"/>
        <v>1.498609906207873E-2</v>
      </c>
      <c r="O1173" s="287">
        <f t="shared" si="627"/>
        <v>26.776364223660462</v>
      </c>
      <c r="P1173" s="288">
        <f t="shared" si="628"/>
        <v>5.2458120192822585E-5</v>
      </c>
      <c r="Q1173" s="223"/>
      <c r="R1173" s="23"/>
      <c r="S1173" s="372"/>
      <c r="T1173" s="367"/>
      <c r="U1173" s="367"/>
      <c r="V1173" s="3">
        <v>34</v>
      </c>
      <c r="W1173" s="253">
        <v>2903.3171975300902</v>
      </c>
      <c r="X1173" s="253">
        <v>48.330110338044499</v>
      </c>
      <c r="Y1173" s="253">
        <v>2898.7395993012178</v>
      </c>
      <c r="Z1173" s="253">
        <v>48.336462367992446</v>
      </c>
      <c r="AA1173" s="2">
        <f t="shared" si="629"/>
        <v>0.15766786463313859</v>
      </c>
      <c r="AB1173" s="2">
        <f t="shared" si="630"/>
        <v>1.3143007337493334E-2</v>
      </c>
      <c r="AC1173" s="215">
        <f t="shared" si="631"/>
        <v>20.954405544975508</v>
      </c>
      <c r="AD1173" s="217">
        <f t="shared" si="632"/>
        <v>4.0348284459625892E-5</v>
      </c>
      <c r="AE1173" s="223"/>
      <c r="AF1173" s="23"/>
      <c r="AG1173" s="372"/>
      <c r="AH1173" s="367"/>
      <c r="AI1173" s="367"/>
      <c r="AJ1173" s="3">
        <v>34</v>
      </c>
      <c r="AK1173" s="285">
        <v>2657.79475239984</v>
      </c>
      <c r="AL1173" s="285">
        <v>48.330076307404802</v>
      </c>
      <c r="AM1173" s="285">
        <v>2653.0291657683156</v>
      </c>
      <c r="AN1173" s="285">
        <v>48.334428093652619</v>
      </c>
      <c r="AO1173" s="294">
        <f t="shared" si="633"/>
        <v>0.17930604412629675</v>
      </c>
      <c r="AP1173" s="294">
        <f t="shared" si="634"/>
        <v>9.0043024557569257E-3</v>
      </c>
      <c r="AQ1173" s="295">
        <f t="shared" si="635"/>
        <v>22.710815942564619</v>
      </c>
      <c r="AR1173" s="296">
        <f t="shared" si="636"/>
        <v>1.8938043546687829E-5</v>
      </c>
      <c r="AS1173" s="475"/>
    </row>
    <row r="1174" spans="4:45" s="20" customFormat="1" x14ac:dyDescent="0.25">
      <c r="D1174" s="463"/>
      <c r="E1174" s="426"/>
      <c r="F1174" s="370"/>
      <c r="G1174" s="370"/>
      <c r="H1174" s="283">
        <v>35</v>
      </c>
      <c r="I1174" s="285">
        <v>2683.3481334079402</v>
      </c>
      <c r="J1174" s="285">
        <v>48.330088373974299</v>
      </c>
      <c r="K1174" s="285">
        <v>2678.0212951435997</v>
      </c>
      <c r="L1174" s="285">
        <v>48.336949953728165</v>
      </c>
      <c r="M1174" s="286">
        <f t="shared" si="625"/>
        <v>0.19851461679611565</v>
      </c>
      <c r="N1174" s="286">
        <f t="shared" si="626"/>
        <v>1.4197325071645995E-2</v>
      </c>
      <c r="O1174" s="287">
        <f t="shared" si="627"/>
        <v>28.375205894442054</v>
      </c>
      <c r="P1174" s="288">
        <f t="shared" si="628"/>
        <v>4.7081276718676421E-5</v>
      </c>
      <c r="Q1174" s="223"/>
      <c r="R1174" s="23"/>
      <c r="S1174" s="372"/>
      <c r="T1174" s="367"/>
      <c r="U1174" s="367"/>
      <c r="V1174" s="3">
        <v>35</v>
      </c>
      <c r="W1174" s="253">
        <v>2903.3058154678201</v>
      </c>
      <c r="X1174" s="253">
        <v>48.330090394976402</v>
      </c>
      <c r="Y1174" s="253">
        <v>2898.5935440801322</v>
      </c>
      <c r="Z1174" s="253">
        <v>48.336081557426802</v>
      </c>
      <c r="AA1174" s="2">
        <f t="shared" si="629"/>
        <v>0.1623070970540732</v>
      </c>
      <c r="AB1174" s="2">
        <f t="shared" si="630"/>
        <v>1.2396340253943325E-2</v>
      </c>
      <c r="AC1174" s="215">
        <f t="shared" si="631"/>
        <v>22.205501631222106</v>
      </c>
      <c r="AD1174" s="217">
        <f t="shared" si="632"/>
        <v>3.5894027507078814E-5</v>
      </c>
      <c r="AE1174" s="223"/>
      <c r="AF1174" s="23"/>
      <c r="AG1174" s="372"/>
      <c r="AH1174" s="367"/>
      <c r="AI1174" s="367"/>
      <c r="AJ1174" s="3">
        <v>35</v>
      </c>
      <c r="AK1174" s="285">
        <v>2657.7840603497698</v>
      </c>
      <c r="AL1174" s="285">
        <v>48.330062624197602</v>
      </c>
      <c r="AM1174" s="285">
        <v>2652.8782585161293</v>
      </c>
      <c r="AN1174" s="285">
        <v>48.334166869613156</v>
      </c>
      <c r="AO1174" s="294">
        <f t="shared" si="633"/>
        <v>0.18458240858720629</v>
      </c>
      <c r="AP1174" s="294">
        <f t="shared" si="634"/>
        <v>8.4921168993055303E-3</v>
      </c>
      <c r="AQ1174" s="295">
        <f t="shared" si="635"/>
        <v>24.066891630950032</v>
      </c>
      <c r="AR1174" s="296">
        <f t="shared" si="636"/>
        <v>1.684483043109956E-5</v>
      </c>
      <c r="AS1174" s="475"/>
    </row>
    <row r="1175" spans="4:45" s="20" customFormat="1" x14ac:dyDescent="0.25">
      <c r="D1175" s="463"/>
      <c r="E1175" s="426"/>
      <c r="F1175" s="370"/>
      <c r="G1175" s="370"/>
      <c r="H1175" s="283">
        <v>36</v>
      </c>
      <c r="I1175" s="285">
        <v>2683.3373694960701</v>
      </c>
      <c r="J1175" s="285">
        <v>48.3300699944553</v>
      </c>
      <c r="K1175" s="285">
        <v>2677.8582777840597</v>
      </c>
      <c r="L1175" s="285">
        <v>48.336571244610866</v>
      </c>
      <c r="M1175" s="286">
        <f t="shared" si="625"/>
        <v>0.20418944610901946</v>
      </c>
      <c r="N1175" s="286">
        <f t="shared" si="626"/>
        <v>1.3451770618812565E-2</v>
      </c>
      <c r="O1175" s="287">
        <f t="shared" si="627"/>
        <v>30.020445988620601</v>
      </c>
      <c r="P1175" s="288">
        <f t="shared" si="628"/>
        <v>4.226625358524285E-5</v>
      </c>
      <c r="Q1175" s="223"/>
      <c r="R1175" s="23"/>
      <c r="S1175" s="372"/>
      <c r="T1175" s="367"/>
      <c r="U1175" s="367"/>
      <c r="V1175" s="3">
        <v>36</v>
      </c>
      <c r="W1175" s="253">
        <v>2903.2944333896098</v>
      </c>
      <c r="X1175" s="253">
        <v>48.330071421022602</v>
      </c>
      <c r="Y1175" s="253">
        <v>2898.4474864272547</v>
      </c>
      <c r="Z1175" s="253">
        <v>48.335723186808664</v>
      </c>
      <c r="AA1175" s="2">
        <f t="shared" si="629"/>
        <v>0.16694644906187733</v>
      </c>
      <c r="AB1175" s="2">
        <f t="shared" si="630"/>
        <v>1.1694097732295112E-2</v>
      </c>
      <c r="AC1175" s="215">
        <f t="shared" si="631"/>
        <v>23.492894855883378</v>
      </c>
      <c r="AD1175" s="217">
        <f t="shared" si="632"/>
        <v>3.1942456500505684E-5</v>
      </c>
      <c r="AE1175" s="223"/>
      <c r="AF1175" s="23"/>
      <c r="AG1175" s="372"/>
      <c r="AH1175" s="367"/>
      <c r="AI1175" s="367"/>
      <c r="AJ1175" s="3">
        <v>36</v>
      </c>
      <c r="AK1175" s="285">
        <v>2657.77336828325</v>
      </c>
      <c r="AL1175" s="285">
        <v>48.3300496044954</v>
      </c>
      <c r="AM1175" s="285">
        <v>2652.7273481369016</v>
      </c>
      <c r="AN1175" s="285">
        <v>48.333921055648531</v>
      </c>
      <c r="AO1175" s="294">
        <f t="shared" si="633"/>
        <v>0.18985893253975172</v>
      </c>
      <c r="AP1175" s="294">
        <f t="shared" si="634"/>
        <v>8.0104431607513436E-3</v>
      </c>
      <c r="AQ1175" s="295">
        <f t="shared" si="635"/>
        <v>25.462319317353753</v>
      </c>
      <c r="AR1175" s="296">
        <f t="shared" si="636"/>
        <v>1.498813403107961E-5</v>
      </c>
      <c r="AS1175" s="475"/>
    </row>
    <row r="1176" spans="4:45" s="20" customFormat="1" x14ac:dyDescent="0.25">
      <c r="D1176" s="463"/>
      <c r="E1176" s="426"/>
      <c r="F1176" s="370"/>
      <c r="G1176" s="370"/>
      <c r="H1176" s="283">
        <v>37</v>
      </c>
      <c r="I1176" s="285">
        <v>2683.32660556784</v>
      </c>
      <c r="J1176" s="285">
        <v>48.330057300530299</v>
      </c>
      <c r="K1176" s="285">
        <v>2677.6952568963288</v>
      </c>
      <c r="L1176" s="285">
        <v>48.336213171440853</v>
      </c>
      <c r="M1176" s="286">
        <f t="shared" si="625"/>
        <v>0.20986445182730601</v>
      </c>
      <c r="N1176" s="286">
        <f t="shared" si="626"/>
        <v>1.2737147966274983E-2</v>
      </c>
      <c r="O1176" s="287">
        <f t="shared" si="627"/>
        <v>31.712087860131014</v>
      </c>
      <c r="P1176" s="288">
        <f t="shared" si="628"/>
        <v>3.7894746667405287E-5</v>
      </c>
      <c r="Q1176" s="223"/>
      <c r="R1176" s="23"/>
      <c r="S1176" s="372"/>
      <c r="T1176" s="367"/>
      <c r="U1176" s="367"/>
      <c r="V1176" s="3">
        <v>37</v>
      </c>
      <c r="W1176" s="253">
        <v>2903.2830512955102</v>
      </c>
      <c r="X1176" s="253">
        <v>48.330058332427697</v>
      </c>
      <c r="Y1176" s="253">
        <v>2898.3014263310415</v>
      </c>
      <c r="Z1176" s="253">
        <v>48.335385933837252</v>
      </c>
      <c r="AA1176" s="2">
        <f t="shared" si="629"/>
        <v>0.17158592105739578</v>
      </c>
      <c r="AB1176" s="2">
        <f t="shared" si="630"/>
        <v>1.1023370534564069E-2</v>
      </c>
      <c r="AC1176" s="215">
        <f t="shared" si="631"/>
        <v>24.816587286617427</v>
      </c>
      <c r="AD1176" s="217">
        <f t="shared" si="632"/>
        <v>2.838333677908668E-5</v>
      </c>
      <c r="AE1176" s="223"/>
      <c r="AF1176" s="23"/>
      <c r="AG1176" s="372"/>
      <c r="AH1176" s="367"/>
      <c r="AI1176" s="367"/>
      <c r="AJ1176" s="3">
        <v>37</v>
      </c>
      <c r="AK1176" s="285">
        <v>2657.7626762002901</v>
      </c>
      <c r="AL1176" s="285">
        <v>48.330040611936703</v>
      </c>
      <c r="AM1176" s="285">
        <v>2652.5764346212286</v>
      </c>
      <c r="AN1176" s="285">
        <v>48.333689742700642</v>
      </c>
      <c r="AO1176" s="294">
        <f t="shared" si="633"/>
        <v>0.19513561634013549</v>
      </c>
      <c r="AP1176" s="294">
        <f t="shared" si="634"/>
        <v>7.550440094267568E-3</v>
      </c>
      <c r="AQ1176" s="295">
        <f t="shared" si="635"/>
        <v>26.897101716386487</v>
      </c>
      <c r="AR1176" s="296">
        <f t="shared" si="636"/>
        <v>1.3316155332329443E-5</v>
      </c>
      <c r="AS1176" s="475"/>
    </row>
    <row r="1177" spans="4:45" s="20" customFormat="1" x14ac:dyDescent="0.25">
      <c r="D1177" s="463"/>
      <c r="E1177" s="426"/>
      <c r="F1177" s="370"/>
      <c r="G1177" s="370"/>
      <c r="H1177" s="283">
        <v>38</v>
      </c>
      <c r="I1177" s="285">
        <v>2683.31584162319</v>
      </c>
      <c r="J1177" s="285">
        <v>48.330047971039498</v>
      </c>
      <c r="K1177" s="285">
        <v>2677.5322324670733</v>
      </c>
      <c r="L1177" s="285">
        <v>48.33587460977396</v>
      </c>
      <c r="M1177" s="286">
        <f t="shared" si="625"/>
        <v>0.2155396344478791</v>
      </c>
      <c r="N1177" s="286">
        <f t="shared" si="626"/>
        <v>1.2055934101189207E-2</v>
      </c>
      <c r="O1177" s="287">
        <f t="shared" si="627"/>
        <v>33.450134870716397</v>
      </c>
      <c r="P1177" s="288">
        <f t="shared" si="628"/>
        <v>3.3949718941928895E-5</v>
      </c>
      <c r="Q1177" s="223"/>
      <c r="R1177" s="23"/>
      <c r="S1177" s="372"/>
      <c r="T1177" s="367"/>
      <c r="U1177" s="367"/>
      <c r="V1177" s="3">
        <v>38</v>
      </c>
      <c r="W1177" s="253">
        <v>2903.2716691854598</v>
      </c>
      <c r="X1177" s="253">
        <v>48.330048737217503</v>
      </c>
      <c r="Y1177" s="253">
        <v>2898.1553637806087</v>
      </c>
      <c r="Z1177" s="253">
        <v>48.335068554129151</v>
      </c>
      <c r="AA1177" s="2">
        <f t="shared" si="629"/>
        <v>0.17622551341488982</v>
      </c>
      <c r="AB1177" s="2">
        <f t="shared" si="630"/>
        <v>1.038653393242458E-2</v>
      </c>
      <c r="AC1177" s="215">
        <f t="shared" si="631"/>
        <v>26.176580995708768</v>
      </c>
      <c r="AD1177" s="217">
        <f t="shared" si="632"/>
        <v>2.5198561826471618E-5</v>
      </c>
      <c r="AE1177" s="223"/>
      <c r="AF1177" s="23"/>
      <c r="AG1177" s="372"/>
      <c r="AH1177" s="367"/>
      <c r="AI1177" s="367"/>
      <c r="AJ1177" s="3">
        <v>38</v>
      </c>
      <c r="AK1177" s="285">
        <v>2657.7519841008502</v>
      </c>
      <c r="AL1177" s="285">
        <v>48.330034002149297</v>
      </c>
      <c r="AM1177" s="285">
        <v>2652.4255179602328</v>
      </c>
      <c r="AN1177" s="285">
        <v>48.333472075337198</v>
      </c>
      <c r="AO1177" s="294">
        <f t="shared" si="633"/>
        <v>0.20041246032290785</v>
      </c>
      <c r="AP1177" s="294">
        <f t="shared" si="634"/>
        <v>7.1137404698457885E-3</v>
      </c>
      <c r="AQ1177" s="295">
        <f t="shared" si="635"/>
        <v>28.371241547143757</v>
      </c>
      <c r="AR1177" s="296">
        <f t="shared" si="636"/>
        <v>1.1820347245364604E-5</v>
      </c>
      <c r="AS1177" s="475"/>
    </row>
    <row r="1178" spans="4:45" s="20" customFormat="1" x14ac:dyDescent="0.25">
      <c r="D1178" s="463"/>
      <c r="E1178" s="426"/>
      <c r="F1178" s="370"/>
      <c r="G1178" s="370"/>
      <c r="H1178" s="283">
        <v>39</v>
      </c>
      <c r="I1178" s="285">
        <v>2683.3050776621099</v>
      </c>
      <c r="J1178" s="285">
        <v>48.330040129300997</v>
      </c>
      <c r="K1178" s="285">
        <v>2677.3692044836525</v>
      </c>
      <c r="L1178" s="285">
        <v>48.335554496435797</v>
      </c>
      <c r="M1178" s="286">
        <f t="shared" si="625"/>
        <v>0.22121499444368353</v>
      </c>
      <c r="N1178" s="286">
        <f t="shared" si="626"/>
        <v>1.1409812861829988E-2</v>
      </c>
      <c r="O1178" s="287">
        <f t="shared" si="627"/>
        <v>35.234590390728933</v>
      </c>
      <c r="P1178" s="288">
        <f t="shared" si="628"/>
        <v>3.0408244897368753E-5</v>
      </c>
      <c r="Q1178" s="223"/>
      <c r="R1178" s="23"/>
      <c r="S1178" s="372"/>
      <c r="T1178" s="367"/>
      <c r="U1178" s="367"/>
      <c r="V1178" s="3">
        <v>39</v>
      </c>
      <c r="W1178" s="253">
        <v>2903.2602870594401</v>
      </c>
      <c r="X1178" s="253">
        <v>48.330040679123897</v>
      </c>
      <c r="Y1178" s="253">
        <v>2898.009298765694</v>
      </c>
      <c r="Z1178" s="253">
        <v>48.334769876627043</v>
      </c>
      <c r="AA1178" s="2">
        <f t="shared" si="629"/>
        <v>0.18086522648868505</v>
      </c>
      <c r="AB1178" s="2">
        <f t="shared" si="630"/>
        <v>9.7852131649216068E-3</v>
      </c>
      <c r="AC1178" s="215">
        <f t="shared" si="631"/>
        <v>27.572878061058624</v>
      </c>
      <c r="AD1178" s="217">
        <f t="shared" si="632"/>
        <v>2.2365309023758568E-5</v>
      </c>
      <c r="AE1178" s="223"/>
      <c r="AF1178" s="23"/>
      <c r="AG1178" s="372"/>
      <c r="AH1178" s="367"/>
      <c r="AI1178" s="367"/>
      <c r="AJ1178" s="3">
        <v>39</v>
      </c>
      <c r="AK1178" s="285">
        <v>2657.7412919849298</v>
      </c>
      <c r="AL1178" s="285">
        <v>48.330028446222599</v>
      </c>
      <c r="AM1178" s="285">
        <v>2652.2745981455309</v>
      </c>
      <c r="AN1178" s="285">
        <v>48.333267248588335</v>
      </c>
      <c r="AO1178" s="294">
        <f t="shared" si="633"/>
        <v>0.2056894648055114</v>
      </c>
      <c r="AP1178" s="294">
        <f t="shared" si="634"/>
        <v>6.7014286352841757E-3</v>
      </c>
      <c r="AQ1178" s="295">
        <f t="shared" si="635"/>
        <v>29.88474153372173</v>
      </c>
      <c r="AR1178" s="296">
        <f t="shared" si="636"/>
        <v>1.0489840764298073E-5</v>
      </c>
      <c r="AS1178" s="475"/>
    </row>
    <row r="1179" spans="4:45" s="20" customFormat="1" x14ac:dyDescent="0.25">
      <c r="D1179" s="463"/>
      <c r="E1179" s="426"/>
      <c r="F1179" s="370"/>
      <c r="G1179" s="370"/>
      <c r="H1179" s="283">
        <v>40</v>
      </c>
      <c r="I1179" s="285">
        <v>2683.2943136846402</v>
      </c>
      <c r="J1179" s="285">
        <v>48.330032982149703</v>
      </c>
      <c r="K1179" s="285">
        <v>2677.2061729340821</v>
      </c>
      <c r="L1179" s="285">
        <v>48.335251826183267</v>
      </c>
      <c r="M1179" s="286">
        <f t="shared" si="625"/>
        <v>0.22689053226509354</v>
      </c>
      <c r="N1179" s="286">
        <f t="shared" si="626"/>
        <v>1.0798345690125296E-2</v>
      </c>
      <c r="O1179" s="287">
        <f t="shared" si="627"/>
        <v>37.065457798605756</v>
      </c>
      <c r="P1179" s="288">
        <f t="shared" si="628"/>
        <v>2.7236333046667564E-5</v>
      </c>
      <c r="Q1179" s="223"/>
      <c r="R1179" s="23"/>
      <c r="S1179" s="372"/>
      <c r="T1179" s="367"/>
      <c r="U1179" s="367"/>
      <c r="V1179" s="3">
        <v>40</v>
      </c>
      <c r="W1179" s="253">
        <v>2903.2489049174801</v>
      </c>
      <c r="X1179" s="253">
        <v>48.330033346364303</v>
      </c>
      <c r="Y1179" s="253">
        <v>2897.8632312766185</v>
      </c>
      <c r="Z1179" s="253">
        <v>48.334488799278951</v>
      </c>
      <c r="AA1179" s="2">
        <f t="shared" si="629"/>
        <v>0.18550506061465807</v>
      </c>
      <c r="AB1179" s="2">
        <f t="shared" si="630"/>
        <v>9.218807863668221E-3</v>
      </c>
      <c r="AC1179" s="215">
        <f t="shared" si="631"/>
        <v>29.005480565871107</v>
      </c>
      <c r="AD1179" s="217">
        <f t="shared" si="632"/>
        <v>1.98510606746463E-5</v>
      </c>
      <c r="AE1179" s="223"/>
      <c r="AF1179" s="23"/>
      <c r="AG1179" s="372"/>
      <c r="AH1179" s="367"/>
      <c r="AI1179" s="367"/>
      <c r="AJ1179" s="3">
        <v>40</v>
      </c>
      <c r="AK1179" s="285">
        <v>2657.7305998525399</v>
      </c>
      <c r="AL1179" s="285">
        <v>48.330023382116202</v>
      </c>
      <c r="AM1179" s="285">
        <v>2652.1236751692059</v>
      </c>
      <c r="AN1179" s="285">
        <v>48.333074504969844</v>
      </c>
      <c r="AO1179" s="294">
        <f t="shared" si="633"/>
        <v>0.21096663008828254</v>
      </c>
      <c r="AP1179" s="294">
        <f t="shared" si="634"/>
        <v>6.3131003052032397E-3</v>
      </c>
      <c r="AQ1179" s="295">
        <f t="shared" si="635"/>
        <v>31.437604404580078</v>
      </c>
      <c r="AR1179" s="296">
        <f t="shared" si="636"/>
        <v>9.3093506680114675E-6</v>
      </c>
      <c r="AS1179" s="475"/>
    </row>
    <row r="1180" spans="4:45" s="20" customFormat="1" x14ac:dyDescent="0.25">
      <c r="D1180" s="463"/>
      <c r="E1180" s="426"/>
      <c r="F1180" s="370"/>
      <c r="G1180" s="370"/>
      <c r="H1180" s="283">
        <v>41</v>
      </c>
      <c r="I1180" s="285">
        <v>2683.2835496907701</v>
      </c>
      <c r="J1180" s="285">
        <v>48.330027154713697</v>
      </c>
      <c r="K1180" s="285">
        <v>2677.043137806997</v>
      </c>
      <c r="L1180" s="285">
        <v>48.334965648547971</v>
      </c>
      <c r="M1180" s="286">
        <f t="shared" si="625"/>
        <v>0.23256624833749728</v>
      </c>
      <c r="N1180" s="286">
        <f t="shared" si="626"/>
        <v>1.0218272417817933E-2</v>
      </c>
      <c r="O1180" s="287">
        <f t="shared" si="627"/>
        <v>38.9427404791359</v>
      </c>
      <c r="P1180" s="288">
        <f t="shared" si="628"/>
        <v>2.438872135116258E-5</v>
      </c>
      <c r="Q1180" s="223"/>
      <c r="R1180" s="23"/>
      <c r="S1180" s="372"/>
      <c r="T1180" s="367"/>
      <c r="U1180" s="367"/>
      <c r="V1180" s="3">
        <v>41</v>
      </c>
      <c r="W1180" s="253">
        <v>2903.2375227595899</v>
      </c>
      <c r="X1180" s="253">
        <v>48.3300273917392</v>
      </c>
      <c r="Y1180" s="253">
        <v>2897.7171613042547</v>
      </c>
      <c r="Z1180" s="253">
        <v>48.334224284972095</v>
      </c>
      <c r="AA1180" s="2">
        <f t="shared" si="629"/>
        <v>0.19014501610904996</v>
      </c>
      <c r="AB1180" s="2">
        <f t="shared" si="630"/>
        <v>8.6838213412879957E-3</v>
      </c>
      <c r="AC1180" s="215">
        <f t="shared" si="631"/>
        <v>30.474390597550627</v>
      </c>
      <c r="AD1180" s="217">
        <f t="shared" si="632"/>
        <v>1.7613912808312988E-5</v>
      </c>
      <c r="AE1180" s="223"/>
      <c r="AF1180" s="23"/>
      <c r="AG1180" s="372"/>
      <c r="AH1180" s="367"/>
      <c r="AI1180" s="367"/>
      <c r="AJ1180" s="3">
        <v>41</v>
      </c>
      <c r="AK1180" s="285">
        <v>2657.7199077036998</v>
      </c>
      <c r="AL1180" s="285">
        <v>48.330019252468198</v>
      </c>
      <c r="AM1180" s="285">
        <v>2651.9727490237792</v>
      </c>
      <c r="AN1180" s="285">
        <v>48.332893131681992</v>
      </c>
      <c r="AO1180" s="294">
        <f t="shared" si="633"/>
        <v>0.21624395645537536</v>
      </c>
      <c r="AP1180" s="294">
        <f t="shared" si="634"/>
        <v>5.9463647195786519E-3</v>
      </c>
      <c r="AQ1180" s="295">
        <f t="shared" si="635"/>
        <v>33.029832892187045</v>
      </c>
      <c r="AR1180" s="296">
        <f t="shared" si="636"/>
        <v>8.2591817354791691E-6</v>
      </c>
      <c r="AS1180" s="475"/>
    </row>
    <row r="1181" spans="4:45" s="20" customFormat="1" x14ac:dyDescent="0.25">
      <c r="D1181" s="463"/>
      <c r="E1181" s="426"/>
      <c r="F1181" s="370"/>
      <c r="G1181" s="370"/>
      <c r="H1181" s="283">
        <v>42</v>
      </c>
      <c r="I1181" s="285">
        <v>2683.27278568049</v>
      </c>
      <c r="J1181" s="285">
        <v>48.330021424141698</v>
      </c>
      <c r="K1181" s="285">
        <v>2676.8800990916197</v>
      </c>
      <c r="L1181" s="285">
        <v>48.334695064851637</v>
      </c>
      <c r="M1181" s="286">
        <f t="shared" si="625"/>
        <v>0.23824214306444455</v>
      </c>
      <c r="N1181" s="286">
        <f t="shared" si="626"/>
        <v>9.6702640971813077E-3</v>
      </c>
      <c r="O1181" s="287">
        <f t="shared" si="627"/>
        <v>40.866441823521164</v>
      </c>
      <c r="P1181" s="288">
        <f t="shared" si="628"/>
        <v>2.1842917485597335E-5</v>
      </c>
      <c r="Q1181" s="223"/>
      <c r="R1181" s="23"/>
      <c r="S1181" s="372"/>
      <c r="T1181" s="367"/>
      <c r="U1181" s="367"/>
      <c r="V1181" s="3">
        <v>42</v>
      </c>
      <c r="W1181" s="253">
        <v>2903.2261405857598</v>
      </c>
      <c r="X1181" s="253">
        <v>48.3300215366692</v>
      </c>
      <c r="Y1181" s="253">
        <v>2897.5710888399913</v>
      </c>
      <c r="Z1181" s="253">
        <v>48.33397535770635</v>
      </c>
      <c r="AA1181" s="2">
        <f t="shared" si="629"/>
        <v>0.19478509326964064</v>
      </c>
      <c r="AB1181" s="2">
        <f t="shared" si="630"/>
        <v>8.1808799405365448E-3</v>
      </c>
      <c r="AC1181" s="215">
        <f t="shared" si="631"/>
        <v>31.979610247320039</v>
      </c>
      <c r="AD1181" s="217">
        <f t="shared" si="632"/>
        <v>1.5632700793812766E-5</v>
      </c>
      <c r="AE1181" s="223"/>
      <c r="AF1181" s="23"/>
      <c r="AG1181" s="372"/>
      <c r="AH1181" s="367"/>
      <c r="AI1181" s="367"/>
      <c r="AJ1181" s="3">
        <v>42</v>
      </c>
      <c r="AK1181" s="285">
        <v>2657.7092155383798</v>
      </c>
      <c r="AL1181" s="285">
        <v>48.330015191448503</v>
      </c>
      <c r="AM1181" s="285">
        <v>2651.8218197021843</v>
      </c>
      <c r="AN1181" s="285">
        <v>48.332722457973581</v>
      </c>
      <c r="AO1181" s="294">
        <f t="shared" si="633"/>
        <v>0.22152144417360237</v>
      </c>
      <c r="AP1181" s="294">
        <f t="shared" si="634"/>
        <v>5.6016256447556203E-3</v>
      </c>
      <c r="AQ1181" s="295">
        <f t="shared" si="635"/>
        <v>34.661429732052554</v>
      </c>
      <c r="AR1181" s="296">
        <f t="shared" si="636"/>
        <v>7.3292920378104361E-6</v>
      </c>
      <c r="AS1181" s="475"/>
    </row>
    <row r="1182" spans="4:45" s="20" customFormat="1" x14ac:dyDescent="0.25">
      <c r="D1182" s="463"/>
      <c r="E1182" s="426"/>
      <c r="F1182" s="370"/>
      <c r="G1182" s="370"/>
      <c r="H1182" s="283">
        <v>43</v>
      </c>
      <c r="I1182" s="285">
        <v>2683.2620216538298</v>
      </c>
      <c r="J1182" s="285">
        <v>48.330018018605401</v>
      </c>
      <c r="K1182" s="285">
        <v>2676.7170567777271</v>
      </c>
      <c r="L1182" s="285">
        <v>48.334439225384152</v>
      </c>
      <c r="M1182" s="286">
        <f t="shared" si="625"/>
        <v>0.24391821683030329</v>
      </c>
      <c r="N1182" s="286">
        <f t="shared" si="626"/>
        <v>9.1479518527165203E-3</v>
      </c>
      <c r="O1182" s="287">
        <f t="shared" si="627"/>
        <v>42.836565229418916</v>
      </c>
      <c r="P1182" s="288">
        <f t="shared" si="628"/>
        <v>1.9547069380475924E-5</v>
      </c>
      <c r="Q1182" s="223"/>
      <c r="R1182" s="23"/>
      <c r="S1182" s="372"/>
      <c r="T1182" s="367"/>
      <c r="U1182" s="367"/>
      <c r="V1182" s="3">
        <v>43</v>
      </c>
      <c r="W1182" s="253">
        <v>2903.21475839601</v>
      </c>
      <c r="X1182" s="253">
        <v>48.330018070973303</v>
      </c>
      <c r="Y1182" s="253">
        <v>2897.4250138757056</v>
      </c>
      <c r="Z1182" s="253">
        <v>48.333741098993158</v>
      </c>
      <c r="AA1182" s="2">
        <f t="shared" si="629"/>
        <v>0.19942529237840814</v>
      </c>
      <c r="AB1182" s="2">
        <f t="shared" si="630"/>
        <v>7.7033449778321442E-3</v>
      </c>
      <c r="AC1182" s="215">
        <f t="shared" si="631"/>
        <v>33.521141610394118</v>
      </c>
      <c r="AD1182" s="217">
        <f t="shared" si="632"/>
        <v>1.3860937636630579E-5</v>
      </c>
      <c r="AE1182" s="223"/>
      <c r="AF1182" s="23"/>
      <c r="AG1182" s="372"/>
      <c r="AH1182" s="367"/>
      <c r="AI1182" s="367"/>
      <c r="AJ1182" s="3">
        <v>43</v>
      </c>
      <c r="AK1182" s="285">
        <v>2657.6985233566202</v>
      </c>
      <c r="AL1182" s="285">
        <v>48.330012777728797</v>
      </c>
      <c r="AM1182" s="285">
        <v>2651.6708871977426</v>
      </c>
      <c r="AN1182" s="285">
        <v>48.332561852661513</v>
      </c>
      <c r="AO1182" s="294">
        <f t="shared" si="633"/>
        <v>0.22679909349781435</v>
      </c>
      <c r="AP1182" s="294">
        <f t="shared" si="634"/>
        <v>5.2743104878524242E-3</v>
      </c>
      <c r="AQ1182" s="295">
        <f t="shared" si="635"/>
        <v>36.332397663808862</v>
      </c>
      <c r="AR1182" s="296">
        <f t="shared" si="636"/>
        <v>6.4977830126019292E-6</v>
      </c>
      <c r="AS1182" s="475"/>
    </row>
    <row r="1183" spans="4:45" s="20" customFormat="1" x14ac:dyDescent="0.25">
      <c r="D1183" s="463"/>
      <c r="E1183" s="426"/>
      <c r="F1183" s="370"/>
      <c r="G1183" s="370"/>
      <c r="H1183" s="283">
        <v>44</v>
      </c>
      <c r="I1183" s="285">
        <v>2683.2512576107902</v>
      </c>
      <c r="J1183" s="285">
        <v>48.330014913104499</v>
      </c>
      <c r="K1183" s="285">
        <v>2676.5540108556193</v>
      </c>
      <c r="L1183" s="285">
        <v>48.334197326735357</v>
      </c>
      <c r="M1183" s="286">
        <f t="shared" si="625"/>
        <v>0.24959446999884177</v>
      </c>
      <c r="N1183" s="286">
        <f t="shared" si="626"/>
        <v>8.6538637291495024E-3</v>
      </c>
      <c r="O1183" s="287">
        <f t="shared" si="627"/>
        <v>44.853114099647264</v>
      </c>
      <c r="P1183" s="288">
        <f t="shared" si="628"/>
        <v>1.7492583779584252E-5</v>
      </c>
      <c r="Q1183" s="223"/>
      <c r="R1183" s="23"/>
      <c r="S1183" s="372"/>
      <c r="T1183" s="367"/>
      <c r="U1183" s="367"/>
      <c r="V1183" s="3">
        <v>44</v>
      </c>
      <c r="W1183" s="253">
        <v>2903.2033761903499</v>
      </c>
      <c r="X1183" s="253">
        <v>48.3300149138271</v>
      </c>
      <c r="Y1183" s="253">
        <v>2897.2789364037326</v>
      </c>
      <c r="Z1183" s="253">
        <v>48.33352064446666</v>
      </c>
      <c r="AA1183" s="2">
        <f t="shared" si="629"/>
        <v>0.20406561370121781</v>
      </c>
      <c r="AB1183" s="2">
        <f t="shared" si="630"/>
        <v>7.2537338252653336E-3</v>
      </c>
      <c r="AC1183" s="215">
        <f t="shared" si="631"/>
        <v>35.098986785254191</v>
      </c>
      <c r="AD1183" s="217">
        <f t="shared" si="632"/>
        <v>1.2290147317150162E-5</v>
      </c>
      <c r="AE1183" s="223"/>
      <c r="AF1183" s="23"/>
      <c r="AG1183" s="372"/>
      <c r="AH1183" s="367"/>
      <c r="AI1183" s="367"/>
      <c r="AJ1183" s="3">
        <v>44</v>
      </c>
      <c r="AK1183" s="285">
        <v>2657.6878311584201</v>
      </c>
      <c r="AL1183" s="285">
        <v>48.330010576580797</v>
      </c>
      <c r="AM1183" s="285">
        <v>2651.5199515041418</v>
      </c>
      <c r="AN1183" s="285">
        <v>48.332410721796656</v>
      </c>
      <c r="AO1183" s="294">
        <f t="shared" si="633"/>
        <v>0.23207690466753839</v>
      </c>
      <c r="AP1183" s="294">
        <f t="shared" si="634"/>
        <v>4.9661590949902747E-3</v>
      </c>
      <c r="AQ1183" s="295">
        <f t="shared" si="635"/>
        <v>38.042739429660138</v>
      </c>
      <c r="AR1183" s="296">
        <f t="shared" si="636"/>
        <v>5.7606970572090642E-6</v>
      </c>
      <c r="AS1183" s="475"/>
    </row>
    <row r="1184" spans="4:45" s="20" customFormat="1" x14ac:dyDescent="0.25">
      <c r="D1184" s="463"/>
      <c r="E1184" s="426"/>
      <c r="F1184" s="370"/>
      <c r="G1184" s="370"/>
      <c r="H1184" s="283">
        <v>45</v>
      </c>
      <c r="I1184" s="285">
        <v>2683.24049355137</v>
      </c>
      <c r="J1184" s="285">
        <v>48.330012259093898</v>
      </c>
      <c r="K1184" s="285">
        <v>2676.3909613160931</v>
      </c>
      <c r="L1184" s="285">
        <v>48.33396860927224</v>
      </c>
      <c r="M1184" s="286">
        <f t="shared" si="625"/>
        <v>0.25527090291527677</v>
      </c>
      <c r="N1184" s="286">
        <f t="shared" si="626"/>
        <v>8.1861145764503974E-3</v>
      </c>
      <c r="O1184" s="287">
        <f t="shared" si="627"/>
        <v>46.916091842097515</v>
      </c>
      <c r="P1184" s="288">
        <f t="shared" si="628"/>
        <v>1.5652706733666376E-5</v>
      </c>
      <c r="Q1184" s="223"/>
      <c r="R1184" s="23"/>
      <c r="S1184" s="372"/>
      <c r="T1184" s="367"/>
      <c r="U1184" s="367"/>
      <c r="V1184" s="3">
        <v>45</v>
      </c>
      <c r="W1184" s="253">
        <v>2903.19199396878</v>
      </c>
      <c r="X1184" s="253">
        <v>48.3300122237479</v>
      </c>
      <c r="Y1184" s="253">
        <v>2897.1328564168393</v>
      </c>
      <c r="Z1184" s="253">
        <v>48.333313180694496</v>
      </c>
      <c r="AA1184" s="2">
        <f t="shared" si="629"/>
        <v>0.20870605748873017</v>
      </c>
      <c r="AB1184" s="2">
        <f t="shared" si="630"/>
        <v>6.8300354059791756E-3</v>
      </c>
      <c r="AC1184" s="215">
        <f t="shared" si="631"/>
        <v>36.713147873337867</v>
      </c>
      <c r="AD1184" s="217">
        <f t="shared" si="632"/>
        <v>1.0896316763280687E-5</v>
      </c>
      <c r="AE1184" s="223"/>
      <c r="AF1184" s="23"/>
      <c r="AG1184" s="372"/>
      <c r="AH1184" s="367"/>
      <c r="AI1184" s="367"/>
      <c r="AJ1184" s="3">
        <v>45</v>
      </c>
      <c r="AK1184" s="285">
        <v>2657.6771389437799</v>
      </c>
      <c r="AL1184" s="285">
        <v>48.330008695238</v>
      </c>
      <c r="AM1184" s="285">
        <v>2651.3690126154124</v>
      </c>
      <c r="AN1184" s="285">
        <v>48.332268506467415</v>
      </c>
      <c r="AO1184" s="294">
        <f t="shared" si="633"/>
        <v>0.23735487790945506</v>
      </c>
      <c r="AP1184" s="294">
        <f t="shared" si="634"/>
        <v>4.6757931364440801E-3</v>
      </c>
      <c r="AQ1184" s="295">
        <f t="shared" si="635"/>
        <v>39.792457774643324</v>
      </c>
      <c r="AR1184" s="296">
        <f t="shared" si="636"/>
        <v>5.1067467925890734E-6</v>
      </c>
      <c r="AS1184" s="475"/>
    </row>
    <row r="1185" spans="4:45" s="20" customFormat="1" x14ac:dyDescent="0.25">
      <c r="D1185" s="463"/>
      <c r="E1185" s="426"/>
      <c r="F1185" s="370"/>
      <c r="G1185" s="370"/>
      <c r="H1185" s="283">
        <v>46</v>
      </c>
      <c r="I1185" s="285">
        <v>2683.2297294755899</v>
      </c>
      <c r="J1185" s="285">
        <v>48.330010149557502</v>
      </c>
      <c r="K1185" s="285">
        <v>2676.2279081504144</v>
      </c>
      <c r="L1185" s="285">
        <v>48.333752354753585</v>
      </c>
      <c r="M1185" s="286">
        <f t="shared" si="625"/>
        <v>0.26094751590815168</v>
      </c>
      <c r="N1185" s="286">
        <f t="shared" si="626"/>
        <v>7.7430258849581698E-3</v>
      </c>
      <c r="O1185" s="287">
        <f t="shared" si="627"/>
        <v>49.025501869683367</v>
      </c>
      <c r="P1185" s="288">
        <f t="shared" si="628"/>
        <v>1.4004099729591713E-5</v>
      </c>
      <c r="Q1185" s="223"/>
      <c r="R1185" s="23"/>
      <c r="S1185" s="372"/>
      <c r="T1185" s="367"/>
      <c r="U1185" s="367"/>
      <c r="V1185" s="3">
        <v>46</v>
      </c>
      <c r="W1185" s="253">
        <v>2903.1806117313099</v>
      </c>
      <c r="X1185" s="253">
        <v>48.330010094726198</v>
      </c>
      <c r="Y1185" s="253">
        <v>2896.9867739081983</v>
      </c>
      <c r="Z1185" s="253">
        <v>48.333117942176543</v>
      </c>
      <c r="AA1185" s="2">
        <f t="shared" si="629"/>
        <v>0.21334662397796589</v>
      </c>
      <c r="AB1185" s="2">
        <f t="shared" si="630"/>
        <v>6.430471345346701E-3</v>
      </c>
      <c r="AC1185" s="215">
        <f t="shared" si="631"/>
        <v>38.36362697900794</v>
      </c>
      <c r="AD1185" s="217">
        <f t="shared" si="632"/>
        <v>9.6587157746130352E-6</v>
      </c>
      <c r="AE1185" s="223"/>
      <c r="AF1185" s="23"/>
      <c r="AG1185" s="372"/>
      <c r="AH1185" s="367"/>
      <c r="AI1185" s="367"/>
      <c r="AJ1185" s="3">
        <v>46</v>
      </c>
      <c r="AK1185" s="285">
        <v>2657.6664467127098</v>
      </c>
      <c r="AL1185" s="285">
        <v>48.3300071996211</v>
      </c>
      <c r="AM1185" s="285">
        <v>2651.2180705259093</v>
      </c>
      <c r="AN1185" s="285">
        <v>48.332134680732842</v>
      </c>
      <c r="AO1185" s="294">
        <f t="shared" si="633"/>
        <v>0.24263301343840715</v>
      </c>
      <c r="AP1185" s="294">
        <f t="shared" si="634"/>
        <v>4.4019879884455975E-3</v>
      </c>
      <c r="AQ1185" s="295">
        <f t="shared" si="635"/>
        <v>41.581555446495599</v>
      </c>
      <c r="AR1185" s="296">
        <f t="shared" si="636"/>
        <v>4.5261758808198836E-6</v>
      </c>
      <c r="AS1185" s="475"/>
    </row>
    <row r="1186" spans="4:45" s="20" customFormat="1" x14ac:dyDescent="0.25">
      <c r="D1186" s="463"/>
      <c r="E1186" s="426"/>
      <c r="F1186" s="370"/>
      <c r="G1186" s="370"/>
      <c r="H1186" s="283">
        <v>47</v>
      </c>
      <c r="I1186" s="285">
        <v>2683.2189653834498</v>
      </c>
      <c r="J1186" s="285">
        <v>48.3300081882591</v>
      </c>
      <c r="K1186" s="285">
        <v>2676.0648513502915</v>
      </c>
      <c r="L1186" s="285">
        <v>48.333547884074584</v>
      </c>
      <c r="M1186" s="286">
        <f t="shared" si="625"/>
        <v>0.26662430928874731</v>
      </c>
      <c r="N1186" s="286">
        <f t="shared" si="626"/>
        <v>7.3240124472880135E-3</v>
      </c>
      <c r="O1186" s="287">
        <f t="shared" si="627"/>
        <v>51.181347599432428</v>
      </c>
      <c r="P1186" s="288">
        <f t="shared" si="628"/>
        <v>1.2529446466150779E-5</v>
      </c>
      <c r="Q1186" s="223"/>
      <c r="R1186" s="23"/>
      <c r="S1186" s="372"/>
      <c r="T1186" s="367"/>
      <c r="U1186" s="367"/>
      <c r="V1186" s="3">
        <v>47</v>
      </c>
      <c r="W1186" s="253">
        <v>2903.16922947794</v>
      </c>
      <c r="X1186" s="253">
        <v>48.330008117088397</v>
      </c>
      <c r="Y1186" s="253">
        <v>2896.8406888713648</v>
      </c>
      <c r="Z1186" s="253">
        <v>48.332934208520484</v>
      </c>
      <c r="AA1186" s="2">
        <f t="shared" si="629"/>
        <v>0.21798731339244781</v>
      </c>
      <c r="AB1186" s="2">
        <f t="shared" si="630"/>
        <v>6.054398801254534E-3</v>
      </c>
      <c r="AC1186" s="215">
        <f t="shared" si="631"/>
        <v>40.050426209071055</v>
      </c>
      <c r="AD1186" s="217">
        <f t="shared" si="632"/>
        <v>8.5620110689342319E-6</v>
      </c>
      <c r="AE1186" s="223"/>
      <c r="AF1186" s="23"/>
      <c r="AG1186" s="372"/>
      <c r="AH1186" s="367"/>
      <c r="AI1186" s="367"/>
      <c r="AJ1186" s="3">
        <v>47</v>
      </c>
      <c r="AK1186" s="285">
        <v>2657.6557544652201</v>
      </c>
      <c r="AL1186" s="285">
        <v>48.330005809056601</v>
      </c>
      <c r="AM1186" s="285">
        <v>2651.0671252302909</v>
      </c>
      <c r="AN1186" s="285">
        <v>48.332008749677719</v>
      </c>
      <c r="AO1186" s="294">
        <f t="shared" si="633"/>
        <v>0.24791131145782791</v>
      </c>
      <c r="AP1186" s="294">
        <f t="shared" si="634"/>
        <v>4.1443003939027265E-3</v>
      </c>
      <c r="AQ1186" s="295">
        <f t="shared" si="635"/>
        <v>43.410035195363179</v>
      </c>
      <c r="AR1186" s="296">
        <f t="shared" si="636"/>
        <v>4.0117711317243333E-6</v>
      </c>
      <c r="AS1186" s="475"/>
    </row>
    <row r="1187" spans="4:45" s="20" customFormat="1" x14ac:dyDescent="0.25">
      <c r="D1187" s="463"/>
      <c r="E1187" s="426"/>
      <c r="F1187" s="370"/>
      <c r="G1187" s="370"/>
      <c r="H1187" s="283">
        <v>48</v>
      </c>
      <c r="I1187" s="285">
        <v>2683.2082012749502</v>
      </c>
      <c r="J1187" s="285">
        <v>48.330006916816998</v>
      </c>
      <c r="K1187" s="285">
        <v>2675.901790907853</v>
      </c>
      <c r="L1187" s="285">
        <v>48.333354555134363</v>
      </c>
      <c r="M1187" s="286">
        <f t="shared" si="625"/>
        <v>0.27230128335272336</v>
      </c>
      <c r="N1187" s="286">
        <f t="shared" si="626"/>
        <v>6.9266249498509862E-3</v>
      </c>
      <c r="O1187" s="287">
        <f t="shared" si="627"/>
        <v>53.383632452425651</v>
      </c>
      <c r="P1187" s="288">
        <f t="shared" si="628"/>
        <v>1.1206682303890059E-5</v>
      </c>
      <c r="Q1187" s="223"/>
      <c r="R1187" s="23"/>
      <c r="S1187" s="372"/>
      <c r="T1187" s="367"/>
      <c r="U1187" s="367"/>
      <c r="V1187" s="3">
        <v>48</v>
      </c>
      <c r="W1187" s="253">
        <v>2903.1578472086799</v>
      </c>
      <c r="X1187" s="253">
        <v>48.330006839617702</v>
      </c>
      <c r="Y1187" s="253">
        <v>2896.6946013002539</v>
      </c>
      <c r="Z1187" s="253">
        <v>48.332761301783826</v>
      </c>
      <c r="AA1187" s="2">
        <f t="shared" si="629"/>
        <v>0.22262812594362461</v>
      </c>
      <c r="AB1187" s="2">
        <f t="shared" si="630"/>
        <v>5.6992794875120791E-3</v>
      </c>
      <c r="AC1187" s="215">
        <f t="shared" si="631"/>
        <v>41.773547672784922</v>
      </c>
      <c r="AD1187" s="217">
        <f t="shared" si="632"/>
        <v>7.5870618246058566E-6</v>
      </c>
      <c r="AE1187" s="223"/>
      <c r="AF1187" s="23"/>
      <c r="AG1187" s="372"/>
      <c r="AH1187" s="367"/>
      <c r="AI1187" s="367"/>
      <c r="AJ1187" s="3">
        <v>48</v>
      </c>
      <c r="AK1187" s="285">
        <v>2657.6450622013199</v>
      </c>
      <c r="AL1187" s="285">
        <v>48.330004907485701</v>
      </c>
      <c r="AM1187" s="285">
        <v>2650.9161767235028</v>
      </c>
      <c r="AN1187" s="285">
        <v>48.331890247582315</v>
      </c>
      <c r="AO1187" s="294">
        <f t="shared" si="633"/>
        <v>0.25318977216030547</v>
      </c>
      <c r="AP1187" s="294">
        <f t="shared" si="634"/>
        <v>3.9009722846555296E-3</v>
      </c>
      <c r="AQ1187" s="295">
        <f t="shared" si="635"/>
        <v>45.277899773578262</v>
      </c>
      <c r="AR1187" s="296">
        <f t="shared" si="636"/>
        <v>3.55450727989926E-6</v>
      </c>
      <c r="AS1187" s="475"/>
    </row>
    <row r="1188" spans="4:45" s="20" customFormat="1" x14ac:dyDescent="0.25">
      <c r="D1188" s="463"/>
      <c r="E1188" s="426"/>
      <c r="F1188" s="370"/>
      <c r="G1188" s="370"/>
      <c r="H1188" s="283">
        <v>49</v>
      </c>
      <c r="I1188" s="285">
        <v>2683.1974371501101</v>
      </c>
      <c r="J1188" s="285">
        <v>48.3300056397131</v>
      </c>
      <c r="K1188" s="285">
        <v>2675.7387268156226</v>
      </c>
      <c r="L1188" s="285">
        <v>48.333171760819674</v>
      </c>
      <c r="M1188" s="286">
        <f t="shared" si="625"/>
        <v>0.27797843838169273</v>
      </c>
      <c r="N1188" s="286">
        <f t="shared" si="626"/>
        <v>6.5510464248161792E-3</v>
      </c>
      <c r="O1188" s="287">
        <f t="shared" si="627"/>
        <v>55.632359853790298</v>
      </c>
      <c r="P1188" s="288">
        <f t="shared" si="628"/>
        <v>1.0024322861492626E-5</v>
      </c>
      <c r="Q1188" s="223"/>
      <c r="R1188" s="23"/>
      <c r="S1188" s="372"/>
      <c r="T1188" s="367"/>
      <c r="U1188" s="367"/>
      <c r="V1188" s="3">
        <v>49</v>
      </c>
      <c r="W1188" s="253">
        <v>2903.14646492355</v>
      </c>
      <c r="X1188" s="253">
        <v>48.330005556484899</v>
      </c>
      <c r="Y1188" s="253">
        <v>2896.5485111891189</v>
      </c>
      <c r="Z1188" s="253">
        <v>48.332598583972505</v>
      </c>
      <c r="AA1188" s="2">
        <f t="shared" si="629"/>
        <v>0.22726906183166951</v>
      </c>
      <c r="AB1188" s="2">
        <f t="shared" si="630"/>
        <v>5.3652538578243666E-3</v>
      </c>
      <c r="AC1188" s="215">
        <f t="shared" si="631"/>
        <v>43.53299348169238</v>
      </c>
      <c r="AD1188" s="217">
        <f t="shared" si="632"/>
        <v>6.7237915514804746E-6</v>
      </c>
      <c r="AE1188" s="223"/>
      <c r="AF1188" s="23"/>
      <c r="AG1188" s="372"/>
      <c r="AH1188" s="367"/>
      <c r="AI1188" s="367"/>
      <c r="AJ1188" s="3">
        <v>49</v>
      </c>
      <c r="AK1188" s="285">
        <v>2657.6343699210101</v>
      </c>
      <c r="AL1188" s="285">
        <v>48.330004001899603</v>
      </c>
      <c r="AM1188" s="285">
        <v>2650.7652250007595</v>
      </c>
      <c r="AN1188" s="285">
        <v>48.331778736200164</v>
      </c>
      <c r="AO1188" s="294">
        <f t="shared" si="633"/>
        <v>0.25846839572799413</v>
      </c>
      <c r="AP1188" s="294">
        <f t="shared" si="634"/>
        <v>3.6721170155318205E-3</v>
      </c>
      <c r="AQ1188" s="295">
        <f t="shared" si="635"/>
        <v>47.185151935404882</v>
      </c>
      <c r="AR1188" s="296">
        <f t="shared" si="636"/>
        <v>3.1496818375876178E-6</v>
      </c>
      <c r="AS1188" s="475"/>
    </row>
    <row r="1189" spans="4:45" s="20" customFormat="1" x14ac:dyDescent="0.25">
      <c r="D1189" s="463"/>
      <c r="E1189" s="426"/>
      <c r="F1189" s="370"/>
      <c r="G1189" s="370"/>
      <c r="H1189" s="283">
        <v>50</v>
      </c>
      <c r="I1189" s="285">
        <v>2683.18667300892</v>
      </c>
      <c r="J1189" s="285">
        <v>48.330004700412502</v>
      </c>
      <c r="K1189" s="285">
        <v>2675.5756590665001</v>
      </c>
      <c r="L1189" s="285">
        <v>48.332998927098465</v>
      </c>
      <c r="M1189" s="286">
        <f t="shared" si="625"/>
        <v>0.2836557746422087</v>
      </c>
      <c r="N1189" s="286">
        <f t="shared" si="626"/>
        <v>6.1953784290402544E-3</v>
      </c>
      <c r="O1189" s="287">
        <f t="shared" si="627"/>
        <v>57.927533231711003</v>
      </c>
      <c r="P1189" s="288">
        <f t="shared" si="628"/>
        <v>8.965393446935945E-6</v>
      </c>
      <c r="Q1189" s="223"/>
      <c r="R1189" s="23"/>
      <c r="S1189" s="372"/>
      <c r="T1189" s="367"/>
      <c r="U1189" s="367"/>
      <c r="V1189" s="3">
        <v>50</v>
      </c>
      <c r="W1189" s="253">
        <v>2903.1350826225498</v>
      </c>
      <c r="X1189" s="253">
        <v>48.330004620986003</v>
      </c>
      <c r="Y1189" s="253">
        <v>2896.402418532532</v>
      </c>
      <c r="Z1189" s="253">
        <v>48.332445454686933</v>
      </c>
      <c r="AA1189" s="2">
        <f t="shared" si="629"/>
        <v>0.23191012124505922</v>
      </c>
      <c r="AB1189" s="2">
        <f t="shared" si="630"/>
        <v>5.0503485776010977E-3</v>
      </c>
      <c r="AC1189" s="215">
        <f t="shared" si="631"/>
        <v>45.328765749015297</v>
      </c>
      <c r="AD1189" s="217">
        <f t="shared" si="632"/>
        <v>5.9576691555981371E-6</v>
      </c>
      <c r="AE1189" s="223"/>
      <c r="AF1189" s="23"/>
      <c r="AG1189" s="372"/>
      <c r="AH1189" s="367"/>
      <c r="AI1189" s="367"/>
      <c r="AJ1189" s="3">
        <v>50</v>
      </c>
      <c r="AK1189" s="285">
        <v>2657.6236776242999</v>
      </c>
      <c r="AL1189" s="285">
        <v>48.3300033356375</v>
      </c>
      <c r="AM1189" s="285">
        <v>2650.6142700575301</v>
      </c>
      <c r="AN1189" s="285">
        <v>48.331673803137392</v>
      </c>
      <c r="AO1189" s="294">
        <f t="shared" si="633"/>
        <v>0.26374718233379324</v>
      </c>
      <c r="AP1189" s="294">
        <f t="shared" si="634"/>
        <v>3.4563777872951302E-3</v>
      </c>
      <c r="AQ1189" s="295">
        <f t="shared" si="635"/>
        <v>49.131794437090058</v>
      </c>
      <c r="AR1189" s="296">
        <f t="shared" si="636"/>
        <v>2.7904616681953288E-6</v>
      </c>
      <c r="AS1189" s="475"/>
    </row>
    <row r="1190" spans="4:45" s="20" customFormat="1" x14ac:dyDescent="0.25">
      <c r="D1190" s="463"/>
      <c r="E1190" s="426"/>
      <c r="F1190" s="370"/>
      <c r="G1190" s="370"/>
      <c r="H1190" s="283">
        <v>51</v>
      </c>
      <c r="I1190" s="285">
        <v>2683.1759088514</v>
      </c>
      <c r="J1190" s="285">
        <v>48.330003774018202</v>
      </c>
      <c r="K1190" s="285">
        <v>2675.4125876537387</v>
      </c>
      <c r="L1190" s="285">
        <v>48.332835511217354</v>
      </c>
      <c r="M1190" s="286">
        <f t="shared" si="625"/>
        <v>0.28933329238874167</v>
      </c>
      <c r="N1190" s="286">
        <f t="shared" si="626"/>
        <v>5.8591702421390895E-3</v>
      </c>
      <c r="O1190" s="287">
        <f t="shared" si="627"/>
        <v>60.269156018057259</v>
      </c>
      <c r="P1190" s="288">
        <f t="shared" si="628"/>
        <v>8.0187355650610636E-6</v>
      </c>
      <c r="Q1190" s="223"/>
      <c r="R1190" s="23"/>
      <c r="S1190" s="372"/>
      <c r="T1190" s="367"/>
      <c r="U1190" s="367"/>
      <c r="V1190" s="3">
        <v>51</v>
      </c>
      <c r="W1190" s="253">
        <v>2903.1237003056699</v>
      </c>
      <c r="X1190" s="253">
        <v>48.330003698790797</v>
      </c>
      <c r="Y1190" s="253">
        <v>2896.256323325365</v>
      </c>
      <c r="Z1190" s="253">
        <v>48.332301348906725</v>
      </c>
      <c r="AA1190" s="2">
        <f t="shared" si="629"/>
        <v>0.23655130436163846</v>
      </c>
      <c r="AB1190" s="2">
        <f t="shared" si="630"/>
        <v>4.7540863647507611E-3</v>
      </c>
      <c r="AC1190" s="215">
        <f t="shared" si="631"/>
        <v>47.160866589621996</v>
      </c>
      <c r="AD1190" s="217">
        <f t="shared" si="632"/>
        <v>5.2791960552228112E-6</v>
      </c>
      <c r="AE1190" s="223"/>
      <c r="AF1190" s="23"/>
      <c r="AG1190" s="372"/>
      <c r="AH1190" s="367"/>
      <c r="AI1190" s="367"/>
      <c r="AJ1190" s="3">
        <v>51</v>
      </c>
      <c r="AK1190" s="285">
        <v>2657.6129853112002</v>
      </c>
      <c r="AL1190" s="285">
        <v>48.330002678518603</v>
      </c>
      <c r="AM1190" s="285">
        <v>2650.4633118895222</v>
      </c>
      <c r="AN1190" s="285">
        <v>48.331575060327658</v>
      </c>
      <c r="AO1190" s="294">
        <f t="shared" si="633"/>
        <v>0.2690261321416898</v>
      </c>
      <c r="AP1190" s="294">
        <f t="shared" si="634"/>
        <v>3.2534279369155249E-3</v>
      </c>
      <c r="AQ1190" s="295">
        <f t="shared" si="635"/>
        <v>51.117830036649039</v>
      </c>
      <c r="AR1190" s="296">
        <f t="shared" si="636"/>
        <v>2.4723845534469039E-6</v>
      </c>
      <c r="AS1190" s="475"/>
    </row>
    <row r="1191" spans="4:45" s="20" customFormat="1" x14ac:dyDescent="0.25">
      <c r="D1191" s="463"/>
      <c r="E1191" s="426"/>
      <c r="F1191" s="370"/>
      <c r="G1191" s="370"/>
      <c r="H1191" s="283">
        <v>52</v>
      </c>
      <c r="I1191" s="285">
        <v>2683.16514467755</v>
      </c>
      <c r="J1191" s="285">
        <v>48.330003120313897</v>
      </c>
      <c r="K1191" s="285">
        <v>2675.249512570927</v>
      </c>
      <c r="L1191" s="285">
        <v>48.332680999997251</v>
      </c>
      <c r="M1191" s="286">
        <f t="shared" si="625"/>
        <v>0.29501099186253188</v>
      </c>
      <c r="N1191" s="286">
        <f t="shared" si="626"/>
        <v>5.5408224921641306E-3</v>
      </c>
      <c r="O1191" s="287">
        <f t="shared" si="627"/>
        <v>62.657231647400543</v>
      </c>
      <c r="P1191" s="288">
        <f t="shared" si="628"/>
        <v>7.1710395985200049E-6</v>
      </c>
      <c r="Q1191" s="223"/>
      <c r="R1191" s="23"/>
      <c r="S1191" s="372"/>
      <c r="T1191" s="367"/>
      <c r="U1191" s="367"/>
      <c r="V1191" s="3">
        <v>52</v>
      </c>
      <c r="W1191" s="253">
        <v>2903.1123179729402</v>
      </c>
      <c r="X1191" s="253">
        <v>48.330003049852898</v>
      </c>
      <c r="Y1191" s="253">
        <v>2896.110225562772</v>
      </c>
      <c r="Z1191" s="253">
        <v>48.332165734905942</v>
      </c>
      <c r="AA1191" s="2">
        <f t="shared" si="629"/>
        <v>0.2411926113508866</v>
      </c>
      <c r="AB1191" s="2">
        <f t="shared" si="630"/>
        <v>4.4748291259427662E-3</v>
      </c>
      <c r="AC1191" s="215">
        <f t="shared" si="631"/>
        <v>49.029298120534953</v>
      </c>
      <c r="AD1191" s="217">
        <f t="shared" si="632"/>
        <v>4.6772066386592572E-6</v>
      </c>
      <c r="AE1191" s="223"/>
      <c r="AF1191" s="23"/>
      <c r="AG1191" s="372"/>
      <c r="AH1191" s="367"/>
      <c r="AI1191" s="367"/>
      <c r="AJ1191" s="3">
        <v>52</v>
      </c>
      <c r="AK1191" s="285">
        <v>2657.6022929817</v>
      </c>
      <c r="AL1191" s="285">
        <v>48.330002214781302</v>
      </c>
      <c r="AM1191" s="285">
        <v>2650.312350492668</v>
      </c>
      <c r="AN1191" s="285">
        <v>48.331482142597075</v>
      </c>
      <c r="AO1191" s="294">
        <f t="shared" si="633"/>
        <v>0.27430524530640138</v>
      </c>
      <c r="AP1191" s="294">
        <f t="shared" si="634"/>
        <v>3.062130659948157E-3</v>
      </c>
      <c r="AQ1191" s="295">
        <f t="shared" si="635"/>
        <v>53.143261493394078</v>
      </c>
      <c r="AR1191" s="296">
        <f t="shared" si="636"/>
        <v>2.19018633989699E-6</v>
      </c>
      <c r="AS1191" s="475"/>
    </row>
    <row r="1192" spans="4:45" s="20" customFormat="1" x14ac:dyDescent="0.25">
      <c r="D1192" s="463"/>
      <c r="E1192" s="426"/>
      <c r="F1192" s="370"/>
      <c r="G1192" s="370"/>
      <c r="H1192" s="283">
        <v>53</v>
      </c>
      <c r="I1192" s="285">
        <v>2683.15438048737</v>
      </c>
      <c r="J1192" s="285">
        <v>48.330002603178102</v>
      </c>
      <c r="K1192" s="285">
        <v>2675.0864338119709</v>
      </c>
      <c r="L1192" s="285">
        <v>48.332534908221938</v>
      </c>
      <c r="M1192" s="286">
        <f t="shared" si="625"/>
        <v>0.30068887329299343</v>
      </c>
      <c r="N1192" s="286">
        <f t="shared" si="626"/>
        <v>5.2396128852462073E-3</v>
      </c>
      <c r="O1192" s="287">
        <f t="shared" si="627"/>
        <v>65.091763557082928</v>
      </c>
      <c r="P1192" s="288">
        <f t="shared" si="628"/>
        <v>6.4125688350369789E-6</v>
      </c>
      <c r="Q1192" s="223"/>
      <c r="R1192" s="23"/>
      <c r="S1192" s="372"/>
      <c r="T1192" s="367"/>
      <c r="U1192" s="367"/>
      <c r="V1192" s="3">
        <v>53</v>
      </c>
      <c r="W1192" s="253">
        <v>2903.1009356243399</v>
      </c>
      <c r="X1192" s="253">
        <v>48.330002538329303</v>
      </c>
      <c r="Y1192" s="253">
        <v>2895.9641252401725</v>
      </c>
      <c r="Z1192" s="253">
        <v>48.332038112291222</v>
      </c>
      <c r="AA1192" s="2">
        <f t="shared" si="629"/>
        <v>0.24583404237140338</v>
      </c>
      <c r="AB1192" s="2">
        <f t="shared" si="630"/>
        <v>4.2118225843351658E-3</v>
      </c>
      <c r="AC1192" s="215">
        <f t="shared" si="631"/>
        <v>50.934062459558881</v>
      </c>
      <c r="AD1192" s="217">
        <f t="shared" si="632"/>
        <v>4.1435613544430734E-6</v>
      </c>
      <c r="AE1192" s="223"/>
      <c r="AF1192" s="23"/>
      <c r="AG1192" s="372"/>
      <c r="AH1192" s="367"/>
      <c r="AI1192" s="367"/>
      <c r="AJ1192" s="3">
        <v>53</v>
      </c>
      <c r="AK1192" s="285">
        <v>2657.5916006358202</v>
      </c>
      <c r="AL1192" s="285">
        <v>48.330001847878798</v>
      </c>
      <c r="AM1192" s="285">
        <v>2650.1613858631108</v>
      </c>
      <c r="AN1192" s="285">
        <v>48.331394706313773</v>
      </c>
      <c r="AO1192" s="294">
        <f t="shared" si="633"/>
        <v>0.27958452197590294</v>
      </c>
      <c r="AP1192" s="294">
        <f t="shared" si="634"/>
        <v>2.8819747190569171E-3</v>
      </c>
      <c r="AQ1192" s="295">
        <f t="shared" si="635"/>
        <v>55.208091568589076</v>
      </c>
      <c r="AR1192" s="296">
        <f t="shared" si="636"/>
        <v>1.9400546198826999E-6</v>
      </c>
      <c r="AS1192" s="475"/>
    </row>
    <row r="1193" spans="4:45" s="20" customFormat="1" x14ac:dyDescent="0.25">
      <c r="D1193" s="463"/>
      <c r="E1193" s="426"/>
      <c r="F1193" s="370"/>
      <c r="G1193" s="370"/>
      <c r="H1193" s="283">
        <v>54</v>
      </c>
      <c r="I1193" s="285">
        <v>2683.14361628089</v>
      </c>
      <c r="J1193" s="285">
        <v>48.330002134978301</v>
      </c>
      <c r="K1193" s="285">
        <v>2674.9233513710751</v>
      </c>
      <c r="L1193" s="285">
        <v>48.332396777114361</v>
      </c>
      <c r="M1193" s="286">
        <f t="shared" si="625"/>
        <v>0.30636693689952421</v>
      </c>
      <c r="N1193" s="286">
        <f t="shared" si="626"/>
        <v>4.9547734952973621E-3</v>
      </c>
      <c r="O1193" s="287">
        <f t="shared" si="627"/>
        <v>67.572755187533943</v>
      </c>
      <c r="P1193" s="288">
        <f t="shared" si="628"/>
        <v>5.7343109597966531E-6</v>
      </c>
      <c r="Q1193" s="223"/>
      <c r="R1193" s="23"/>
      <c r="S1193" s="372"/>
      <c r="T1193" s="367"/>
      <c r="U1193" s="367"/>
      <c r="V1193" s="3">
        <v>54</v>
      </c>
      <c r="W1193" s="253">
        <v>2903.0895532599102</v>
      </c>
      <c r="X1193" s="253">
        <v>48.330002076074798</v>
      </c>
      <c r="Y1193" s="253">
        <v>2895.8180223532368</v>
      </c>
      <c r="Z1193" s="253">
        <v>48.331918010155476</v>
      </c>
      <c r="AA1193" s="2">
        <f t="shared" si="629"/>
        <v>0.25047559757528504</v>
      </c>
      <c r="AB1193" s="2">
        <f t="shared" si="630"/>
        <v>3.9642747742121218E-3</v>
      </c>
      <c r="AC1193" s="215">
        <f t="shared" si="631"/>
        <v>52.875161726706963</v>
      </c>
      <c r="AD1193" s="217">
        <f t="shared" si="632"/>
        <v>3.6708034015035598E-6</v>
      </c>
      <c r="AE1193" s="223"/>
      <c r="AF1193" s="23"/>
      <c r="AG1193" s="372"/>
      <c r="AH1193" s="367"/>
      <c r="AI1193" s="367"/>
      <c r="AJ1193" s="3">
        <v>54</v>
      </c>
      <c r="AK1193" s="285">
        <v>2657.58090827357</v>
      </c>
      <c r="AL1193" s="285">
        <v>48.3300015156737</v>
      </c>
      <c r="AM1193" s="285">
        <v>2650.0104179971936</v>
      </c>
      <c r="AN1193" s="285">
        <v>48.331312428117123</v>
      </c>
      <c r="AO1193" s="294">
        <f t="shared" si="633"/>
        <v>0.28486396229021604</v>
      </c>
      <c r="AP1193" s="294">
        <f t="shared" si="634"/>
        <v>2.7124196199273028E-3</v>
      </c>
      <c r="AQ1193" s="295">
        <f t="shared" si="635"/>
        <v>57.312323024709684</v>
      </c>
      <c r="AR1193" s="296">
        <f t="shared" si="636"/>
        <v>1.7184914343194153E-6</v>
      </c>
      <c r="AS1193" s="475"/>
    </row>
    <row r="1194" spans="4:45" s="20" customFormat="1" x14ac:dyDescent="0.25">
      <c r="D1194" s="463"/>
      <c r="E1194" s="426"/>
      <c r="F1194" s="370"/>
      <c r="G1194" s="370"/>
      <c r="H1194" s="283">
        <v>55</v>
      </c>
      <c r="I1194" s="285">
        <v>2683.1328520580801</v>
      </c>
      <c r="J1194" s="285">
        <v>48.330001773062499</v>
      </c>
      <c r="K1194" s="285">
        <v>2674.7602652427286</v>
      </c>
      <c r="L1194" s="285">
        <v>48.33226617289602</v>
      </c>
      <c r="M1194" s="286">
        <f t="shared" si="625"/>
        <v>0.31204518288870259</v>
      </c>
      <c r="N1194" s="286">
        <f t="shared" si="626"/>
        <v>4.6852881242460953E-3</v>
      </c>
      <c r="O1194" s="287">
        <f t="shared" si="627"/>
        <v>70.100209980597711</v>
      </c>
      <c r="P1194" s="288">
        <f t="shared" si="628"/>
        <v>5.1275066060509491E-6</v>
      </c>
      <c r="Q1194" s="223"/>
      <c r="R1194" s="23"/>
      <c r="S1194" s="372"/>
      <c r="T1194" s="367"/>
      <c r="U1194" s="367"/>
      <c r="V1194" s="3">
        <v>55</v>
      </c>
      <c r="W1194" s="253">
        <v>2903.0781708796198</v>
      </c>
      <c r="X1194" s="253">
        <v>48.330001721050998</v>
      </c>
      <c r="Y1194" s="253">
        <v>2895.6719168978693</v>
      </c>
      <c r="Z1194" s="253">
        <v>48.331804985340391</v>
      </c>
      <c r="AA1194" s="2">
        <f t="shared" si="629"/>
        <v>0.25511727710406301</v>
      </c>
      <c r="AB1194" s="2">
        <f t="shared" si="630"/>
        <v>3.7311488209762884E-3</v>
      </c>
      <c r="AC1194" s="215">
        <f t="shared" si="631"/>
        <v>54.852598042195488</v>
      </c>
      <c r="AD1194" s="217">
        <f t="shared" si="632"/>
        <v>3.2517620973993709E-6</v>
      </c>
      <c r="AE1194" s="223"/>
      <c r="AF1194" s="23"/>
      <c r="AG1194" s="372"/>
      <c r="AH1194" s="367"/>
      <c r="AI1194" s="367"/>
      <c r="AJ1194" s="3">
        <v>55</v>
      </c>
      <c r="AK1194" s="285">
        <v>2657.5702158949298</v>
      </c>
      <c r="AL1194" s="285">
        <v>48.330001258822101</v>
      </c>
      <c r="AM1194" s="285">
        <v>2649.8594468914466</v>
      </c>
      <c r="AN1194" s="285">
        <v>48.331235003721915</v>
      </c>
      <c r="AO1194" s="294">
        <f t="shared" si="633"/>
        <v>0.29014356638123989</v>
      </c>
      <c r="AP1194" s="294">
        <f t="shared" si="634"/>
        <v>2.5527516401391876E-3</v>
      </c>
      <c r="AQ1194" s="295">
        <f t="shared" si="635"/>
        <v>59.455958625076761</v>
      </c>
      <c r="AR1194" s="296">
        <f t="shared" si="636"/>
        <v>1.522126477816739E-6</v>
      </c>
      <c r="AS1194" s="475"/>
    </row>
    <row r="1195" spans="4:45" s="20" customFormat="1" x14ac:dyDescent="0.25">
      <c r="D1195" s="463"/>
      <c r="E1195" s="426"/>
      <c r="F1195" s="370"/>
      <c r="G1195" s="370"/>
      <c r="H1195" s="283">
        <v>56</v>
      </c>
      <c r="I1195" s="285">
        <v>2683.1220878189702</v>
      </c>
      <c r="J1195" s="285">
        <v>48.330001411146597</v>
      </c>
      <c r="K1195" s="285">
        <v>2674.5971754216876</v>
      </c>
      <c r="L1195" s="285">
        <v>48.332142685424827</v>
      </c>
      <c r="M1195" s="286">
        <f t="shared" si="625"/>
        <v>0.31772361145937461</v>
      </c>
      <c r="N1195" s="286">
        <f t="shared" si="626"/>
        <v>4.4305280689200342E-3</v>
      </c>
      <c r="O1195" s="287">
        <f t="shared" si="627"/>
        <v>72.674131381342661</v>
      </c>
      <c r="P1195" s="288">
        <f t="shared" si="628"/>
        <v>4.5850555346106856E-6</v>
      </c>
      <c r="Q1195" s="223"/>
      <c r="R1195" s="23"/>
      <c r="S1195" s="372"/>
      <c r="T1195" s="367"/>
      <c r="U1195" s="367"/>
      <c r="V1195" s="3">
        <v>56</v>
      </c>
      <c r="W1195" s="253">
        <v>2903.0667884834902</v>
      </c>
      <c r="X1195" s="253">
        <v>48.330001366027197</v>
      </c>
      <c r="Y1195" s="253">
        <v>2895.5258088701967</v>
      </c>
      <c r="Z1195" s="253">
        <v>48.331698620801326</v>
      </c>
      <c r="AA1195" s="2">
        <f t="shared" si="629"/>
        <v>0.2597590810934392</v>
      </c>
      <c r="AB1195" s="2">
        <f t="shared" si="630"/>
        <v>3.5118036957516464E-3</v>
      </c>
      <c r="AC1195" s="215">
        <f t="shared" si="631"/>
        <v>56.866373528108632</v>
      </c>
      <c r="AD1195" s="217">
        <f t="shared" si="632"/>
        <v>2.8806737683035626E-6</v>
      </c>
      <c r="AE1195" s="223"/>
      <c r="AF1195" s="23"/>
      <c r="AG1195" s="372"/>
      <c r="AH1195" s="367"/>
      <c r="AI1195" s="367"/>
      <c r="AJ1195" s="3">
        <v>56</v>
      </c>
      <c r="AK1195" s="285">
        <v>2657.55952349993</v>
      </c>
      <c r="AL1195" s="285">
        <v>48.330001001970501</v>
      </c>
      <c r="AM1195" s="285">
        <v>2649.7084725425757</v>
      </c>
      <c r="AN1195" s="285">
        <v>48.331162146793112</v>
      </c>
      <c r="AO1195" s="294">
        <f t="shared" si="633"/>
        <v>0.29542333437614732</v>
      </c>
      <c r="AP1195" s="294">
        <f t="shared" si="634"/>
        <v>2.4025342407156085E-3</v>
      </c>
      <c r="AQ1195" s="295">
        <f t="shared" si="635"/>
        <v>61.639001134974592</v>
      </c>
      <c r="AR1195" s="296">
        <f t="shared" si="636"/>
        <v>1.3482572990752579E-6</v>
      </c>
      <c r="AS1195" s="475"/>
    </row>
    <row r="1196" spans="4:45" s="20" customFormat="1" x14ac:dyDescent="0.25">
      <c r="D1196" s="463"/>
      <c r="E1196" s="426"/>
      <c r="F1196" s="370"/>
      <c r="G1196" s="370"/>
      <c r="H1196" s="283">
        <v>57</v>
      </c>
      <c r="I1196" s="285">
        <v>2683.1113235635498</v>
      </c>
      <c r="J1196" s="285">
        <v>48.330001169708602</v>
      </c>
      <c r="K1196" s="285">
        <v>2674.4340819029617</v>
      </c>
      <c r="L1196" s="285">
        <v>48.332025926907157</v>
      </c>
      <c r="M1196" s="286">
        <f t="shared" si="625"/>
        <v>0.32340222279944586</v>
      </c>
      <c r="N1196" s="286">
        <f t="shared" si="626"/>
        <v>4.1894416502187759E-3</v>
      </c>
      <c r="O1196" s="287">
        <f t="shared" si="627"/>
        <v>75.294522836246628</v>
      </c>
      <c r="P1196" s="288">
        <f t="shared" si="628"/>
        <v>4.0996417131002672E-6</v>
      </c>
      <c r="Q1196" s="223"/>
      <c r="R1196" s="23"/>
      <c r="S1196" s="372"/>
      <c r="T1196" s="367"/>
      <c r="U1196" s="367"/>
      <c r="V1196" s="3">
        <v>57</v>
      </c>
      <c r="W1196" s="253">
        <v>2903.0554060715399</v>
      </c>
      <c r="X1196" s="253">
        <v>48.330001130036898</v>
      </c>
      <c r="Y1196" s="253">
        <v>2895.3796982665535</v>
      </c>
      <c r="Z1196" s="253">
        <v>48.331598524068539</v>
      </c>
      <c r="AA1196" s="2">
        <f t="shared" si="629"/>
        <v>0.26440100967184937</v>
      </c>
      <c r="AB1196" s="2">
        <f t="shared" si="630"/>
        <v>3.3051810351575018E-3</v>
      </c>
      <c r="AC1196" s="215">
        <f t="shared" si="631"/>
        <v>58.916490307528512</v>
      </c>
      <c r="AD1196" s="217">
        <f t="shared" si="632"/>
        <v>2.551667692323521E-6</v>
      </c>
      <c r="AE1196" s="223"/>
      <c r="AF1196" s="23"/>
      <c r="AG1196" s="372"/>
      <c r="AH1196" s="367"/>
      <c r="AI1196" s="367"/>
      <c r="AJ1196" s="3">
        <v>57</v>
      </c>
      <c r="AK1196" s="285">
        <v>2657.5488310885698</v>
      </c>
      <c r="AL1196" s="285">
        <v>48.330000830600497</v>
      </c>
      <c r="AM1196" s="285">
        <v>2649.5574949474531</v>
      </c>
      <c r="AN1196" s="285">
        <v>48.331093587886933</v>
      </c>
      <c r="AO1196" s="294">
        <f t="shared" si="633"/>
        <v>0.30070326639467332</v>
      </c>
      <c r="AP1196" s="294">
        <f t="shared" si="634"/>
        <v>2.26103303880808E-3</v>
      </c>
      <c r="AQ1196" s="295">
        <f t="shared" si="635"/>
        <v>63.861453320319384</v>
      </c>
      <c r="AR1196" s="296">
        <f t="shared" si="636"/>
        <v>1.1941184870591817E-6</v>
      </c>
      <c r="AS1196" s="475"/>
    </row>
    <row r="1197" spans="4:45" s="20" customFormat="1" x14ac:dyDescent="0.25">
      <c r="D1197" s="463"/>
      <c r="E1197" s="426"/>
      <c r="F1197" s="370"/>
      <c r="G1197" s="370"/>
      <c r="H1197" s="283">
        <v>58</v>
      </c>
      <c r="I1197" s="285">
        <v>2683.10055929184</v>
      </c>
      <c r="J1197" s="285">
        <v>48.330000967188901</v>
      </c>
      <c r="K1197" s="285">
        <v>2674.2709846818002</v>
      </c>
      <c r="L1197" s="285">
        <v>48.331915530680128</v>
      </c>
      <c r="M1197" s="286">
        <f t="shared" si="625"/>
        <v>0.32908101708905835</v>
      </c>
      <c r="N1197" s="286">
        <f t="shared" si="626"/>
        <v>3.9614389673323395E-3</v>
      </c>
      <c r="O1197" s="287">
        <f t="shared" si="627"/>
        <v>77.961387794259466</v>
      </c>
      <c r="P1197" s="288">
        <f t="shared" si="628"/>
        <v>3.665553361936706E-6</v>
      </c>
      <c r="Q1197" s="223"/>
      <c r="R1197" s="23"/>
      <c r="S1197" s="372"/>
      <c r="T1197" s="367"/>
      <c r="U1197" s="367"/>
      <c r="V1197" s="3">
        <v>58</v>
      </c>
      <c r="W1197" s="253">
        <v>2903.0440236437498</v>
      </c>
      <c r="X1197" s="253">
        <v>48.330000932578201</v>
      </c>
      <c r="Y1197" s="253">
        <v>2895.2335850834706</v>
      </c>
      <c r="Z1197" s="253">
        <v>48.331504325799088</v>
      </c>
      <c r="AA1197" s="2">
        <f t="shared" si="629"/>
        <v>0.26904306295968344</v>
      </c>
      <c r="AB1197" s="2">
        <f t="shared" si="630"/>
        <v>3.1106832027250099E-3</v>
      </c>
      <c r="AC1197" s="215">
        <f t="shared" si="631"/>
        <v>61.002950503895924</v>
      </c>
      <c r="AD1197" s="217">
        <f t="shared" si="632"/>
        <v>2.2601911766076375E-6</v>
      </c>
      <c r="AE1197" s="223"/>
      <c r="AF1197" s="23"/>
      <c r="AG1197" s="372"/>
      <c r="AH1197" s="367"/>
      <c r="AI1197" s="367"/>
      <c r="AJ1197" s="3">
        <v>58</v>
      </c>
      <c r="AK1197" s="285">
        <v>2657.5381386608601</v>
      </c>
      <c r="AL1197" s="285">
        <v>48.330000686841501</v>
      </c>
      <c r="AM1197" s="285">
        <v>2649.4065141031069</v>
      </c>
      <c r="AN1197" s="285">
        <v>48.331029073454452</v>
      </c>
      <c r="AO1197" s="294">
        <f t="shared" si="633"/>
        <v>0.30598336255112901</v>
      </c>
      <c r="AP1197" s="294">
        <f t="shared" si="634"/>
        <v>2.1278431581550337E-3</v>
      </c>
      <c r="AQ1197" s="295">
        <f t="shared" si="635"/>
        <v>66.12331794825468</v>
      </c>
      <c r="AR1197" s="296">
        <f t="shared" si="636"/>
        <v>1.0575790256973185E-6</v>
      </c>
      <c r="AS1197" s="475"/>
    </row>
    <row r="1198" spans="4:45" s="20" customFormat="1" x14ac:dyDescent="0.25">
      <c r="D1198" s="463"/>
      <c r="E1198" s="426"/>
      <c r="F1198" s="370"/>
      <c r="G1198" s="370"/>
      <c r="H1198" s="283">
        <v>59</v>
      </c>
      <c r="I1198" s="285">
        <v>2683.0897950038302</v>
      </c>
      <c r="J1198" s="285">
        <v>48.330000801226703</v>
      </c>
      <c r="K1198" s="285">
        <v>2674.1078837536793</v>
      </c>
      <c r="L1198" s="285">
        <v>48.331811150060197</v>
      </c>
      <c r="M1198" s="286">
        <f t="shared" si="625"/>
        <v>0.334759994498734</v>
      </c>
      <c r="N1198" s="286">
        <f t="shared" si="626"/>
        <v>3.745807580140681E-3</v>
      </c>
      <c r="O1198" s="287">
        <f t="shared" si="627"/>
        <v>80.67472970558758</v>
      </c>
      <c r="P1198" s="288">
        <f t="shared" si="628"/>
        <v>3.2773628989345412E-6</v>
      </c>
      <c r="Q1198" s="223"/>
      <c r="R1198" s="23"/>
      <c r="S1198" s="372"/>
      <c r="T1198" s="367"/>
      <c r="U1198" s="367"/>
      <c r="V1198" s="3">
        <v>59</v>
      </c>
      <c r="W1198" s="253">
        <v>2903.03264120013</v>
      </c>
      <c r="X1198" s="253">
        <v>48.330000771254802</v>
      </c>
      <c r="Y1198" s="253">
        <v>2895.0874693176638</v>
      </c>
      <c r="Z1198" s="253">
        <v>48.331415678414089</v>
      </c>
      <c r="AA1198" s="2">
        <f t="shared" si="629"/>
        <v>0.27368524107195724</v>
      </c>
      <c r="AB1198" s="2">
        <f t="shared" si="630"/>
        <v>2.9275959791177368E-3</v>
      </c>
      <c r="AC1198" s="215">
        <f t="shared" si="631"/>
        <v>63.125756241931242</v>
      </c>
      <c r="AD1198" s="217">
        <f t="shared" si="632"/>
        <v>2.0019622694011178E-6</v>
      </c>
      <c r="AE1198" s="223"/>
      <c r="AF1198" s="23"/>
      <c r="AG1198" s="372"/>
      <c r="AH1198" s="367"/>
      <c r="AI1198" s="367"/>
      <c r="AJ1198" s="3">
        <v>59</v>
      </c>
      <c r="AK1198" s="285">
        <v>2657.5274462167799</v>
      </c>
      <c r="AL1198" s="285">
        <v>48.330000569020299</v>
      </c>
      <c r="AM1198" s="285">
        <v>2649.255530006712</v>
      </c>
      <c r="AN1198" s="285">
        <v>48.330968364903924</v>
      </c>
      <c r="AO1198" s="294">
        <f t="shared" si="633"/>
        <v>0.31126362295312304</v>
      </c>
      <c r="AP1198" s="294">
        <f t="shared" si="634"/>
        <v>2.0024743890553667E-3</v>
      </c>
      <c r="AQ1198" s="295">
        <f t="shared" si="635"/>
        <v>68.424597786385036</v>
      </c>
      <c r="AR1198" s="296">
        <f t="shared" si="636"/>
        <v>9.3662887236138711E-7</v>
      </c>
      <c r="AS1198" s="475"/>
    </row>
    <row r="1199" spans="4:45" s="20" customFormat="1" x14ac:dyDescent="0.25">
      <c r="D1199" s="463"/>
      <c r="E1199" s="426"/>
      <c r="F1199" s="370"/>
      <c r="G1199" s="370"/>
      <c r="H1199" s="283">
        <v>60</v>
      </c>
      <c r="I1199" s="285">
        <v>2683.07903069952</v>
      </c>
      <c r="J1199" s="285">
        <v>48.3300006578107</v>
      </c>
      <c r="K1199" s="285">
        <v>2673.9447791142884</v>
      </c>
      <c r="L1199" s="285">
        <v>48.331712457254511</v>
      </c>
      <c r="M1199" s="286">
        <f t="shared" si="625"/>
        <v>0.34043915519142032</v>
      </c>
      <c r="N1199" s="286">
        <f t="shared" si="626"/>
        <v>3.5418982423173198E-3</v>
      </c>
      <c r="O1199" s="287">
        <f t="shared" si="627"/>
        <v>83.434552022305922</v>
      </c>
      <c r="P1199" s="288">
        <f t="shared" si="628"/>
        <v>2.930257335831465E-6</v>
      </c>
      <c r="Q1199" s="223"/>
      <c r="R1199" s="23"/>
      <c r="S1199" s="372"/>
      <c r="T1199" s="367"/>
      <c r="U1199" s="367"/>
      <c r="V1199" s="3">
        <v>60</v>
      </c>
      <c r="W1199" s="253">
        <v>2903.02125874069</v>
      </c>
      <c r="X1199" s="253">
        <v>48.330000632298201</v>
      </c>
      <c r="Y1199" s="253">
        <v>2894.9413509660217</v>
      </c>
      <c r="Z1199" s="253">
        <v>48.331332254816225</v>
      </c>
      <c r="AA1199" s="2">
        <f t="shared" si="629"/>
        <v>0.27832754411772054</v>
      </c>
      <c r="AB1199" s="2">
        <f t="shared" si="630"/>
        <v>2.755271054421258E-3</v>
      </c>
      <c r="AC1199" s="215">
        <f t="shared" si="631"/>
        <v>65.284909647145241</v>
      </c>
      <c r="AD1199" s="217">
        <f t="shared" si="632"/>
        <v>1.7732185305067757E-6</v>
      </c>
      <c r="AE1199" s="223"/>
      <c r="AF1199" s="23"/>
      <c r="AG1199" s="372"/>
      <c r="AH1199" s="367"/>
      <c r="AI1199" s="367"/>
      <c r="AJ1199" s="3">
        <v>60</v>
      </c>
      <c r="AK1199" s="285">
        <v>2657.5167537563402</v>
      </c>
      <c r="AL1199" s="285">
        <v>48.3300004671934</v>
      </c>
      <c r="AM1199" s="285">
        <v>2649.1045426555816</v>
      </c>
      <c r="AN1199" s="285">
        <v>48.330911237718475</v>
      </c>
      <c r="AO1199" s="294">
        <f t="shared" si="633"/>
        <v>0.31654404770424105</v>
      </c>
      <c r="AP1199" s="294">
        <f t="shared" si="634"/>
        <v>1.884482756610753E-3</v>
      </c>
      <c r="AQ1199" s="295">
        <f t="shared" si="635"/>
        <v>70.765295603727367</v>
      </c>
      <c r="AR1199" s="296">
        <f t="shared" si="636"/>
        <v>8.2950294934385383E-7</v>
      </c>
      <c r="AS1199" s="475"/>
    </row>
    <row r="1200" spans="4:45" s="20" customFormat="1" x14ac:dyDescent="0.25">
      <c r="D1200" s="463"/>
      <c r="E1200" s="426"/>
      <c r="F1200" s="370"/>
      <c r="G1200" s="370"/>
      <c r="H1200" s="283">
        <v>61</v>
      </c>
      <c r="I1200" s="285">
        <v>2683.0682663789198</v>
      </c>
      <c r="J1200" s="285">
        <v>48.330000531487599</v>
      </c>
      <c r="K1200" s="285">
        <v>2673.7816707595202</v>
      </c>
      <c r="L1200" s="285">
        <v>48.331619142331569</v>
      </c>
      <c r="M1200" s="286">
        <f t="shared" si="625"/>
        <v>0.34611849932289668</v>
      </c>
      <c r="N1200" s="286">
        <f t="shared" si="626"/>
        <v>3.3490809562793252E-3</v>
      </c>
      <c r="O1200" s="287">
        <f t="shared" si="627"/>
        <v>86.240858198251416</v>
      </c>
      <c r="P1200" s="288">
        <f t="shared" si="628"/>
        <v>2.619901064216459E-6</v>
      </c>
      <c r="Q1200" s="223"/>
      <c r="R1200" s="23"/>
      <c r="S1200" s="372"/>
      <c r="T1200" s="367"/>
      <c r="U1200" s="367"/>
      <c r="V1200" s="3">
        <v>61</v>
      </c>
      <c r="W1200" s="253">
        <v>2903.0098762654202</v>
      </c>
      <c r="X1200" s="253">
        <v>48.330000510057097</v>
      </c>
      <c r="Y1200" s="253">
        <v>2894.795230025597</v>
      </c>
      <c r="Z1200" s="253">
        <v>48.33125374718287</v>
      </c>
      <c r="AA1200" s="2">
        <f t="shared" si="629"/>
        <v>0.28296997219971348</v>
      </c>
      <c r="AB1200" s="2">
        <f t="shared" si="630"/>
        <v>2.5930832041117418E-3</v>
      </c>
      <c r="AC1200" s="215">
        <f t="shared" si="631"/>
        <v>67.480412845441379</v>
      </c>
      <c r="AD1200" s="217">
        <f t="shared" si="632"/>
        <v>1.5706032934167974E-6</v>
      </c>
      <c r="AE1200" s="223"/>
      <c r="AF1200" s="23"/>
      <c r="AG1200" s="372"/>
      <c r="AH1200" s="367"/>
      <c r="AI1200" s="367"/>
      <c r="AJ1200" s="3">
        <v>61</v>
      </c>
      <c r="AK1200" s="285">
        <v>2657.5060612795501</v>
      </c>
      <c r="AL1200" s="285">
        <v>48.3300003774986</v>
      </c>
      <c r="AM1200" s="285">
        <v>2648.9535520471591</v>
      </c>
      <c r="AN1200" s="285">
        <v>48.330857480625795</v>
      </c>
      <c r="AO1200" s="294">
        <f t="shared" si="633"/>
        <v>0.32182463690310814</v>
      </c>
      <c r="AP1200" s="294">
        <f t="shared" si="634"/>
        <v>1.7734391071815637E-3</v>
      </c>
      <c r="AQ1200" s="295">
        <f t="shared" si="635"/>
        <v>73.14541417013335</v>
      </c>
      <c r="AR1200" s="296">
        <f t="shared" si="636"/>
        <v>7.3462577064840416E-7</v>
      </c>
      <c r="AS1200" s="475"/>
    </row>
    <row r="1201" spans="4:45" s="20" customFormat="1" x14ac:dyDescent="0.25">
      <c r="D1201" s="463"/>
      <c r="E1201" s="426"/>
      <c r="F1201" s="370"/>
      <c r="G1201" s="370"/>
      <c r="H1201" s="283">
        <v>62</v>
      </c>
      <c r="I1201" s="285">
        <v>2683.0575020420101</v>
      </c>
      <c r="J1201" s="285">
        <v>48.330000448176797</v>
      </c>
      <c r="K1201" s="285">
        <v>2673.6185586854585</v>
      </c>
      <c r="L1201" s="285">
        <v>48.331530912247963</v>
      </c>
      <c r="M1201" s="286">
        <f t="shared" si="625"/>
        <v>0.35179802704071156</v>
      </c>
      <c r="N1201" s="286">
        <f t="shared" si="626"/>
        <v>3.1666957520666201E-3</v>
      </c>
      <c r="O1201" s="287">
        <f t="shared" si="627"/>
        <v>89.093651688189397</v>
      </c>
      <c r="P1201" s="288">
        <f t="shared" si="628"/>
        <v>2.3423202731305987E-6</v>
      </c>
      <c r="Q1201" s="223"/>
      <c r="R1201" s="23"/>
      <c r="S1201" s="372"/>
      <c r="T1201" s="367"/>
      <c r="U1201" s="367"/>
      <c r="V1201" s="3">
        <v>62</v>
      </c>
      <c r="W1201" s="253">
        <v>2902.9984937743102</v>
      </c>
      <c r="X1201" s="253">
        <v>48.330000429804599</v>
      </c>
      <c r="Y1201" s="253">
        <v>2894.6491064935958</v>
      </c>
      <c r="Z1201" s="253">
        <v>48.331179865830308</v>
      </c>
      <c r="AA1201" s="2">
        <f t="shared" si="629"/>
        <v>0.2876125254153678</v>
      </c>
      <c r="AB1201" s="2">
        <f t="shared" si="630"/>
        <v>2.4403807474024423E-3</v>
      </c>
      <c r="AC1201" s="215">
        <f t="shared" si="631"/>
        <v>69.712267963355103</v>
      </c>
      <c r="AD1201" s="217">
        <f t="shared" si="632"/>
        <v>1.3910693387389885E-6</v>
      </c>
      <c r="AE1201" s="223"/>
      <c r="AF1201" s="23"/>
      <c r="AG1201" s="372"/>
      <c r="AH1201" s="367"/>
      <c r="AI1201" s="367"/>
      <c r="AJ1201" s="3">
        <v>62</v>
      </c>
      <c r="AK1201" s="285">
        <v>2657.4953687863999</v>
      </c>
      <c r="AL1201" s="285">
        <v>48.330000318334697</v>
      </c>
      <c r="AM1201" s="285">
        <v>2648.8025581790102</v>
      </c>
      <c r="AN1201" s="285">
        <v>48.330806894816838</v>
      </c>
      <c r="AO1201" s="294">
        <f t="shared" si="633"/>
        <v>0.32710539064304844</v>
      </c>
      <c r="AP1201" s="294">
        <f t="shared" si="634"/>
        <v>1.6688940137147288E-3</v>
      </c>
      <c r="AQ1201" s="295">
        <f t="shared" si="635"/>
        <v>75.564956255946441</v>
      </c>
      <c r="AR1201" s="296">
        <f t="shared" si="636"/>
        <v>6.5056562154294619E-7</v>
      </c>
      <c r="AS1201" s="475"/>
    </row>
    <row r="1202" spans="4:45" s="20" customFormat="1" x14ac:dyDescent="0.25">
      <c r="D1202" s="463"/>
      <c r="E1202" s="426"/>
      <c r="F1202" s="370"/>
      <c r="G1202" s="370"/>
      <c r="H1202" s="283">
        <v>63</v>
      </c>
      <c r="I1202" s="285">
        <v>2683.0467376888</v>
      </c>
      <c r="J1202" s="285">
        <v>48.330000366956803</v>
      </c>
      <c r="K1202" s="285">
        <v>2673.4554428883685</v>
      </c>
      <c r="L1202" s="285">
        <v>48.331447489928181</v>
      </c>
      <c r="M1202" s="286">
        <f t="shared" si="625"/>
        <v>0.35747773848671732</v>
      </c>
      <c r="N1202" s="286">
        <f t="shared" si="626"/>
        <v>2.9942540045315635E-3</v>
      </c>
      <c r="O1202" s="287">
        <f t="shared" si="627"/>
        <v>91.992935948785657</v>
      </c>
      <c r="P1202" s="288">
        <f t="shared" si="628"/>
        <v>2.0941648942890912E-6</v>
      </c>
      <c r="Q1202" s="223"/>
      <c r="R1202" s="23"/>
      <c r="S1202" s="372"/>
      <c r="T1202" s="367"/>
      <c r="U1202" s="367"/>
      <c r="V1202" s="3">
        <v>63</v>
      </c>
      <c r="W1202" s="253">
        <v>2902.98711126736</v>
      </c>
      <c r="X1202" s="253">
        <v>48.330000351578398</v>
      </c>
      <c r="Y1202" s="253">
        <v>2894.5029803673697</v>
      </c>
      <c r="Z1202" s="253">
        <v>48.331110338144875</v>
      </c>
      <c r="AA1202" s="2">
        <f t="shared" si="629"/>
        <v>0.29225520385746317</v>
      </c>
      <c r="AB1202" s="2">
        <f t="shared" si="630"/>
        <v>2.2966823058172079E-3</v>
      </c>
      <c r="AC1202" s="215">
        <f t="shared" si="631"/>
        <v>71.980477128170307</v>
      </c>
      <c r="AD1202" s="217">
        <f t="shared" si="632"/>
        <v>1.2320701777573916E-6</v>
      </c>
      <c r="AE1202" s="223"/>
      <c r="AF1202" s="23"/>
      <c r="AG1202" s="372"/>
      <c r="AH1202" s="367"/>
      <c r="AI1202" s="367"/>
      <c r="AJ1202" s="3">
        <v>63</v>
      </c>
      <c r="AK1202" s="285">
        <v>2657.4846762768798</v>
      </c>
      <c r="AL1202" s="285">
        <v>48.330000260655403</v>
      </c>
      <c r="AM1202" s="285">
        <v>2648.6515610488159</v>
      </c>
      <c r="AN1202" s="285">
        <v>48.330759293210612</v>
      </c>
      <c r="AO1202" s="294">
        <f t="shared" si="633"/>
        <v>0.33238630901304123</v>
      </c>
      <c r="AP1202" s="294">
        <f t="shared" si="634"/>
        <v>1.5705204864784989E-3</v>
      </c>
      <c r="AQ1202" s="295">
        <f t="shared" si="635"/>
        <v>78.023924632254165</v>
      </c>
      <c r="AR1202" s="296">
        <f t="shared" si="636"/>
        <v>5.7613041986665605E-7</v>
      </c>
      <c r="AS1202" s="475"/>
    </row>
    <row r="1203" spans="4:45" s="20" customFormat="1" x14ac:dyDescent="0.25">
      <c r="D1203" s="463"/>
      <c r="E1203" s="426"/>
      <c r="F1203" s="370"/>
      <c r="G1203" s="370"/>
      <c r="H1203" s="283">
        <v>64</v>
      </c>
      <c r="I1203" s="285">
        <v>2683.0359733192799</v>
      </c>
      <c r="J1203" s="285">
        <v>48.330000300032999</v>
      </c>
      <c r="K1203" s="285">
        <v>2673.2923233646861</v>
      </c>
      <c r="L1203" s="285">
        <v>48.331368613394517</v>
      </c>
      <c r="M1203" s="286">
        <f t="shared" si="625"/>
        <v>0.36315763379570354</v>
      </c>
      <c r="N1203" s="286">
        <f t="shared" si="626"/>
        <v>2.8311883985577021E-3</v>
      </c>
      <c r="O1203" s="287">
        <f t="shared" si="627"/>
        <v>94.938714437656159</v>
      </c>
      <c r="P1203" s="288">
        <f t="shared" si="628"/>
        <v>1.8722814553071481E-6</v>
      </c>
      <c r="Q1203" s="223"/>
      <c r="R1203" s="23"/>
      <c r="S1203" s="372"/>
      <c r="T1203" s="367"/>
      <c r="U1203" s="367"/>
      <c r="V1203" s="3">
        <v>64</v>
      </c>
      <c r="W1203" s="253">
        <v>2902.97572874459</v>
      </c>
      <c r="X1203" s="253">
        <v>48.330000287248097</v>
      </c>
      <c r="Y1203" s="253">
        <v>2894.3568516444057</v>
      </c>
      <c r="Z1203" s="253">
        <v>48.331044907577095</v>
      </c>
      <c r="AA1203" s="2">
        <f t="shared" si="629"/>
        <v>0.29689800761481566</v>
      </c>
      <c r="AB1203" s="2">
        <f t="shared" si="630"/>
        <v>2.1614324907689875E-3</v>
      </c>
      <c r="AC1203" s="215">
        <f t="shared" si="631"/>
        <v>74.285042468082423</v>
      </c>
      <c r="AD1203" s="217">
        <f t="shared" si="632"/>
        <v>1.0912316317544805E-6</v>
      </c>
      <c r="AE1203" s="223"/>
      <c r="AF1203" s="23"/>
      <c r="AG1203" s="372"/>
      <c r="AH1203" s="367"/>
      <c r="AI1203" s="367"/>
      <c r="AJ1203" s="3">
        <v>64</v>
      </c>
      <c r="AK1203" s="285">
        <v>2657.4739837509901</v>
      </c>
      <c r="AL1203" s="285">
        <v>48.330000213125203</v>
      </c>
      <c r="AM1203" s="285">
        <v>2648.5005606543655</v>
      </c>
      <c r="AN1203" s="285">
        <v>48.330714499762323</v>
      </c>
      <c r="AO1203" s="294">
        <f t="shared" si="633"/>
        <v>0.33766739209836999</v>
      </c>
      <c r="AP1203" s="294">
        <f t="shared" si="634"/>
        <v>1.4779363417542807E-3</v>
      </c>
      <c r="AQ1203" s="295">
        <f t="shared" si="635"/>
        <v>80.522322071036342</v>
      </c>
      <c r="AR1203" s="296">
        <f t="shared" si="636"/>
        <v>5.1020539996776818E-7</v>
      </c>
      <c r="AS1203" s="475"/>
    </row>
    <row r="1204" spans="4:45" s="20" customFormat="1" x14ac:dyDescent="0.25">
      <c r="D1204" s="463"/>
      <c r="E1204" s="426"/>
      <c r="F1204" s="370"/>
      <c r="G1204" s="370"/>
      <c r="H1204" s="283">
        <v>65</v>
      </c>
      <c r="I1204" s="285">
        <v>2683.0252089334499</v>
      </c>
      <c r="J1204" s="285">
        <v>48.330000251267997</v>
      </c>
      <c r="K1204" s="285">
        <v>2673.1292001110091</v>
      </c>
      <c r="L1204" s="285">
        <v>48.331294034944392</v>
      </c>
      <c r="M1204" s="286">
        <f t="shared" si="625"/>
        <v>0.36883771309679947</v>
      </c>
      <c r="N1204" s="286">
        <f t="shared" si="626"/>
        <v>2.6769784185163075E-3</v>
      </c>
      <c r="O1204" s="287">
        <f t="shared" si="627"/>
        <v>97.930990613825415</v>
      </c>
      <c r="P1204" s="288">
        <f t="shared" si="628"/>
        <v>1.6738762013069939E-6</v>
      </c>
      <c r="Q1204" s="223"/>
      <c r="R1204" s="23"/>
      <c r="S1204" s="372"/>
      <c r="T1204" s="367"/>
      <c r="U1204" s="367"/>
      <c r="V1204" s="3">
        <v>65</v>
      </c>
      <c r="W1204" s="253">
        <v>2902.9643462059598</v>
      </c>
      <c r="X1204" s="253">
        <v>48.330000240545097</v>
      </c>
      <c r="Y1204" s="253">
        <v>2894.2107203223195</v>
      </c>
      <c r="Z1204" s="253">
        <v>48.330983332695084</v>
      </c>
      <c r="AA1204" s="2">
        <f t="shared" si="629"/>
        <v>0.30154093676971638</v>
      </c>
      <c r="AB1204" s="2">
        <f t="shared" si="630"/>
        <v>2.0341240328862922E-3</v>
      </c>
      <c r="AC1204" s="215">
        <f t="shared" si="631"/>
        <v>76.625966110737863</v>
      </c>
      <c r="AD1204" s="217">
        <f t="shared" si="632"/>
        <v>9.6647017536592554E-7</v>
      </c>
      <c r="AE1204" s="223"/>
      <c r="AF1204" s="23"/>
      <c r="AG1204" s="372"/>
      <c r="AH1204" s="367"/>
      <c r="AI1204" s="367"/>
      <c r="AJ1204" s="3">
        <v>65</v>
      </c>
      <c r="AK1204" s="285">
        <v>2657.46329120874</v>
      </c>
      <c r="AL1204" s="285">
        <v>48.330000178487097</v>
      </c>
      <c r="AM1204" s="285">
        <v>2648.3495569935499</v>
      </c>
      <c r="AN1204" s="285">
        <v>48.330672348812335</v>
      </c>
      <c r="AO1204" s="294">
        <f t="shared" si="633"/>
        <v>0.34294863998082731</v>
      </c>
      <c r="AP1204" s="294">
        <f t="shared" si="634"/>
        <v>1.3907931362626843E-3</v>
      </c>
      <c r="AQ1204" s="295">
        <f t="shared" si="635"/>
        <v>83.060151345126826</v>
      </c>
      <c r="AR1204" s="296">
        <f t="shared" si="636"/>
        <v>4.5181294613074918E-7</v>
      </c>
      <c r="AS1204" s="475"/>
    </row>
    <row r="1205" spans="4:45" s="20" customFormat="1" x14ac:dyDescent="0.25">
      <c r="D1205" s="463"/>
      <c r="E1205" s="426"/>
      <c r="F1205" s="370"/>
      <c r="G1205" s="370"/>
      <c r="H1205" s="283">
        <v>66</v>
      </c>
      <c r="I1205" s="285">
        <v>2683.0144445313199</v>
      </c>
      <c r="J1205" s="285">
        <v>48.330000202503001</v>
      </c>
      <c r="K1205" s="285">
        <v>2672.9660731240892</v>
      </c>
      <c r="L1205" s="285">
        <v>48.331223520372539</v>
      </c>
      <c r="M1205" s="286">
        <f t="shared" si="625"/>
        <v>0.3745179765137624</v>
      </c>
      <c r="N1205" s="286">
        <f t="shared" si="626"/>
        <v>2.531177042028784E-3</v>
      </c>
      <c r="O1205" s="287">
        <f t="shared" si="627"/>
        <v>100.9697679376507</v>
      </c>
      <c r="P1205" s="288">
        <f t="shared" si="628"/>
        <v>1.4965066099315312E-6</v>
      </c>
      <c r="Q1205" s="223"/>
      <c r="R1205" s="23"/>
      <c r="S1205" s="372"/>
      <c r="T1205" s="367"/>
      <c r="U1205" s="367"/>
      <c r="V1205" s="3">
        <v>66</v>
      </c>
      <c r="W1205" s="253">
        <v>2902.9529636515099</v>
      </c>
      <c r="X1205" s="253">
        <v>48.330000193841997</v>
      </c>
      <c r="Y1205" s="253">
        <v>2894.064586398848</v>
      </c>
      <c r="Z1205" s="253">
        <v>48.330925386293735</v>
      </c>
      <c r="AA1205" s="2">
        <f t="shared" si="629"/>
        <v>0.30618399140307118</v>
      </c>
      <c r="AB1205" s="2">
        <f t="shared" si="630"/>
        <v>1.9143232940778969E-3</v>
      </c>
      <c r="AC1205" s="215">
        <f t="shared" si="631"/>
        <v>79.003250185638208</v>
      </c>
      <c r="AD1205" s="217">
        <f t="shared" si="632"/>
        <v>8.559810727541004E-7</v>
      </c>
      <c r="AE1205" s="223"/>
      <c r="AF1205" s="23"/>
      <c r="AG1205" s="372"/>
      <c r="AH1205" s="367"/>
      <c r="AI1205" s="367"/>
      <c r="AJ1205" s="3">
        <v>66</v>
      </c>
      <c r="AK1205" s="285">
        <v>2657.4525986501199</v>
      </c>
      <c r="AL1205" s="285">
        <v>48.330000143848899</v>
      </c>
      <c r="AM1205" s="285">
        <v>2648.1985500643568</v>
      </c>
      <c r="AN1205" s="285">
        <v>48.330632684473542</v>
      </c>
      <c r="AO1205" s="294">
        <f t="shared" si="633"/>
        <v>0.34823005273786328</v>
      </c>
      <c r="AP1205" s="294">
        <f t="shared" si="634"/>
        <v>1.3087949984700053E-3</v>
      </c>
      <c r="AQ1205" s="295">
        <f t="shared" si="635"/>
        <v>85.637415227662743</v>
      </c>
      <c r="AR1205" s="296">
        <f t="shared" si="636"/>
        <v>4.0010764182406122E-7</v>
      </c>
      <c r="AS1205" s="475"/>
    </row>
    <row r="1206" spans="4:45" s="20" customFormat="1" x14ac:dyDescent="0.25">
      <c r="D1206" s="463"/>
      <c r="E1206" s="426"/>
      <c r="F1206" s="370"/>
      <c r="G1206" s="370"/>
      <c r="H1206" s="283">
        <v>67</v>
      </c>
      <c r="I1206" s="285">
        <v>2683.0036801128899</v>
      </c>
      <c r="J1206" s="285">
        <v>48.330000169979101</v>
      </c>
      <c r="K1206" s="285">
        <v>2672.8029424008223</v>
      </c>
      <c r="L1206" s="285">
        <v>48.331156848235523</v>
      </c>
      <c r="M1206" s="286">
        <f t="shared" si="625"/>
        <v>0.38019842416460697</v>
      </c>
      <c r="N1206" s="286">
        <f t="shared" si="626"/>
        <v>2.3932924733158101E-3</v>
      </c>
      <c r="O1206" s="287">
        <f t="shared" si="627"/>
        <v>104.05504987039856</v>
      </c>
      <c r="P1206" s="288">
        <f t="shared" si="628"/>
        <v>1.337904588878578E-6</v>
      </c>
      <c r="Q1206" s="223"/>
      <c r="R1206" s="23"/>
      <c r="S1206" s="372"/>
      <c r="T1206" s="367"/>
      <c r="U1206" s="367"/>
      <c r="V1206" s="3">
        <v>67</v>
      </c>
      <c r="W1206" s="253">
        <v>2902.9415810812102</v>
      </c>
      <c r="X1206" s="253">
        <v>48.330000162764598</v>
      </c>
      <c r="Y1206" s="253">
        <v>2893.9184498718405</v>
      </c>
      <c r="Z1206" s="253">
        <v>48.33087085455638</v>
      </c>
      <c r="AA1206" s="2">
        <f t="shared" si="629"/>
        <v>0.31082717158948125</v>
      </c>
      <c r="AB1206" s="2">
        <f t="shared" si="630"/>
        <v>1.8015555324844056E-3</v>
      </c>
      <c r="AC1206" s="215">
        <f t="shared" si="631"/>
        <v>81.416896821501396</v>
      </c>
      <c r="AD1206" s="217">
        <f t="shared" si="632"/>
        <v>7.5810419627656332E-7</v>
      </c>
      <c r="AE1206" s="223"/>
      <c r="AF1206" s="23"/>
      <c r="AG1206" s="372"/>
      <c r="AH1206" s="367"/>
      <c r="AI1206" s="367"/>
      <c r="AJ1206" s="3">
        <v>67</v>
      </c>
      <c r="AK1206" s="285">
        <v>2657.4419060751402</v>
      </c>
      <c r="AL1206" s="285">
        <v>48.330000120744899</v>
      </c>
      <c r="AM1206" s="285">
        <v>2648.0475398648632</v>
      </c>
      <c r="AN1206" s="285">
        <v>48.330595360054886</v>
      </c>
      <c r="AO1206" s="294">
        <f t="shared" si="633"/>
        <v>0.35351163044432532</v>
      </c>
      <c r="AP1206" s="294">
        <f t="shared" si="634"/>
        <v>1.2316145427278989E-3</v>
      </c>
      <c r="AQ1206" s="295">
        <f t="shared" si="635"/>
        <v>88.254116492793955</v>
      </c>
      <c r="AR1206" s="296">
        <f t="shared" si="636"/>
        <v>3.5430983615440144E-7</v>
      </c>
      <c r="AS1206" s="475"/>
    </row>
    <row r="1207" spans="4:45" s="20" customFormat="1" x14ac:dyDescent="0.25">
      <c r="D1207" s="463"/>
      <c r="E1207" s="426"/>
      <c r="F1207" s="370"/>
      <c r="G1207" s="370"/>
      <c r="H1207" s="283">
        <v>68</v>
      </c>
      <c r="I1207" s="285">
        <v>2682.99291567815</v>
      </c>
      <c r="J1207" s="285">
        <v>48.330000140162802</v>
      </c>
      <c r="K1207" s="285">
        <v>2672.6398079382407</v>
      </c>
      <c r="L1207" s="285">
        <v>48.331093809156364</v>
      </c>
      <c r="M1207" s="286">
        <f t="shared" si="625"/>
        <v>0.38587905616189377</v>
      </c>
      <c r="N1207" s="286">
        <f t="shared" si="626"/>
        <v>2.2629194918065802E-3</v>
      </c>
      <c r="O1207" s="287">
        <f t="shared" si="627"/>
        <v>107.18683987417025</v>
      </c>
      <c r="P1207" s="288">
        <f t="shared" si="628"/>
        <v>1.1961118674786808E-6</v>
      </c>
      <c r="Q1207" s="223"/>
      <c r="R1207" s="23"/>
      <c r="S1207" s="372"/>
      <c r="T1207" s="367"/>
      <c r="U1207" s="367"/>
      <c r="V1207" s="3">
        <v>68</v>
      </c>
      <c r="W1207" s="253">
        <v>2902.9301984950798</v>
      </c>
      <c r="X1207" s="253">
        <v>48.330000134294998</v>
      </c>
      <c r="Y1207" s="253">
        <v>2893.772310739254</v>
      </c>
      <c r="Z1207" s="253">
        <v>48.330819536265864</v>
      </c>
      <c r="AA1207" s="2">
        <f t="shared" si="629"/>
        <v>0.31547047740153888</v>
      </c>
      <c r="AB1207" s="2">
        <f t="shared" si="630"/>
        <v>1.6954313440689134E-3</v>
      </c>
      <c r="AC1207" s="215">
        <f t="shared" si="631"/>
        <v>83.866908148305356</v>
      </c>
      <c r="AD1207" s="217">
        <f t="shared" si="632"/>
        <v>6.71419589858078E-7</v>
      </c>
      <c r="AE1207" s="223"/>
      <c r="AF1207" s="23"/>
      <c r="AG1207" s="372"/>
      <c r="AH1207" s="367"/>
      <c r="AI1207" s="367"/>
      <c r="AJ1207" s="3">
        <v>68</v>
      </c>
      <c r="AK1207" s="285">
        <v>2657.4312134837901</v>
      </c>
      <c r="AL1207" s="285">
        <v>48.330000099563598</v>
      </c>
      <c r="AM1207" s="285">
        <v>2647.8965263932323</v>
      </c>
      <c r="AN1207" s="285">
        <v>48.33056023751886</v>
      </c>
      <c r="AO1207" s="294">
        <f t="shared" si="633"/>
        <v>0.35879337317100951</v>
      </c>
      <c r="AP1207" s="294">
        <f t="shared" si="634"/>
        <v>1.1589860420186725E-3</v>
      </c>
      <c r="AQ1207" s="295">
        <f t="shared" si="635"/>
        <v>90.910257914849211</v>
      </c>
      <c r="AR1207" s="296">
        <f t="shared" si="636"/>
        <v>3.1375452892459313E-7</v>
      </c>
      <c r="AS1207" s="475"/>
    </row>
    <row r="1208" spans="4:45" s="20" customFormat="1" x14ac:dyDescent="0.25">
      <c r="D1208" s="463"/>
      <c r="E1208" s="426"/>
      <c r="F1208" s="370"/>
      <c r="G1208" s="370"/>
      <c r="H1208" s="283">
        <v>69</v>
      </c>
      <c r="I1208" s="285">
        <v>2682.9821512271101</v>
      </c>
      <c r="J1208" s="285">
        <v>48.330000113492503</v>
      </c>
      <c r="K1208" s="285">
        <v>2672.4766697335067</v>
      </c>
      <c r="L1208" s="285">
        <v>48.33103420516705</v>
      </c>
      <c r="M1208" s="286">
        <f t="shared" si="625"/>
        <v>0.39155987261408032</v>
      </c>
      <c r="N1208" s="286">
        <f t="shared" si="626"/>
        <v>2.1396475731830554E-3</v>
      </c>
      <c r="O1208" s="287">
        <f t="shared" si="627"/>
        <v>110.36514141244318</v>
      </c>
      <c r="P1208" s="288">
        <f t="shared" si="628"/>
        <v>1.0693455913688875E-6</v>
      </c>
      <c r="Q1208" s="223"/>
      <c r="R1208" s="23"/>
      <c r="S1208" s="372"/>
      <c r="T1208" s="367"/>
      <c r="U1208" s="367"/>
      <c r="V1208" s="3">
        <v>69</v>
      </c>
      <c r="W1208" s="253">
        <v>2902.9188158931202</v>
      </c>
      <c r="X1208" s="253">
        <v>48.330000108835897</v>
      </c>
      <c r="Y1208" s="253">
        <v>2893.6261689991461</v>
      </c>
      <c r="Z1208" s="253">
        <v>48.330771242062106</v>
      </c>
      <c r="AA1208" s="2">
        <f t="shared" si="629"/>
        <v>0.32011390890775049</v>
      </c>
      <c r="AB1208" s="2">
        <f t="shared" si="630"/>
        <v>1.5955580891216447E-3</v>
      </c>
      <c r="AC1208" s="215">
        <f t="shared" si="631"/>
        <v>86.353286296085585</v>
      </c>
      <c r="AD1208" s="217">
        <f t="shared" si="632"/>
        <v>5.9464645256354843E-7</v>
      </c>
      <c r="AE1208" s="223"/>
      <c r="AF1208" s="23"/>
      <c r="AG1208" s="372"/>
      <c r="AH1208" s="367"/>
      <c r="AI1208" s="367"/>
      <c r="AJ1208" s="3">
        <v>69</v>
      </c>
      <c r="AK1208" s="285">
        <v>2657.42052087609</v>
      </c>
      <c r="AL1208" s="285">
        <v>48.330000080616998</v>
      </c>
      <c r="AM1208" s="285">
        <v>2647.7455096477065</v>
      </c>
      <c r="AN1208" s="285">
        <v>48.33052718697104</v>
      </c>
      <c r="AO1208" s="294">
        <f t="shared" si="633"/>
        <v>0.36407528098691189</v>
      </c>
      <c r="AP1208" s="294">
        <f t="shared" si="634"/>
        <v>1.090640085170123E-3</v>
      </c>
      <c r="AQ1208" s="295">
        <f t="shared" si="635"/>
        <v>93.605842269346454</v>
      </c>
      <c r="AR1208" s="296">
        <f t="shared" si="636"/>
        <v>2.7784110847140999E-7</v>
      </c>
      <c r="AS1208" s="475"/>
    </row>
    <row r="1209" spans="4:45" s="20" customFormat="1" x14ac:dyDescent="0.25">
      <c r="D1209" s="463"/>
      <c r="E1209" s="426"/>
      <c r="F1209" s="370"/>
      <c r="G1209" s="370"/>
      <c r="H1209" s="283">
        <v>70</v>
      </c>
      <c r="I1209" s="285">
        <v>2682.9713867597702</v>
      </c>
      <c r="J1209" s="285">
        <v>48.330000095189099</v>
      </c>
      <c r="K1209" s="285">
        <v>2672.3135277839046</v>
      </c>
      <c r="L1209" s="285">
        <v>48.330977849086857</v>
      </c>
      <c r="M1209" s="286">
        <f t="shared" si="625"/>
        <v>0.39724087362471217</v>
      </c>
      <c r="N1209" s="286">
        <f t="shared" si="626"/>
        <v>2.0230786174872508E-3</v>
      </c>
      <c r="O1209" s="287">
        <f t="shared" si="627"/>
        <v>113.5899579494382</v>
      </c>
      <c r="P1209" s="288">
        <f t="shared" si="628"/>
        <v>9.5600268457966809E-7</v>
      </c>
      <c r="Q1209" s="223"/>
      <c r="R1209" s="23"/>
      <c r="S1209" s="372"/>
      <c r="T1209" s="367"/>
      <c r="U1209" s="367"/>
      <c r="V1209" s="3">
        <v>70</v>
      </c>
      <c r="W1209" s="253">
        <v>2902.9074332753398</v>
      </c>
      <c r="X1209" s="253">
        <v>48.3300000913829</v>
      </c>
      <c r="Y1209" s="253">
        <v>2893.4800246496684</v>
      </c>
      <c r="Z1209" s="253">
        <v>48.330725793743419</v>
      </c>
      <c r="AA1209" s="2">
        <f t="shared" si="629"/>
        <v>0.32475746617364654</v>
      </c>
      <c r="AB1209" s="2">
        <f t="shared" si="630"/>
        <v>1.5015567124912037E-3</v>
      </c>
      <c r="AC1209" s="215">
        <f t="shared" si="631"/>
        <v>88.876033395384127</v>
      </c>
      <c r="AD1209" s="217">
        <f t="shared" si="632"/>
        <v>5.2664391606308789E-7</v>
      </c>
      <c r="AE1209" s="223"/>
      <c r="AF1209" s="23"/>
      <c r="AG1209" s="372"/>
      <c r="AH1209" s="367"/>
      <c r="AI1209" s="367"/>
      <c r="AJ1209" s="3">
        <v>70</v>
      </c>
      <c r="AK1209" s="285">
        <v>2657.4098282520299</v>
      </c>
      <c r="AL1209" s="285">
        <v>48.330000067613398</v>
      </c>
      <c r="AM1209" s="285">
        <v>2647.5944896266033</v>
      </c>
      <c r="AN1209" s="285">
        <v>48.3304960861797</v>
      </c>
      <c r="AO1209" s="294">
        <f t="shared" si="633"/>
        <v>0.36935735395706371</v>
      </c>
      <c r="AP1209" s="294">
        <f t="shared" si="634"/>
        <v>1.0263160885752084E-3</v>
      </c>
      <c r="AQ1209" s="295">
        <f t="shared" si="635"/>
        <v>96.340872331792283</v>
      </c>
      <c r="AR1209" s="296">
        <f t="shared" si="636"/>
        <v>2.4603441811661428E-7</v>
      </c>
      <c r="AS1209" s="475"/>
    </row>
    <row r="1210" spans="4:45" s="20" customFormat="1" x14ac:dyDescent="0.25">
      <c r="D1210" s="463"/>
      <c r="E1210" s="426"/>
      <c r="F1210" s="370"/>
      <c r="G1210" s="370"/>
      <c r="H1210" s="283">
        <v>71</v>
      </c>
      <c r="I1210" s="285">
        <v>2682.9606222761499</v>
      </c>
      <c r="J1210" s="285">
        <v>48.330000076885597</v>
      </c>
      <c r="K1210" s="285">
        <v>2672.1503820868352</v>
      </c>
      <c r="L1210" s="285">
        <v>48.330924563934566</v>
      </c>
      <c r="M1210" s="286">
        <f t="shared" si="625"/>
        <v>0.40292205929372321</v>
      </c>
      <c r="N1210" s="286">
        <f t="shared" si="626"/>
        <v>1.9128637440488472E-3</v>
      </c>
      <c r="O1210" s="287">
        <f t="shared" si="627"/>
        <v>116.8612929506759</v>
      </c>
      <c r="P1210" s="288">
        <f t="shared" si="628"/>
        <v>8.5467630371237997E-7</v>
      </c>
      <c r="Q1210" s="223"/>
      <c r="R1210" s="23"/>
      <c r="S1210" s="372"/>
      <c r="T1210" s="367"/>
      <c r="U1210" s="367"/>
      <c r="V1210" s="3">
        <v>71</v>
      </c>
      <c r="W1210" s="253">
        <v>2902.8960506417302</v>
      </c>
      <c r="X1210" s="253">
        <v>48.330000073929902</v>
      </c>
      <c r="Y1210" s="253">
        <v>2893.3338776890623</v>
      </c>
      <c r="Z1210" s="253">
        <v>48.330683023608962</v>
      </c>
      <c r="AA1210" s="2">
        <f t="shared" si="629"/>
        <v>0.32940114926106334</v>
      </c>
      <c r="AB1210" s="2">
        <f t="shared" si="630"/>
        <v>1.4130967887759748E-3</v>
      </c>
      <c r="AC1210" s="215">
        <f t="shared" si="631"/>
        <v>91.435151576733148</v>
      </c>
      <c r="AD1210" s="217">
        <f t="shared" si="632"/>
        <v>4.664202641283342E-7</v>
      </c>
      <c r="AE1210" s="223"/>
      <c r="AF1210" s="23"/>
      <c r="AG1210" s="372"/>
      <c r="AH1210" s="367"/>
      <c r="AI1210" s="367"/>
      <c r="AJ1210" s="3">
        <v>71</v>
      </c>
      <c r="AK1210" s="285">
        <v>2657.3991356116198</v>
      </c>
      <c r="AL1210" s="285">
        <v>48.330000054609897</v>
      </c>
      <c r="AM1210" s="285">
        <v>2647.4434663283118</v>
      </c>
      <c r="AN1210" s="285">
        <v>48.330466820123796</v>
      </c>
      <c r="AO1210" s="294">
        <f t="shared" si="633"/>
        <v>0.37463959214454351</v>
      </c>
      <c r="AP1210" s="294">
        <f t="shared" si="634"/>
        <v>9.6578835789649594E-4</v>
      </c>
      <c r="AQ1210" s="295">
        <f t="shared" si="635"/>
        <v>99.115350878602385</v>
      </c>
      <c r="AR1210" s="296">
        <f t="shared" si="636"/>
        <v>2.1787004496520387E-7</v>
      </c>
      <c r="AS1210" s="475"/>
    </row>
    <row r="1211" spans="4:45" s="20" customFormat="1" x14ac:dyDescent="0.25">
      <c r="D1211" s="463"/>
      <c r="E1211" s="426"/>
      <c r="F1211" s="370"/>
      <c r="G1211" s="370"/>
      <c r="H1211" s="283">
        <v>72</v>
      </c>
      <c r="I1211" s="285">
        <v>2682.9498577762402</v>
      </c>
      <c r="J1211" s="285">
        <v>48.330000063910902</v>
      </c>
      <c r="K1211" s="285">
        <v>2671.9872326398076</v>
      </c>
      <c r="L1211" s="285">
        <v>48.330874182372689</v>
      </c>
      <c r="M1211" s="286">
        <f t="shared" si="625"/>
        <v>0.40860342971593461</v>
      </c>
      <c r="N1211" s="286">
        <f t="shared" si="626"/>
        <v>1.8086456872162429E-3</v>
      </c>
      <c r="O1211" s="287">
        <f t="shared" si="627"/>
        <v>120.17914988194184</v>
      </c>
      <c r="P1211" s="288">
        <f t="shared" si="628"/>
        <v>7.6408308523780097E-7</v>
      </c>
      <c r="Q1211" s="223"/>
      <c r="R1211" s="23"/>
      <c r="S1211" s="372"/>
      <c r="T1211" s="367"/>
      <c r="U1211" s="367"/>
      <c r="V1211" s="3">
        <v>72</v>
      </c>
      <c r="W1211" s="253">
        <v>2902.8846679923099</v>
      </c>
      <c r="X1211" s="253">
        <v>48.330000061555502</v>
      </c>
      <c r="Y1211" s="253">
        <v>2893.187728115653</v>
      </c>
      <c r="Z1211" s="253">
        <v>48.330642773839983</v>
      </c>
      <c r="AA1211" s="2">
        <f t="shared" si="629"/>
        <v>0.33404495822989266</v>
      </c>
      <c r="AB1211" s="2">
        <f t="shared" si="630"/>
        <v>1.3298412655961423E-3</v>
      </c>
      <c r="AC1211" s="215">
        <f t="shared" si="631"/>
        <v>94.030642971498153</v>
      </c>
      <c r="AD1211" s="217">
        <f t="shared" si="632"/>
        <v>4.130790806230508E-7</v>
      </c>
      <c r="AE1211" s="223"/>
      <c r="AF1211" s="23"/>
      <c r="AG1211" s="372"/>
      <c r="AH1211" s="367"/>
      <c r="AI1211" s="367"/>
      <c r="AJ1211" s="3">
        <v>72</v>
      </c>
      <c r="AK1211" s="285">
        <v>2657.3884429548698</v>
      </c>
      <c r="AL1211" s="285">
        <v>48.330000045392197</v>
      </c>
      <c r="AM1211" s="285">
        <v>2647.292439751287</v>
      </c>
      <c r="AN1211" s="285">
        <v>48.330439280567582</v>
      </c>
      <c r="AO1211" s="294">
        <f t="shared" si="633"/>
        <v>0.37992199560996692</v>
      </c>
      <c r="AP1211" s="294">
        <f t="shared" si="634"/>
        <v>9.0882510857125262E-4</v>
      </c>
      <c r="AQ1211" s="295">
        <f t="shared" si="635"/>
        <v>101.92928068675351</v>
      </c>
      <c r="AR1211" s="296">
        <f t="shared" si="636"/>
        <v>1.9292753929551112E-7</v>
      </c>
      <c r="AS1211" s="475"/>
    </row>
    <row r="1212" spans="4:45" s="20" customFormat="1" x14ac:dyDescent="0.25">
      <c r="D1212" s="463"/>
      <c r="E1212" s="426"/>
      <c r="F1212" s="370"/>
      <c r="G1212" s="370"/>
      <c r="H1212" s="283">
        <v>73</v>
      </c>
      <c r="I1212" s="285">
        <v>2682.93909326006</v>
      </c>
      <c r="J1212" s="285">
        <v>48.330000053140502</v>
      </c>
      <c r="K1212" s="285">
        <v>2671.8240794404346</v>
      </c>
      <c r="L1212" s="285">
        <v>48.330826546182003</v>
      </c>
      <c r="M1212" s="286">
        <f t="shared" si="625"/>
        <v>0.41428498498336785</v>
      </c>
      <c r="N1212" s="286">
        <f t="shared" si="626"/>
        <v>1.7101035394003631E-3</v>
      </c>
      <c r="O1212" s="287">
        <f t="shared" si="627"/>
        <v>123.54353221046243</v>
      </c>
      <c r="P1212" s="288">
        <f t="shared" si="628"/>
        <v>6.8309074764949604E-7</v>
      </c>
      <c r="Q1212" s="223"/>
      <c r="R1212" s="23"/>
      <c r="S1212" s="372"/>
      <c r="T1212" s="367"/>
      <c r="U1212" s="367"/>
      <c r="V1212" s="3">
        <v>73</v>
      </c>
      <c r="W1212" s="253">
        <v>2902.8732853270799</v>
      </c>
      <c r="X1212" s="253">
        <v>48.330000051281203</v>
      </c>
      <c r="Y1212" s="253">
        <v>2893.0415759278444</v>
      </c>
      <c r="Z1212" s="253">
        <v>48.330604895917517</v>
      </c>
      <c r="AA1212" s="2">
        <f t="shared" si="629"/>
        <v>0.33868889313670802</v>
      </c>
      <c r="AB1212" s="2">
        <f t="shared" si="630"/>
        <v>1.251489004080384E-3</v>
      </c>
      <c r="AC1212" s="215">
        <f t="shared" si="631"/>
        <v>96.662509711015247</v>
      </c>
      <c r="AD1212" s="217">
        <f t="shared" si="632"/>
        <v>3.6583703407760716E-7</v>
      </c>
      <c r="AE1212" s="223"/>
      <c r="AF1212" s="23"/>
      <c r="AG1212" s="372"/>
      <c r="AH1212" s="367"/>
      <c r="AI1212" s="367"/>
      <c r="AJ1212" s="3">
        <v>73</v>
      </c>
      <c r="AK1212" s="285">
        <v>2657.3777502817702</v>
      </c>
      <c r="AL1212" s="285">
        <v>48.330000037740398</v>
      </c>
      <c r="AM1212" s="285">
        <v>2647.1414098940472</v>
      </c>
      <c r="AN1212" s="285">
        <v>48.330413365660348</v>
      </c>
      <c r="AO1212" s="294">
        <f t="shared" si="633"/>
        <v>0.38520456441082129</v>
      </c>
      <c r="AP1212" s="294">
        <f t="shared" si="634"/>
        <v>8.552201937264269E-4</v>
      </c>
      <c r="AQ1212" s="295">
        <f t="shared" si="635"/>
        <v>104.78266453332856</v>
      </c>
      <c r="AR1212" s="296">
        <f t="shared" si="636"/>
        <v>1.7083996941080995E-7</v>
      </c>
      <c r="AS1212" s="475"/>
    </row>
    <row r="1213" spans="4:45" s="20" customFormat="1" x14ac:dyDescent="0.25">
      <c r="D1213" s="463"/>
      <c r="E1213" s="426"/>
      <c r="F1213" s="370"/>
      <c r="G1213" s="370"/>
      <c r="H1213" s="283">
        <v>74</v>
      </c>
      <c r="I1213" s="285">
        <v>2682.9283287275898</v>
      </c>
      <c r="J1213" s="285">
        <v>48.330000042880698</v>
      </c>
      <c r="K1213" s="285">
        <v>2671.6609224864274</v>
      </c>
      <c r="L1213" s="285">
        <v>48.330781505764669</v>
      </c>
      <c r="M1213" s="286">
        <f t="shared" si="625"/>
        <v>0.41996672518293321</v>
      </c>
      <c r="N1213" s="286">
        <f t="shared" si="626"/>
        <v>1.6169312710070808E-3</v>
      </c>
      <c r="O1213" s="287">
        <f t="shared" si="627"/>
        <v>126.95444340338679</v>
      </c>
      <c r="P1213" s="288">
        <f t="shared" si="628"/>
        <v>6.106842390243876E-7</v>
      </c>
      <c r="Q1213" s="223"/>
      <c r="R1213" s="23"/>
      <c r="S1213" s="372"/>
      <c r="T1213" s="367"/>
      <c r="U1213" s="367"/>
      <c r="V1213" s="3">
        <v>74</v>
      </c>
      <c r="W1213" s="253">
        <v>2902.8619026460401</v>
      </c>
      <c r="X1213" s="253">
        <v>48.330000041492099</v>
      </c>
      <c r="Y1213" s="253">
        <v>2892.8954211241144</v>
      </c>
      <c r="Z1213" s="253">
        <v>48.330569250074348</v>
      </c>
      <c r="AA1213" s="2">
        <f t="shared" si="629"/>
        <v>0.34333295403549907</v>
      </c>
      <c r="AB1213" s="2">
        <f t="shared" si="630"/>
        <v>1.1777541522039582E-3</v>
      </c>
      <c r="AC1213" s="215">
        <f t="shared" si="631"/>
        <v>99.330753926887283</v>
      </c>
      <c r="AD1213" s="217">
        <f t="shared" si="632"/>
        <v>3.2399841010574353E-7</v>
      </c>
      <c r="AE1213" s="223"/>
      <c r="AF1213" s="23"/>
      <c r="AG1213" s="372"/>
      <c r="AH1213" s="367"/>
      <c r="AI1213" s="367"/>
      <c r="AJ1213" s="3">
        <v>74</v>
      </c>
      <c r="AK1213" s="285">
        <v>2657.3670575923402</v>
      </c>
      <c r="AL1213" s="285">
        <v>48.330000030451302</v>
      </c>
      <c r="AM1213" s="285">
        <v>2646.9903767551691</v>
      </c>
      <c r="AN1213" s="285">
        <v>48.330388979559757</v>
      </c>
      <c r="AO1213" s="294">
        <f t="shared" si="633"/>
        <v>0.39048729860347881</v>
      </c>
      <c r="AP1213" s="294">
        <f t="shared" si="634"/>
        <v>8.0477779476500967E-4</v>
      </c>
      <c r="AQ1213" s="295">
        <f t="shared" si="635"/>
        <v>107.6755051965135</v>
      </c>
      <c r="AR1213" s="296">
        <f t="shared" si="636"/>
        <v>1.5128140896793511E-7</v>
      </c>
      <c r="AS1213" s="475"/>
    </row>
    <row r="1214" spans="4:45" s="20" customFormat="1" x14ac:dyDescent="0.25">
      <c r="D1214" s="463"/>
      <c r="E1214" s="426"/>
      <c r="F1214" s="370"/>
      <c r="G1214" s="370"/>
      <c r="H1214" s="283">
        <v>75</v>
      </c>
      <c r="I1214" s="285">
        <v>2682.9175641788502</v>
      </c>
      <c r="J1214" s="285">
        <v>48.3300000362701</v>
      </c>
      <c r="K1214" s="285">
        <v>2671.497761775589</v>
      </c>
      <c r="L1214" s="285">
        <v>48.330738919674495</v>
      </c>
      <c r="M1214" s="286">
        <f t="shared" ref="M1214:M1239" si="637">ABS(I1214-K1214)/I1214*100</f>
        <v>0.42564865039960387</v>
      </c>
      <c r="N1214" s="286">
        <f t="shared" ref="N1214:N1239" si="638">ABS(J1214-L1214)/J1214*100</f>
        <v>1.5288297203405511E-3</v>
      </c>
      <c r="O1214" s="287">
        <f t="shared" ref="O1214:O1239" si="639">(K1214-I1214)^2</f>
        <v>130.41188692953031</v>
      </c>
      <c r="P1214" s="288">
        <f t="shared" ref="P1214:P1239" si="640">(L1214-J1214)^2</f>
        <v>5.4594868529048766E-7</v>
      </c>
      <c r="Q1214" s="223"/>
      <c r="R1214" s="23"/>
      <c r="S1214" s="372"/>
      <c r="T1214" s="367"/>
      <c r="U1214" s="367"/>
      <c r="V1214" s="3">
        <v>75</v>
      </c>
      <c r="W1214" s="253">
        <v>2902.8505199491901</v>
      </c>
      <c r="X1214" s="253">
        <v>48.330000035170997</v>
      </c>
      <c r="Y1214" s="253">
        <v>2892.7492637030114</v>
      </c>
      <c r="Z1214" s="253">
        <v>48.330535704779329</v>
      </c>
      <c r="AA1214" s="2">
        <f t="shared" ref="AA1214:AA1239" si="641">ABS(W1214-Y1214)/W1214*100</f>
        <v>0.34797714097781274</v>
      </c>
      <c r="AB1214" s="2">
        <f t="shared" ref="AB1214:AB1239" si="642">ABS(X1214-Z1214)/X1214*100</f>
        <v>1.1083583859770147E-3</v>
      </c>
      <c r="AC1214" s="215">
        <f t="shared" ref="AC1214:AC1239" si="643">(Y1214-W1214)^2</f>
        <v>102.03537775096549</v>
      </c>
      <c r="AD1214" s="217">
        <f t="shared" ref="AD1214:AD1239" si="644">(Z1214-X1214)^2</f>
        <v>2.8694192929110665E-7</v>
      </c>
      <c r="AE1214" s="223"/>
      <c r="AF1214" s="23"/>
      <c r="AG1214" s="372"/>
      <c r="AH1214" s="367"/>
      <c r="AI1214" s="367"/>
      <c r="AJ1214" s="3">
        <v>75</v>
      </c>
      <c r="AK1214" s="285">
        <v>2657.3563648865702</v>
      </c>
      <c r="AL1214" s="285">
        <v>48.330000025755098</v>
      </c>
      <c r="AM1214" s="285">
        <v>2646.8393403332852</v>
      </c>
      <c r="AN1214" s="285">
        <v>48.330366032077407</v>
      </c>
      <c r="AO1214" s="294">
        <f t="shared" ref="AO1214:AO1239" si="645">ABS(AK1214-AM1214)/AK1214*100</f>
        <v>0.39577019824113335</v>
      </c>
      <c r="AP1214" s="294">
        <f t="shared" ref="AP1214:AP1239" si="646">ABS(AL1214-AN1214)/AL1214*100</f>
        <v>7.5730668759442607E-4</v>
      </c>
      <c r="AQ1214" s="295">
        <f t="shared" ref="AQ1214:AQ1239" si="647">(AM1214-AK1214)^2</f>
        <v>110.6078054543986</v>
      </c>
      <c r="AR1214" s="296">
        <f t="shared" ref="AR1214:AR1239" si="648">(AN1214-AL1214)^2</f>
        <v>1.3396062797047523E-7</v>
      </c>
      <c r="AS1214" s="475"/>
    </row>
    <row r="1215" spans="4:45" s="20" customFormat="1" x14ac:dyDescent="0.25">
      <c r="D1215" s="463"/>
      <c r="E1215" s="426"/>
      <c r="F1215" s="370"/>
      <c r="G1215" s="370"/>
      <c r="H1215" s="283">
        <v>76</v>
      </c>
      <c r="I1215" s="285">
        <v>2682.9067996138201</v>
      </c>
      <c r="J1215" s="285">
        <v>48.330000029659402</v>
      </c>
      <c r="K1215" s="285">
        <v>2671.3345973058099</v>
      </c>
      <c r="L1215" s="285">
        <v>48.330698654172721</v>
      </c>
      <c r="M1215" s="286">
        <f t="shared" si="637"/>
        <v>0.43133076071356385</v>
      </c>
      <c r="N1215" s="286">
        <f t="shared" si="638"/>
        <v>1.4455297183745305E-3</v>
      </c>
      <c r="O1215" s="287">
        <f t="shared" si="639"/>
        <v>133.91586625751705</v>
      </c>
      <c r="P1215" s="288">
        <f t="shared" si="640"/>
        <v>4.8807621061041358E-7</v>
      </c>
      <c r="Q1215" s="223"/>
      <c r="R1215" s="23"/>
      <c r="S1215" s="372"/>
      <c r="T1215" s="367"/>
      <c r="U1215" s="367"/>
      <c r="V1215" s="3">
        <v>76</v>
      </c>
      <c r="W1215" s="253">
        <v>2902.83913723654</v>
      </c>
      <c r="X1215" s="253">
        <v>48.330000028850002</v>
      </c>
      <c r="Y1215" s="253">
        <v>2892.6031036631489</v>
      </c>
      <c r="Z1215" s="253">
        <v>48.33050413625206</v>
      </c>
      <c r="AA1215" s="2">
        <f t="shared" si="641"/>
        <v>0.35262145401331546</v>
      </c>
      <c r="AB1215" s="2">
        <f t="shared" si="642"/>
        <v>1.0430527658954586E-3</v>
      </c>
      <c r="AC1215" s="215">
        <f t="shared" si="643"/>
        <v>104.77638331558913</v>
      </c>
      <c r="AD1215" s="217">
        <f t="shared" si="644"/>
        <v>2.5412427280986359E-7</v>
      </c>
      <c r="AE1215" s="223"/>
      <c r="AF1215" s="23"/>
      <c r="AG1215" s="372"/>
      <c r="AH1215" s="367"/>
      <c r="AI1215" s="367"/>
      <c r="AJ1215" s="3">
        <v>76</v>
      </c>
      <c r="AK1215" s="285">
        <v>2657.3456721644602</v>
      </c>
      <c r="AL1215" s="285">
        <v>48.3300000210589</v>
      </c>
      <c r="AM1215" s="285">
        <v>2646.6883006270809</v>
      </c>
      <c r="AN1215" s="285">
        <v>48.330344438345293</v>
      </c>
      <c r="AO1215" s="294">
        <f t="shared" si="645"/>
        <v>0.40105326337535296</v>
      </c>
      <c r="AP1215" s="294">
        <f t="shared" si="646"/>
        <v>7.1263663613108953E-4</v>
      </c>
      <c r="AQ1215" s="295">
        <f t="shared" si="647"/>
        <v>113.57956808574193</v>
      </c>
      <c r="AR1215" s="296">
        <f t="shared" si="648"/>
        <v>1.1862326716578671E-7</v>
      </c>
      <c r="AS1215" s="475"/>
    </row>
    <row r="1216" spans="4:45" s="20" customFormat="1" x14ac:dyDescent="0.25">
      <c r="D1216" s="463"/>
      <c r="E1216" s="426"/>
      <c r="F1216" s="370"/>
      <c r="G1216" s="370"/>
      <c r="H1216" s="283">
        <v>77</v>
      </c>
      <c r="I1216" s="285">
        <v>2682.8960350325201</v>
      </c>
      <c r="J1216" s="285">
        <v>48.330000024441397</v>
      </c>
      <c r="K1216" s="285">
        <v>2671.1714290750638</v>
      </c>
      <c r="L1216" s="285">
        <v>48.330660582808065</v>
      </c>
      <c r="M1216" s="286">
        <f t="shared" si="637"/>
        <v>0.43701305620343267</v>
      </c>
      <c r="N1216" s="286">
        <f t="shared" si="638"/>
        <v>1.3667667418462304E-3</v>
      </c>
      <c r="O1216" s="287">
        <f t="shared" si="639"/>
        <v>137.46638485762054</v>
      </c>
      <c r="P1216" s="288">
        <f t="shared" si="640"/>
        <v>4.3633735577554526E-7</v>
      </c>
      <c r="Q1216" s="223"/>
      <c r="R1216" s="23"/>
      <c r="S1216" s="372"/>
      <c r="T1216" s="367"/>
      <c r="U1216" s="367"/>
      <c r="V1216" s="3">
        <v>77</v>
      </c>
      <c r="W1216" s="253">
        <v>2902.82775450807</v>
      </c>
      <c r="X1216" s="253">
        <v>48.330000023851497</v>
      </c>
      <c r="Y1216" s="253">
        <v>2892.4569410032032</v>
      </c>
      <c r="Z1216" s="253">
        <v>48.330474428006141</v>
      </c>
      <c r="AA1216" s="2">
        <f t="shared" si="641"/>
        <v>0.35726589318849794</v>
      </c>
      <c r="AB1216" s="2">
        <f t="shared" si="642"/>
        <v>9.8159353281683948E-4</v>
      </c>
      <c r="AC1216" s="215">
        <f t="shared" si="643"/>
        <v>107.55377275272913</v>
      </c>
      <c r="AD1216" s="217">
        <f t="shared" si="644"/>
        <v>2.2505930194396577E-7</v>
      </c>
      <c r="AE1216" s="223"/>
      <c r="AF1216" s="23"/>
      <c r="AG1216" s="372"/>
      <c r="AH1216" s="367"/>
      <c r="AI1216" s="367"/>
      <c r="AJ1216" s="3">
        <v>77</v>
      </c>
      <c r="AK1216" s="285">
        <v>2657.3349794260098</v>
      </c>
      <c r="AL1216" s="285">
        <v>48.330000017352098</v>
      </c>
      <c r="AM1216" s="285">
        <v>2646.5372576352897</v>
      </c>
      <c r="AN1216" s="285">
        <v>48.330324118501942</v>
      </c>
      <c r="AO1216" s="294">
        <f t="shared" si="645"/>
        <v>0.40633649405587524</v>
      </c>
      <c r="AP1216" s="294">
        <f t="shared" si="646"/>
        <v>6.7060035118310726E-4</v>
      </c>
      <c r="AQ1216" s="295">
        <f t="shared" si="647"/>
        <v>116.59079586979084</v>
      </c>
      <c r="AR1216" s="296">
        <f t="shared" si="648"/>
        <v>1.0504155532965778E-7</v>
      </c>
      <c r="AS1216" s="475"/>
    </row>
    <row r="1217" spans="4:45" s="20" customFormat="1" x14ac:dyDescent="0.25">
      <c r="D1217" s="463"/>
      <c r="E1217" s="426"/>
      <c r="F1217" s="370"/>
      <c r="G1217" s="370"/>
      <c r="H1217" s="283">
        <v>78</v>
      </c>
      <c r="I1217" s="285">
        <v>2682.8852704349201</v>
      </c>
      <c r="J1217" s="285">
        <v>48.330000020355001</v>
      </c>
      <c r="K1217" s="285">
        <v>2671.008257081402</v>
      </c>
      <c r="L1217" s="285">
        <v>48.330624586019624</v>
      </c>
      <c r="M1217" s="286">
        <f t="shared" si="637"/>
        <v>0.44269553694305946</v>
      </c>
      <c r="N1217" s="286">
        <f t="shared" si="638"/>
        <v>1.2922939465338954E-3</v>
      </c>
      <c r="O1217" s="287">
        <f t="shared" si="639"/>
        <v>141.06344619964781</v>
      </c>
      <c r="P1217" s="288">
        <f t="shared" si="640"/>
        <v>3.9008226942581747E-7</v>
      </c>
      <c r="Q1217" s="223"/>
      <c r="R1217" s="23"/>
      <c r="S1217" s="372"/>
      <c r="T1217" s="367"/>
      <c r="U1217" s="367"/>
      <c r="V1217" s="3">
        <v>78</v>
      </c>
      <c r="W1217" s="253">
        <v>2902.8163717637699</v>
      </c>
      <c r="X1217" s="253">
        <v>48.330000019927603</v>
      </c>
      <c r="Y1217" s="253">
        <v>2892.3107757219077</v>
      </c>
      <c r="Z1217" s="253">
        <v>48.330446470419396</v>
      </c>
      <c r="AA1217" s="2">
        <f t="shared" si="641"/>
        <v>0.36191045854818998</v>
      </c>
      <c r="AB1217" s="2">
        <f t="shared" si="642"/>
        <v>9.2375437949366603E-4</v>
      </c>
      <c r="AC1217" s="215">
        <f t="shared" si="643"/>
        <v>110.36754819479053</v>
      </c>
      <c r="AD1217" s="217">
        <f t="shared" si="644"/>
        <v>1.9931804162254277E-7</v>
      </c>
      <c r="AE1217" s="223"/>
      <c r="AF1217" s="23"/>
      <c r="AG1217" s="372"/>
      <c r="AH1217" s="367"/>
      <c r="AI1217" s="367"/>
      <c r="AJ1217" s="3">
        <v>78</v>
      </c>
      <c r="AK1217" s="285">
        <v>2657.3242866711998</v>
      </c>
      <c r="AL1217" s="285">
        <v>48.330000014449503</v>
      </c>
      <c r="AM1217" s="285">
        <v>2646.386211356692</v>
      </c>
      <c r="AN1217" s="285">
        <v>48.330304997397086</v>
      </c>
      <c r="AO1217" s="294">
        <f t="shared" si="645"/>
        <v>0.41161989032997714</v>
      </c>
      <c r="AP1217" s="294">
        <f t="shared" si="646"/>
        <v>6.3104272189439513E-4</v>
      </c>
      <c r="AQ1217" s="295">
        <f t="shared" si="647"/>
        <v>119.64149158584581</v>
      </c>
      <c r="AR1217" s="296">
        <f t="shared" si="648"/>
        <v>9.3014598316258584E-8</v>
      </c>
      <c r="AS1217" s="475"/>
    </row>
    <row r="1218" spans="4:45" s="20" customFormat="1" x14ac:dyDescent="0.25">
      <c r="D1218" s="463"/>
      <c r="E1218" s="426"/>
      <c r="F1218" s="370"/>
      <c r="G1218" s="370"/>
      <c r="H1218" s="283">
        <v>79</v>
      </c>
      <c r="I1218" s="285">
        <v>2682.8745058210202</v>
      </c>
      <c r="J1218" s="285">
        <v>48.330000016268599</v>
      </c>
      <c r="K1218" s="285">
        <v>2670.8450813229501</v>
      </c>
      <c r="L1218" s="285">
        <v>48.330590550761421</v>
      </c>
      <c r="M1218" s="286">
        <f t="shared" si="637"/>
        <v>0.44837820300464559</v>
      </c>
      <c r="N1218" s="286">
        <f t="shared" si="638"/>
        <v>1.2218797695500345E-3</v>
      </c>
      <c r="O1218" s="287">
        <f t="shared" si="639"/>
        <v>144.70705375476803</v>
      </c>
      <c r="P1218" s="288">
        <f t="shared" si="640"/>
        <v>3.4873098721290809E-7</v>
      </c>
      <c r="Q1218" s="223"/>
      <c r="R1218" s="23"/>
      <c r="S1218" s="372"/>
      <c r="T1218" s="367"/>
      <c r="U1218" s="367"/>
      <c r="V1218" s="3">
        <v>79</v>
      </c>
      <c r="W1218" s="253">
        <v>2902.80498900365</v>
      </c>
      <c r="X1218" s="253">
        <v>48.330000016003702</v>
      </c>
      <c r="Y1218" s="253">
        <v>2892.1646078180515</v>
      </c>
      <c r="Z1218" s="253">
        <v>48.330420160329354</v>
      </c>
      <c r="AA1218" s="2">
        <f t="shared" si="641"/>
        <v>0.36655515013602907</v>
      </c>
      <c r="AB1218" s="2">
        <f t="shared" si="642"/>
        <v>8.6932407513518929E-4</v>
      </c>
      <c r="AC1218" s="215">
        <f t="shared" si="643"/>
        <v>113.21771177483794</v>
      </c>
      <c r="AD1218" s="217">
        <f t="shared" si="644"/>
        <v>1.7652125437754108E-7</v>
      </c>
      <c r="AE1218" s="223"/>
      <c r="AF1218" s="23"/>
      <c r="AG1218" s="372"/>
      <c r="AH1218" s="367"/>
      <c r="AI1218" s="367"/>
      <c r="AJ1218" s="3">
        <v>79</v>
      </c>
      <c r="AK1218" s="285">
        <v>2657.3135939000399</v>
      </c>
      <c r="AL1218" s="285">
        <v>48.330000011546801</v>
      </c>
      <c r="AM1218" s="285">
        <v>2646.2351617901118</v>
      </c>
      <c r="AN1218" s="285">
        <v>48.330287004313732</v>
      </c>
      <c r="AO1218" s="294">
        <f t="shared" si="645"/>
        <v>0.4169034522443677</v>
      </c>
      <c r="AP1218" s="294">
        <f t="shared" si="646"/>
        <v>5.9381909137663249E-4</v>
      </c>
      <c r="AQ1218" s="295">
        <f t="shared" si="647"/>
        <v>122.73165801428695</v>
      </c>
      <c r="AR1218" s="296">
        <f t="shared" si="648"/>
        <v>8.2364848270650215E-8</v>
      </c>
      <c r="AS1218" s="475"/>
    </row>
    <row r="1219" spans="4:45" s="20" customFormat="1" x14ac:dyDescent="0.25">
      <c r="D1219" s="463"/>
      <c r="E1219" s="426"/>
      <c r="F1219" s="370"/>
      <c r="G1219" s="370"/>
      <c r="H1219" s="283">
        <v>80</v>
      </c>
      <c r="I1219" s="285">
        <v>2682.8637411908098</v>
      </c>
      <c r="J1219" s="285">
        <v>48.330000013468997</v>
      </c>
      <c r="K1219" s="285">
        <v>2670.6819017979033</v>
      </c>
      <c r="L1219" s="285">
        <v>48.330558370147408</v>
      </c>
      <c r="M1219" s="286">
        <f t="shared" si="637"/>
        <v>0.45406105445741213</v>
      </c>
      <c r="N1219" s="286">
        <f t="shared" si="638"/>
        <v>1.1553003895209597E-3</v>
      </c>
      <c r="O1219" s="287">
        <f t="shared" si="639"/>
        <v>148.39721099457026</v>
      </c>
      <c r="P1219" s="288">
        <f t="shared" si="640"/>
        <v>3.1176218032626222E-7</v>
      </c>
      <c r="Q1219" s="223"/>
      <c r="R1219" s="23"/>
      <c r="S1219" s="372"/>
      <c r="T1219" s="367"/>
      <c r="U1219" s="367"/>
      <c r="V1219" s="3">
        <v>80</v>
      </c>
      <c r="W1219" s="253">
        <v>2902.7936062276799</v>
      </c>
      <c r="X1219" s="253">
        <v>48.330000013295802</v>
      </c>
      <c r="Y1219" s="253">
        <v>2892.018437290475</v>
      </c>
      <c r="Z1219" s="253">
        <v>48.33039540065262</v>
      </c>
      <c r="AA1219" s="2">
        <f t="shared" si="641"/>
        <v>0.37119996799247823</v>
      </c>
      <c r="AB1219" s="2">
        <f t="shared" si="642"/>
        <v>8.1809922762074287E-4</v>
      </c>
      <c r="AC1219" s="215">
        <f t="shared" si="643"/>
        <v>116.10426562530436</v>
      </c>
      <c r="AD1219" s="217">
        <f t="shared" si="644"/>
        <v>1.5633116193142784E-7</v>
      </c>
      <c r="AE1219" s="223"/>
      <c r="AF1219" s="23"/>
      <c r="AG1219" s="372"/>
      <c r="AH1219" s="367"/>
      <c r="AI1219" s="367"/>
      <c r="AJ1219" s="3">
        <v>80</v>
      </c>
      <c r="AK1219" s="285">
        <v>2657.30290111251</v>
      </c>
      <c r="AL1219" s="285">
        <v>48.330000009558702</v>
      </c>
      <c r="AM1219" s="285">
        <v>2646.0841089344135</v>
      </c>
      <c r="AN1219" s="285">
        <v>48.330270072706639</v>
      </c>
      <c r="AO1219" s="294">
        <f t="shared" si="645"/>
        <v>0.42218717984312554</v>
      </c>
      <c r="AP1219" s="294">
        <f t="shared" si="646"/>
        <v>5.5878987768193881E-4</v>
      </c>
      <c r="AQ1219" s="295">
        <f t="shared" si="647"/>
        <v>125.8612979353184</v>
      </c>
      <c r="AR1219" s="296">
        <f t="shared" si="648"/>
        <v>7.2934103873692753E-8</v>
      </c>
      <c r="AS1219" s="475"/>
    </row>
    <row r="1220" spans="4:45" s="20" customFormat="1" x14ac:dyDescent="0.25">
      <c r="D1220" s="463"/>
      <c r="E1220" s="426"/>
      <c r="F1220" s="370"/>
      <c r="G1220" s="370"/>
      <c r="H1220" s="283">
        <v>81</v>
      </c>
      <c r="I1220" s="285">
        <v>2682.85297654429</v>
      </c>
      <c r="J1220" s="285">
        <v>48.330000010826197</v>
      </c>
      <c r="K1220" s="285">
        <v>2670.5187185045229</v>
      </c>
      <c r="L1220" s="285">
        <v>48.330527943115811</v>
      </c>
      <c r="M1220" s="286">
        <f t="shared" si="637"/>
        <v>0.4597440913685284</v>
      </c>
      <c r="N1220" s="286">
        <f t="shared" si="638"/>
        <v>1.0923490368220181E-3</v>
      </c>
      <c r="O1220" s="287">
        <f t="shared" si="639"/>
        <v>152.13392139155846</v>
      </c>
      <c r="P1220" s="288">
        <f t="shared" si="640"/>
        <v>2.7871250241744066E-7</v>
      </c>
      <c r="Q1220" s="223"/>
      <c r="R1220" s="23"/>
      <c r="S1220" s="372"/>
      <c r="T1220" s="367"/>
      <c r="U1220" s="367"/>
      <c r="V1220" s="3">
        <v>81</v>
      </c>
      <c r="W1220" s="253">
        <v>2902.78222343586</v>
      </c>
      <c r="X1220" s="253">
        <v>48.330000010737599</v>
      </c>
      <c r="Y1220" s="253">
        <v>2891.8722641380668</v>
      </c>
      <c r="Z1220" s="253">
        <v>48.330372100026658</v>
      </c>
      <c r="AA1220" s="2">
        <f t="shared" si="641"/>
        <v>0.37584491215740218</v>
      </c>
      <c r="AB1220" s="2">
        <f t="shared" si="642"/>
        <v>7.6989300429493107E-4</v>
      </c>
      <c r="AC1220" s="215">
        <f t="shared" si="643"/>
        <v>119.02721187950415</v>
      </c>
      <c r="AD1220" s="217">
        <f t="shared" si="644"/>
        <v>1.3845043903199167E-7</v>
      </c>
      <c r="AE1220" s="223"/>
      <c r="AF1220" s="23"/>
      <c r="AG1220" s="372"/>
      <c r="AH1220" s="367"/>
      <c r="AI1220" s="367"/>
      <c r="AJ1220" s="3">
        <v>81</v>
      </c>
      <c r="AK1220" s="285">
        <v>2657.29220830859</v>
      </c>
      <c r="AL1220" s="285">
        <v>48.330000007682003</v>
      </c>
      <c r="AM1220" s="285">
        <v>2645.9330527885008</v>
      </c>
      <c r="AN1220" s="285">
        <v>48.330254139956217</v>
      </c>
      <c r="AO1220" s="294">
        <f t="shared" si="645"/>
        <v>0.42747107316885846</v>
      </c>
      <c r="AP1220" s="294">
        <f t="shared" si="646"/>
        <v>5.2582717602788116E-4</v>
      </c>
      <c r="AQ1220" s="295">
        <f t="shared" si="647"/>
        <v>129.0304141295727</v>
      </c>
      <c r="AR1220" s="296">
        <f t="shared" si="648"/>
        <v>6.458321279751972E-8</v>
      </c>
      <c r="AS1220" s="475"/>
    </row>
    <row r="1221" spans="4:45" s="20" customFormat="1" x14ac:dyDescent="0.25">
      <c r="D1221" s="463"/>
      <c r="E1221" s="426"/>
      <c r="F1221" s="370"/>
      <c r="G1221" s="370"/>
      <c r="H1221" s="283">
        <v>82</v>
      </c>
      <c r="I1221" s="285">
        <v>2682.8422118814401</v>
      </c>
      <c r="J1221" s="285">
        <v>48.330000009097397</v>
      </c>
      <c r="K1221" s="285">
        <v>2670.3555314411328</v>
      </c>
      <c r="L1221" s="285">
        <v>48.330499174111758</v>
      </c>
      <c r="M1221" s="286">
        <f t="shared" si="637"/>
        <v>0.46542731380204971</v>
      </c>
      <c r="N1221" s="286">
        <f t="shared" si="638"/>
        <v>1.0328264313405942E-3</v>
      </c>
      <c r="O1221" s="287">
        <f t="shared" si="639"/>
        <v>155.91718841835245</v>
      </c>
      <c r="P1221" s="288">
        <f t="shared" si="640"/>
        <v>2.4916571156188704E-7</v>
      </c>
      <c r="Q1221" s="223"/>
      <c r="R1221" s="23"/>
      <c r="S1221" s="372"/>
      <c r="T1221" s="367"/>
      <c r="U1221" s="367"/>
      <c r="V1221" s="3">
        <v>82</v>
      </c>
      <c r="W1221" s="253">
        <v>2902.7708406281899</v>
      </c>
      <c r="X1221" s="253">
        <v>48.330000009058402</v>
      </c>
      <c r="Y1221" s="253">
        <v>2891.7260883597619</v>
      </c>
      <c r="Z1221" s="253">
        <v>48.330350172472677</v>
      </c>
      <c r="AA1221" s="2">
        <f t="shared" si="641"/>
        <v>0.38048998266903683</v>
      </c>
      <c r="AB1221" s="2">
        <f t="shared" si="642"/>
        <v>7.2452599670896477E-4</v>
      </c>
      <c r="AC1221" s="215">
        <f t="shared" si="643"/>
        <v>121.98655267094668</v>
      </c>
      <c r="AD1221" s="217">
        <f t="shared" si="644"/>
        <v>1.2261441669677649E-7</v>
      </c>
      <c r="AE1221" s="223"/>
      <c r="AF1221" s="23"/>
      <c r="AG1221" s="372"/>
      <c r="AH1221" s="367"/>
      <c r="AI1221" s="367"/>
      <c r="AJ1221" s="3">
        <v>82</v>
      </c>
      <c r="AK1221" s="285">
        <v>2657.2815154883001</v>
      </c>
      <c r="AL1221" s="285">
        <v>48.330000006454398</v>
      </c>
      <c r="AM1221" s="285">
        <v>2645.7819933513133</v>
      </c>
      <c r="AN1221" s="285">
        <v>48.33023914713695</v>
      </c>
      <c r="AO1221" s="294">
        <f t="shared" si="645"/>
        <v>0.43275513226432294</v>
      </c>
      <c r="AP1221" s="294">
        <f t="shared" si="646"/>
        <v>4.9480795059060145E-4</v>
      </c>
      <c r="AQ1221" s="295">
        <f t="shared" si="647"/>
        <v>132.23900937904941</v>
      </c>
      <c r="AR1221" s="296">
        <f t="shared" si="648"/>
        <v>5.7188266051615568E-8</v>
      </c>
      <c r="AS1221" s="475"/>
    </row>
    <row r="1222" spans="4:45" s="20" customFormat="1" x14ac:dyDescent="0.25">
      <c r="D1222" s="463"/>
      <c r="E1222" s="426"/>
      <c r="F1222" s="370"/>
      <c r="G1222" s="370"/>
      <c r="H1222" s="283">
        <v>83</v>
      </c>
      <c r="I1222" s="285">
        <v>2682.8314472021998</v>
      </c>
      <c r="J1222" s="285">
        <v>48.330000007663301</v>
      </c>
      <c r="K1222" s="285">
        <v>2670.1923406061155</v>
      </c>
      <c r="L1222" s="285">
        <v>48.33047197278723</v>
      </c>
      <c r="M1222" s="286">
        <f t="shared" si="637"/>
        <v>0.47111072181836144</v>
      </c>
      <c r="N1222" s="286">
        <f t="shared" si="638"/>
        <v>9.7654691465674727E-4</v>
      </c>
      <c r="O1222" s="287">
        <f t="shared" si="639"/>
        <v>159.74701554718104</v>
      </c>
      <c r="P1222" s="288">
        <f t="shared" si="640"/>
        <v>2.2275107820478933E-7</v>
      </c>
      <c r="Q1222" s="223"/>
      <c r="R1222" s="23"/>
      <c r="S1222" s="372"/>
      <c r="T1222" s="367"/>
      <c r="U1222" s="367"/>
      <c r="V1222" s="3">
        <v>83</v>
      </c>
      <c r="W1222" s="253">
        <v>2902.7594578045901</v>
      </c>
      <c r="X1222" s="253">
        <v>48.330000007661901</v>
      </c>
      <c r="Y1222" s="253">
        <v>2891.5799099545379</v>
      </c>
      <c r="Z1222" s="253">
        <v>48.330329537078377</v>
      </c>
      <c r="AA1222" s="2">
        <f t="shared" si="641"/>
        <v>0.38513517956143106</v>
      </c>
      <c r="AB1222" s="2">
        <f t="shared" si="642"/>
        <v>6.8183202239510048E-4</v>
      </c>
      <c r="AC1222" s="215">
        <f t="shared" si="643"/>
        <v>124.98229013160523</v>
      </c>
      <c r="AD1222" s="217">
        <f t="shared" si="644"/>
        <v>1.0858963632287687E-7</v>
      </c>
      <c r="AE1222" s="223"/>
      <c r="AF1222" s="23"/>
      <c r="AG1222" s="372"/>
      <c r="AH1222" s="367"/>
      <c r="AI1222" s="367"/>
      <c r="AJ1222" s="3">
        <v>83</v>
      </c>
      <c r="AK1222" s="285">
        <v>2657.2708226515601</v>
      </c>
      <c r="AL1222" s="285">
        <v>48.330000005436098</v>
      </c>
      <c r="AM1222" s="285">
        <v>2645.6309306218245</v>
      </c>
      <c r="AN1222" s="285">
        <v>48.330225038799469</v>
      </c>
      <c r="AO1222" s="294">
        <f t="shared" si="645"/>
        <v>0.43803935716724357</v>
      </c>
      <c r="AP1222" s="294">
        <f t="shared" si="646"/>
        <v>4.6561838060373494E-4</v>
      </c>
      <c r="AQ1222" s="295">
        <f t="shared" si="647"/>
        <v>135.48708646390281</v>
      </c>
      <c r="AR1222" s="296">
        <f t="shared" si="648"/>
        <v>5.0640014630107995E-8</v>
      </c>
      <c r="AS1222" s="475"/>
    </row>
    <row r="1223" spans="4:45" s="20" customFormat="1" x14ac:dyDescent="0.25">
      <c r="D1223" s="463"/>
      <c r="E1223" s="426"/>
      <c r="F1223" s="370"/>
      <c r="G1223" s="370"/>
      <c r="H1223" s="283">
        <v>84</v>
      </c>
      <c r="I1223" s="285">
        <v>2682.8206825065499</v>
      </c>
      <c r="J1223" s="285">
        <v>48.330000006145099</v>
      </c>
      <c r="K1223" s="285">
        <v>2670.0291459979103</v>
      </c>
      <c r="L1223" s="285">
        <v>48.330446253717312</v>
      </c>
      <c r="M1223" s="286">
        <f t="shared" si="637"/>
        <v>0.47679431547726664</v>
      </c>
      <c r="N1223" s="286">
        <f t="shared" si="638"/>
        <v>9.2333451718772032E-4</v>
      </c>
      <c r="O1223" s="287">
        <f t="shared" si="639"/>
        <v>163.62340625186073</v>
      </c>
      <c r="P1223" s="288">
        <f t="shared" si="640"/>
        <v>1.9913689570650095E-7</v>
      </c>
      <c r="Q1223" s="223"/>
      <c r="R1223" s="23"/>
      <c r="S1223" s="372"/>
      <c r="T1223" s="367"/>
      <c r="U1223" s="367"/>
      <c r="V1223" s="3">
        <v>84</v>
      </c>
      <c r="W1223" s="253">
        <v>2902.7480749650499</v>
      </c>
      <c r="X1223" s="253">
        <v>48.330000006180597</v>
      </c>
      <c r="Y1223" s="253">
        <v>2891.4337289214127</v>
      </c>
      <c r="Z1223" s="253">
        <v>48.330310117699405</v>
      </c>
      <c r="AA1223" s="2">
        <f t="shared" si="641"/>
        <v>0.3897805028696279</v>
      </c>
      <c r="AB1223" s="2">
        <f t="shared" si="642"/>
        <v>6.4165429084972925E-4</v>
      </c>
      <c r="AC1223" s="215">
        <f t="shared" si="643"/>
        <v>128.0144263951691</v>
      </c>
      <c r="AD1223" s="217">
        <f t="shared" si="644"/>
        <v>9.6169154096990376E-8</v>
      </c>
      <c r="AE1223" s="223"/>
      <c r="AF1223" s="23"/>
      <c r="AG1223" s="372"/>
      <c r="AH1223" s="367"/>
      <c r="AI1223" s="367"/>
      <c r="AJ1223" s="3">
        <v>84</v>
      </c>
      <c r="AK1223" s="285">
        <v>2657.2601297983501</v>
      </c>
      <c r="AL1223" s="285">
        <v>48.330000004358197</v>
      </c>
      <c r="AM1223" s="285">
        <v>2645.4798645990404</v>
      </c>
      <c r="AN1223" s="285">
        <v>48.330211762765501</v>
      </c>
      <c r="AO1223" s="294">
        <f t="shared" si="645"/>
        <v>0.44332374791638052</v>
      </c>
      <c r="AP1223" s="294">
        <f t="shared" si="646"/>
        <v>4.3815105997158815E-4</v>
      </c>
      <c r="AQ1223" s="295">
        <f t="shared" si="647"/>
        <v>138.77464816606778</v>
      </c>
      <c r="AR1223" s="296">
        <f t="shared" si="648"/>
        <v>4.4841623063657419E-8</v>
      </c>
      <c r="AS1223" s="475"/>
    </row>
    <row r="1224" spans="4:45" s="20" customFormat="1" x14ac:dyDescent="0.25">
      <c r="D1224" s="463"/>
      <c r="E1224" s="426"/>
      <c r="F1224" s="370"/>
      <c r="G1224" s="370"/>
      <c r="H1224" s="283">
        <v>85</v>
      </c>
      <c r="I1224" s="285">
        <v>2682.80991779445</v>
      </c>
      <c r="J1224" s="285">
        <v>48.330000005091698</v>
      </c>
      <c r="K1224" s="285">
        <v>2669.8659476150083</v>
      </c>
      <c r="L1224" s="285">
        <v>48.33042193613197</v>
      </c>
      <c r="M1224" s="286">
        <f t="shared" si="637"/>
        <v>0.48247809483584453</v>
      </c>
      <c r="N1224" s="286">
        <f t="shared" si="638"/>
        <v>8.730209812276451E-4</v>
      </c>
      <c r="O1224" s="287">
        <f t="shared" si="639"/>
        <v>167.54636400627726</v>
      </c>
      <c r="P1224" s="288">
        <f t="shared" si="640"/>
        <v>1.7802580274482003E-7</v>
      </c>
      <c r="Q1224" s="223"/>
      <c r="R1224" s="23"/>
      <c r="S1224" s="372"/>
      <c r="T1224" s="367"/>
      <c r="U1224" s="367"/>
      <c r="V1224" s="3">
        <v>85</v>
      </c>
      <c r="W1224" s="253">
        <v>2902.7366921095099</v>
      </c>
      <c r="X1224" s="253">
        <v>48.330000005145898</v>
      </c>
      <c r="Y1224" s="253">
        <v>2891.2875452594426</v>
      </c>
      <c r="Z1224" s="253">
        <v>48.330291842678392</v>
      </c>
      <c r="AA1224" s="2">
        <f t="shared" si="641"/>
        <v>0.39442595262565411</v>
      </c>
      <c r="AB1224" s="2">
        <f t="shared" si="642"/>
        <v>6.0384343567715837E-4</v>
      </c>
      <c r="AC1224" s="215">
        <f t="shared" si="643"/>
        <v>131.08296359440681</v>
      </c>
      <c r="AD1224" s="217">
        <f t="shared" si="644"/>
        <v>8.5169145372095337E-8</v>
      </c>
      <c r="AE1224" s="223"/>
      <c r="AF1224" s="23"/>
      <c r="AG1224" s="372"/>
      <c r="AH1224" s="367"/>
      <c r="AI1224" s="367"/>
      <c r="AJ1224" s="3">
        <v>85</v>
      </c>
      <c r="AK1224" s="285">
        <v>2657.2494369286201</v>
      </c>
      <c r="AL1224" s="285">
        <v>48.3300000036106</v>
      </c>
      <c r="AM1224" s="285">
        <v>2645.3287952819969</v>
      </c>
      <c r="AN1224" s="285">
        <v>48.330199269934887</v>
      </c>
      <c r="AO1224" s="294">
        <f t="shared" si="645"/>
        <v>0.44860830454824063</v>
      </c>
      <c r="AP1224" s="294">
        <f t="shared" si="646"/>
        <v>4.1230358839740083E-4</v>
      </c>
      <c r="AQ1224" s="295">
        <f t="shared" si="647"/>
        <v>142.10169726720636</v>
      </c>
      <c r="AR1224" s="296">
        <f t="shared" si="648"/>
        <v>3.9707067994991522E-8</v>
      </c>
      <c r="AS1224" s="475"/>
    </row>
    <row r="1225" spans="4:45" s="20" customFormat="1" x14ac:dyDescent="0.25">
      <c r="D1225" s="463"/>
      <c r="E1225" s="426"/>
      <c r="F1225" s="370"/>
      <c r="G1225" s="370"/>
      <c r="H1225" s="283">
        <v>86</v>
      </c>
      <c r="I1225" s="285">
        <v>2682.7991530658301</v>
      </c>
      <c r="J1225" s="285">
        <v>48.330000004197998</v>
      </c>
      <c r="K1225" s="285">
        <v>2669.7027454559511</v>
      </c>
      <c r="L1225" s="285">
        <v>48.33039894366236</v>
      </c>
      <c r="M1225" s="286">
        <f t="shared" si="637"/>
        <v>0.4881620599481975</v>
      </c>
      <c r="N1225" s="286">
        <f t="shared" si="638"/>
        <v>8.2544892267005961E-4</v>
      </c>
      <c r="O1225" s="287">
        <f t="shared" si="639"/>
        <v>171.51589228409532</v>
      </c>
      <c r="P1225" s="288">
        <f t="shared" si="640"/>
        <v>1.5915269622471515E-7</v>
      </c>
      <c r="Q1225" s="223"/>
      <c r="R1225" s="23"/>
      <c r="S1225" s="372"/>
      <c r="T1225" s="367"/>
      <c r="U1225" s="367"/>
      <c r="V1225" s="3">
        <v>86</v>
      </c>
      <c r="W1225" s="253">
        <v>2902.7253092379101</v>
      </c>
      <c r="X1225" s="253">
        <v>48.330000004263603</v>
      </c>
      <c r="Y1225" s="253">
        <v>2891.1413589677195</v>
      </c>
      <c r="Z1225" s="253">
        <v>48.330274644580562</v>
      </c>
      <c r="AA1225" s="2">
        <f t="shared" si="641"/>
        <v>0.39907152886029995</v>
      </c>
      <c r="AB1225" s="2">
        <f t="shared" si="642"/>
        <v>5.6826053576522657E-4</v>
      </c>
      <c r="AC1225" s="215">
        <f t="shared" si="643"/>
        <v>134.18790386224885</v>
      </c>
      <c r="AD1225" s="217">
        <f t="shared" si="644"/>
        <v>7.5427303699648875E-8</v>
      </c>
      <c r="AE1225" s="223"/>
      <c r="AF1225" s="23"/>
      <c r="AG1225" s="372"/>
      <c r="AH1225" s="367"/>
      <c r="AI1225" s="367"/>
      <c r="AJ1225" s="3">
        <v>86</v>
      </c>
      <c r="AK1225" s="285">
        <v>2657.2387440423199</v>
      </c>
      <c r="AL1225" s="285">
        <v>48.330000002976298</v>
      </c>
      <c r="AM1225" s="285">
        <v>2645.1777226697582</v>
      </c>
      <c r="AN1225" s="285">
        <v>48.330187514104018</v>
      </c>
      <c r="AO1225" s="294">
        <f t="shared" si="645"/>
        <v>0.45389302709827067</v>
      </c>
      <c r="AP1225" s="294">
        <f t="shared" si="646"/>
        <v>3.8798081462557078E-4</v>
      </c>
      <c r="AQ1225" s="295">
        <f t="shared" si="647"/>
        <v>145.46823654939141</v>
      </c>
      <c r="AR1225" s="296">
        <f t="shared" si="648"/>
        <v>3.5160423018858339E-8</v>
      </c>
      <c r="AS1225" s="475"/>
    </row>
    <row r="1226" spans="4:45" s="20" customFormat="1" x14ac:dyDescent="0.25">
      <c r="D1226" s="463"/>
      <c r="E1226" s="426"/>
      <c r="F1226" s="370"/>
      <c r="G1226" s="370"/>
      <c r="H1226" s="283">
        <v>87</v>
      </c>
      <c r="I1226" s="285">
        <v>2682.78838832056</v>
      </c>
      <c r="J1226" s="285">
        <v>48.330000003397203</v>
      </c>
      <c r="K1226" s="285">
        <v>2669.5395395193273</v>
      </c>
      <c r="L1226" s="285">
        <v>48.330377204101048</v>
      </c>
      <c r="M1226" s="286">
        <f t="shared" si="637"/>
        <v>0.49384621086445718</v>
      </c>
      <c r="N1226" s="286">
        <f t="shared" si="638"/>
        <v>7.8046907473294975E-4</v>
      </c>
      <c r="O1226" s="287">
        <f t="shared" si="639"/>
        <v>175.53199455792583</v>
      </c>
      <c r="P1226" s="288">
        <f t="shared" si="640"/>
        <v>1.4228037098112474E-7</v>
      </c>
      <c r="Q1226" s="223"/>
      <c r="R1226" s="23"/>
      <c r="S1226" s="372"/>
      <c r="T1226" s="367"/>
      <c r="U1226" s="367"/>
      <c r="V1226" s="3">
        <v>87</v>
      </c>
      <c r="W1226" s="253">
        <v>2902.7139263500999</v>
      </c>
      <c r="X1226" s="253">
        <v>48.3300000034723</v>
      </c>
      <c r="Y1226" s="253">
        <v>2890.9951700453689</v>
      </c>
      <c r="Z1226" s="253">
        <v>48.330258459944886</v>
      </c>
      <c r="AA1226" s="2">
        <f t="shared" si="641"/>
        <v>0.4037172316000921</v>
      </c>
      <c r="AB1226" s="2">
        <f t="shared" si="642"/>
        <v>5.3477441044469073E-4</v>
      </c>
      <c r="AC1226" s="215">
        <f t="shared" si="643"/>
        <v>137.32924932967163</v>
      </c>
      <c r="AD1226" s="217">
        <f t="shared" si="644"/>
        <v>6.6799748221850001E-8</v>
      </c>
      <c r="AE1226" s="223"/>
      <c r="AF1226" s="23"/>
      <c r="AG1226" s="372"/>
      <c r="AH1226" s="367"/>
      <c r="AI1226" s="367"/>
      <c r="AJ1226" s="3">
        <v>87</v>
      </c>
      <c r="AK1226" s="285">
        <v>2657.2280511393101</v>
      </c>
      <c r="AL1226" s="285">
        <v>48.330000002407999</v>
      </c>
      <c r="AM1226" s="285">
        <v>2645.0266467614156</v>
      </c>
      <c r="AN1226" s="285">
        <v>48.330176451794941</v>
      </c>
      <c r="AO1226" s="294">
        <f t="shared" si="645"/>
        <v>0.45917791559753574</v>
      </c>
      <c r="AP1226" s="294">
        <f t="shared" si="646"/>
        <v>3.6509287592141815E-4</v>
      </c>
      <c r="AQ1226" s="295">
        <f t="shared" si="647"/>
        <v>148.87426879290319</v>
      </c>
      <c r="AR1226" s="296">
        <f t="shared" si="648"/>
        <v>3.1134386152071005E-8</v>
      </c>
      <c r="AS1226" s="475"/>
    </row>
    <row r="1227" spans="4:45" s="20" customFormat="1" x14ac:dyDescent="0.25">
      <c r="D1227" s="463"/>
      <c r="E1227" s="426"/>
      <c r="F1227" s="370"/>
      <c r="G1227" s="370"/>
      <c r="H1227" s="283">
        <v>88</v>
      </c>
      <c r="I1227" s="284">
        <v>2682.7776235584502</v>
      </c>
      <c r="J1227" s="284">
        <v>48.330000002825997</v>
      </c>
      <c r="K1227" s="285">
        <v>2669.3763298037697</v>
      </c>
      <c r="L1227" s="285">
        <v>48.330356649175229</v>
      </c>
      <c r="M1227" s="286">
        <f t="shared" si="637"/>
        <v>0.4995305476308865</v>
      </c>
      <c r="N1227" s="286">
        <f t="shared" si="638"/>
        <v>7.379398907740182E-4</v>
      </c>
      <c r="O1227" s="287">
        <f t="shared" si="639"/>
        <v>179.59467429923615</v>
      </c>
      <c r="P1227" s="288">
        <f t="shared" si="640"/>
        <v>1.2719661842046889E-7</v>
      </c>
      <c r="Q1227" s="223"/>
      <c r="R1227" s="23"/>
      <c r="S1227" s="372"/>
      <c r="T1227" s="367"/>
      <c r="U1227" s="367"/>
      <c r="V1227" s="3">
        <v>88</v>
      </c>
      <c r="W1227" s="252">
        <v>2902.7025434458901</v>
      </c>
      <c r="X1227" s="252">
        <v>48.330000002901699</v>
      </c>
      <c r="Y1227" s="253">
        <v>2890.8489784915487</v>
      </c>
      <c r="Z1227" s="253">
        <v>48.330243229049941</v>
      </c>
      <c r="AA1227" s="2">
        <f t="shared" si="641"/>
        <v>0.40836306086912005</v>
      </c>
      <c r="AB1227" s="2">
        <f t="shared" si="642"/>
        <v>5.0326122124553499E-4</v>
      </c>
      <c r="AC1227" s="215">
        <f t="shared" si="643"/>
        <v>140.50700212679149</v>
      </c>
      <c r="AD1227" s="217">
        <f t="shared" si="644"/>
        <v>5.9158959188916714E-8</v>
      </c>
      <c r="AE1227" s="223"/>
      <c r="AF1227" s="23"/>
      <c r="AG1227" s="372"/>
      <c r="AH1227" s="367"/>
      <c r="AI1227" s="367"/>
      <c r="AJ1227" s="3">
        <v>88</v>
      </c>
      <c r="AK1227" s="285">
        <v>2657.2173582194</v>
      </c>
      <c r="AL1227" s="285">
        <v>48.330000002002798</v>
      </c>
      <c r="AM1227" s="285">
        <v>2644.8755675560856</v>
      </c>
      <c r="AN1227" s="285">
        <v>48.330166042094582</v>
      </c>
      <c r="AO1227" s="294">
        <f t="shared" si="645"/>
        <v>0.46446297007425352</v>
      </c>
      <c r="AP1227" s="294">
        <f t="shared" si="646"/>
        <v>3.4355491780952736E-4</v>
      </c>
      <c r="AQ1227" s="295">
        <f t="shared" si="647"/>
        <v>152.31979677707551</v>
      </c>
      <c r="AR1227" s="296">
        <f t="shared" si="648"/>
        <v>2.756931207971396E-8</v>
      </c>
      <c r="AS1227" s="475"/>
    </row>
    <row r="1228" spans="4:45" s="20" customFormat="1" x14ac:dyDescent="0.25">
      <c r="D1228" s="463"/>
      <c r="E1228" s="426"/>
      <c r="F1228" s="370"/>
      <c r="G1228" s="370"/>
      <c r="H1228" s="283">
        <v>89</v>
      </c>
      <c r="I1228" s="284">
        <v>2682.7668587793501</v>
      </c>
      <c r="J1228" s="284">
        <v>48.330000002269699</v>
      </c>
      <c r="K1228" s="285">
        <v>2669.2131163079544</v>
      </c>
      <c r="L1228" s="285">
        <v>48.330337214332353</v>
      </c>
      <c r="M1228" s="286">
        <f t="shared" si="637"/>
        <v>0.50521507029360779</v>
      </c>
      <c r="N1228" s="286">
        <f t="shared" si="638"/>
        <v>6.9772824878513312E-4</v>
      </c>
      <c r="O1228" s="287">
        <f t="shared" si="639"/>
        <v>183.70393498091585</v>
      </c>
      <c r="P1228" s="288">
        <f t="shared" si="640"/>
        <v>1.1371197519915695E-7</v>
      </c>
      <c r="Q1228" s="223"/>
      <c r="R1228" s="23"/>
      <c r="S1228" s="372"/>
      <c r="T1228" s="367"/>
      <c r="U1228" s="367"/>
      <c r="V1228" s="3">
        <v>89</v>
      </c>
      <c r="W1228" s="252">
        <v>2902.6911605251298</v>
      </c>
      <c r="X1228" s="252">
        <v>48.330000002345102</v>
      </c>
      <c r="Y1228" s="253">
        <v>2890.7027843054457</v>
      </c>
      <c r="Z1228" s="253">
        <v>48.33022889569353</v>
      </c>
      <c r="AA1228" s="2">
        <f t="shared" si="641"/>
        <v>0.41300901669178297</v>
      </c>
      <c r="AB1228" s="2">
        <f t="shared" si="642"/>
        <v>4.7360510742170477E-4</v>
      </c>
      <c r="AC1228" s="215">
        <f t="shared" si="643"/>
        <v>143.72116438468822</v>
      </c>
      <c r="AD1228" s="217">
        <f t="shared" si="644"/>
        <v>5.2392164954589339E-8</v>
      </c>
      <c r="AE1228" s="223"/>
      <c r="AF1228" s="23"/>
      <c r="AG1228" s="372"/>
      <c r="AH1228" s="367"/>
      <c r="AI1228" s="367"/>
      <c r="AJ1228" s="3">
        <v>89</v>
      </c>
      <c r="AK1228" s="285">
        <v>2657.2066652824501</v>
      </c>
      <c r="AL1228" s="285">
        <v>48.330000001608198</v>
      </c>
      <c r="AM1228" s="285">
        <v>2644.7244850529082</v>
      </c>
      <c r="AN1228" s="285">
        <v>48.330156246503428</v>
      </c>
      <c r="AO1228" s="294">
        <f t="shared" si="645"/>
        <v>0.46974819055766137</v>
      </c>
      <c r="AP1228" s="294">
        <f t="shared" si="646"/>
        <v>3.2328759616122223E-4</v>
      </c>
      <c r="AQ1228" s="295">
        <f t="shared" si="647"/>
        <v>155.80482328276622</v>
      </c>
      <c r="AR1228" s="296">
        <f t="shared" si="648"/>
        <v>2.441246728540799E-8</v>
      </c>
      <c r="AS1228" s="475"/>
    </row>
    <row r="1229" spans="4:45" s="20" customFormat="1" x14ac:dyDescent="0.25">
      <c r="D1229" s="463"/>
      <c r="E1229" s="426"/>
      <c r="F1229" s="370"/>
      <c r="G1229" s="370"/>
      <c r="H1229" s="283">
        <v>90</v>
      </c>
      <c r="I1229" s="284">
        <v>2682.75609398283</v>
      </c>
      <c r="J1229" s="284">
        <v>48.3300000018871</v>
      </c>
      <c r="K1229" s="285">
        <v>2669.0498990305964</v>
      </c>
      <c r="L1229" s="285">
        <v>48.330318838537373</v>
      </c>
      <c r="M1229" s="286">
        <f t="shared" si="637"/>
        <v>0.51089977888691607</v>
      </c>
      <c r="N1229" s="286">
        <f t="shared" si="638"/>
        <v>6.5970753209230028E-4</v>
      </c>
      <c r="O1229" s="287">
        <f t="shared" si="639"/>
        <v>187.85978006863232</v>
      </c>
      <c r="P1229" s="288">
        <f t="shared" si="640"/>
        <v>1.0165680955708927E-7</v>
      </c>
      <c r="Q1229" s="223"/>
      <c r="R1229" s="23"/>
      <c r="S1229" s="372"/>
      <c r="T1229" s="367"/>
      <c r="U1229" s="367"/>
      <c r="V1229" s="3">
        <v>90</v>
      </c>
      <c r="W1229" s="252">
        <v>2902.6797775873401</v>
      </c>
      <c r="X1229" s="252">
        <v>48.330000001958901</v>
      </c>
      <c r="Y1229" s="253">
        <v>2890.5565874862755</v>
      </c>
      <c r="Z1229" s="253">
        <v>48.330215406985324</v>
      </c>
      <c r="AA1229" s="2">
        <f t="shared" si="641"/>
        <v>0.41765509908024584</v>
      </c>
      <c r="AB1229" s="2">
        <f t="shared" si="642"/>
        <v>4.4569630956978824E-4</v>
      </c>
      <c r="AC1229" s="215">
        <f t="shared" si="643"/>
        <v>146.97173822655228</v>
      </c>
      <c r="AD1229" s="217">
        <f t="shared" si="644"/>
        <v>4.6399325408642038E-8</v>
      </c>
      <c r="AE1229" s="223"/>
      <c r="AF1229" s="23"/>
      <c r="AG1229" s="372"/>
      <c r="AH1229" s="367"/>
      <c r="AI1229" s="367"/>
      <c r="AJ1229" s="3">
        <v>90</v>
      </c>
      <c r="AK1229" s="285">
        <v>2657.1959723280202</v>
      </c>
      <c r="AL1229" s="285">
        <v>48.330000001336799</v>
      </c>
      <c r="AM1229" s="285">
        <v>2644.5733992510459</v>
      </c>
      <c r="AN1229" s="285">
        <v>48.330147028793164</v>
      </c>
      <c r="AO1229" s="294">
        <f t="shared" si="645"/>
        <v>0.47503357706490124</v>
      </c>
      <c r="AP1229" s="294">
        <f t="shared" si="646"/>
        <v>3.0421571769159066E-4</v>
      </c>
      <c r="AQ1229" s="295">
        <f t="shared" si="647"/>
        <v>159.32935108355585</v>
      </c>
      <c r="AR1229" s="296">
        <f t="shared" si="648"/>
        <v>2.1617072924989222E-8</v>
      </c>
      <c r="AS1229" s="475"/>
    </row>
    <row r="1230" spans="4:45" s="20" customFormat="1" x14ac:dyDescent="0.25">
      <c r="D1230" s="463"/>
      <c r="E1230" s="426"/>
      <c r="F1230" s="370"/>
      <c r="G1230" s="370"/>
      <c r="H1230" s="283">
        <v>91</v>
      </c>
      <c r="I1230" s="284">
        <v>2682.7453291686202</v>
      </c>
      <c r="J1230" s="284">
        <v>48.330000001581702</v>
      </c>
      <c r="K1230" s="285">
        <v>2668.8866779704485</v>
      </c>
      <c r="L1230" s="285">
        <v>48.33030146408111</v>
      </c>
      <c r="M1230" s="286">
        <f t="shared" si="637"/>
        <v>0.51658467344965653</v>
      </c>
      <c r="N1230" s="286">
        <f t="shared" si="638"/>
        <v>6.2375853382603673E-4</v>
      </c>
      <c r="O1230" s="287">
        <f t="shared" si="639"/>
        <v>192.06221303258391</v>
      </c>
      <c r="P1230" s="288">
        <f t="shared" si="640"/>
        <v>9.087963854931209E-8</v>
      </c>
      <c r="Q1230" s="223"/>
      <c r="R1230" s="23"/>
      <c r="S1230" s="372"/>
      <c r="T1230" s="367"/>
      <c r="U1230" s="367"/>
      <c r="V1230" s="3">
        <v>91</v>
      </c>
      <c r="W1230" s="252">
        <v>2902.6683946322701</v>
      </c>
      <c r="X1230" s="252">
        <v>48.330000001648202</v>
      </c>
      <c r="Y1230" s="253">
        <v>2890.41038803328</v>
      </c>
      <c r="Z1230" s="253">
        <v>48.330202713151699</v>
      </c>
      <c r="AA1230" s="2">
        <f t="shared" si="641"/>
        <v>0.42230130805358423</v>
      </c>
      <c r="AB1230" s="2">
        <f t="shared" si="642"/>
        <v>4.1943203701799492E-4</v>
      </c>
      <c r="AC1230" s="215">
        <f t="shared" si="643"/>
        <v>150.25872578088362</v>
      </c>
      <c r="AD1230" s="217">
        <f t="shared" si="644"/>
        <v>4.1091953650302117E-8</v>
      </c>
      <c r="AE1230" s="223"/>
      <c r="AF1230" s="23"/>
      <c r="AG1230" s="372"/>
      <c r="AH1230" s="367"/>
      <c r="AI1230" s="367"/>
      <c r="AJ1230" s="3">
        <v>91</v>
      </c>
      <c r="AK1230" s="285">
        <v>2657.1852793558601</v>
      </c>
      <c r="AL1230" s="285">
        <v>48.330000001120403</v>
      </c>
      <c r="AM1230" s="285">
        <v>2644.4223101496818</v>
      </c>
      <c r="AN1230" s="285">
        <v>48.330138354872666</v>
      </c>
      <c r="AO1230" s="294">
        <f t="shared" si="645"/>
        <v>0.48031912961945084</v>
      </c>
      <c r="AP1230" s="294">
        <f t="shared" si="646"/>
        <v>2.8626888528777202E-4</v>
      </c>
      <c r="AQ1230" s="295">
        <f t="shared" si="647"/>
        <v>162.89338295785404</v>
      </c>
      <c r="AR1230" s="296">
        <f t="shared" si="648"/>
        <v>1.9141760765192796E-8</v>
      </c>
      <c r="AS1230" s="475"/>
    </row>
    <row r="1231" spans="4:45" s="20" customFormat="1" x14ac:dyDescent="0.25">
      <c r="D1231" s="463"/>
      <c r="E1231" s="426"/>
      <c r="F1231" s="370"/>
      <c r="G1231" s="370"/>
      <c r="H1231" s="283">
        <v>92</v>
      </c>
      <c r="I1231" s="284">
        <v>2682.7345643358299</v>
      </c>
      <c r="J1231" s="284">
        <v>48.330000001267798</v>
      </c>
      <c r="K1231" s="285">
        <v>2668.7234531262998</v>
      </c>
      <c r="L1231" s="285">
        <v>48.330285036399005</v>
      </c>
      <c r="M1231" s="286">
        <f t="shared" si="637"/>
        <v>0.52226975399628695</v>
      </c>
      <c r="N1231" s="286">
        <f t="shared" si="638"/>
        <v>5.8976853134446523E-4</v>
      </c>
      <c r="O1231" s="287">
        <f t="shared" si="639"/>
        <v>196.31123732582</v>
      </c>
      <c r="P1231" s="288">
        <f t="shared" si="640"/>
        <v>8.1245026021768216E-8</v>
      </c>
      <c r="Q1231" s="223"/>
      <c r="R1231" s="23"/>
      <c r="S1231" s="372"/>
      <c r="T1231" s="367"/>
      <c r="U1231" s="367"/>
      <c r="V1231" s="3">
        <v>92</v>
      </c>
      <c r="W1231" s="252">
        <v>2902.6570116589401</v>
      </c>
      <c r="X1231" s="252">
        <v>48.3300000013285</v>
      </c>
      <c r="Y1231" s="253">
        <v>2890.2641859457258</v>
      </c>
      <c r="Z1231" s="253">
        <v>48.33019076735205</v>
      </c>
      <c r="AA1231" s="2">
        <f t="shared" si="641"/>
        <v>0.42694764360503873</v>
      </c>
      <c r="AB1231" s="2">
        <f t="shared" si="642"/>
        <v>3.947155463377569E-4</v>
      </c>
      <c r="AC1231" s="215">
        <f t="shared" si="643"/>
        <v>153.582129158105</v>
      </c>
      <c r="AD1231" s="217">
        <f t="shared" si="644"/>
        <v>3.6391675741186636E-8</v>
      </c>
      <c r="AE1231" s="223"/>
      <c r="AF1231" s="23"/>
      <c r="AG1231" s="372"/>
      <c r="AH1231" s="367"/>
      <c r="AI1231" s="367"/>
      <c r="AJ1231" s="3">
        <v>92</v>
      </c>
      <c r="AK1231" s="285">
        <v>2657.1745863650699</v>
      </c>
      <c r="AL1231" s="285">
        <v>48.330000000897797</v>
      </c>
      <c r="AM1231" s="285">
        <v>2644.2712177480189</v>
      </c>
      <c r="AN1231" s="285">
        <v>48.33013019266194</v>
      </c>
      <c r="AO1231" s="294">
        <f t="shared" si="645"/>
        <v>0.48560484821971739</v>
      </c>
      <c r="AP1231" s="294">
        <f t="shared" si="646"/>
        <v>2.693808486247306E-4</v>
      </c>
      <c r="AQ1231" s="295">
        <f t="shared" si="647"/>
        <v>166.49692166749665</v>
      </c>
      <c r="AR1231" s="296">
        <f t="shared" si="648"/>
        <v>1.6949895450601652E-8</v>
      </c>
      <c r="AS1231" s="475"/>
    </row>
    <row r="1232" spans="4:45" s="20" customFormat="1" x14ac:dyDescent="0.25">
      <c r="D1232" s="463"/>
      <c r="E1232" s="426"/>
      <c r="F1232" s="370"/>
      <c r="G1232" s="370"/>
      <c r="H1232" s="283">
        <v>93</v>
      </c>
      <c r="I1232" s="284">
        <v>2682.7237994840002</v>
      </c>
      <c r="J1232" s="284">
        <v>48.330000001023897</v>
      </c>
      <c r="K1232" s="285">
        <v>2668.5602244969718</v>
      </c>
      <c r="L1232" s="285">
        <v>48.330269503899771</v>
      </c>
      <c r="M1232" s="286">
        <f t="shared" si="637"/>
        <v>0.52795502055607124</v>
      </c>
      <c r="N1232" s="286">
        <f t="shared" si="638"/>
        <v>5.5763061425196433E-4</v>
      </c>
      <c r="O1232" s="287">
        <f t="shared" si="639"/>
        <v>200.60685641317565</v>
      </c>
      <c r="P1232" s="288">
        <f t="shared" si="640"/>
        <v>7.2631800104186284E-8</v>
      </c>
      <c r="Q1232" s="223"/>
      <c r="R1232" s="23"/>
      <c r="S1232" s="372"/>
      <c r="T1232" s="367"/>
      <c r="U1232" s="367"/>
      <c r="V1232" s="3">
        <v>93</v>
      </c>
      <c r="W1232" s="252">
        <v>2902.6456286668899</v>
      </c>
      <c r="X1232" s="252">
        <v>48.330000001078197</v>
      </c>
      <c r="Y1232" s="253">
        <v>2890.1179812229034</v>
      </c>
      <c r="Z1232" s="253">
        <v>48.330179525506004</v>
      </c>
      <c r="AA1232" s="2">
        <f t="shared" si="641"/>
        <v>0.43159410574483997</v>
      </c>
      <c r="AB1232" s="2">
        <f t="shared" si="642"/>
        <v>3.714554682456125E-4</v>
      </c>
      <c r="AC1232" s="215">
        <f t="shared" si="643"/>
        <v>156.94195048082281</v>
      </c>
      <c r="AD1232" s="217">
        <f t="shared" si="644"/>
        <v>3.2229020179470085E-8</v>
      </c>
      <c r="AE1232" s="223"/>
      <c r="AF1232" s="23"/>
      <c r="AG1232" s="372"/>
      <c r="AH1232" s="367"/>
      <c r="AI1232" s="367"/>
      <c r="AJ1232" s="3">
        <v>93</v>
      </c>
      <c r="AK1232" s="285">
        <v>2657.1638933552099</v>
      </c>
      <c r="AL1232" s="285">
        <v>48.330000000725001</v>
      </c>
      <c r="AM1232" s="285">
        <v>2644.1201220452785</v>
      </c>
      <c r="AN1232" s="285">
        <v>48.330122511973485</v>
      </c>
      <c r="AO1232" s="294">
        <f t="shared" si="645"/>
        <v>0.49089073288064783</v>
      </c>
      <c r="AP1232" s="294">
        <f t="shared" si="646"/>
        <v>2.5348903058716282E-4</v>
      </c>
      <c r="AQ1232" s="295">
        <f t="shared" si="647"/>
        <v>170.13996998578804</v>
      </c>
      <c r="AR1232" s="296">
        <f t="shared" si="648"/>
        <v>1.5009006005258735E-8</v>
      </c>
      <c r="AS1232" s="475"/>
    </row>
    <row r="1233" spans="4:47" s="20" customFormat="1" x14ac:dyDescent="0.25">
      <c r="D1233" s="463"/>
      <c r="E1233" s="426"/>
      <c r="F1233" s="370"/>
      <c r="G1233" s="370"/>
      <c r="H1233" s="283">
        <v>94</v>
      </c>
      <c r="I1233" s="284">
        <v>2682.7130346117901</v>
      </c>
      <c r="J1233" s="284">
        <v>48.330000000820199</v>
      </c>
      <c r="K1233" s="285">
        <v>2668.3969920813192</v>
      </c>
      <c r="L1233" s="285">
        <v>48.330254817803386</v>
      </c>
      <c r="M1233" s="286">
        <f t="shared" si="637"/>
        <v>0.53364047312434737</v>
      </c>
      <c r="N1233" s="286">
        <f t="shared" si="638"/>
        <v>5.272439130613115E-4</v>
      </c>
      <c r="O1233" s="287">
        <f t="shared" si="639"/>
        <v>204.9490737342515</v>
      </c>
      <c r="P1233" s="288">
        <f t="shared" si="640"/>
        <v>6.4931694920450604E-8</v>
      </c>
      <c r="Q1233" s="223"/>
      <c r="R1233" s="23"/>
      <c r="S1233" s="372"/>
      <c r="T1233" s="367"/>
      <c r="U1233" s="367"/>
      <c r="V1233" s="3">
        <v>94</v>
      </c>
      <c r="W1233" s="252">
        <v>2902.6342456546899</v>
      </c>
      <c r="X1233" s="252">
        <v>48.330000000867699</v>
      </c>
      <c r="Y1233" s="253">
        <v>2889.9717738641243</v>
      </c>
      <c r="Z1233" s="253">
        <v>48.330168946130733</v>
      </c>
      <c r="AA1233" s="2">
        <f t="shared" si="641"/>
        <v>0.43624069444924529</v>
      </c>
      <c r="AB1233" s="2">
        <f t="shared" si="642"/>
        <v>3.4956603151546829E-4</v>
      </c>
      <c r="AC1233" s="215">
        <f t="shared" si="643"/>
        <v>160.33819184687042</v>
      </c>
      <c r="AD1233" s="217">
        <f t="shared" si="644"/>
        <v>2.8542501901782539E-8</v>
      </c>
      <c r="AE1233" s="223"/>
      <c r="AF1233" s="23"/>
      <c r="AG1233" s="372"/>
      <c r="AH1233" s="367"/>
      <c r="AI1233" s="367"/>
      <c r="AJ1233" s="3">
        <v>94</v>
      </c>
      <c r="AK1233" s="285">
        <v>2657.1532003249199</v>
      </c>
      <c r="AL1233" s="285">
        <v>48.330000000580696</v>
      </c>
      <c r="AM1233" s="285">
        <v>2643.9690230406995</v>
      </c>
      <c r="AN1233" s="285">
        <v>48.330115284400641</v>
      </c>
      <c r="AO1233" s="294">
        <f t="shared" si="645"/>
        <v>0.49617678358207545</v>
      </c>
      <c r="AP1233" s="294">
        <f t="shared" si="646"/>
        <v>2.3853469882710032E-4</v>
      </c>
      <c r="AQ1233" s="295">
        <f t="shared" si="647"/>
        <v>173.82253066175235</v>
      </c>
      <c r="AR1233" s="296">
        <f t="shared" si="648"/>
        <v>1.3290359141001142E-8</v>
      </c>
      <c r="AS1233" s="475"/>
    </row>
    <row r="1234" spans="4:47" s="20" customFormat="1" x14ac:dyDescent="0.25">
      <c r="D1234" s="463"/>
      <c r="E1234" s="426"/>
      <c r="F1234" s="370"/>
      <c r="G1234" s="370"/>
      <c r="H1234" s="283">
        <v>95</v>
      </c>
      <c r="I1234" s="284">
        <v>2682.7022697188299</v>
      </c>
      <c r="J1234" s="284">
        <v>48.330000000625901</v>
      </c>
      <c r="K1234" s="285">
        <v>2668.2337558782265</v>
      </c>
      <c r="L1234" s="285">
        <v>48.330240931987902</v>
      </c>
      <c r="M1234" s="286">
        <f t="shared" si="637"/>
        <v>0.53932611173135836</v>
      </c>
      <c r="N1234" s="286">
        <f t="shared" si="638"/>
        <v>4.9851306020594094E-4</v>
      </c>
      <c r="O1234" s="287">
        <f t="shared" si="639"/>
        <v>209.337892755734</v>
      </c>
      <c r="P1234" s="288">
        <f t="shared" si="640"/>
        <v>5.804792119548896E-8</v>
      </c>
      <c r="Q1234" s="223"/>
      <c r="R1234" s="23"/>
      <c r="S1234" s="372"/>
      <c r="T1234" s="367"/>
      <c r="U1234" s="367"/>
      <c r="V1234" s="3">
        <v>95</v>
      </c>
      <c r="W1234" s="252">
        <v>2902.6228626219499</v>
      </c>
      <c r="X1234" s="252">
        <v>48.3300000006654</v>
      </c>
      <c r="Y1234" s="253">
        <v>2889.8255638687219</v>
      </c>
      <c r="Z1234" s="253">
        <v>48.33015899018789</v>
      </c>
      <c r="AA1234" s="2">
        <f t="shared" si="641"/>
        <v>0.44088740972942519</v>
      </c>
      <c r="AB1234" s="2">
        <f t="shared" si="642"/>
        <v>3.2896652697582553E-4</v>
      </c>
      <c r="AC1234" s="215">
        <f t="shared" si="643"/>
        <v>163.77085537937108</v>
      </c>
      <c r="AD1234" s="217">
        <f t="shared" si="644"/>
        <v>2.5277668261472744E-8</v>
      </c>
      <c r="AE1234" s="223"/>
      <c r="AF1234" s="23"/>
      <c r="AG1234" s="372"/>
      <c r="AH1234" s="367"/>
      <c r="AI1234" s="367"/>
      <c r="AJ1234" s="3">
        <v>95</v>
      </c>
      <c r="AK1234" s="285">
        <v>2657.1425072738598</v>
      </c>
      <c r="AL1234" s="285">
        <v>48.330000000443</v>
      </c>
      <c r="AM1234" s="285">
        <v>2643.8179207335379</v>
      </c>
      <c r="AN1234" s="285">
        <v>48.330108483212534</v>
      </c>
      <c r="AO1234" s="294">
        <f t="shared" si="645"/>
        <v>0.50146300034138824</v>
      </c>
      <c r="AP1234" s="294">
        <f t="shared" si="646"/>
        <v>2.2446258955656007E-4</v>
      </c>
      <c r="AQ1234" s="295">
        <f t="shared" si="647"/>
        <v>177.54460647052724</v>
      </c>
      <c r="AR1234" s="296">
        <f t="shared" si="648"/>
        <v>1.1768511285697499E-8</v>
      </c>
      <c r="AS1234" s="475"/>
    </row>
    <row r="1235" spans="4:47" s="20" customFormat="1" x14ac:dyDescent="0.25">
      <c r="D1235" s="463"/>
      <c r="E1235" s="426"/>
      <c r="F1235" s="370"/>
      <c r="G1235" s="370"/>
      <c r="H1235" s="283">
        <v>96</v>
      </c>
      <c r="I1235" s="284">
        <v>2682.6915048033102</v>
      </c>
      <c r="J1235" s="284">
        <v>48.330000000480801</v>
      </c>
      <c r="K1235" s="285">
        <v>2668.0705158866062</v>
      </c>
      <c r="L1235" s="285">
        <v>48.330227802844604</v>
      </c>
      <c r="M1235" s="286">
        <f t="shared" si="637"/>
        <v>0.54501193635292478</v>
      </c>
      <c r="N1235" s="286">
        <f t="shared" si="638"/>
        <v>4.7134774219003333E-4</v>
      </c>
      <c r="O1235" s="287">
        <f t="shared" si="639"/>
        <v>213.77331690237935</v>
      </c>
      <c r="P1235" s="288">
        <f t="shared" si="640"/>
        <v>5.1893916954101943E-8</v>
      </c>
      <c r="Q1235" s="223"/>
      <c r="R1235" s="23"/>
      <c r="S1235" s="372"/>
      <c r="T1235" s="367"/>
      <c r="U1235" s="367"/>
      <c r="V1235" s="3">
        <v>96</v>
      </c>
      <c r="W1235" s="252">
        <v>2902.61147956677</v>
      </c>
      <c r="X1235" s="252">
        <v>48.330000000512399</v>
      </c>
      <c r="Y1235" s="253">
        <v>2889.6793512360482</v>
      </c>
      <c r="Z1235" s="253">
        <v>48.330149620939586</v>
      </c>
      <c r="AA1235" s="2">
        <f t="shared" si="641"/>
        <v>0.44553425154412818</v>
      </c>
      <c r="AB1235" s="2">
        <f t="shared" si="642"/>
        <v>3.0958085492607432E-4</v>
      </c>
      <c r="AC1235" s="215">
        <f t="shared" si="643"/>
        <v>167.2399431622562</v>
      </c>
      <c r="AD1235" s="217">
        <f t="shared" si="644"/>
        <v>2.2386272231727502E-8</v>
      </c>
      <c r="AE1235" s="223"/>
      <c r="AF1235" s="23"/>
      <c r="AG1235" s="372"/>
      <c r="AH1235" s="367"/>
      <c r="AI1235" s="367"/>
      <c r="AJ1235" s="3">
        <v>96</v>
      </c>
      <c r="AK1235" s="285">
        <v>2657.1318142002101</v>
      </c>
      <c r="AL1235" s="285">
        <v>48.330000000340299</v>
      </c>
      <c r="AM1235" s="285">
        <v>2643.6668151230638</v>
      </c>
      <c r="AN1235" s="285">
        <v>48.330102083255227</v>
      </c>
      <c r="AO1235" s="294">
        <f t="shared" si="645"/>
        <v>0.50674938312005646</v>
      </c>
      <c r="AP1235" s="294">
        <f t="shared" si="646"/>
        <v>2.1122059782243812E-4</v>
      </c>
      <c r="AQ1235" s="295">
        <f t="shared" si="647"/>
        <v>181.30620014755155</v>
      </c>
      <c r="AR1235" s="296">
        <f t="shared" si="648"/>
        <v>1.0420921520259173E-8</v>
      </c>
      <c r="AS1235" s="475"/>
    </row>
    <row r="1236" spans="4:47" s="20" customFormat="1" x14ac:dyDescent="0.25">
      <c r="D1236" s="463"/>
      <c r="E1236" s="426"/>
      <c r="F1236" s="370"/>
      <c r="G1236" s="370"/>
      <c r="H1236" s="283">
        <v>97</v>
      </c>
      <c r="I1236" s="284">
        <v>2682.6807398641999</v>
      </c>
      <c r="J1236" s="284">
        <v>48.330000000341897</v>
      </c>
      <c r="K1236" s="285">
        <v>2667.9072721053981</v>
      </c>
      <c r="L1236" s="285">
        <v>48.330215389141067</v>
      </c>
      <c r="M1236" s="286">
        <f t="shared" si="637"/>
        <v>0.55069794699274277</v>
      </c>
      <c r="N1236" s="286">
        <f t="shared" si="638"/>
        <v>4.4566273363972421E-4</v>
      </c>
      <c r="O1236" s="287">
        <f t="shared" si="639"/>
        <v>218.25534962035837</v>
      </c>
      <c r="P1236" s="288">
        <f t="shared" si="640"/>
        <v>4.6392334807723316E-8</v>
      </c>
      <c r="Q1236" s="223"/>
      <c r="R1236" s="23"/>
      <c r="S1236" s="372"/>
      <c r="T1236" s="367"/>
      <c r="U1236" s="367"/>
      <c r="V1236" s="3">
        <v>97</v>
      </c>
      <c r="W1236" s="252">
        <v>2902.60009648804</v>
      </c>
      <c r="X1236" s="252">
        <v>48.3300000003657</v>
      </c>
      <c r="Y1236" s="253">
        <v>2889.5331359654742</v>
      </c>
      <c r="Z1236" s="253">
        <v>48.33014080381281</v>
      </c>
      <c r="AA1236" s="2">
        <f t="shared" si="641"/>
        <v>0.45018121987854731</v>
      </c>
      <c r="AB1236" s="2">
        <f t="shared" si="642"/>
        <v>2.913375690227506E-4</v>
      </c>
      <c r="AC1236" s="215">
        <f t="shared" si="643"/>
        <v>170.7454572982918</v>
      </c>
      <c r="AD1236" s="217">
        <f t="shared" si="644"/>
        <v>1.9825610717991203E-8</v>
      </c>
      <c r="AE1236" s="223"/>
      <c r="AF1236" s="23"/>
      <c r="AG1236" s="372"/>
      <c r="AH1236" s="367"/>
      <c r="AI1236" s="367"/>
      <c r="AJ1236" s="3">
        <v>97</v>
      </c>
      <c r="AK1236" s="285">
        <v>2657.1211211029699</v>
      </c>
      <c r="AL1236" s="285">
        <v>48.330000000242002</v>
      </c>
      <c r="AM1236" s="285">
        <v>2643.5157062085627</v>
      </c>
      <c r="AN1236" s="285">
        <v>48.330096060858672</v>
      </c>
      <c r="AO1236" s="294">
        <f t="shared" si="645"/>
        <v>0.51203593190963015</v>
      </c>
      <c r="AP1236" s="294">
        <f t="shared" si="646"/>
        <v>1.9875981102735518E-4</v>
      </c>
      <c r="AQ1236" s="295">
        <f t="shared" si="647"/>
        <v>185.1073144489574</v>
      </c>
      <c r="AR1236" s="296">
        <f t="shared" si="648"/>
        <v>9.2276420750210199E-9</v>
      </c>
      <c r="AS1236" s="475"/>
    </row>
    <row r="1237" spans="4:47" s="20" customFormat="1" x14ac:dyDescent="0.25">
      <c r="D1237" s="463"/>
      <c r="E1237" s="426"/>
      <c r="F1237" s="370"/>
      <c r="G1237" s="370"/>
      <c r="H1237" s="283">
        <v>98</v>
      </c>
      <c r="I1237" s="284">
        <v>2682.6699749005602</v>
      </c>
      <c r="J1237" s="284">
        <v>48.330000000222398</v>
      </c>
      <c r="K1237" s="285">
        <v>2667.744024533567</v>
      </c>
      <c r="L1237" s="285">
        <v>48.330203651891658</v>
      </c>
      <c r="M1237" s="286">
        <f t="shared" si="637"/>
        <v>0.55638414365697331</v>
      </c>
      <c r="N1237" s="286">
        <f t="shared" si="638"/>
        <v>4.2137734173164495E-4</v>
      </c>
      <c r="O1237" s="287">
        <f t="shared" si="639"/>
        <v>222.78399435794503</v>
      </c>
      <c r="P1237" s="288">
        <f t="shared" si="640"/>
        <v>4.1474002392319719E-8</v>
      </c>
      <c r="Q1237" s="223"/>
      <c r="R1237" s="23"/>
      <c r="S1237" s="372"/>
      <c r="T1237" s="367"/>
      <c r="U1237" s="367"/>
      <c r="V1237" s="3">
        <v>98</v>
      </c>
      <c r="W1237" s="252">
        <v>2902.58871338479</v>
      </c>
      <c r="X1237" s="252">
        <v>48.330000000238201</v>
      </c>
      <c r="Y1237" s="253">
        <v>2889.3869180563879</v>
      </c>
      <c r="Z1237" s="253">
        <v>48.330132506271866</v>
      </c>
      <c r="AA1237" s="2">
        <f t="shared" si="641"/>
        <v>0.45482831472210644</v>
      </c>
      <c r="AB1237" s="2">
        <f t="shared" si="642"/>
        <v>2.7416932270801352E-4</v>
      </c>
      <c r="AC1237" s="215">
        <f t="shared" si="643"/>
        <v>174.28739989301985</v>
      </c>
      <c r="AD1237" s="217">
        <f t="shared" si="644"/>
        <v>1.7557848957745661E-8</v>
      </c>
      <c r="AE1237" s="223"/>
      <c r="AF1237" s="23"/>
      <c r="AG1237" s="372"/>
      <c r="AH1237" s="367"/>
      <c r="AI1237" s="367"/>
      <c r="AJ1237" s="3">
        <v>98</v>
      </c>
      <c r="AK1237" s="285">
        <v>2657.1104279811998</v>
      </c>
      <c r="AL1237" s="285">
        <v>48.330000000157298</v>
      </c>
      <c r="AM1237" s="285">
        <v>2643.364593989334</v>
      </c>
      <c r="AN1237" s="285">
        <v>48.330090393749202</v>
      </c>
      <c r="AO1237" s="294">
        <f t="shared" si="645"/>
        <v>0.51732264670345207</v>
      </c>
      <c r="AP1237" s="294">
        <f t="shared" si="646"/>
        <v>1.8703412353364169E-4</v>
      </c>
      <c r="AQ1237" s="295">
        <f t="shared" si="647"/>
        <v>188.94795213193234</v>
      </c>
      <c r="AR1237" s="296">
        <f t="shared" si="648"/>
        <v>8.1710014573255566E-9</v>
      </c>
      <c r="AS1237" s="475"/>
    </row>
    <row r="1238" spans="4:47" s="20" customFormat="1" x14ac:dyDescent="0.25">
      <c r="D1238" s="463"/>
      <c r="E1238" s="426"/>
      <c r="F1238" s="370"/>
      <c r="G1238" s="370"/>
      <c r="H1238" s="283">
        <v>99</v>
      </c>
      <c r="I1238" s="284">
        <v>2682.6592099109198</v>
      </c>
      <c r="J1238" s="284">
        <v>48.330000000111603</v>
      </c>
      <c r="K1238" s="285">
        <v>2667.580773170102</v>
      </c>
      <c r="L1238" s="285">
        <v>48.330192554235126</v>
      </c>
      <c r="M1238" s="286">
        <f t="shared" si="637"/>
        <v>0.56207052633116494</v>
      </c>
      <c r="N1238" s="286">
        <f t="shared" si="638"/>
        <v>3.9841531868803191E-4</v>
      </c>
      <c r="O1238" s="287">
        <f t="shared" si="639"/>
        <v>227.35925454684349</v>
      </c>
      <c r="P1238" s="288">
        <f t="shared" si="640"/>
        <v>3.7077090485468295E-8</v>
      </c>
      <c r="Q1238" s="223"/>
      <c r="R1238" s="23"/>
      <c r="S1238" s="372"/>
      <c r="T1238" s="367"/>
      <c r="U1238" s="367"/>
      <c r="V1238" s="3">
        <v>99</v>
      </c>
      <c r="W1238" s="252">
        <v>2902.5773302554398</v>
      </c>
      <c r="X1238" s="252">
        <v>48.330000000119497</v>
      </c>
      <c r="Y1238" s="253">
        <v>2889.2406975081935</v>
      </c>
      <c r="Z1238" s="253">
        <v>48.330124697698317</v>
      </c>
      <c r="AA1238" s="2">
        <f t="shared" si="641"/>
        <v>0.45947553604274272</v>
      </c>
      <c r="AB1238" s="2">
        <f t="shared" si="642"/>
        <v>2.5801278464485393E-4</v>
      </c>
      <c r="AC1238" s="215">
        <f t="shared" si="643"/>
        <v>177.86577303492274</v>
      </c>
      <c r="AD1238" s="217">
        <f t="shared" si="644"/>
        <v>1.5549486163362171E-8</v>
      </c>
      <c r="AE1238" s="223"/>
      <c r="AF1238" s="23"/>
      <c r="AG1238" s="372"/>
      <c r="AH1238" s="367"/>
      <c r="AI1238" s="367"/>
      <c r="AJ1238" s="3">
        <v>99</v>
      </c>
      <c r="AK1238" s="285">
        <v>2657.0997348334199</v>
      </c>
      <c r="AL1238" s="285">
        <v>48.330000000079004</v>
      </c>
      <c r="AM1238" s="285">
        <v>2643.2134784646892</v>
      </c>
      <c r="AN1238" s="285">
        <v>48.330085060967129</v>
      </c>
      <c r="AO1238" s="294">
        <f t="shared" si="645"/>
        <v>0.52260952747418488</v>
      </c>
      <c r="AP1238" s="294">
        <f t="shared" si="646"/>
        <v>1.7600018234007885E-4</v>
      </c>
      <c r="AQ1238" s="295">
        <f t="shared" si="647"/>
        <v>192.82811593811547</v>
      </c>
      <c r="AR1238" s="296">
        <f t="shared" si="648"/>
        <v>7.2353546886306346E-9</v>
      </c>
      <c r="AS1238" s="475"/>
    </row>
    <row r="1239" spans="4:47" s="20" customFormat="1" ht="15.75" thickBot="1" x14ac:dyDescent="0.3">
      <c r="D1239" s="463"/>
      <c r="E1239" s="427"/>
      <c r="F1239" s="377"/>
      <c r="G1239" s="377"/>
      <c r="H1239" s="283">
        <v>100</v>
      </c>
      <c r="I1239" s="289">
        <v>2682.64844489508</v>
      </c>
      <c r="J1239" s="289">
        <v>48.329999999999899</v>
      </c>
      <c r="K1239" s="93">
        <v>2667.4175180140151</v>
      </c>
      <c r="L1239" s="93">
        <v>48.33018206131883</v>
      </c>
      <c r="M1239" s="290">
        <f t="shared" si="637"/>
        <v>0.56775709504719241</v>
      </c>
      <c r="N1239" s="290">
        <f t="shared" si="638"/>
        <v>3.7670457051717094E-4</v>
      </c>
      <c r="O1239" s="290">
        <f t="shared" si="639"/>
        <v>231.98113365634805</v>
      </c>
      <c r="P1239" s="291">
        <f t="shared" si="640"/>
        <v>3.314632385087649E-8</v>
      </c>
      <c r="Q1239" s="223"/>
      <c r="R1239" s="23"/>
      <c r="S1239" s="461"/>
      <c r="T1239" s="462"/>
      <c r="U1239" s="462"/>
      <c r="V1239" s="3">
        <v>100</v>
      </c>
      <c r="W1239" s="163">
        <v>2902.5659470997898</v>
      </c>
      <c r="X1239" s="163">
        <v>48.329999999999899</v>
      </c>
      <c r="Y1239" s="164">
        <v>2889.0944743203104</v>
      </c>
      <c r="Z1239" s="164">
        <v>48.330117349277998</v>
      </c>
      <c r="AA1239" s="18">
        <f t="shared" si="641"/>
        <v>0.46412288385523048</v>
      </c>
      <c r="AB1239" s="18">
        <f t="shared" si="642"/>
        <v>2.4280835526433874E-4</v>
      </c>
      <c r="AC1239" s="18">
        <f t="shared" si="643"/>
        <v>181.48057884825516</v>
      </c>
      <c r="AD1239" s="38">
        <f t="shared" si="644"/>
        <v>1.377085307041621E-8</v>
      </c>
      <c r="AE1239" s="223"/>
      <c r="AF1239" s="23"/>
      <c r="AG1239" s="461"/>
      <c r="AH1239" s="462"/>
      <c r="AI1239" s="462"/>
      <c r="AJ1239" s="3">
        <v>100</v>
      </c>
      <c r="AK1239" s="297">
        <v>2657.0890416594498</v>
      </c>
      <c r="AL1239" s="297">
        <v>48.329999999999899</v>
      </c>
      <c r="AM1239" s="297">
        <v>2643.0623596339519</v>
      </c>
      <c r="AN1239" s="297">
        <v>48.330080042789248</v>
      </c>
      <c r="AO1239" s="93">
        <f t="shared" si="645"/>
        <v>0.52789657424267833</v>
      </c>
      <c r="AP1239" s="93">
        <f t="shared" si="646"/>
        <v>1.6561719294325931E-4</v>
      </c>
      <c r="AQ1239" s="93">
        <f t="shared" si="647"/>
        <v>196.74780864442442</v>
      </c>
      <c r="AR1239" s="298">
        <f t="shared" si="648"/>
        <v>6.4068481268447582E-9</v>
      </c>
      <c r="AS1239" s="475"/>
    </row>
    <row r="1240" spans="4:47" s="20" customFormat="1" ht="15.75" thickBot="1" x14ac:dyDescent="0.3">
      <c r="D1240" s="463"/>
      <c r="E1240" s="413" t="s">
        <v>247</v>
      </c>
      <c r="F1240" s="414"/>
      <c r="G1240" s="414"/>
      <c r="H1240" s="414"/>
      <c r="I1240" s="414"/>
      <c r="J1240" s="414"/>
      <c r="K1240" s="414"/>
      <c r="L1240" s="414"/>
      <c r="M1240" s="292">
        <f>AVERAGE(M129:M1239)</f>
        <v>0.23045270218212427</v>
      </c>
      <c r="N1240" s="292">
        <f>AVERAGE(N129:N1239)</f>
        <v>4.7798497140766893E-3</v>
      </c>
      <c r="O1240" s="292">
        <f>SQRT((SUM(O130:O1239)/121))</f>
        <v>22.015030192916889</v>
      </c>
      <c r="P1240" s="293">
        <f>SQRT((SUM(P130:P1239)/396))</f>
        <v>7.242591570664746E-3</v>
      </c>
      <c r="Q1240" s="63"/>
      <c r="R1240" s="63"/>
      <c r="S1240" s="415" t="s">
        <v>247</v>
      </c>
      <c r="T1240" s="416"/>
      <c r="U1240" s="416"/>
      <c r="V1240" s="416"/>
      <c r="W1240" s="416"/>
      <c r="X1240" s="416"/>
      <c r="Y1240" s="416"/>
      <c r="Z1240" s="416"/>
      <c r="AA1240" s="166">
        <f>AVERAGE(AA129:AA1239)</f>
        <v>0.23896957106516051</v>
      </c>
      <c r="AB1240" s="166">
        <f>AVERAGE(AB129:AB1239)</f>
        <v>9.4942478426192529E-3</v>
      </c>
      <c r="AC1240" s="238">
        <f>SQRT((SUM(AC130:AC1239)/121))</f>
        <v>23.840239812599211</v>
      </c>
      <c r="AD1240" s="239">
        <f>SQRT((SUM(AD130:AD1239)/396))</f>
        <v>1.1503848255301929E-2</v>
      </c>
      <c r="AE1240" s="63"/>
      <c r="AF1240" s="63"/>
      <c r="AG1240" s="415" t="s">
        <v>247</v>
      </c>
      <c r="AH1240" s="416"/>
      <c r="AI1240" s="416"/>
      <c r="AJ1240" s="416"/>
      <c r="AK1240" s="416"/>
      <c r="AL1240" s="416"/>
      <c r="AM1240" s="416"/>
      <c r="AN1240" s="416"/>
      <c r="AO1240" s="166">
        <f>AVERAGE(AO129:AO1239)</f>
        <v>0.26161506107853921</v>
      </c>
      <c r="AP1240" s="167">
        <f>AVERAGE(AP129:AP1239)</f>
        <v>7.220005700184667E-3</v>
      </c>
      <c r="AQ1240" s="238">
        <f>SQRT((SUM(AQ130:AQ1239)/121))</f>
        <v>24.528239085452675</v>
      </c>
      <c r="AR1240" s="282">
        <f>SQRT((SUM(AR130:AR1239)/396))</f>
        <v>8.7423782348106521E-3</v>
      </c>
      <c r="AS1240" s="475"/>
    </row>
    <row r="1241" spans="4:47" s="20" customFormat="1" ht="24" thickBot="1" x14ac:dyDescent="0.4">
      <c r="D1241" s="463"/>
      <c r="E1241" s="270"/>
      <c r="F1241" s="270"/>
      <c r="G1241" s="270"/>
      <c r="H1241" s="270"/>
      <c r="I1241" s="270"/>
      <c r="J1241" s="270"/>
      <c r="K1241" s="270"/>
      <c r="L1241" s="270"/>
      <c r="M1241" s="270"/>
      <c r="N1241" s="270"/>
      <c r="O1241" s="270"/>
      <c r="P1241" s="270"/>
      <c r="Q1241" s="270"/>
      <c r="R1241" s="270"/>
      <c r="S1241" s="270"/>
      <c r="T1241" s="270"/>
      <c r="U1241" s="270"/>
      <c r="V1241" s="270"/>
      <c r="W1241" s="270"/>
      <c r="X1241" s="270"/>
      <c r="Y1241" s="270"/>
      <c r="Z1241" s="270"/>
      <c r="AA1241" s="270"/>
      <c r="AB1241" s="270"/>
      <c r="AC1241" s="270"/>
      <c r="AD1241" s="270"/>
      <c r="AE1241" s="271"/>
      <c r="AF1241" s="168">
        <f>AVERAGE(M1240,AA1240,AO1240)</f>
        <v>0.24367911144194135</v>
      </c>
      <c r="AG1241" s="168">
        <f>AVERAGE(N1240,AB1240,AP1240)</f>
        <v>7.1647010856268692E-3</v>
      </c>
      <c r="AH1241" s="356" t="s">
        <v>295</v>
      </c>
      <c r="AI1241" s="356"/>
      <c r="AJ1241" s="356"/>
      <c r="AK1241" s="356"/>
      <c r="AL1241" s="357"/>
      <c r="AM1241" s="277">
        <f>AVERAGE(O1240,AC1240,AQ1240)</f>
        <v>23.46116969698959</v>
      </c>
      <c r="AN1241" s="277">
        <f>AVERAGE(P1240,AD1240,AR1240)</f>
        <v>9.1629393535924419E-3</v>
      </c>
      <c r="AO1241" s="278"/>
      <c r="AP1241" s="279"/>
      <c r="AQ1241" s="279"/>
      <c r="AR1241" s="279"/>
      <c r="AS1241" s="476"/>
    </row>
    <row r="1242" spans="4:47" s="20" customFormat="1" x14ac:dyDescent="0.25">
      <c r="D1242" s="463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23"/>
      <c r="AL1242" s="465"/>
      <c r="AM1242" s="466"/>
      <c r="AN1242" s="466"/>
      <c r="AO1242" s="466"/>
      <c r="AP1242" s="466"/>
      <c r="AQ1242" s="466"/>
      <c r="AR1242" s="466"/>
      <c r="AS1242" s="466"/>
      <c r="AT1242" s="466"/>
      <c r="AU1242" s="467"/>
    </row>
    <row r="1243" spans="4:47" s="20" customFormat="1" x14ac:dyDescent="0.25">
      <c r="D1243" s="463"/>
      <c r="E1243" s="326" t="s">
        <v>83</v>
      </c>
      <c r="F1243" s="326"/>
      <c r="G1243" s="326"/>
      <c r="H1243" s="326"/>
      <c r="I1243" s="326"/>
      <c r="J1243" s="326"/>
      <c r="K1243" s="326"/>
      <c r="L1243" s="326"/>
      <c r="M1243" s="326"/>
      <c r="N1243" s="326"/>
      <c r="O1243" s="326"/>
      <c r="P1243" s="326"/>
      <c r="Q1243" s="326"/>
      <c r="R1243" s="326"/>
      <c r="S1243" s="326"/>
      <c r="T1243" s="326"/>
      <c r="U1243" s="326"/>
      <c r="V1243" s="326"/>
      <c r="W1243" s="326"/>
      <c r="X1243" s="326"/>
      <c r="Y1243" s="326"/>
      <c r="Z1243" s="326"/>
      <c r="AA1243" s="326"/>
      <c r="AB1243" s="326"/>
      <c r="AC1243" s="326"/>
      <c r="AD1243" s="326"/>
      <c r="AE1243" s="326"/>
      <c r="AF1243" s="326"/>
      <c r="AG1243" s="326"/>
      <c r="AH1243" s="326"/>
      <c r="AI1243" s="326"/>
      <c r="AJ1243" s="326"/>
      <c r="AK1243" s="23"/>
      <c r="AL1243" s="468"/>
      <c r="AM1243" s="469"/>
      <c r="AN1243" s="469"/>
      <c r="AO1243" s="469"/>
      <c r="AP1243" s="469"/>
      <c r="AQ1243" s="469"/>
      <c r="AR1243" s="469"/>
      <c r="AS1243" s="469"/>
      <c r="AT1243" s="469"/>
      <c r="AU1243" s="470"/>
    </row>
    <row r="1244" spans="4:47" s="20" customFormat="1" x14ac:dyDescent="0.25">
      <c r="D1244" s="463"/>
      <c r="E1244" s="326"/>
      <c r="F1244" s="326"/>
      <c r="G1244" s="326"/>
      <c r="H1244" s="326"/>
      <c r="I1244" s="326"/>
      <c r="J1244" s="326"/>
      <c r="K1244" s="326"/>
      <c r="L1244" s="326"/>
      <c r="M1244" s="326"/>
      <c r="N1244" s="326"/>
      <c r="O1244" s="326"/>
      <c r="P1244" s="326"/>
      <c r="Q1244" s="326"/>
      <c r="R1244" s="326"/>
      <c r="S1244" s="326"/>
      <c r="T1244" s="326"/>
      <c r="U1244" s="326"/>
      <c r="V1244" s="326"/>
      <c r="W1244" s="326"/>
      <c r="X1244" s="326"/>
      <c r="Y1244" s="326"/>
      <c r="Z1244" s="326"/>
      <c r="AA1244" s="326"/>
      <c r="AB1244" s="326"/>
      <c r="AC1244" s="326"/>
      <c r="AD1244" s="326"/>
      <c r="AE1244" s="326"/>
      <c r="AF1244" s="326"/>
      <c r="AG1244" s="326"/>
      <c r="AH1244" s="326"/>
      <c r="AI1244" s="326"/>
      <c r="AJ1244" s="326"/>
      <c r="AK1244" s="23"/>
      <c r="AL1244" s="468"/>
      <c r="AM1244" s="469"/>
      <c r="AN1244" s="469"/>
      <c r="AO1244" s="469"/>
      <c r="AP1244" s="469"/>
      <c r="AQ1244" s="469"/>
      <c r="AR1244" s="469"/>
      <c r="AS1244" s="469"/>
      <c r="AT1244" s="469"/>
      <c r="AU1244" s="470"/>
    </row>
    <row r="1245" spans="4:47" s="20" customFormat="1" ht="15.75" thickBot="1" x14ac:dyDescent="0.3">
      <c r="D1245" s="463"/>
      <c r="E1245" s="326"/>
      <c r="F1245" s="326"/>
      <c r="G1245" s="326"/>
      <c r="H1245" s="326"/>
      <c r="I1245" s="326"/>
      <c r="J1245" s="326"/>
      <c r="K1245" s="326"/>
      <c r="L1245" s="326"/>
      <c r="M1245" s="326"/>
      <c r="N1245" s="326"/>
      <c r="O1245" s="326"/>
      <c r="P1245" s="326"/>
      <c r="Q1245" s="326"/>
      <c r="R1245" s="326"/>
      <c r="S1245" s="326"/>
      <c r="T1245" s="326"/>
      <c r="U1245" s="326"/>
      <c r="V1245" s="326"/>
      <c r="W1245" s="326"/>
      <c r="X1245" s="326"/>
      <c r="Y1245" s="326"/>
      <c r="Z1245" s="326"/>
      <c r="AA1245" s="326"/>
      <c r="AB1245" s="326"/>
      <c r="AC1245" s="326"/>
      <c r="AD1245" s="326"/>
      <c r="AE1245" s="326"/>
      <c r="AF1245" s="326"/>
      <c r="AG1245" s="326"/>
      <c r="AH1245" s="326"/>
      <c r="AI1245" s="326"/>
      <c r="AJ1245" s="326"/>
      <c r="AK1245" s="23"/>
      <c r="AL1245" s="468"/>
      <c r="AM1245" s="469"/>
      <c r="AN1245" s="469"/>
      <c r="AO1245" s="469"/>
      <c r="AP1245" s="469"/>
      <c r="AQ1245" s="469"/>
      <c r="AR1245" s="469"/>
      <c r="AS1245" s="469"/>
      <c r="AT1245" s="469"/>
      <c r="AU1245" s="470"/>
    </row>
    <row r="1246" spans="4:47" s="20" customFormat="1" ht="18.75" x14ac:dyDescent="0.25">
      <c r="D1246" s="463"/>
      <c r="E1246" s="272" t="s">
        <v>60</v>
      </c>
      <c r="F1246" s="80" t="s">
        <v>61</v>
      </c>
      <c r="G1246" s="80" t="s">
        <v>62</v>
      </c>
      <c r="H1246" s="80" t="s">
        <v>73</v>
      </c>
      <c r="I1246" s="451" t="s">
        <v>63</v>
      </c>
      <c r="J1246" s="452"/>
      <c r="K1246" s="453" t="s">
        <v>76</v>
      </c>
      <c r="L1246" s="454"/>
      <c r="M1246" s="455" t="s">
        <v>64</v>
      </c>
      <c r="N1246" s="456"/>
      <c r="O1246" s="63"/>
      <c r="P1246" s="79" t="s">
        <v>60</v>
      </c>
      <c r="Q1246" s="80" t="s">
        <v>61</v>
      </c>
      <c r="R1246" s="80" t="s">
        <v>62</v>
      </c>
      <c r="S1246" s="80" t="s">
        <v>73</v>
      </c>
      <c r="T1246" s="451" t="s">
        <v>63</v>
      </c>
      <c r="U1246" s="452"/>
      <c r="V1246" s="453" t="s">
        <v>76</v>
      </c>
      <c r="W1246" s="454"/>
      <c r="X1246" s="455" t="s">
        <v>64</v>
      </c>
      <c r="Y1246" s="456"/>
      <c r="Z1246" s="65"/>
      <c r="AA1246" s="79" t="s">
        <v>60</v>
      </c>
      <c r="AB1246" s="80" t="s">
        <v>61</v>
      </c>
      <c r="AC1246" s="80" t="s">
        <v>62</v>
      </c>
      <c r="AD1246" s="80" t="s">
        <v>73</v>
      </c>
      <c r="AE1246" s="451" t="s">
        <v>63</v>
      </c>
      <c r="AF1246" s="452"/>
      <c r="AG1246" s="453" t="s">
        <v>76</v>
      </c>
      <c r="AH1246" s="454"/>
      <c r="AI1246" s="455" t="s">
        <v>64</v>
      </c>
      <c r="AJ1246" s="456"/>
      <c r="AK1246" s="23"/>
      <c r="AL1246" s="468"/>
      <c r="AM1246" s="469"/>
      <c r="AN1246" s="469"/>
      <c r="AO1246" s="469"/>
      <c r="AP1246" s="469"/>
      <c r="AQ1246" s="469"/>
      <c r="AR1246" s="469"/>
      <c r="AS1246" s="469"/>
      <c r="AT1246" s="469"/>
      <c r="AU1246" s="470"/>
    </row>
    <row r="1247" spans="4:47" s="20" customFormat="1" ht="37.5" x14ac:dyDescent="0.25">
      <c r="D1247" s="463"/>
      <c r="E1247" s="273" t="s">
        <v>41</v>
      </c>
      <c r="F1247" s="67" t="s">
        <v>74</v>
      </c>
      <c r="G1247" s="67" t="s">
        <v>75</v>
      </c>
      <c r="H1247" s="67" t="s">
        <v>62</v>
      </c>
      <c r="I1247" s="68" t="s">
        <v>65</v>
      </c>
      <c r="J1247" s="68" t="s">
        <v>66</v>
      </c>
      <c r="K1247" s="69" t="s">
        <v>65</v>
      </c>
      <c r="L1247" s="69" t="s">
        <v>66</v>
      </c>
      <c r="M1247" s="70" t="s">
        <v>67</v>
      </c>
      <c r="N1247" s="82" t="s">
        <v>68</v>
      </c>
      <c r="O1247" s="63"/>
      <c r="P1247" s="81" t="s">
        <v>41</v>
      </c>
      <c r="Q1247" s="67" t="s">
        <v>74</v>
      </c>
      <c r="R1247" s="67" t="s">
        <v>75</v>
      </c>
      <c r="S1247" s="67" t="s">
        <v>62</v>
      </c>
      <c r="T1247" s="68" t="s">
        <v>65</v>
      </c>
      <c r="U1247" s="68" t="s">
        <v>66</v>
      </c>
      <c r="V1247" s="69" t="s">
        <v>65</v>
      </c>
      <c r="W1247" s="69" t="s">
        <v>66</v>
      </c>
      <c r="X1247" s="70" t="s">
        <v>67</v>
      </c>
      <c r="Y1247" s="82" t="s">
        <v>68</v>
      </c>
      <c r="Z1247" s="65"/>
      <c r="AA1247" s="81" t="s">
        <v>41</v>
      </c>
      <c r="AB1247" s="67" t="s">
        <v>74</v>
      </c>
      <c r="AC1247" s="67" t="s">
        <v>75</v>
      </c>
      <c r="AD1247" s="67" t="s">
        <v>62</v>
      </c>
      <c r="AE1247" s="68" t="s">
        <v>65</v>
      </c>
      <c r="AF1247" s="68" t="s">
        <v>66</v>
      </c>
      <c r="AG1247" s="69" t="s">
        <v>65</v>
      </c>
      <c r="AH1247" s="69" t="s">
        <v>66</v>
      </c>
      <c r="AI1247" s="70" t="s">
        <v>67</v>
      </c>
      <c r="AJ1247" s="82" t="s">
        <v>68</v>
      </c>
      <c r="AK1247" s="23"/>
      <c r="AL1247" s="468"/>
      <c r="AM1247" s="469"/>
      <c r="AN1247" s="469"/>
      <c r="AO1247" s="469"/>
      <c r="AP1247" s="469"/>
      <c r="AQ1247" s="469"/>
      <c r="AR1247" s="469"/>
      <c r="AS1247" s="469"/>
      <c r="AT1247" s="469"/>
      <c r="AU1247" s="470"/>
    </row>
    <row r="1248" spans="4:47" s="20" customFormat="1" x14ac:dyDescent="0.25">
      <c r="D1248" s="463"/>
      <c r="E1248" s="274">
        <v>31</v>
      </c>
      <c r="F1248" s="66">
        <v>1071</v>
      </c>
      <c r="G1248" s="66">
        <v>0.23</v>
      </c>
      <c r="H1248" s="256">
        <v>1706</v>
      </c>
      <c r="I1248" s="62">
        <f t="shared" ref="I1248:N1248" si="649">I139</f>
        <v>2686.19466431514</v>
      </c>
      <c r="J1248" s="62">
        <f t="shared" si="649"/>
        <v>48.328105990279397</v>
      </c>
      <c r="K1248" s="62">
        <f t="shared" si="649"/>
        <v>2685.1674909600902</v>
      </c>
      <c r="L1248" s="62">
        <f t="shared" si="649"/>
        <v>48.326087039833844</v>
      </c>
      <c r="M1248" s="62">
        <f t="shared" si="649"/>
        <v>3.8238976820830571E-2</v>
      </c>
      <c r="N1248" s="62">
        <f t="shared" si="649"/>
        <v>4.1775906673418772E-3</v>
      </c>
      <c r="O1248" s="63"/>
      <c r="P1248" s="83">
        <v>31</v>
      </c>
      <c r="Q1248" s="66">
        <v>1122</v>
      </c>
      <c r="R1248" s="66">
        <v>0.3044</v>
      </c>
      <c r="S1248" s="256">
        <v>1706</v>
      </c>
      <c r="T1248" s="62">
        <f t="shared" ref="T1248:Y1248" si="650">W139</f>
        <v>2786.82946045976</v>
      </c>
      <c r="U1248" s="62">
        <f t="shared" si="650"/>
        <v>48.3394508352198</v>
      </c>
      <c r="V1248" s="62">
        <f t="shared" si="650"/>
        <v>2785.4582319398855</v>
      </c>
      <c r="W1248" s="62">
        <f t="shared" si="650"/>
        <v>48.353828558764612</v>
      </c>
      <c r="X1248" s="62">
        <f t="shared" si="650"/>
        <v>4.9203890633774248E-2</v>
      </c>
      <c r="Y1248" s="62">
        <f t="shared" si="650"/>
        <v>2.9743249657142871E-2</v>
      </c>
      <c r="Z1248" s="63"/>
      <c r="AA1248" s="83">
        <v>30</v>
      </c>
      <c r="AB1248" s="66">
        <v>1071</v>
      </c>
      <c r="AC1248" s="66">
        <v>0.3044</v>
      </c>
      <c r="AD1248" s="256">
        <v>1706</v>
      </c>
      <c r="AE1248" s="62">
        <f t="shared" ref="AE1248:AJ1248" si="651">AK139</f>
        <v>2686.2440415132701</v>
      </c>
      <c r="AF1248" s="62">
        <f t="shared" si="651"/>
        <v>48.337983348150601</v>
      </c>
      <c r="AG1248" s="62">
        <f t="shared" si="651"/>
        <v>2684.8495453838614</v>
      </c>
      <c r="AH1248" s="62">
        <f t="shared" si="651"/>
        <v>48.350139383169783</v>
      </c>
      <c r="AI1248" s="62">
        <f t="shared" si="651"/>
        <v>5.1912488510281879E-2</v>
      </c>
      <c r="AJ1248" s="62">
        <f t="shared" si="651"/>
        <v>2.5147997862526625E-2</v>
      </c>
      <c r="AK1248" s="23"/>
      <c r="AL1248" s="468"/>
      <c r="AM1248" s="469"/>
      <c r="AN1248" s="469"/>
      <c r="AO1248" s="469"/>
      <c r="AP1248" s="469"/>
      <c r="AQ1248" s="469"/>
      <c r="AR1248" s="469"/>
      <c r="AS1248" s="469"/>
      <c r="AT1248" s="469"/>
      <c r="AU1248" s="470"/>
    </row>
    <row r="1249" spans="4:47" s="20" customFormat="1" x14ac:dyDescent="0.25">
      <c r="D1249" s="463"/>
      <c r="E1249" s="274">
        <v>31</v>
      </c>
      <c r="F1249" s="66">
        <v>1071</v>
      </c>
      <c r="G1249" s="66">
        <v>0.24</v>
      </c>
      <c r="H1249" s="256">
        <v>1706</v>
      </c>
      <c r="I1249" s="62">
        <f t="shared" ref="I1249:N1249" si="652">I240</f>
        <v>2685.8793505273902</v>
      </c>
      <c r="J1249" s="62">
        <f t="shared" si="652"/>
        <v>48.3296478375348</v>
      </c>
      <c r="K1249" s="62">
        <f t="shared" si="652"/>
        <v>2684.8027476973803</v>
      </c>
      <c r="L1249" s="62">
        <f t="shared" si="652"/>
        <v>48.329247168773534</v>
      </c>
      <c r="M1249" s="62">
        <f t="shared" si="652"/>
        <v>4.008381202225493E-2</v>
      </c>
      <c r="N1249" s="62">
        <f t="shared" si="652"/>
        <v>8.2903306602350347E-4</v>
      </c>
      <c r="O1249" s="63"/>
      <c r="P1249" s="83">
        <v>31</v>
      </c>
      <c r="Q1249" s="66">
        <v>1127.8</v>
      </c>
      <c r="R1249" s="66">
        <v>0.3044</v>
      </c>
      <c r="S1249" s="256">
        <v>1706</v>
      </c>
      <c r="T1249" s="62">
        <f t="shared" ref="T1249:Y1249" si="653">W240</f>
        <v>2798.50475962376</v>
      </c>
      <c r="U1249" s="62">
        <f t="shared" si="653"/>
        <v>48.3396136207298</v>
      </c>
      <c r="V1249" s="62">
        <f t="shared" si="653"/>
        <v>2797.136129675237</v>
      </c>
      <c r="W1249" s="62">
        <f t="shared" si="653"/>
        <v>48.354238441228098</v>
      </c>
      <c r="X1249" s="62">
        <f t="shared" si="653"/>
        <v>4.8905757398354288E-2</v>
      </c>
      <c r="Y1249" s="62">
        <f t="shared" si="653"/>
        <v>3.0254318152072496E-2</v>
      </c>
      <c r="Z1249" s="63"/>
      <c r="AA1249" s="83">
        <v>31</v>
      </c>
      <c r="AB1249" s="66">
        <v>1071</v>
      </c>
      <c r="AC1249" s="66">
        <v>0.3044</v>
      </c>
      <c r="AD1249" s="256">
        <v>1706</v>
      </c>
      <c r="AE1249" s="62">
        <f t="shared" ref="AE1249:AJ1249" si="654">AK240</f>
        <v>2684.17520774895</v>
      </c>
      <c r="AF1249" s="62">
        <f t="shared" si="654"/>
        <v>48.337952044234797</v>
      </c>
      <c r="AG1249" s="62">
        <f t="shared" si="654"/>
        <v>2682.7802153569469</v>
      </c>
      <c r="AH1249" s="62">
        <f t="shared" si="654"/>
        <v>48.350060486791428</v>
      </c>
      <c r="AI1249" s="62">
        <f t="shared" si="654"/>
        <v>5.1970988629055456E-2</v>
      </c>
      <c r="AJ1249" s="62">
        <f t="shared" si="654"/>
        <v>2.5049556393184149E-2</v>
      </c>
      <c r="AK1249" s="23"/>
      <c r="AL1249" s="468"/>
      <c r="AM1249" s="469"/>
      <c r="AN1249" s="469"/>
      <c r="AO1249" s="469"/>
      <c r="AP1249" s="469"/>
      <c r="AQ1249" s="469"/>
      <c r="AR1249" s="469"/>
      <c r="AS1249" s="469"/>
      <c r="AT1249" s="469"/>
      <c r="AU1249" s="470"/>
    </row>
    <row r="1250" spans="4:47" s="20" customFormat="1" x14ac:dyDescent="0.25">
      <c r="D1250" s="463"/>
      <c r="E1250" s="274">
        <v>31</v>
      </c>
      <c r="F1250" s="66">
        <v>1071</v>
      </c>
      <c r="G1250" s="66">
        <v>0.25</v>
      </c>
      <c r="H1250" s="256">
        <v>1706</v>
      </c>
      <c r="I1250" s="62">
        <f t="shared" ref="I1250:N1250" si="655">I341</f>
        <v>2685.5798995780201</v>
      </c>
      <c r="J1250" s="62">
        <f t="shared" si="655"/>
        <v>48.331110582810801</v>
      </c>
      <c r="K1250" s="62">
        <f t="shared" si="655"/>
        <v>2684.4538644371173</v>
      </c>
      <c r="L1250" s="62">
        <f t="shared" si="655"/>
        <v>48.332449905566826</v>
      </c>
      <c r="M1250" s="62">
        <f t="shared" si="655"/>
        <v>4.1928938367453449E-2</v>
      </c>
      <c r="N1250" s="62">
        <f t="shared" si="655"/>
        <v>2.7711400376979277E-3</v>
      </c>
      <c r="O1250" s="63"/>
      <c r="P1250" s="83">
        <v>31</v>
      </c>
      <c r="Q1250" s="66">
        <v>1133.5999999999999</v>
      </c>
      <c r="R1250" s="66">
        <v>0.3044</v>
      </c>
      <c r="S1250" s="256">
        <v>1706</v>
      </c>
      <c r="T1250" s="62">
        <f t="shared" ref="T1250:Y1250" si="656">W341</f>
        <v>2810.1802373881801</v>
      </c>
      <c r="U1250" s="62">
        <f t="shared" si="656"/>
        <v>48.339774917375998</v>
      </c>
      <c r="V1250" s="62">
        <f t="shared" si="656"/>
        <v>2808.8141857953055</v>
      </c>
      <c r="W1250" s="62">
        <f t="shared" si="656"/>
        <v>48.354644578800787</v>
      </c>
      <c r="X1250" s="62">
        <f t="shared" si="656"/>
        <v>4.8610817722644806E-2</v>
      </c>
      <c r="Y1250" s="62">
        <f t="shared" si="656"/>
        <v>3.0760717132434653E-2</v>
      </c>
      <c r="Z1250" s="63"/>
      <c r="AA1250" s="83">
        <v>32</v>
      </c>
      <c r="AB1250" s="66">
        <v>1071</v>
      </c>
      <c r="AC1250" s="66">
        <v>0.3044</v>
      </c>
      <c r="AD1250" s="256">
        <v>1706</v>
      </c>
      <c r="AE1250" s="62">
        <f t="shared" ref="AE1250:AJ1250" si="657">AK341</f>
        <v>2681.9150198231</v>
      </c>
      <c r="AF1250" s="62">
        <f t="shared" si="657"/>
        <v>48.337917788985301</v>
      </c>
      <c r="AG1250" s="62">
        <f t="shared" si="657"/>
        <v>2680.5194848349997</v>
      </c>
      <c r="AH1250" s="62">
        <f t="shared" si="657"/>
        <v>48.349974151894017</v>
      </c>
      <c r="AI1250" s="62">
        <f t="shared" si="657"/>
        <v>5.2035018924362873E-2</v>
      </c>
      <c r="AJ1250" s="62">
        <f t="shared" si="657"/>
        <v>2.4941833368468096E-2</v>
      </c>
      <c r="AK1250" s="23"/>
      <c r="AL1250" s="468"/>
      <c r="AM1250" s="469"/>
      <c r="AN1250" s="469"/>
      <c r="AO1250" s="469"/>
      <c r="AP1250" s="469"/>
      <c r="AQ1250" s="469"/>
      <c r="AR1250" s="469"/>
      <c r="AS1250" s="469"/>
      <c r="AT1250" s="469"/>
      <c r="AU1250" s="470"/>
    </row>
    <row r="1251" spans="4:47" s="20" customFormat="1" x14ac:dyDescent="0.25">
      <c r="D1251" s="463"/>
      <c r="E1251" s="274">
        <v>31</v>
      </c>
      <c r="F1251" s="66">
        <v>1071</v>
      </c>
      <c r="G1251" s="66">
        <v>0.26</v>
      </c>
      <c r="H1251" s="256">
        <v>1706</v>
      </c>
      <c r="I1251" s="62">
        <f t="shared" ref="I1251:N1251" si="658">I442</f>
        <v>2685.2949047619099</v>
      </c>
      <c r="J1251" s="62">
        <f t="shared" si="658"/>
        <v>48.332501280517498</v>
      </c>
      <c r="K1251" s="62">
        <f t="shared" si="658"/>
        <v>2684.1194345779377</v>
      </c>
      <c r="L1251" s="62">
        <f t="shared" si="658"/>
        <v>48.335679801018244</v>
      </c>
      <c r="M1251" s="62">
        <f t="shared" si="658"/>
        <v>4.3774342322244419E-2</v>
      </c>
      <c r="N1251" s="62">
        <f t="shared" si="658"/>
        <v>6.5763625232196877E-3</v>
      </c>
      <c r="O1251" s="63"/>
      <c r="P1251" s="83">
        <v>31</v>
      </c>
      <c r="Q1251" s="66">
        <v>1139.4000000000001</v>
      </c>
      <c r="R1251" s="66">
        <v>0.3044</v>
      </c>
      <c r="S1251" s="256">
        <v>1706</v>
      </c>
      <c r="T1251" s="62">
        <f t="shared" ref="T1251:Y1251" si="659">W442</f>
        <v>2821.8558926841001</v>
      </c>
      <c r="U1251" s="62">
        <f t="shared" si="659"/>
        <v>48.339934731118298</v>
      </c>
      <c r="V1251" s="62">
        <f t="shared" si="659"/>
        <v>2820.4923994999549</v>
      </c>
      <c r="W1251" s="62">
        <f t="shared" si="659"/>
        <v>48.355046987887405</v>
      </c>
      <c r="X1251" s="62">
        <f t="shared" si="659"/>
        <v>4.8319022515650012E-2</v>
      </c>
      <c r="Y1251" s="62">
        <f t="shared" si="659"/>
        <v>3.1262468294933794E-2</v>
      </c>
      <c r="Z1251" s="63"/>
      <c r="AA1251" s="83">
        <v>33</v>
      </c>
      <c r="AB1251" s="66">
        <v>1071</v>
      </c>
      <c r="AC1251" s="66">
        <v>0.3044</v>
      </c>
      <c r="AD1251" s="256">
        <v>1706</v>
      </c>
      <c r="AE1251" s="62">
        <f t="shared" ref="AE1251:AJ1251" si="660">AK442</f>
        <v>2679.4791018566798</v>
      </c>
      <c r="AF1251" s="62">
        <f t="shared" si="660"/>
        <v>48.337880804934102</v>
      </c>
      <c r="AG1251" s="62">
        <f t="shared" si="660"/>
        <v>2678.0829811104427</v>
      </c>
      <c r="AH1251" s="62">
        <f t="shared" si="660"/>
        <v>48.349880939296597</v>
      </c>
      <c r="AI1251" s="62">
        <f t="shared" si="660"/>
        <v>5.2104184924215098E-2</v>
      </c>
      <c r="AJ1251" s="62">
        <f t="shared" si="660"/>
        <v>2.4825528473043861E-2</v>
      </c>
      <c r="AK1251" s="23"/>
      <c r="AL1251" s="468"/>
      <c r="AM1251" s="469"/>
      <c r="AN1251" s="469"/>
      <c r="AO1251" s="469"/>
      <c r="AP1251" s="469"/>
      <c r="AQ1251" s="469"/>
      <c r="AR1251" s="469"/>
      <c r="AS1251" s="469"/>
      <c r="AT1251" s="469"/>
      <c r="AU1251" s="470"/>
    </row>
    <row r="1252" spans="4:47" s="20" customFormat="1" x14ac:dyDescent="0.25">
      <c r="D1252" s="463"/>
      <c r="E1252" s="274">
        <v>31</v>
      </c>
      <c r="F1252" s="66">
        <v>1071</v>
      </c>
      <c r="G1252" s="66">
        <v>0.27</v>
      </c>
      <c r="H1252" s="256">
        <v>1706</v>
      </c>
      <c r="I1252" s="62">
        <f t="shared" ref="I1252:N1252" si="661">I543</f>
        <v>2685.0231337385899</v>
      </c>
      <c r="J1252" s="62">
        <f t="shared" si="661"/>
        <v>48.333826183036301</v>
      </c>
      <c r="K1252" s="62">
        <f t="shared" si="661"/>
        <v>2683.7982257785334</v>
      </c>
      <c r="L1252" s="62">
        <f t="shared" si="661"/>
        <v>48.338924011499181</v>
      </c>
      <c r="M1252" s="62">
        <f t="shared" si="661"/>
        <v>4.5620015137484232E-2</v>
      </c>
      <c r="N1252" s="62">
        <f t="shared" si="661"/>
        <v>1.0547123754644823E-2</v>
      </c>
      <c r="O1252" s="63"/>
      <c r="P1252" s="83">
        <v>31</v>
      </c>
      <c r="Q1252" s="66">
        <v>1145.2</v>
      </c>
      <c r="R1252" s="66">
        <v>0.3044</v>
      </c>
      <c r="S1252" s="256">
        <v>1706</v>
      </c>
      <c r="T1252" s="62">
        <f t="shared" ref="T1252:Y1252" si="662">W543</f>
        <v>2833.5317240787999</v>
      </c>
      <c r="U1252" s="62">
        <f t="shared" si="662"/>
        <v>48.340093066831997</v>
      </c>
      <c r="V1252" s="62">
        <f t="shared" si="662"/>
        <v>2832.170769995415</v>
      </c>
      <c r="W1252" s="62">
        <f t="shared" si="662"/>
        <v>48.355445684566718</v>
      </c>
      <c r="X1252" s="62">
        <f t="shared" si="662"/>
        <v>4.8030310436260354E-2</v>
      </c>
      <c r="Y1252" s="62">
        <f t="shared" si="662"/>
        <v>3.1759594904988551E-2</v>
      </c>
      <c r="Z1252" s="63"/>
      <c r="AA1252" s="83">
        <v>34</v>
      </c>
      <c r="AB1252" s="66">
        <v>1071</v>
      </c>
      <c r="AC1252" s="66">
        <v>0.3044</v>
      </c>
      <c r="AD1252" s="256">
        <v>1706</v>
      </c>
      <c r="AE1252" s="62">
        <f t="shared" ref="AE1252:AJ1252" si="663">AK543</f>
        <v>2676.8782148056698</v>
      </c>
      <c r="AF1252" s="62">
        <f t="shared" si="663"/>
        <v>48.337841240128903</v>
      </c>
      <c r="AG1252" s="62">
        <f t="shared" si="663"/>
        <v>2675.4814678243329</v>
      </c>
      <c r="AH1252" s="62">
        <f t="shared" si="663"/>
        <v>48.349781224695036</v>
      </c>
      <c r="AI1252" s="62">
        <f t="shared" si="663"/>
        <v>5.2178204208604403E-2</v>
      </c>
      <c r="AJ1252" s="62">
        <f t="shared" si="663"/>
        <v>2.4701112544143051E-2</v>
      </c>
      <c r="AK1252" s="23"/>
      <c r="AL1252" s="468"/>
      <c r="AM1252" s="469"/>
      <c r="AN1252" s="469"/>
      <c r="AO1252" s="469"/>
      <c r="AP1252" s="469"/>
      <c r="AQ1252" s="469"/>
      <c r="AR1252" s="469"/>
      <c r="AS1252" s="469"/>
      <c r="AT1252" s="469"/>
      <c r="AU1252" s="470"/>
    </row>
    <row r="1253" spans="4:47" s="20" customFormat="1" x14ac:dyDescent="0.25">
      <c r="D1253" s="463"/>
      <c r="E1253" s="274">
        <v>31</v>
      </c>
      <c r="F1253" s="66">
        <v>1071</v>
      </c>
      <c r="G1253" s="66">
        <v>0.28000000000000003</v>
      </c>
      <c r="H1253" s="256">
        <v>1706</v>
      </c>
      <c r="I1253" s="62">
        <f t="shared" ref="I1253:N1253" si="664">I644</f>
        <v>2684.7635011477</v>
      </c>
      <c r="J1253" s="62">
        <f t="shared" si="664"/>
        <v>48.335090765102798</v>
      </c>
      <c r="K1253" s="62">
        <f t="shared" si="664"/>
        <v>2683.4891527102113</v>
      </c>
      <c r="L1253" s="62">
        <f t="shared" si="664"/>
        <v>48.342171874496962</v>
      </c>
      <c r="M1253" s="62">
        <f t="shared" si="664"/>
        <v>4.7465947631660323E-2</v>
      </c>
      <c r="N1253" s="62">
        <f t="shared" si="664"/>
        <v>1.4650038475311482E-2</v>
      </c>
      <c r="O1253" s="63"/>
      <c r="P1253" s="83">
        <v>31</v>
      </c>
      <c r="Q1253" s="66">
        <v>1151</v>
      </c>
      <c r="R1253" s="66">
        <v>0.3044</v>
      </c>
      <c r="S1253" s="256">
        <v>1706</v>
      </c>
      <c r="T1253" s="62">
        <f t="shared" ref="T1253:Y1253" si="665">W644</f>
        <v>2845.2077319058099</v>
      </c>
      <c r="U1253" s="62">
        <f t="shared" si="665"/>
        <v>48.3402482325601</v>
      </c>
      <c r="V1253" s="62">
        <f t="shared" si="665"/>
        <v>2843.8492964942648</v>
      </c>
      <c r="W1253" s="62">
        <f t="shared" si="665"/>
        <v>48.355840684594511</v>
      </c>
      <c r="X1253" s="62">
        <f t="shared" si="665"/>
        <v>4.7744682973821562E-2</v>
      </c>
      <c r="Y1253" s="62">
        <f t="shared" si="665"/>
        <v>3.2255630875947884E-2</v>
      </c>
      <c r="Z1253" s="63"/>
      <c r="AA1253" s="83">
        <v>35</v>
      </c>
      <c r="AB1253" s="66">
        <v>1071</v>
      </c>
      <c r="AC1253" s="66">
        <v>0.3044</v>
      </c>
      <c r="AD1253" s="256">
        <v>1706</v>
      </c>
      <c r="AE1253" s="62">
        <f t="shared" ref="AE1253:AJ1253" si="666">AK644</f>
        <v>2674.1194643599702</v>
      </c>
      <c r="AF1253" s="62">
        <f t="shared" si="666"/>
        <v>48.337799190674701</v>
      </c>
      <c r="AG1253" s="62">
        <f t="shared" si="666"/>
        <v>2672.7220508672863</v>
      </c>
      <c r="AH1253" s="62">
        <f t="shared" si="666"/>
        <v>48.349675243845518</v>
      </c>
      <c r="AI1253" s="62">
        <f t="shared" si="666"/>
        <v>5.2256958273864618E-2</v>
      </c>
      <c r="AJ1253" s="62">
        <f t="shared" si="666"/>
        <v>2.4568874399865753E-2</v>
      </c>
      <c r="AK1253" s="23"/>
      <c r="AL1253" s="468"/>
      <c r="AM1253" s="469"/>
      <c r="AN1253" s="469"/>
      <c r="AO1253" s="469"/>
      <c r="AP1253" s="469"/>
      <c r="AQ1253" s="469"/>
      <c r="AR1253" s="469"/>
      <c r="AS1253" s="469"/>
      <c r="AT1253" s="469"/>
      <c r="AU1253" s="470"/>
    </row>
    <row r="1254" spans="4:47" s="20" customFormat="1" x14ac:dyDescent="0.25">
      <c r="D1254" s="463"/>
      <c r="E1254" s="274">
        <v>31</v>
      </c>
      <c r="F1254" s="66">
        <v>1071</v>
      </c>
      <c r="G1254" s="66">
        <v>0.28999999999999998</v>
      </c>
      <c r="H1254" s="256">
        <v>1706</v>
      </c>
      <c r="I1254" s="62">
        <f t="shared" ref="I1254:N1254" si="667">I745</f>
        <v>2674.1194654146798</v>
      </c>
      <c r="J1254" s="62">
        <f t="shared" si="667"/>
        <v>48.336299568542501</v>
      </c>
      <c r="K1254" s="62">
        <f t="shared" si="667"/>
        <v>2683.1912548894288</v>
      </c>
      <c r="L1254" s="62">
        <f t="shared" si="667"/>
        <v>48.345414554648372</v>
      </c>
      <c r="M1254" s="62">
        <f t="shared" si="667"/>
        <v>0.33924398636925757</v>
      </c>
      <c r="N1254" s="62">
        <f t="shared" si="667"/>
        <v>1.8857434655182217E-2</v>
      </c>
      <c r="O1254" s="63"/>
      <c r="P1254" s="83">
        <v>31</v>
      </c>
      <c r="Q1254" s="66">
        <v>1156.8</v>
      </c>
      <c r="R1254" s="66">
        <v>0.3044</v>
      </c>
      <c r="S1254" s="256">
        <v>1706</v>
      </c>
      <c r="T1254" s="62">
        <f t="shared" ref="T1254:Y1254" si="668">W745</f>
        <v>2856.8839136912402</v>
      </c>
      <c r="U1254" s="62">
        <f t="shared" si="668"/>
        <v>48.3404034893735</v>
      </c>
      <c r="V1254" s="62">
        <f t="shared" si="668"/>
        <v>2855.5279782154098</v>
      </c>
      <c r="W1254" s="62">
        <f t="shared" si="668"/>
        <v>48.356232003406198</v>
      </c>
      <c r="X1254" s="62">
        <f t="shared" si="668"/>
        <v>4.7462043148909561E-2</v>
      </c>
      <c r="Y1254" s="62">
        <f t="shared" si="668"/>
        <v>3.2743859980766739E-2</v>
      </c>
      <c r="Z1254" s="63"/>
      <c r="AA1254" s="83">
        <v>36</v>
      </c>
      <c r="AB1254" s="66">
        <v>1071</v>
      </c>
      <c r="AC1254" s="66">
        <v>0.3044</v>
      </c>
      <c r="AD1254" s="256">
        <v>1706</v>
      </c>
      <c r="AE1254" s="62">
        <f t="shared" ref="AE1254:AJ1254" si="669">AK745</f>
        <v>2671.2072372289499</v>
      </c>
      <c r="AF1254" s="62">
        <f t="shared" si="669"/>
        <v>48.337754706226399</v>
      </c>
      <c r="AG1254" s="62">
        <f t="shared" si="669"/>
        <v>2669.8091193078653</v>
      </c>
      <c r="AH1254" s="62">
        <f t="shared" si="669"/>
        <v>48.34956312777237</v>
      </c>
      <c r="AI1254" s="62">
        <f t="shared" si="669"/>
        <v>5.2340301478628545E-2</v>
      </c>
      <c r="AJ1254" s="62">
        <f t="shared" si="669"/>
        <v>2.4428982309454849E-2</v>
      </c>
      <c r="AK1254" s="23"/>
      <c r="AL1254" s="468"/>
      <c r="AM1254" s="469"/>
      <c r="AN1254" s="469"/>
      <c r="AO1254" s="469"/>
      <c r="AP1254" s="469"/>
      <c r="AQ1254" s="469"/>
      <c r="AR1254" s="469"/>
      <c r="AS1254" s="469"/>
      <c r="AT1254" s="469"/>
      <c r="AU1254" s="470"/>
    </row>
    <row r="1255" spans="4:47" s="20" customFormat="1" x14ac:dyDescent="0.25">
      <c r="D1255" s="463"/>
      <c r="E1255" s="274">
        <v>31</v>
      </c>
      <c r="F1255" s="66">
        <v>1071</v>
      </c>
      <c r="G1255" s="66">
        <v>0.3</v>
      </c>
      <c r="H1255" s="256">
        <v>1706</v>
      </c>
      <c r="I1255" s="62">
        <f t="shared" ref="I1255:N1255" si="670">I846</f>
        <v>2684.1752076722901</v>
      </c>
      <c r="J1255" s="62">
        <f t="shared" si="670"/>
        <v>48.337952043586498</v>
      </c>
      <c r="K1255" s="62">
        <f t="shared" si="670"/>
        <v>2682.7802153569469</v>
      </c>
      <c r="L1255" s="62">
        <f t="shared" si="670"/>
        <v>48.350060486791428</v>
      </c>
      <c r="M1255" s="62">
        <f t="shared" si="670"/>
        <v>5.1970985774543461E-2</v>
      </c>
      <c r="N1255" s="62">
        <f t="shared" si="670"/>
        <v>2.504955773470062E-2</v>
      </c>
      <c r="O1255" s="63"/>
      <c r="P1255" s="83">
        <v>31</v>
      </c>
      <c r="Q1255" s="66">
        <v>1162.5999999999999</v>
      </c>
      <c r="R1255" s="66">
        <v>0.3044</v>
      </c>
      <c r="S1255" s="256">
        <v>1706</v>
      </c>
      <c r="T1255" s="62">
        <f t="shared" ref="T1255:Y1255" si="671">W846</f>
        <v>2868.5602684691198</v>
      </c>
      <c r="U1255" s="62">
        <f t="shared" si="671"/>
        <v>48.340557532907198</v>
      </c>
      <c r="V1255" s="62">
        <f t="shared" si="671"/>
        <v>2867.2068143840661</v>
      </c>
      <c r="W1255" s="62">
        <f t="shared" si="671"/>
        <v>48.356619656119591</v>
      </c>
      <c r="X1255" s="62">
        <f t="shared" si="671"/>
        <v>4.7182347881295592E-2</v>
      </c>
      <c r="Y1255" s="62">
        <f t="shared" si="671"/>
        <v>3.3227012744854872E-2</v>
      </c>
      <c r="Z1255" s="63"/>
      <c r="AA1255" s="83">
        <v>37</v>
      </c>
      <c r="AB1255" s="66">
        <v>1071</v>
      </c>
      <c r="AC1255" s="66">
        <v>0.3044</v>
      </c>
      <c r="AD1255" s="256">
        <v>1706</v>
      </c>
      <c r="AE1255" s="62">
        <f t="shared" ref="AE1255:AJ1255" si="672">AK846</f>
        <v>2668.1439213454801</v>
      </c>
      <c r="AF1255" s="62">
        <f t="shared" si="672"/>
        <v>48.337707810741698</v>
      </c>
      <c r="AG1255" s="62">
        <f t="shared" si="672"/>
        <v>2666.7450612603038</v>
      </c>
      <c r="AH1255" s="62">
        <f t="shared" si="672"/>
        <v>48.349444929520445</v>
      </c>
      <c r="AI1255" s="62">
        <f t="shared" si="672"/>
        <v>5.2428209512432426E-2</v>
      </c>
      <c r="AJ1255" s="62">
        <f t="shared" si="672"/>
        <v>2.4281496393460972E-2</v>
      </c>
      <c r="AK1255" s="23"/>
      <c r="AL1255" s="468"/>
      <c r="AM1255" s="469"/>
      <c r="AN1255" s="469"/>
      <c r="AO1255" s="469"/>
      <c r="AP1255" s="469"/>
      <c r="AQ1255" s="469"/>
      <c r="AR1255" s="469"/>
      <c r="AS1255" s="469"/>
      <c r="AT1255" s="469"/>
      <c r="AU1255" s="470"/>
    </row>
    <row r="1256" spans="4:47" s="20" customFormat="1" x14ac:dyDescent="0.25">
      <c r="D1256" s="463"/>
      <c r="E1256" s="274">
        <v>31</v>
      </c>
      <c r="F1256" s="66">
        <v>1071</v>
      </c>
      <c r="G1256" s="66">
        <v>0.31</v>
      </c>
      <c r="H1256" s="256">
        <v>1706</v>
      </c>
      <c r="I1256" s="62">
        <f t="shared" ref="I1256:N1256" si="673">I947</f>
        <v>2684.0483448048799</v>
      </c>
      <c r="J1256" s="62">
        <f t="shared" si="673"/>
        <v>48.3385683288747</v>
      </c>
      <c r="K1256" s="62">
        <f t="shared" si="673"/>
        <v>2682.6256613863188</v>
      </c>
      <c r="L1256" s="62">
        <f t="shared" si="673"/>
        <v>48.351856438895588</v>
      </c>
      <c r="M1256" s="62">
        <f t="shared" si="673"/>
        <v>5.3005133879750886E-2</v>
      </c>
      <c r="N1256" s="62">
        <f t="shared" si="673"/>
        <v>2.7489664010074005E-2</v>
      </c>
      <c r="O1256" s="63"/>
      <c r="P1256" s="83">
        <v>31</v>
      </c>
      <c r="Q1256" s="66">
        <v>1168.4000000000001</v>
      </c>
      <c r="R1256" s="66">
        <v>0.3044</v>
      </c>
      <c r="S1256" s="256">
        <v>1706</v>
      </c>
      <c r="T1256" s="62">
        <f t="shared" ref="T1256:Y1256" si="674">W947</f>
        <v>2880.23679524819</v>
      </c>
      <c r="U1256" s="62">
        <f t="shared" si="674"/>
        <v>48.340709985980801</v>
      </c>
      <c r="V1256" s="62">
        <f t="shared" si="674"/>
        <v>2878.8858042317402</v>
      </c>
      <c r="W1256" s="62">
        <f t="shared" si="674"/>
        <v>48.357003657537518</v>
      </c>
      <c r="X1256" s="62">
        <f t="shared" si="674"/>
        <v>4.6905553691928663E-2</v>
      </c>
      <c r="Y1256" s="62">
        <f t="shared" si="674"/>
        <v>3.3705900392117349E-2</v>
      </c>
      <c r="Z1256" s="63"/>
      <c r="AA1256" s="83">
        <v>38</v>
      </c>
      <c r="AB1256" s="66">
        <v>1071</v>
      </c>
      <c r="AC1256" s="66">
        <v>0.3044</v>
      </c>
      <c r="AD1256" s="256">
        <v>1706</v>
      </c>
      <c r="AE1256" s="62">
        <f t="shared" ref="AE1256:AJ1256" si="675">AK947</f>
        <v>2664.9304316838602</v>
      </c>
      <c r="AF1256" s="62">
        <f t="shared" si="675"/>
        <v>48.337658497909601</v>
      </c>
      <c r="AG1256" s="62">
        <f t="shared" si="675"/>
        <v>2663.5307916173256</v>
      </c>
      <c r="AH1256" s="62">
        <f t="shared" si="675"/>
        <v>48.349320643835981</v>
      </c>
      <c r="AI1256" s="62">
        <f t="shared" si="675"/>
        <v>5.2520698097558022E-2</v>
      </c>
      <c r="AJ1256" s="62">
        <f t="shared" si="675"/>
        <v>2.4126418798055861E-2</v>
      </c>
      <c r="AK1256" s="23"/>
      <c r="AL1256" s="468"/>
      <c r="AM1256" s="469"/>
      <c r="AN1256" s="469"/>
      <c r="AO1256" s="469"/>
      <c r="AP1256" s="469"/>
      <c r="AQ1256" s="469"/>
      <c r="AR1256" s="469"/>
      <c r="AS1256" s="469"/>
      <c r="AT1256" s="469"/>
      <c r="AU1256" s="470"/>
    </row>
    <row r="1257" spans="4:47" s="20" customFormat="1" x14ac:dyDescent="0.25">
      <c r="D1257" s="463"/>
      <c r="E1257" s="274">
        <v>31</v>
      </c>
      <c r="F1257" s="66">
        <v>1071</v>
      </c>
      <c r="G1257" s="66">
        <v>0.32</v>
      </c>
      <c r="H1257" s="256">
        <v>1706</v>
      </c>
      <c r="I1257" s="62">
        <f t="shared" ref="I1257:N1257" si="676">I1048</f>
        <v>2683.8286532300199</v>
      </c>
      <c r="J1257" s="62">
        <f t="shared" si="676"/>
        <v>48.339634949169003</v>
      </c>
      <c r="K1257" s="62">
        <f t="shared" si="676"/>
        <v>2682.3565205570089</v>
      </c>
      <c r="L1257" s="62">
        <f t="shared" si="676"/>
        <v>48.355044688298591</v>
      </c>
      <c r="M1257" s="62">
        <f t="shared" si="676"/>
        <v>5.4851961999854849E-2</v>
      </c>
      <c r="N1257" s="62">
        <f t="shared" si="676"/>
        <v>3.1878062682499979E-2</v>
      </c>
      <c r="O1257" s="63"/>
      <c r="P1257" s="83">
        <v>31</v>
      </c>
      <c r="Q1257" s="66">
        <v>1174.2</v>
      </c>
      <c r="R1257" s="66">
        <v>0.3044</v>
      </c>
      <c r="S1257" s="256">
        <v>1706</v>
      </c>
      <c r="T1257" s="62">
        <f t="shared" ref="T1257:Y1257" si="677">W1048</f>
        <v>2891.9134940245499</v>
      </c>
      <c r="U1257" s="62">
        <f t="shared" si="677"/>
        <v>48.340860987442397</v>
      </c>
      <c r="V1257" s="62">
        <f t="shared" si="677"/>
        <v>2890.564946996205</v>
      </c>
      <c r="W1257" s="62">
        <f t="shared" si="677"/>
        <v>48.357384022150271</v>
      </c>
      <c r="X1257" s="62">
        <f t="shared" si="677"/>
        <v>4.6631651711967231E-2</v>
      </c>
      <c r="Y1257" s="62">
        <f t="shared" si="677"/>
        <v>3.4180265660070736E-2</v>
      </c>
      <c r="Z1257" s="63"/>
      <c r="AA1257" s="83">
        <v>39</v>
      </c>
      <c r="AB1257" s="66">
        <v>1071</v>
      </c>
      <c r="AC1257" s="66">
        <v>0.3044</v>
      </c>
      <c r="AD1257" s="256">
        <v>1706</v>
      </c>
      <c r="AE1257" s="62">
        <f t="shared" ref="AE1257:AJ1257" si="678">AK1048</f>
        <v>2661.5665862492401</v>
      </c>
      <c r="AF1257" s="62">
        <f t="shared" si="678"/>
        <v>48.337606750601303</v>
      </c>
      <c r="AG1257" s="62">
        <f t="shared" si="678"/>
        <v>2660.1661268163452</v>
      </c>
      <c r="AH1257" s="62">
        <f t="shared" si="678"/>
        <v>48.349190221083859</v>
      </c>
      <c r="AI1257" s="62">
        <f t="shared" si="678"/>
        <v>5.2617861981369654E-2</v>
      </c>
      <c r="AJ1257" s="62">
        <f t="shared" si="678"/>
        <v>2.3963682236733473E-2</v>
      </c>
      <c r="AK1257" s="23"/>
      <c r="AL1257" s="468"/>
      <c r="AM1257" s="469"/>
      <c r="AN1257" s="469"/>
      <c r="AO1257" s="469"/>
      <c r="AP1257" s="469"/>
      <c r="AQ1257" s="469"/>
      <c r="AR1257" s="469"/>
      <c r="AS1257" s="469"/>
      <c r="AT1257" s="469"/>
      <c r="AU1257" s="470"/>
    </row>
    <row r="1258" spans="4:47" s="20" customFormat="1" x14ac:dyDescent="0.25">
      <c r="D1258" s="463"/>
      <c r="E1258" s="274">
        <v>31</v>
      </c>
      <c r="F1258" s="66">
        <v>1071</v>
      </c>
      <c r="G1258" s="66">
        <v>0.33</v>
      </c>
      <c r="H1258" s="256">
        <v>1706</v>
      </c>
      <c r="I1258" s="62">
        <f t="shared" ref="I1258:N1258" si="679">I1239</f>
        <v>2682.64844489508</v>
      </c>
      <c r="J1258" s="62">
        <f t="shared" si="679"/>
        <v>48.329999999999899</v>
      </c>
      <c r="K1258" s="62">
        <f t="shared" si="679"/>
        <v>2667.4175180140151</v>
      </c>
      <c r="L1258" s="62">
        <f t="shared" si="679"/>
        <v>48.33018206131883</v>
      </c>
      <c r="M1258" s="62">
        <f t="shared" si="679"/>
        <v>0.56775709504719241</v>
      </c>
      <c r="N1258" s="62">
        <f t="shared" si="679"/>
        <v>3.7670457051717094E-4</v>
      </c>
      <c r="O1258" s="63"/>
      <c r="P1258" s="83">
        <v>31</v>
      </c>
      <c r="Q1258" s="66">
        <v>1180</v>
      </c>
      <c r="R1258" s="66">
        <v>0.3044</v>
      </c>
      <c r="S1258" s="256">
        <v>1706</v>
      </c>
      <c r="T1258" s="62">
        <f t="shared" ref="T1258:Y1258" si="680">W1239</f>
        <v>2902.5659470997898</v>
      </c>
      <c r="U1258" s="62">
        <f t="shared" si="680"/>
        <v>48.329999999999899</v>
      </c>
      <c r="V1258" s="62">
        <f t="shared" si="680"/>
        <v>2889.0944743203104</v>
      </c>
      <c r="W1258" s="62">
        <f t="shared" si="680"/>
        <v>48.330117349277998</v>
      </c>
      <c r="X1258" s="62">
        <f t="shared" si="680"/>
        <v>0.46412288385523048</v>
      </c>
      <c r="Y1258" s="62">
        <f t="shared" si="680"/>
        <v>2.4280835526433874E-4</v>
      </c>
      <c r="Z1258" s="63"/>
      <c r="AA1258" s="83">
        <v>40</v>
      </c>
      <c r="AB1258" s="66">
        <v>1071</v>
      </c>
      <c r="AC1258" s="66">
        <v>0.3044</v>
      </c>
      <c r="AD1258" s="256">
        <v>1706</v>
      </c>
      <c r="AE1258" s="62">
        <f t="shared" ref="AE1258:AJ1258" si="681">AK1239</f>
        <v>2657.0890416594498</v>
      </c>
      <c r="AF1258" s="62">
        <f t="shared" si="681"/>
        <v>48.329999999999899</v>
      </c>
      <c r="AG1258" s="62">
        <f t="shared" si="681"/>
        <v>2643.0623596339519</v>
      </c>
      <c r="AH1258" s="62">
        <f t="shared" si="681"/>
        <v>48.330080042789248</v>
      </c>
      <c r="AI1258" s="62">
        <f t="shared" si="681"/>
        <v>0.52789657424267833</v>
      </c>
      <c r="AJ1258" s="62">
        <f t="shared" si="681"/>
        <v>1.6561719294325931E-4</v>
      </c>
      <c r="AK1258" s="23"/>
      <c r="AL1258" s="468"/>
      <c r="AM1258" s="469"/>
      <c r="AN1258" s="469"/>
      <c r="AO1258" s="469"/>
      <c r="AP1258" s="469"/>
      <c r="AQ1258" s="469"/>
      <c r="AR1258" s="469"/>
      <c r="AS1258" s="469"/>
      <c r="AT1258" s="469"/>
      <c r="AU1258" s="470"/>
    </row>
    <row r="1259" spans="4:47" s="20" customFormat="1" ht="19.5" thickBot="1" x14ac:dyDescent="0.3">
      <c r="D1259" s="463"/>
      <c r="E1259" s="324" t="s">
        <v>69</v>
      </c>
      <c r="F1259" s="324"/>
      <c r="G1259" s="324"/>
      <c r="H1259" s="324"/>
      <c r="I1259" s="324"/>
      <c r="J1259" s="324"/>
      <c r="K1259" s="324"/>
      <c r="L1259" s="325"/>
      <c r="M1259" s="84">
        <f>AVERAGE(M1248:M1258)</f>
        <v>0.12035829048841155</v>
      </c>
      <c r="N1259" s="85">
        <f>AVERAGE(N1248:N1258)</f>
        <v>1.3018428379746661E-2</v>
      </c>
      <c r="O1259" s="63"/>
      <c r="P1259" s="323" t="s">
        <v>69</v>
      </c>
      <c r="Q1259" s="324"/>
      <c r="R1259" s="324"/>
      <c r="S1259" s="324"/>
      <c r="T1259" s="324"/>
      <c r="U1259" s="324"/>
      <c r="V1259" s="324"/>
      <c r="W1259" s="325"/>
      <c r="X1259" s="84">
        <f>AVERAGE(X1248:X1258)</f>
        <v>8.5738087451803349E-2</v>
      </c>
      <c r="Y1259" s="85">
        <f>AVERAGE(Y1248:Y1258)</f>
        <v>2.9103256922781304E-2</v>
      </c>
      <c r="Z1259" s="63"/>
      <c r="AA1259" s="323" t="s">
        <v>69</v>
      </c>
      <c r="AB1259" s="324"/>
      <c r="AC1259" s="324"/>
      <c r="AD1259" s="324"/>
      <c r="AE1259" s="324"/>
      <c r="AF1259" s="324"/>
      <c r="AG1259" s="324"/>
      <c r="AH1259" s="325"/>
      <c r="AI1259" s="84">
        <f>AVERAGE(AI1248:AI1258)</f>
        <v>9.5478317162095566E-2</v>
      </c>
      <c r="AJ1259" s="85">
        <f>AVERAGE(AJ1248:AJ1258)</f>
        <v>2.2381918179261814E-2</v>
      </c>
      <c r="AK1259" s="23"/>
      <c r="AL1259" s="468"/>
      <c r="AM1259" s="469"/>
      <c r="AN1259" s="469"/>
      <c r="AO1259" s="469"/>
      <c r="AP1259" s="469"/>
      <c r="AQ1259" s="469"/>
      <c r="AR1259" s="469"/>
      <c r="AS1259" s="469"/>
      <c r="AT1259" s="469"/>
      <c r="AU1259" s="470"/>
    </row>
    <row r="1260" spans="4:47" s="20" customFormat="1" ht="24" thickBot="1" x14ac:dyDescent="0.4">
      <c r="D1260" s="463"/>
      <c r="E1260" s="63"/>
      <c r="F1260" s="63"/>
      <c r="G1260" s="63"/>
      <c r="H1260" s="428" t="s">
        <v>248</v>
      </c>
      <c r="I1260" s="429"/>
      <c r="J1260" s="429"/>
      <c r="K1260" s="429"/>
      <c r="L1260" s="429"/>
      <c r="M1260" s="429"/>
      <c r="N1260" s="429"/>
      <c r="O1260" s="429"/>
      <c r="P1260" s="429"/>
      <c r="Q1260" s="429"/>
      <c r="R1260" s="429"/>
      <c r="S1260" s="429"/>
      <c r="T1260" s="429"/>
      <c r="U1260" s="429"/>
      <c r="V1260" s="429"/>
      <c r="W1260" s="429"/>
      <c r="X1260" s="429"/>
      <c r="Y1260" s="429"/>
      <c r="Z1260" s="429"/>
      <c r="AA1260" s="429"/>
      <c r="AB1260" s="429"/>
      <c r="AC1260" s="429"/>
      <c r="AD1260" s="429"/>
      <c r="AE1260" s="429"/>
      <c r="AF1260" s="261">
        <f>AVERAGE(M1259,X1259,AI1259)</f>
        <v>0.10052489836743683</v>
      </c>
      <c r="AG1260" s="261">
        <f>AVERAGE(N1259,Y1259,AJ1259)</f>
        <v>2.1501201160596593E-2</v>
      </c>
      <c r="AH1260" s="63"/>
      <c r="AI1260" s="63"/>
      <c r="AJ1260" s="63"/>
      <c r="AK1260" s="23"/>
      <c r="AL1260" s="468"/>
      <c r="AM1260" s="469"/>
      <c r="AN1260" s="469"/>
      <c r="AO1260" s="469"/>
      <c r="AP1260" s="469"/>
      <c r="AQ1260" s="469"/>
      <c r="AR1260" s="469"/>
      <c r="AS1260" s="469"/>
      <c r="AT1260" s="469"/>
      <c r="AU1260" s="470"/>
    </row>
    <row r="1261" spans="4:47" s="20" customFormat="1" x14ac:dyDescent="0.25">
      <c r="D1261" s="463"/>
      <c r="E1261" s="63"/>
      <c r="F1261" s="63"/>
      <c r="G1261" s="63"/>
      <c r="H1261" s="63"/>
      <c r="I1261" s="63"/>
      <c r="J1261" s="63"/>
      <c r="K1261" s="63"/>
      <c r="L1261" s="63"/>
      <c r="M1261" s="63"/>
      <c r="N1261" s="63"/>
      <c r="O1261" s="63"/>
      <c r="P1261" s="63"/>
      <c r="Q1261" s="63"/>
      <c r="R1261" s="63"/>
      <c r="S1261" s="63"/>
      <c r="T1261" s="63"/>
      <c r="U1261" s="63"/>
      <c r="V1261" s="63"/>
      <c r="W1261" s="63"/>
      <c r="X1261" s="63"/>
      <c r="Y1261" s="63"/>
      <c r="Z1261" s="63"/>
      <c r="AA1261" s="63"/>
      <c r="AB1261" s="63"/>
      <c r="AC1261" s="63"/>
      <c r="AD1261" s="63"/>
      <c r="AE1261" s="63"/>
      <c r="AF1261" s="63"/>
      <c r="AG1261" s="63"/>
      <c r="AH1261" s="63"/>
      <c r="AI1261" s="63"/>
      <c r="AJ1261" s="63"/>
      <c r="AK1261" s="23"/>
      <c r="AL1261" s="468"/>
      <c r="AM1261" s="469"/>
      <c r="AN1261" s="469"/>
      <c r="AO1261" s="469"/>
      <c r="AP1261" s="469"/>
      <c r="AQ1261" s="469"/>
      <c r="AR1261" s="469"/>
      <c r="AS1261" s="469"/>
      <c r="AT1261" s="469"/>
      <c r="AU1261" s="470"/>
    </row>
    <row r="1262" spans="4:47" s="20" customFormat="1" ht="15.75" thickBot="1" x14ac:dyDescent="0.3">
      <c r="D1262" s="463"/>
      <c r="E1262" s="34"/>
      <c r="F1262" s="34"/>
      <c r="G1262" s="34"/>
      <c r="H1262" s="34"/>
      <c r="I1262" s="34"/>
      <c r="J1262" s="34"/>
      <c r="K1262" s="34"/>
      <c r="L1262" s="34"/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  <c r="AA1262" s="34"/>
      <c r="AB1262" s="34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468"/>
      <c r="AM1262" s="469"/>
      <c r="AN1262" s="469"/>
      <c r="AO1262" s="469"/>
      <c r="AP1262" s="469"/>
      <c r="AQ1262" s="469"/>
      <c r="AR1262" s="469"/>
      <c r="AS1262" s="469"/>
      <c r="AT1262" s="469"/>
      <c r="AU1262" s="470"/>
    </row>
    <row r="1263" spans="4:47" s="20" customFormat="1" x14ac:dyDescent="0.25">
      <c r="D1263" s="463"/>
      <c r="E1263" s="23"/>
      <c r="F1263" s="23"/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468"/>
      <c r="AM1263" s="469"/>
      <c r="AN1263" s="469"/>
      <c r="AO1263" s="469"/>
      <c r="AP1263" s="469"/>
      <c r="AQ1263" s="469"/>
      <c r="AR1263" s="469"/>
      <c r="AS1263" s="469"/>
      <c r="AT1263" s="469"/>
      <c r="AU1263" s="470"/>
    </row>
    <row r="1264" spans="4:47" s="20" customFormat="1" x14ac:dyDescent="0.25">
      <c r="D1264" s="463"/>
      <c r="E1264" s="23"/>
      <c r="F1264" s="23"/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  <c r="AB1264" s="23"/>
      <c r="AC1264" s="23"/>
      <c r="AD1264" s="23"/>
      <c r="AE1264" s="23">
        <v>1.2254997763064699</v>
      </c>
      <c r="AF1264" s="23">
        <v>3.98359306405624E-2</v>
      </c>
      <c r="AG1264" s="23"/>
      <c r="AH1264" s="23"/>
      <c r="AI1264" s="23"/>
      <c r="AJ1264" s="23"/>
      <c r="AK1264" s="23"/>
      <c r="AL1264" s="468"/>
      <c r="AM1264" s="469"/>
      <c r="AN1264" s="469"/>
      <c r="AO1264" s="469"/>
      <c r="AP1264" s="469"/>
      <c r="AQ1264" s="469"/>
      <c r="AR1264" s="469"/>
      <c r="AS1264" s="469"/>
      <c r="AT1264" s="469"/>
      <c r="AU1264" s="470"/>
    </row>
    <row r="1265" spans="4:47" s="20" customFormat="1" ht="15.75" thickBot="1" x14ac:dyDescent="0.3">
      <c r="D1265" s="464"/>
      <c r="E1265" s="34"/>
      <c r="F1265" s="34"/>
      <c r="G1265" s="34"/>
      <c r="H1265" s="34"/>
      <c r="I1265" s="34"/>
      <c r="J1265" s="34"/>
      <c r="K1265" s="34"/>
      <c r="L1265" s="34"/>
      <c r="M1265" s="34"/>
      <c r="N1265" s="34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  <c r="AB1265" s="34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471"/>
      <c r="AM1265" s="472"/>
      <c r="AN1265" s="472"/>
      <c r="AO1265" s="472"/>
      <c r="AP1265" s="472"/>
      <c r="AQ1265" s="472"/>
      <c r="AR1265" s="472"/>
      <c r="AS1265" s="472"/>
      <c r="AT1265" s="472"/>
      <c r="AU1265" s="473"/>
    </row>
    <row r="1266" spans="4:47" s="20" customFormat="1" x14ac:dyDescent="0.25"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</row>
    <row r="1267" spans="4:47" s="20" customFormat="1" x14ac:dyDescent="0.25"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</row>
    <row r="1268" spans="4:47" s="20" customFormat="1" x14ac:dyDescent="0.25"/>
    <row r="1269" spans="4:47" s="20" customFormat="1" x14ac:dyDescent="0.25"/>
    <row r="1270" spans="4:47" s="20" customFormat="1" x14ac:dyDescent="0.25"/>
    <row r="1271" spans="4:47" s="20" customFormat="1" x14ac:dyDescent="0.25"/>
    <row r="1272" spans="4:47" s="20" customFormat="1" x14ac:dyDescent="0.25"/>
    <row r="1273" spans="4:47" s="20" customFormat="1" x14ac:dyDescent="0.25"/>
    <row r="1274" spans="4:47" s="20" customFormat="1" x14ac:dyDescent="0.25"/>
    <row r="1275" spans="4:47" s="20" customFormat="1" x14ac:dyDescent="0.25"/>
    <row r="1276" spans="4:47" s="20" customFormat="1" x14ac:dyDescent="0.25"/>
    <row r="1277" spans="4:47" s="20" customFormat="1" x14ac:dyDescent="0.25"/>
    <row r="1278" spans="4:47" s="20" customFormat="1" x14ac:dyDescent="0.25"/>
    <row r="1279" spans="4:47" s="20" customFormat="1" x14ac:dyDescent="0.25"/>
    <row r="1280" spans="4:47" s="20" customFormat="1" x14ac:dyDescent="0.25"/>
    <row r="1281" s="20" customFormat="1" x14ac:dyDescent="0.25"/>
    <row r="1282" s="20" customFormat="1" x14ac:dyDescent="0.25"/>
    <row r="1283" s="20" customFormat="1" x14ac:dyDescent="0.25"/>
    <row r="1284" s="20" customFormat="1" x14ac:dyDescent="0.25"/>
    <row r="1285" s="20" customFormat="1" x14ac:dyDescent="0.25"/>
    <row r="1286" s="20" customFormat="1" x14ac:dyDescent="0.25"/>
    <row r="1287" s="20" customFormat="1" x14ac:dyDescent="0.25"/>
    <row r="1288" s="20" customFormat="1" x14ac:dyDescent="0.25"/>
    <row r="1289" s="20" customFormat="1" x14ac:dyDescent="0.25"/>
    <row r="1290" s="20" customFormat="1" x14ac:dyDescent="0.25"/>
    <row r="1291" s="20" customFormat="1" x14ac:dyDescent="0.25"/>
    <row r="1292" s="20" customFormat="1" x14ac:dyDescent="0.25"/>
    <row r="1293" s="20" customFormat="1" x14ac:dyDescent="0.25"/>
    <row r="1294" s="20" customFormat="1" x14ac:dyDescent="0.25"/>
    <row r="1295" s="20" customFormat="1" x14ac:dyDescent="0.25"/>
    <row r="1296" s="20" customFormat="1" x14ac:dyDescent="0.25"/>
    <row r="1297" s="20" customFormat="1" x14ac:dyDescent="0.25"/>
    <row r="1298" s="20" customFormat="1" x14ac:dyDescent="0.25"/>
    <row r="1299" s="20" customFormat="1" x14ac:dyDescent="0.25"/>
    <row r="1300" s="20" customFormat="1" x14ac:dyDescent="0.25"/>
    <row r="1301" s="20" customFormat="1" x14ac:dyDescent="0.25"/>
    <row r="1302" s="20" customFormat="1" x14ac:dyDescent="0.25"/>
    <row r="1303" s="20" customFormat="1" x14ac:dyDescent="0.25"/>
    <row r="1304" s="20" customFormat="1" x14ac:dyDescent="0.25"/>
    <row r="1305" s="20" customFormat="1" x14ac:dyDescent="0.25"/>
    <row r="1306" s="20" customFormat="1" x14ac:dyDescent="0.25"/>
    <row r="1307" s="20" customFormat="1" x14ac:dyDescent="0.25"/>
    <row r="1308" s="20" customFormat="1" x14ac:dyDescent="0.25"/>
    <row r="1309" s="20" customFormat="1" x14ac:dyDescent="0.25"/>
    <row r="1310" s="20" customFormat="1" x14ac:dyDescent="0.25"/>
    <row r="1311" s="20" customFormat="1" x14ac:dyDescent="0.25"/>
    <row r="1312" s="20" customFormat="1" x14ac:dyDescent="0.25"/>
    <row r="1313" s="20" customFormat="1" x14ac:dyDescent="0.25"/>
    <row r="1314" s="20" customFormat="1" x14ac:dyDescent="0.25"/>
    <row r="1315" s="20" customFormat="1" x14ac:dyDescent="0.25"/>
    <row r="1316" s="20" customFormat="1" x14ac:dyDescent="0.25"/>
    <row r="1317" s="20" customFormat="1" x14ac:dyDescent="0.25"/>
    <row r="1318" s="20" customFormat="1" x14ac:dyDescent="0.25"/>
    <row r="1319" s="20" customFormat="1" x14ac:dyDescent="0.25"/>
    <row r="1320" s="20" customFormat="1" x14ac:dyDescent="0.25"/>
    <row r="1321" s="20" customFormat="1" x14ac:dyDescent="0.25"/>
    <row r="1322" s="20" customFormat="1" x14ac:dyDescent="0.25"/>
    <row r="1323" s="20" customFormat="1" x14ac:dyDescent="0.25"/>
    <row r="1324" s="20" customFormat="1" x14ac:dyDescent="0.25"/>
    <row r="1325" s="20" customFormat="1" x14ac:dyDescent="0.25"/>
    <row r="1326" s="20" customFormat="1" x14ac:dyDescent="0.25"/>
    <row r="1327" s="20" customFormat="1" x14ac:dyDescent="0.25"/>
    <row r="1328" s="20" customFormat="1" x14ac:dyDescent="0.25"/>
    <row r="1329" s="20" customFormat="1" x14ac:dyDescent="0.25"/>
    <row r="1330" s="20" customFormat="1" x14ac:dyDescent="0.25"/>
    <row r="1331" s="20" customFormat="1" x14ac:dyDescent="0.25"/>
    <row r="1332" s="20" customFormat="1" x14ac:dyDescent="0.25"/>
    <row r="1333" s="20" customFormat="1" x14ac:dyDescent="0.25"/>
    <row r="1334" s="20" customFormat="1" x14ac:dyDescent="0.25"/>
    <row r="1335" s="20" customFormat="1" x14ac:dyDescent="0.25"/>
    <row r="1336" s="20" customFormat="1" x14ac:dyDescent="0.25"/>
    <row r="1337" s="20" customFormat="1" x14ac:dyDescent="0.25"/>
    <row r="1338" s="20" customFormat="1" x14ac:dyDescent="0.25"/>
    <row r="1339" s="20" customFormat="1" x14ac:dyDescent="0.25"/>
    <row r="1340" s="20" customFormat="1" x14ac:dyDescent="0.25"/>
    <row r="1341" s="20" customFormat="1" x14ac:dyDescent="0.25"/>
    <row r="1342" s="20" customFormat="1" x14ac:dyDescent="0.25"/>
    <row r="1343" s="20" customFormat="1" x14ac:dyDescent="0.25"/>
    <row r="1344" s="20" customFormat="1" x14ac:dyDescent="0.25"/>
    <row r="1345" s="20" customFormat="1" x14ac:dyDescent="0.25"/>
    <row r="1346" s="20" customFormat="1" x14ac:dyDescent="0.25"/>
    <row r="1347" s="20" customFormat="1" x14ac:dyDescent="0.25"/>
    <row r="1348" s="20" customFormat="1" x14ac:dyDescent="0.25"/>
    <row r="1349" s="20" customFormat="1" x14ac:dyDescent="0.25"/>
    <row r="1350" s="20" customFormat="1" x14ac:dyDescent="0.25"/>
    <row r="1351" s="20" customFormat="1" x14ac:dyDescent="0.25"/>
    <row r="1352" s="20" customFormat="1" x14ac:dyDescent="0.25"/>
    <row r="1353" s="20" customFormat="1" x14ac:dyDescent="0.25"/>
    <row r="1354" s="20" customFormat="1" x14ac:dyDescent="0.25"/>
    <row r="1355" s="20" customFormat="1" x14ac:dyDescent="0.25"/>
    <row r="1356" s="20" customFormat="1" x14ac:dyDescent="0.25"/>
    <row r="1357" s="20" customFormat="1" x14ac:dyDescent="0.25"/>
    <row r="1358" s="20" customFormat="1" x14ac:dyDescent="0.25"/>
    <row r="1359" s="20" customFormat="1" x14ac:dyDescent="0.25"/>
    <row r="1360" s="20" customFormat="1" x14ac:dyDescent="0.25"/>
    <row r="1361" s="20" customFormat="1" x14ac:dyDescent="0.25"/>
    <row r="1362" s="20" customFormat="1" x14ac:dyDescent="0.25"/>
    <row r="1363" s="20" customFormat="1" x14ac:dyDescent="0.25"/>
    <row r="1364" s="20" customFormat="1" x14ac:dyDescent="0.25"/>
    <row r="1365" s="20" customFormat="1" x14ac:dyDescent="0.25"/>
    <row r="1366" s="20" customFormat="1" x14ac:dyDescent="0.25"/>
    <row r="1367" s="20" customFormat="1" x14ac:dyDescent="0.25"/>
    <row r="1368" s="20" customFormat="1" x14ac:dyDescent="0.25"/>
    <row r="1369" s="20" customFormat="1" x14ac:dyDescent="0.25"/>
    <row r="1370" s="20" customFormat="1" x14ac:dyDescent="0.25"/>
    <row r="1371" s="20" customFormat="1" x14ac:dyDescent="0.25"/>
    <row r="1372" s="20" customFormat="1" x14ac:dyDescent="0.25"/>
    <row r="1373" s="20" customFormat="1" x14ac:dyDescent="0.25"/>
    <row r="1374" s="20" customFormat="1" x14ac:dyDescent="0.25"/>
    <row r="1375" s="20" customFormat="1" x14ac:dyDescent="0.25"/>
    <row r="1376" s="20" customFormat="1" x14ac:dyDescent="0.25"/>
    <row r="1377" s="20" customFormat="1" x14ac:dyDescent="0.25"/>
    <row r="1378" s="20" customFormat="1" x14ac:dyDescent="0.25"/>
    <row r="1379" s="20" customFormat="1" x14ac:dyDescent="0.25"/>
    <row r="1380" s="20" customFormat="1" x14ac:dyDescent="0.25"/>
    <row r="1381" s="20" customFormat="1" x14ac:dyDescent="0.25"/>
    <row r="1382" s="20" customFormat="1" x14ac:dyDescent="0.25"/>
    <row r="1383" s="20" customFormat="1" x14ac:dyDescent="0.25"/>
    <row r="1384" s="20" customFormat="1" x14ac:dyDescent="0.25"/>
    <row r="1385" s="20" customFormat="1" x14ac:dyDescent="0.25"/>
    <row r="1386" s="20" customFormat="1" x14ac:dyDescent="0.25"/>
    <row r="1387" s="20" customFormat="1" x14ac:dyDescent="0.25"/>
    <row r="1388" s="20" customFormat="1" x14ac:dyDescent="0.25"/>
    <row r="1389" s="20" customFormat="1" x14ac:dyDescent="0.25"/>
    <row r="1390" s="20" customFormat="1" x14ac:dyDescent="0.25"/>
    <row r="1391" s="20" customFormat="1" x14ac:dyDescent="0.25"/>
    <row r="1392" s="20" customFormat="1" x14ac:dyDescent="0.25"/>
    <row r="1393" s="20" customFormat="1" x14ac:dyDescent="0.25"/>
    <row r="1394" s="20" customFormat="1" x14ac:dyDescent="0.25"/>
    <row r="1395" s="20" customFormat="1" x14ac:dyDescent="0.25"/>
    <row r="1396" s="20" customFormat="1" x14ac:dyDescent="0.25"/>
    <row r="1397" s="20" customFormat="1" x14ac:dyDescent="0.25"/>
    <row r="1398" s="20" customFormat="1" x14ac:dyDescent="0.25"/>
    <row r="1399" s="20" customFormat="1" x14ac:dyDescent="0.25"/>
    <row r="1400" s="20" customFormat="1" x14ac:dyDescent="0.25"/>
    <row r="1401" s="20" customFormat="1" x14ac:dyDescent="0.25"/>
    <row r="1402" s="20" customFormat="1" x14ac:dyDescent="0.25"/>
    <row r="1403" s="20" customFormat="1" x14ac:dyDescent="0.25"/>
    <row r="1404" s="20" customFormat="1" x14ac:dyDescent="0.25"/>
    <row r="1405" s="20" customFormat="1" x14ac:dyDescent="0.25"/>
    <row r="1406" s="20" customFormat="1" x14ac:dyDescent="0.25"/>
    <row r="1407" s="20" customFormat="1" x14ac:dyDescent="0.25"/>
    <row r="1408" s="20" customFormat="1" x14ac:dyDescent="0.25"/>
    <row r="1409" s="20" customFormat="1" x14ac:dyDescent="0.25"/>
    <row r="1410" s="20" customFormat="1" x14ac:dyDescent="0.25"/>
    <row r="1411" s="20" customFormat="1" x14ac:dyDescent="0.25"/>
    <row r="1412" s="20" customFormat="1" x14ac:dyDescent="0.25"/>
    <row r="1413" s="20" customFormat="1" x14ac:dyDescent="0.25"/>
    <row r="1414" s="20" customFormat="1" x14ac:dyDescent="0.25"/>
    <row r="1415" s="20" customFormat="1" x14ac:dyDescent="0.25"/>
    <row r="1416" s="20" customFormat="1" x14ac:dyDescent="0.25"/>
    <row r="1417" s="20" customFormat="1" x14ac:dyDescent="0.25"/>
    <row r="1418" s="20" customFormat="1" x14ac:dyDescent="0.25"/>
    <row r="1419" s="20" customFormat="1" x14ac:dyDescent="0.25"/>
    <row r="1420" s="20" customFormat="1" x14ac:dyDescent="0.25"/>
    <row r="1421" s="20" customFormat="1" x14ac:dyDescent="0.25"/>
    <row r="1422" s="20" customFormat="1" x14ac:dyDescent="0.25"/>
    <row r="1423" s="20" customFormat="1" x14ac:dyDescent="0.25"/>
    <row r="1424" s="20" customFormat="1" x14ac:dyDescent="0.25"/>
    <row r="1425" s="20" customFormat="1" x14ac:dyDescent="0.25"/>
    <row r="1426" s="20" customFormat="1" x14ac:dyDescent="0.25"/>
    <row r="1427" s="20" customFormat="1" x14ac:dyDescent="0.25"/>
    <row r="1428" s="20" customFormat="1" x14ac:dyDescent="0.25"/>
    <row r="1429" s="20" customFormat="1" x14ac:dyDescent="0.25"/>
    <row r="1430" s="20" customFormat="1" x14ac:dyDescent="0.25"/>
    <row r="1431" s="20" customFormat="1" x14ac:dyDescent="0.25"/>
    <row r="1432" s="20" customFormat="1" x14ac:dyDescent="0.25"/>
    <row r="1433" s="20" customFormat="1" x14ac:dyDescent="0.25"/>
    <row r="1434" s="20" customFormat="1" x14ac:dyDescent="0.25"/>
    <row r="1435" s="20" customFormat="1" x14ac:dyDescent="0.25"/>
    <row r="1436" s="20" customFormat="1" x14ac:dyDescent="0.25"/>
    <row r="1437" s="20" customFormat="1" x14ac:dyDescent="0.25"/>
    <row r="1438" s="20" customFormat="1" x14ac:dyDescent="0.25"/>
    <row r="1439" s="20" customFormat="1" x14ac:dyDescent="0.25"/>
    <row r="1440" s="20" customFormat="1" x14ac:dyDescent="0.25"/>
    <row r="1441" s="20" customFormat="1" x14ac:dyDescent="0.25"/>
    <row r="1442" s="20" customFormat="1" x14ac:dyDescent="0.25"/>
    <row r="1443" s="20" customFormat="1" x14ac:dyDescent="0.25"/>
    <row r="1444" s="20" customFormat="1" x14ac:dyDescent="0.25"/>
    <row r="1445" s="20" customFormat="1" x14ac:dyDescent="0.25"/>
    <row r="1446" s="20" customFormat="1" x14ac:dyDescent="0.25"/>
    <row r="1447" s="20" customFormat="1" x14ac:dyDescent="0.25"/>
    <row r="1448" s="20" customFormat="1" x14ac:dyDescent="0.25"/>
    <row r="1449" s="20" customFormat="1" x14ac:dyDescent="0.25"/>
    <row r="1450" s="20" customFormat="1" x14ac:dyDescent="0.25"/>
    <row r="1451" s="20" customFormat="1" x14ac:dyDescent="0.25"/>
    <row r="1452" s="20" customFormat="1" x14ac:dyDescent="0.25"/>
    <row r="1453" s="20" customFormat="1" x14ac:dyDescent="0.25"/>
    <row r="1454" s="20" customFormat="1" x14ac:dyDescent="0.25"/>
    <row r="1455" s="20" customFormat="1" x14ac:dyDescent="0.25"/>
    <row r="1456" s="20" customFormat="1" x14ac:dyDescent="0.25"/>
    <row r="1457" s="20" customFormat="1" x14ac:dyDescent="0.25"/>
    <row r="1458" s="20" customFormat="1" x14ac:dyDescent="0.25"/>
    <row r="1459" s="20" customFormat="1" x14ac:dyDescent="0.25"/>
    <row r="1460" s="20" customFormat="1" x14ac:dyDescent="0.25"/>
    <row r="1461" s="20" customFormat="1" x14ac:dyDescent="0.25"/>
    <row r="1462" s="20" customFormat="1" x14ac:dyDescent="0.25"/>
    <row r="1463" s="20" customFormat="1" x14ac:dyDescent="0.25"/>
    <row r="1464" s="20" customFormat="1" x14ac:dyDescent="0.25"/>
    <row r="1465" s="20" customFormat="1" x14ac:dyDescent="0.25"/>
    <row r="1466" s="20" customFormat="1" x14ac:dyDescent="0.25"/>
    <row r="1467" s="20" customFormat="1" x14ac:dyDescent="0.25"/>
    <row r="1468" s="20" customFormat="1" x14ac:dyDescent="0.25"/>
    <row r="1469" s="20" customFormat="1" x14ac:dyDescent="0.25"/>
    <row r="1470" s="20" customFormat="1" x14ac:dyDescent="0.25"/>
    <row r="1471" s="20" customFormat="1" x14ac:dyDescent="0.25"/>
    <row r="1472" s="20" customFormat="1" x14ac:dyDescent="0.25"/>
    <row r="1473" spans="35:35" s="20" customFormat="1" x14ac:dyDescent="0.25"/>
    <row r="1474" spans="35:35" s="20" customFormat="1" x14ac:dyDescent="0.25"/>
    <row r="1475" spans="35:35" s="20" customFormat="1" x14ac:dyDescent="0.25"/>
    <row r="1476" spans="35:35" s="20" customFormat="1" x14ac:dyDescent="0.25"/>
    <row r="1477" spans="35:35" s="20" customFormat="1" x14ac:dyDescent="0.25"/>
    <row r="1478" spans="35:35" s="20" customFormat="1" x14ac:dyDescent="0.25"/>
    <row r="1479" spans="35:35" s="20" customFormat="1" x14ac:dyDescent="0.25">
      <c r="AI1479" s="96"/>
    </row>
    <row r="1480" spans="35:35" s="20" customFormat="1" x14ac:dyDescent="0.25">
      <c r="AI1480" s="96"/>
    </row>
    <row r="1481" spans="35:35" s="20" customFormat="1" x14ac:dyDescent="0.25">
      <c r="AI1481" s="96"/>
    </row>
    <row r="1482" spans="35:35" s="20" customFormat="1" x14ac:dyDescent="0.25">
      <c r="AI1482" s="96"/>
    </row>
    <row r="1483" spans="35:35" s="20" customFormat="1" x14ac:dyDescent="0.25">
      <c r="AI1483" s="96"/>
    </row>
    <row r="1484" spans="35:35" s="20" customFormat="1" x14ac:dyDescent="0.25">
      <c r="AI1484" s="96"/>
    </row>
    <row r="1485" spans="35:35" s="20" customFormat="1" x14ac:dyDescent="0.25">
      <c r="AI1485" s="96"/>
    </row>
    <row r="1486" spans="35:35" s="20" customFormat="1" x14ac:dyDescent="0.25">
      <c r="AI1486" s="96"/>
    </row>
    <row r="1487" spans="35:35" s="20" customFormat="1" x14ac:dyDescent="0.25">
      <c r="AI1487" s="96"/>
    </row>
    <row r="1488" spans="35:35" s="20" customFormat="1" x14ac:dyDescent="0.25">
      <c r="AI1488" s="96"/>
    </row>
    <row r="1489" spans="35:35" s="20" customFormat="1" x14ac:dyDescent="0.25">
      <c r="AI1489" s="96"/>
    </row>
    <row r="1490" spans="35:35" s="20" customFormat="1" x14ac:dyDescent="0.25">
      <c r="AI1490" s="96"/>
    </row>
    <row r="1491" spans="35:35" s="20" customFormat="1" x14ac:dyDescent="0.25">
      <c r="AI1491" s="96"/>
    </row>
    <row r="1492" spans="35:35" s="20" customFormat="1" x14ac:dyDescent="0.25">
      <c r="AI1492" s="96"/>
    </row>
    <row r="1493" spans="35:35" s="20" customFormat="1" x14ac:dyDescent="0.25">
      <c r="AI1493" s="96"/>
    </row>
    <row r="1494" spans="35:35" s="20" customFormat="1" x14ac:dyDescent="0.25">
      <c r="AI1494" s="96"/>
    </row>
    <row r="1495" spans="35:35" s="20" customFormat="1" x14ac:dyDescent="0.25">
      <c r="AI1495" s="96"/>
    </row>
    <row r="1496" spans="35:35" s="20" customFormat="1" x14ac:dyDescent="0.25">
      <c r="AI1496" s="96"/>
    </row>
    <row r="1497" spans="35:35" s="20" customFormat="1" x14ac:dyDescent="0.25">
      <c r="AI1497" s="96"/>
    </row>
    <row r="1498" spans="35:35" s="20" customFormat="1" x14ac:dyDescent="0.25">
      <c r="AI1498" s="96"/>
    </row>
    <row r="1499" spans="35:35" s="20" customFormat="1" x14ac:dyDescent="0.25">
      <c r="AI1499" s="96"/>
    </row>
    <row r="1500" spans="35:35" s="20" customFormat="1" x14ac:dyDescent="0.25">
      <c r="AI1500" s="96"/>
    </row>
    <row r="1501" spans="35:35" s="20" customFormat="1" x14ac:dyDescent="0.25">
      <c r="AI1501" s="96"/>
    </row>
    <row r="1502" spans="35:35" s="20" customFormat="1" x14ac:dyDescent="0.25">
      <c r="AI1502" s="96"/>
    </row>
    <row r="1503" spans="35:35" s="20" customFormat="1" x14ac:dyDescent="0.25">
      <c r="AI1503" s="96"/>
    </row>
    <row r="1504" spans="35:35" s="20" customFormat="1" x14ac:dyDescent="0.25">
      <c r="AI1504" s="96"/>
    </row>
    <row r="1505" spans="35:35" s="20" customFormat="1" x14ac:dyDescent="0.25">
      <c r="AI1505" s="96"/>
    </row>
    <row r="1506" spans="35:35" s="20" customFormat="1" x14ac:dyDescent="0.25">
      <c r="AI1506" s="96"/>
    </row>
    <row r="1507" spans="35:35" s="20" customFormat="1" x14ac:dyDescent="0.25">
      <c r="AI1507" s="96"/>
    </row>
    <row r="1508" spans="35:35" s="20" customFormat="1" x14ac:dyDescent="0.25">
      <c r="AI1508" s="96"/>
    </row>
    <row r="1509" spans="35:35" s="20" customFormat="1" x14ac:dyDescent="0.25">
      <c r="AI1509" s="96"/>
    </row>
    <row r="1510" spans="35:35" s="20" customFormat="1" x14ac:dyDescent="0.25">
      <c r="AI1510" s="96"/>
    </row>
    <row r="1511" spans="35:35" s="20" customFormat="1" x14ac:dyDescent="0.25">
      <c r="AI1511" s="96"/>
    </row>
    <row r="1512" spans="35:35" s="20" customFormat="1" x14ac:dyDescent="0.25">
      <c r="AI1512" s="96"/>
    </row>
    <row r="1513" spans="35:35" s="20" customFormat="1" x14ac:dyDescent="0.25">
      <c r="AI1513" s="96"/>
    </row>
    <row r="1514" spans="35:35" s="20" customFormat="1" x14ac:dyDescent="0.25">
      <c r="AI1514" s="96"/>
    </row>
    <row r="1515" spans="35:35" s="20" customFormat="1" x14ac:dyDescent="0.25">
      <c r="AI1515" s="96"/>
    </row>
    <row r="1516" spans="35:35" s="20" customFormat="1" x14ac:dyDescent="0.25">
      <c r="AI1516" s="96"/>
    </row>
    <row r="1517" spans="35:35" s="20" customFormat="1" x14ac:dyDescent="0.25">
      <c r="AI1517" s="96"/>
    </row>
    <row r="1518" spans="35:35" s="20" customFormat="1" x14ac:dyDescent="0.25">
      <c r="AI1518" s="96"/>
    </row>
    <row r="1519" spans="35:35" s="20" customFormat="1" x14ac:dyDescent="0.25">
      <c r="AI1519" s="97"/>
    </row>
    <row r="1520" spans="35:35" s="20" customFormat="1" x14ac:dyDescent="0.25">
      <c r="AI1520" s="97"/>
    </row>
    <row r="1521" spans="35:35" s="20" customFormat="1" x14ac:dyDescent="0.25">
      <c r="AI1521" s="96"/>
    </row>
    <row r="1522" spans="35:35" s="20" customFormat="1" x14ac:dyDescent="0.25">
      <c r="AI1522" s="96"/>
    </row>
    <row r="1523" spans="35:35" s="20" customFormat="1" x14ac:dyDescent="0.25">
      <c r="AI1523" s="96"/>
    </row>
    <row r="1524" spans="35:35" s="20" customFormat="1" x14ac:dyDescent="0.25">
      <c r="AI1524" s="96"/>
    </row>
    <row r="1525" spans="35:35" s="20" customFormat="1" x14ac:dyDescent="0.25">
      <c r="AI1525" s="96"/>
    </row>
    <row r="1526" spans="35:35" s="20" customFormat="1" x14ac:dyDescent="0.25">
      <c r="AI1526" s="96"/>
    </row>
    <row r="1527" spans="35:35" s="20" customFormat="1" x14ac:dyDescent="0.25">
      <c r="AI1527" s="96"/>
    </row>
    <row r="1528" spans="35:35" s="20" customFormat="1" x14ac:dyDescent="0.25">
      <c r="AI1528" s="96"/>
    </row>
    <row r="1529" spans="35:35" s="20" customFormat="1" x14ac:dyDescent="0.25">
      <c r="AI1529" s="96"/>
    </row>
    <row r="1530" spans="35:35" s="20" customFormat="1" x14ac:dyDescent="0.25">
      <c r="AI1530" s="96"/>
    </row>
    <row r="1531" spans="35:35" s="20" customFormat="1" x14ac:dyDescent="0.25">
      <c r="AI1531" s="96"/>
    </row>
    <row r="1532" spans="35:35" s="20" customFormat="1" x14ac:dyDescent="0.25">
      <c r="AI1532" s="96"/>
    </row>
    <row r="1533" spans="35:35" s="20" customFormat="1" x14ac:dyDescent="0.25">
      <c r="AI1533" s="96"/>
    </row>
    <row r="1534" spans="35:35" s="20" customFormat="1" x14ac:dyDescent="0.25">
      <c r="AI1534" s="96"/>
    </row>
    <row r="1535" spans="35:35" s="20" customFormat="1" x14ac:dyDescent="0.25">
      <c r="AI1535" s="96"/>
    </row>
    <row r="1536" spans="35:35" s="20" customFormat="1" x14ac:dyDescent="0.25">
      <c r="AI1536" s="96"/>
    </row>
    <row r="1537" s="20" customFormat="1" x14ac:dyDescent="0.25"/>
    <row r="1538" s="20" customFormat="1" x14ac:dyDescent="0.25"/>
    <row r="1539" s="20" customFormat="1" x14ac:dyDescent="0.25"/>
    <row r="1540" s="20" customFormat="1" x14ac:dyDescent="0.25"/>
    <row r="1541" s="20" customFormat="1" x14ac:dyDescent="0.25"/>
    <row r="1542" s="20" customFormat="1" x14ac:dyDescent="0.25"/>
    <row r="1543" s="20" customFormat="1" x14ac:dyDescent="0.25"/>
    <row r="1544" s="20" customFormat="1" x14ac:dyDescent="0.25"/>
    <row r="1545" s="20" customFormat="1" x14ac:dyDescent="0.25"/>
    <row r="1546" s="20" customFormat="1" x14ac:dyDescent="0.25"/>
    <row r="1547" s="20" customFormat="1" x14ac:dyDescent="0.25"/>
    <row r="1548" s="20" customFormat="1" x14ac:dyDescent="0.25"/>
    <row r="1549" s="20" customFormat="1" x14ac:dyDescent="0.25"/>
    <row r="1550" s="20" customFormat="1" x14ac:dyDescent="0.25"/>
    <row r="1551" s="20" customFormat="1" x14ac:dyDescent="0.25"/>
    <row r="1552" s="20" customFormat="1" x14ac:dyDescent="0.25"/>
    <row r="1553" s="20" customFormat="1" x14ac:dyDescent="0.25"/>
    <row r="1554" s="20" customFormat="1" x14ac:dyDescent="0.25"/>
    <row r="1555" s="20" customFormat="1" x14ac:dyDescent="0.25"/>
    <row r="1556" s="20" customFormat="1" x14ac:dyDescent="0.25"/>
    <row r="1557" s="20" customFormat="1" x14ac:dyDescent="0.25"/>
    <row r="1558" s="20" customFormat="1" x14ac:dyDescent="0.25"/>
    <row r="1559" s="20" customFormat="1" x14ac:dyDescent="0.25"/>
    <row r="1560" s="20" customFormat="1" x14ac:dyDescent="0.25"/>
    <row r="1561" s="20" customFormat="1" x14ac:dyDescent="0.25"/>
    <row r="1562" s="20" customFormat="1" x14ac:dyDescent="0.25"/>
    <row r="1563" s="20" customFormat="1" x14ac:dyDescent="0.25"/>
    <row r="1564" s="20" customFormat="1" x14ac:dyDescent="0.25"/>
    <row r="1565" s="20" customFormat="1" x14ac:dyDescent="0.25"/>
    <row r="1566" s="20" customFormat="1" x14ac:dyDescent="0.25"/>
    <row r="1567" s="20" customFormat="1" x14ac:dyDescent="0.25"/>
    <row r="1568" s="20" customFormat="1" x14ac:dyDescent="0.25"/>
    <row r="1569" s="20" customFormat="1" x14ac:dyDescent="0.25"/>
    <row r="1570" s="20" customFormat="1" x14ac:dyDescent="0.25"/>
    <row r="1571" s="20" customFormat="1" x14ac:dyDescent="0.25"/>
    <row r="1572" s="20" customFormat="1" x14ac:dyDescent="0.25"/>
    <row r="1573" s="20" customFormat="1" x14ac:dyDescent="0.25"/>
    <row r="1574" s="20" customFormat="1" x14ac:dyDescent="0.25"/>
    <row r="1575" s="20" customFormat="1" x14ac:dyDescent="0.25"/>
    <row r="1576" s="20" customFormat="1" x14ac:dyDescent="0.25"/>
    <row r="1577" s="20" customFormat="1" x14ac:dyDescent="0.25"/>
    <row r="1578" s="20" customFormat="1" x14ac:dyDescent="0.25"/>
    <row r="1579" s="20" customFormat="1" x14ac:dyDescent="0.25"/>
    <row r="1580" s="20" customFormat="1" x14ac:dyDescent="0.25"/>
    <row r="1581" s="20" customFormat="1" x14ac:dyDescent="0.25"/>
    <row r="1582" s="20" customFormat="1" x14ac:dyDescent="0.25"/>
    <row r="1583" s="20" customFormat="1" x14ac:dyDescent="0.25"/>
    <row r="1584" s="20" customFormat="1" x14ac:dyDescent="0.25"/>
    <row r="1585" s="20" customFormat="1" x14ac:dyDescent="0.25"/>
    <row r="1586" s="20" customFormat="1" x14ac:dyDescent="0.25"/>
    <row r="1587" s="20" customFormat="1" x14ac:dyDescent="0.25"/>
    <row r="1588" s="20" customFormat="1" x14ac:dyDescent="0.25"/>
    <row r="1589" s="20" customFormat="1" x14ac:dyDescent="0.25"/>
    <row r="1590" s="20" customFormat="1" x14ac:dyDescent="0.25"/>
    <row r="1591" s="20" customFormat="1" x14ac:dyDescent="0.25"/>
    <row r="1592" s="20" customFormat="1" x14ac:dyDescent="0.25"/>
    <row r="1593" s="20" customFormat="1" x14ac:dyDescent="0.25"/>
    <row r="1594" s="20" customFormat="1" x14ac:dyDescent="0.25"/>
    <row r="1595" s="20" customFormat="1" x14ac:dyDescent="0.25"/>
    <row r="1596" s="20" customFormat="1" x14ac:dyDescent="0.25"/>
    <row r="1597" s="20" customFormat="1" x14ac:dyDescent="0.25"/>
    <row r="1598" s="20" customFormat="1" x14ac:dyDescent="0.25"/>
    <row r="1599" s="20" customFormat="1" x14ac:dyDescent="0.25"/>
    <row r="1600" s="20" customFormat="1" x14ac:dyDescent="0.25"/>
    <row r="1601" s="20" customFormat="1" x14ac:dyDescent="0.25"/>
    <row r="1602" s="20" customFormat="1" x14ac:dyDescent="0.25"/>
    <row r="1603" s="20" customFormat="1" x14ac:dyDescent="0.25"/>
    <row r="1604" s="20" customFormat="1" x14ac:dyDescent="0.25"/>
    <row r="1605" s="20" customFormat="1" x14ac:dyDescent="0.25"/>
    <row r="1606" s="20" customFormat="1" x14ac:dyDescent="0.25"/>
    <row r="1607" s="20" customFormat="1" x14ac:dyDescent="0.25"/>
    <row r="1608" s="20" customFormat="1" x14ac:dyDescent="0.25"/>
    <row r="1609" s="20" customFormat="1" x14ac:dyDescent="0.25"/>
    <row r="1610" s="20" customFormat="1" x14ac:dyDescent="0.25"/>
    <row r="1611" s="20" customFormat="1" x14ac:dyDescent="0.25"/>
    <row r="1612" s="20" customFormat="1" x14ac:dyDescent="0.25"/>
    <row r="1613" s="20" customFormat="1" x14ac:dyDescent="0.25"/>
    <row r="1614" s="20" customFormat="1" x14ac:dyDescent="0.25"/>
    <row r="1615" s="20" customFormat="1" x14ac:dyDescent="0.25"/>
    <row r="1616" s="20" customFormat="1" x14ac:dyDescent="0.25"/>
    <row r="1617" s="20" customFormat="1" x14ac:dyDescent="0.25"/>
    <row r="1618" s="20" customFormat="1" x14ac:dyDescent="0.25"/>
    <row r="1619" s="20" customFormat="1" x14ac:dyDescent="0.25"/>
    <row r="1620" s="20" customFormat="1" x14ac:dyDescent="0.25"/>
    <row r="1621" s="20" customFormat="1" x14ac:dyDescent="0.25"/>
    <row r="1622" s="20" customFormat="1" x14ac:dyDescent="0.25"/>
    <row r="1623" s="20" customFormat="1" x14ac:dyDescent="0.25"/>
    <row r="1624" s="20" customFormat="1" x14ac:dyDescent="0.25"/>
    <row r="1625" s="20" customFormat="1" x14ac:dyDescent="0.25"/>
    <row r="1626" s="20" customFormat="1" x14ac:dyDescent="0.25"/>
    <row r="1627" s="20" customFormat="1" x14ac:dyDescent="0.25"/>
    <row r="1628" s="20" customFormat="1" x14ac:dyDescent="0.25"/>
    <row r="1629" s="20" customFormat="1" x14ac:dyDescent="0.25"/>
    <row r="1630" s="20" customFormat="1" x14ac:dyDescent="0.25"/>
    <row r="1631" s="20" customFormat="1" x14ac:dyDescent="0.25"/>
    <row r="1632" s="20" customFormat="1" x14ac:dyDescent="0.25"/>
    <row r="1633" s="20" customFormat="1" x14ac:dyDescent="0.25"/>
    <row r="1634" s="20" customFormat="1" x14ac:dyDescent="0.25"/>
    <row r="1635" s="20" customFormat="1" x14ac:dyDescent="0.25"/>
    <row r="1636" s="20" customFormat="1" x14ac:dyDescent="0.25"/>
    <row r="1637" s="20" customFormat="1" x14ac:dyDescent="0.25"/>
    <row r="1638" s="20" customFormat="1" x14ac:dyDescent="0.25"/>
    <row r="1639" s="20" customFormat="1" x14ac:dyDescent="0.25"/>
    <row r="1640" s="20" customFormat="1" x14ac:dyDescent="0.25"/>
    <row r="1641" s="20" customFormat="1" x14ac:dyDescent="0.25"/>
    <row r="1642" s="20" customFormat="1" x14ac:dyDescent="0.25"/>
    <row r="1643" s="20" customFormat="1" x14ac:dyDescent="0.25"/>
    <row r="1644" s="20" customFormat="1" x14ac:dyDescent="0.25"/>
    <row r="1645" s="20" customFormat="1" x14ac:dyDescent="0.25"/>
    <row r="1646" s="20" customFormat="1" x14ac:dyDescent="0.25"/>
    <row r="1647" s="20" customFormat="1" x14ac:dyDescent="0.25"/>
    <row r="1648" s="20" customFormat="1" x14ac:dyDescent="0.25"/>
    <row r="1649" s="20" customFormat="1" x14ac:dyDescent="0.25"/>
    <row r="1650" s="20" customFormat="1" x14ac:dyDescent="0.25"/>
    <row r="1651" s="20" customFormat="1" x14ac:dyDescent="0.25"/>
    <row r="1652" s="20" customFormat="1" x14ac:dyDescent="0.25"/>
    <row r="1653" s="20" customFormat="1" x14ac:dyDescent="0.25"/>
    <row r="1654" s="20" customFormat="1" x14ac:dyDescent="0.25"/>
    <row r="1655" s="20" customFormat="1" x14ac:dyDescent="0.25"/>
    <row r="1656" s="20" customFormat="1" x14ac:dyDescent="0.25"/>
    <row r="1657" s="20" customFormat="1" x14ac:dyDescent="0.25"/>
    <row r="1658" s="20" customFormat="1" x14ac:dyDescent="0.25"/>
    <row r="1659" s="20" customFormat="1" x14ac:dyDescent="0.25"/>
    <row r="1660" s="20" customFormat="1" x14ac:dyDescent="0.25"/>
    <row r="1661" s="20" customFormat="1" x14ac:dyDescent="0.25"/>
    <row r="1662" s="20" customFormat="1" x14ac:dyDescent="0.25"/>
    <row r="1663" s="20" customFormat="1" x14ac:dyDescent="0.25"/>
    <row r="1664" s="20" customFormat="1" x14ac:dyDescent="0.25"/>
    <row r="1665" s="20" customFormat="1" x14ac:dyDescent="0.25"/>
    <row r="1666" s="20" customFormat="1" x14ac:dyDescent="0.25"/>
    <row r="1667" s="20" customFormat="1" x14ac:dyDescent="0.25"/>
    <row r="1668" s="20" customFormat="1" x14ac:dyDescent="0.25"/>
    <row r="1669" s="20" customFormat="1" x14ac:dyDescent="0.25"/>
    <row r="1670" s="20" customFormat="1" x14ac:dyDescent="0.25"/>
    <row r="1671" s="20" customFormat="1" x14ac:dyDescent="0.25"/>
    <row r="1672" s="20" customFormat="1" x14ac:dyDescent="0.25"/>
    <row r="1673" s="20" customFormat="1" x14ac:dyDescent="0.25"/>
    <row r="1674" s="20" customFormat="1" x14ac:dyDescent="0.25"/>
    <row r="1675" s="20" customFormat="1" x14ac:dyDescent="0.25"/>
    <row r="1676" s="20" customFormat="1" x14ac:dyDescent="0.25"/>
    <row r="1677" s="20" customFormat="1" x14ac:dyDescent="0.25"/>
    <row r="1678" s="20" customFormat="1" x14ac:dyDescent="0.25"/>
    <row r="1679" s="20" customFormat="1" x14ac:dyDescent="0.25"/>
    <row r="1680" s="20" customFormat="1" x14ac:dyDescent="0.25"/>
    <row r="1681" s="20" customFormat="1" x14ac:dyDescent="0.25"/>
    <row r="1682" s="20" customFormat="1" x14ac:dyDescent="0.25"/>
    <row r="1683" s="20" customFormat="1" x14ac:dyDescent="0.25"/>
    <row r="1684" s="20" customFormat="1" x14ac:dyDescent="0.25"/>
    <row r="1685" s="20" customFormat="1" x14ac:dyDescent="0.25"/>
    <row r="1686" s="20" customFormat="1" x14ac:dyDescent="0.25"/>
    <row r="1687" s="20" customFormat="1" x14ac:dyDescent="0.25"/>
    <row r="1688" s="20" customFormat="1" x14ac:dyDescent="0.25"/>
    <row r="1689" s="20" customFormat="1" x14ac:dyDescent="0.25"/>
    <row r="1690" s="20" customFormat="1" x14ac:dyDescent="0.25"/>
    <row r="1691" s="20" customFormat="1" x14ac:dyDescent="0.25"/>
    <row r="1692" s="20" customFormat="1" x14ac:dyDescent="0.25"/>
    <row r="1693" s="20" customFormat="1" x14ac:dyDescent="0.25"/>
    <row r="1694" s="20" customFormat="1" x14ac:dyDescent="0.25"/>
    <row r="1695" s="20" customFormat="1" x14ac:dyDescent="0.25"/>
    <row r="1696" s="20" customFormat="1" x14ac:dyDescent="0.25"/>
    <row r="1697" s="20" customFormat="1" x14ac:dyDescent="0.25"/>
    <row r="1698" s="20" customFormat="1" x14ac:dyDescent="0.25"/>
    <row r="1699" s="20" customFormat="1" x14ac:dyDescent="0.25"/>
    <row r="1700" s="20" customFormat="1" x14ac:dyDescent="0.25"/>
    <row r="1701" s="20" customFormat="1" x14ac:dyDescent="0.25"/>
    <row r="1702" s="20" customFormat="1" x14ac:dyDescent="0.25"/>
    <row r="1703" s="20" customFormat="1" x14ac:dyDescent="0.25"/>
    <row r="1704" s="20" customFormat="1" x14ac:dyDescent="0.25"/>
    <row r="1705" s="20" customFormat="1" x14ac:dyDescent="0.25"/>
    <row r="1706" s="20" customFormat="1" x14ac:dyDescent="0.25"/>
    <row r="1707" s="20" customFormat="1" x14ac:dyDescent="0.25"/>
    <row r="1708" s="20" customFormat="1" x14ac:dyDescent="0.25"/>
    <row r="1709" s="20" customFormat="1" x14ac:dyDescent="0.25"/>
    <row r="1710" s="20" customFormat="1" x14ac:dyDescent="0.25"/>
    <row r="1711" s="20" customFormat="1" x14ac:dyDescent="0.25"/>
    <row r="1712" s="20" customFormat="1" x14ac:dyDescent="0.25"/>
    <row r="1713" s="20" customFormat="1" x14ac:dyDescent="0.25"/>
    <row r="1714" s="20" customFormat="1" x14ac:dyDescent="0.25"/>
    <row r="1715" s="20" customFormat="1" x14ac:dyDescent="0.25"/>
    <row r="1716" s="20" customFormat="1" x14ac:dyDescent="0.25"/>
    <row r="1717" s="20" customFormat="1" x14ac:dyDescent="0.25"/>
    <row r="1718" s="20" customFormat="1" x14ac:dyDescent="0.25"/>
    <row r="1719" s="20" customFormat="1" x14ac:dyDescent="0.25"/>
    <row r="1720" s="20" customFormat="1" x14ac:dyDescent="0.25"/>
    <row r="1721" s="20" customFormat="1" x14ac:dyDescent="0.25"/>
    <row r="1722" s="20" customFormat="1" x14ac:dyDescent="0.25"/>
    <row r="1723" s="20" customFormat="1" x14ac:dyDescent="0.25"/>
    <row r="1724" s="20" customFormat="1" x14ac:dyDescent="0.25"/>
    <row r="1725" s="20" customFormat="1" x14ac:dyDescent="0.25"/>
    <row r="1726" s="20" customFormat="1" x14ac:dyDescent="0.25"/>
    <row r="1727" s="20" customFormat="1" x14ac:dyDescent="0.25"/>
    <row r="1728" s="20" customFormat="1" x14ac:dyDescent="0.25"/>
    <row r="1729" s="20" customFormat="1" x14ac:dyDescent="0.25"/>
    <row r="1730" s="20" customFormat="1" x14ac:dyDescent="0.25"/>
    <row r="1731" s="20" customFormat="1" x14ac:dyDescent="0.25"/>
    <row r="1732" s="20" customFormat="1" x14ac:dyDescent="0.25"/>
    <row r="1733" s="20" customFormat="1" x14ac:dyDescent="0.25"/>
    <row r="1734" s="20" customFormat="1" x14ac:dyDescent="0.25"/>
    <row r="1735" s="20" customFormat="1" x14ac:dyDescent="0.25"/>
    <row r="1736" s="20" customFormat="1" x14ac:dyDescent="0.25"/>
    <row r="1737" s="20" customFormat="1" x14ac:dyDescent="0.25"/>
    <row r="1738" s="20" customFormat="1" x14ac:dyDescent="0.25"/>
    <row r="1739" s="20" customFormat="1" x14ac:dyDescent="0.25"/>
    <row r="1740" s="20" customFormat="1" x14ac:dyDescent="0.25"/>
    <row r="1741" s="20" customFormat="1" x14ac:dyDescent="0.25"/>
    <row r="1742" s="20" customFormat="1" x14ac:dyDescent="0.25"/>
    <row r="1743" s="20" customFormat="1" x14ac:dyDescent="0.25"/>
    <row r="1744" s="20" customFormat="1" x14ac:dyDescent="0.25"/>
    <row r="1745" s="20" customFormat="1" x14ac:dyDescent="0.25"/>
    <row r="1746" s="20" customFormat="1" x14ac:dyDescent="0.25"/>
    <row r="1747" s="20" customFormat="1" x14ac:dyDescent="0.25"/>
    <row r="1748" s="20" customFormat="1" x14ac:dyDescent="0.25"/>
    <row r="1749" s="20" customFormat="1" x14ac:dyDescent="0.25"/>
    <row r="1750" s="20" customFormat="1" x14ac:dyDescent="0.25"/>
    <row r="1751" s="20" customFormat="1" x14ac:dyDescent="0.25"/>
    <row r="1752" s="20" customFormat="1" x14ac:dyDescent="0.25"/>
    <row r="1753" s="20" customFormat="1" x14ac:dyDescent="0.25"/>
    <row r="1754" s="20" customFormat="1" x14ac:dyDescent="0.25"/>
    <row r="1755" s="20" customFormat="1" x14ac:dyDescent="0.25"/>
    <row r="1756" s="20" customFormat="1" x14ac:dyDescent="0.25"/>
    <row r="1757" s="20" customFormat="1" x14ac:dyDescent="0.25"/>
    <row r="1758" s="20" customFormat="1" x14ac:dyDescent="0.25"/>
    <row r="1759" s="20" customFormat="1" x14ac:dyDescent="0.25"/>
    <row r="1760" s="20" customFormat="1" x14ac:dyDescent="0.25"/>
    <row r="1761" s="20" customFormat="1" x14ac:dyDescent="0.25"/>
    <row r="1762" s="20" customFormat="1" x14ac:dyDescent="0.25"/>
    <row r="1763" s="20" customFormat="1" x14ac:dyDescent="0.25"/>
    <row r="1764" s="20" customFormat="1" x14ac:dyDescent="0.25"/>
    <row r="1765" s="20" customFormat="1" x14ac:dyDescent="0.25"/>
    <row r="1766" s="20" customFormat="1" x14ac:dyDescent="0.25"/>
    <row r="1767" s="20" customFormat="1" x14ac:dyDescent="0.25"/>
    <row r="1768" s="20" customFormat="1" x14ac:dyDescent="0.25"/>
    <row r="1769" s="20" customFormat="1" x14ac:dyDescent="0.25"/>
    <row r="1770" s="20" customFormat="1" x14ac:dyDescent="0.25"/>
    <row r="1771" s="20" customFormat="1" x14ac:dyDescent="0.25"/>
    <row r="1772" s="20" customFormat="1" x14ac:dyDescent="0.25"/>
    <row r="1773" s="20" customFormat="1" x14ac:dyDescent="0.25"/>
    <row r="1774" s="20" customFormat="1" x14ac:dyDescent="0.25"/>
    <row r="1775" s="20" customFormat="1" x14ac:dyDescent="0.25"/>
    <row r="1776" s="20" customFormat="1" x14ac:dyDescent="0.25"/>
    <row r="1777" s="20" customFormat="1" x14ac:dyDescent="0.25"/>
    <row r="1778" s="20" customFormat="1" x14ac:dyDescent="0.25"/>
    <row r="1779" s="20" customFormat="1" x14ac:dyDescent="0.25"/>
    <row r="1780" s="20" customFormat="1" x14ac:dyDescent="0.25"/>
    <row r="1781" s="20" customFormat="1" x14ac:dyDescent="0.25"/>
    <row r="1782" s="20" customFormat="1" x14ac:dyDescent="0.25"/>
    <row r="1783" s="20" customFormat="1" x14ac:dyDescent="0.25"/>
    <row r="1784" s="20" customFormat="1" x14ac:dyDescent="0.25"/>
    <row r="1785" s="20" customFormat="1" x14ac:dyDescent="0.25"/>
    <row r="1786" s="20" customFormat="1" x14ac:dyDescent="0.25"/>
    <row r="1787" s="20" customFormat="1" x14ac:dyDescent="0.25"/>
    <row r="1788" s="20" customFormat="1" x14ac:dyDescent="0.25"/>
    <row r="1789" s="20" customFormat="1" x14ac:dyDescent="0.25"/>
    <row r="1790" s="20" customFormat="1" x14ac:dyDescent="0.25"/>
    <row r="1791" s="20" customFormat="1" x14ac:dyDescent="0.25"/>
    <row r="1792" s="20" customFormat="1" x14ac:dyDescent="0.25"/>
    <row r="1793" s="20" customFormat="1" x14ac:dyDescent="0.25"/>
    <row r="1794" s="20" customFormat="1" x14ac:dyDescent="0.25"/>
    <row r="1795" s="20" customFormat="1" x14ac:dyDescent="0.25"/>
    <row r="1796" s="20" customFormat="1" x14ac:dyDescent="0.25"/>
    <row r="1797" s="20" customFormat="1" x14ac:dyDescent="0.25"/>
    <row r="1798" s="20" customFormat="1" x14ac:dyDescent="0.25"/>
    <row r="1799" s="20" customFormat="1" x14ac:dyDescent="0.25"/>
    <row r="1800" s="20" customFormat="1" x14ac:dyDescent="0.25"/>
    <row r="1801" s="20" customFormat="1" x14ac:dyDescent="0.25"/>
    <row r="1802" s="20" customFormat="1" x14ac:dyDescent="0.25"/>
    <row r="1803" s="20" customFormat="1" x14ac:dyDescent="0.25"/>
    <row r="1804" s="20" customFormat="1" x14ac:dyDescent="0.25"/>
    <row r="1805" s="20" customFormat="1" x14ac:dyDescent="0.25"/>
    <row r="1806" s="20" customFormat="1" x14ac:dyDescent="0.25"/>
    <row r="1807" s="20" customFormat="1" x14ac:dyDescent="0.25"/>
    <row r="1808" s="20" customFormat="1" x14ac:dyDescent="0.25"/>
    <row r="1809" s="20" customFormat="1" x14ac:dyDescent="0.25"/>
    <row r="1810" s="20" customFormat="1" x14ac:dyDescent="0.25"/>
    <row r="1811" s="20" customFormat="1" x14ac:dyDescent="0.25"/>
    <row r="1812" s="20" customFormat="1" x14ac:dyDescent="0.25"/>
    <row r="1813" s="20" customFormat="1" x14ac:dyDescent="0.25"/>
    <row r="1814" s="20" customFormat="1" x14ac:dyDescent="0.25"/>
    <row r="1815" s="20" customFormat="1" x14ac:dyDescent="0.25"/>
    <row r="1816" s="20" customFormat="1" x14ac:dyDescent="0.25"/>
    <row r="1817" s="20" customFormat="1" x14ac:dyDescent="0.25"/>
    <row r="1818" s="20" customFormat="1" x14ac:dyDescent="0.25"/>
    <row r="1819" s="20" customFormat="1" x14ac:dyDescent="0.25"/>
    <row r="1820" s="20" customFormat="1" x14ac:dyDescent="0.25"/>
    <row r="1821" s="20" customFormat="1" x14ac:dyDescent="0.25"/>
    <row r="1822" s="20" customFormat="1" x14ac:dyDescent="0.25"/>
    <row r="1823" s="20" customFormat="1" x14ac:dyDescent="0.25"/>
    <row r="1824" s="20" customFormat="1" x14ac:dyDescent="0.25"/>
    <row r="1825" spans="4:68" s="20" customFormat="1" x14ac:dyDescent="0.25"/>
    <row r="1826" spans="4:68" s="20" customFormat="1" x14ac:dyDescent="0.25"/>
    <row r="1827" spans="4:68" s="20" customFormat="1" x14ac:dyDescent="0.25"/>
    <row r="1828" spans="4:68" s="20" customFormat="1" x14ac:dyDescent="0.25"/>
    <row r="1829" spans="4:68" s="20" customFormat="1" x14ac:dyDescent="0.25"/>
    <row r="1830" spans="4:68" s="20" customFormat="1" x14ac:dyDescent="0.25"/>
    <row r="1831" spans="4:68" s="20" customFormat="1" x14ac:dyDescent="0.25"/>
    <row r="1832" spans="4:68" s="20" customFormat="1" x14ac:dyDescent="0.25"/>
    <row r="1833" spans="4:68" s="20" customFormat="1" x14ac:dyDescent="0.25"/>
    <row r="1834" spans="4:68" s="20" customFormat="1" x14ac:dyDescent="0.25">
      <c r="BK1834" s="101"/>
      <c r="BL1834"/>
      <c r="BM1834"/>
      <c r="BN1834"/>
      <c r="BO1834"/>
      <c r="BP1834"/>
    </row>
    <row r="1835" spans="4:68" s="20" customFormat="1" x14ac:dyDescent="0.25">
      <c r="BK1835" s="101"/>
      <c r="BL1835"/>
      <c r="BM1835"/>
      <c r="BN1835"/>
      <c r="BO1835"/>
      <c r="BP1835"/>
    </row>
    <row r="1836" spans="4:68" s="20" customFormat="1" x14ac:dyDescent="0.25">
      <c r="BK1836" s="101"/>
      <c r="BL1836"/>
      <c r="BM1836"/>
      <c r="BN1836"/>
      <c r="BO1836"/>
      <c r="BP1836"/>
    </row>
    <row r="1837" spans="4:68" s="20" customFormat="1" x14ac:dyDescent="0.25">
      <c r="BK1837" s="101"/>
      <c r="BL1837"/>
      <c r="BM1837"/>
      <c r="BN1837"/>
      <c r="BO1837"/>
      <c r="BP1837"/>
    </row>
    <row r="1838" spans="4:68" s="20" customFormat="1" x14ac:dyDescent="0.25">
      <c r="BK1838" s="101"/>
      <c r="BL1838"/>
      <c r="BM1838"/>
      <c r="BN1838"/>
      <c r="BO1838"/>
      <c r="BP1838"/>
    </row>
    <row r="1839" spans="4:68" s="20" customFormat="1" x14ac:dyDescent="0.25">
      <c r="BK1839" s="101"/>
      <c r="BL1839"/>
      <c r="BM1839"/>
      <c r="BN1839"/>
      <c r="BO1839"/>
      <c r="BP1839"/>
    </row>
    <row r="1840" spans="4:68" x14ac:dyDescent="0.25"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  <c r="AA1840" s="20"/>
      <c r="AB1840" s="20"/>
      <c r="AC1840" s="20"/>
      <c r="AD1840" s="20"/>
      <c r="AE1840" s="20"/>
      <c r="AF1840" s="20"/>
      <c r="AG1840" s="20"/>
      <c r="AH1840" s="20"/>
      <c r="AI1840" s="20"/>
      <c r="AJ1840" s="20"/>
      <c r="AK1840" s="20"/>
      <c r="AL1840" s="20"/>
      <c r="AM1840" s="20"/>
      <c r="AN1840" s="20"/>
      <c r="AO1840" s="20"/>
      <c r="AP1840" s="20"/>
      <c r="AQ1840" s="20"/>
      <c r="AR1840" s="20"/>
      <c r="AS1840" s="20"/>
    </row>
    <row r="1841" spans="4:45" x14ac:dyDescent="0.25"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  <c r="AA1841" s="20"/>
      <c r="AB1841" s="20"/>
      <c r="AC1841" s="20"/>
      <c r="AD1841" s="20"/>
      <c r="AE1841" s="20"/>
      <c r="AF1841" s="20"/>
      <c r="AG1841" s="20"/>
      <c r="AH1841" s="20"/>
      <c r="AI1841" s="20"/>
      <c r="AJ1841" s="20"/>
      <c r="AK1841" s="20"/>
      <c r="AL1841" s="20"/>
      <c r="AM1841" s="20"/>
      <c r="AN1841" s="20"/>
      <c r="AO1841" s="20"/>
      <c r="AP1841" s="20"/>
      <c r="AQ1841" s="20"/>
      <c r="AR1841" s="20"/>
      <c r="AS1841" s="20"/>
    </row>
    <row r="1842" spans="4:45" x14ac:dyDescent="0.25"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  <c r="Y1842" s="20"/>
      <c r="Z1842" s="20"/>
      <c r="AA1842" s="20"/>
      <c r="AB1842" s="20"/>
      <c r="AC1842" s="20"/>
      <c r="AD1842" s="20"/>
      <c r="AE1842" s="20"/>
      <c r="AF1842" s="20"/>
      <c r="AG1842" s="20"/>
      <c r="AH1842" s="20"/>
      <c r="AI1842" s="20"/>
      <c r="AJ1842" s="20"/>
      <c r="AK1842" s="20"/>
      <c r="AL1842" s="20"/>
      <c r="AM1842" s="20"/>
      <c r="AN1842" s="20"/>
      <c r="AO1842" s="20"/>
      <c r="AP1842" s="20"/>
      <c r="AQ1842" s="20"/>
      <c r="AR1842" s="20"/>
      <c r="AS1842" s="20"/>
    </row>
    <row r="1843" spans="4:45" x14ac:dyDescent="0.25"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  <c r="Q1843" s="20"/>
      <c r="R1843" s="20"/>
      <c r="S1843" s="20"/>
      <c r="T1843" s="20"/>
      <c r="U1843" s="20"/>
      <c r="V1843" s="20"/>
      <c r="W1843" s="20"/>
      <c r="X1843" s="20"/>
      <c r="Y1843" s="20"/>
      <c r="Z1843" s="20"/>
      <c r="AA1843" s="20"/>
      <c r="AB1843" s="20"/>
      <c r="AC1843" s="20"/>
      <c r="AD1843" s="20"/>
      <c r="AE1843" s="20"/>
      <c r="AF1843" s="20"/>
      <c r="AG1843" s="20"/>
      <c r="AH1843" s="20"/>
      <c r="AI1843" s="20"/>
      <c r="AJ1843" s="20"/>
      <c r="AK1843" s="20"/>
      <c r="AL1843" s="20"/>
      <c r="AM1843" s="20"/>
      <c r="AN1843" s="20"/>
      <c r="AO1843" s="20"/>
      <c r="AP1843" s="20"/>
      <c r="AQ1843" s="20"/>
      <c r="AR1843" s="20"/>
      <c r="AS1843" s="20"/>
    </row>
    <row r="1844" spans="4:45" x14ac:dyDescent="0.25"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  <c r="Q1844" s="20"/>
      <c r="R1844" s="20"/>
      <c r="S1844" s="20"/>
      <c r="T1844" s="20"/>
      <c r="U1844" s="20"/>
      <c r="V1844" s="20"/>
      <c r="W1844" s="20"/>
      <c r="X1844" s="20"/>
      <c r="Y1844" s="20"/>
      <c r="Z1844" s="20"/>
      <c r="AA1844" s="20"/>
      <c r="AB1844" s="20"/>
      <c r="AC1844" s="20"/>
      <c r="AD1844" s="20"/>
      <c r="AE1844" s="20"/>
      <c r="AF1844" s="20"/>
      <c r="AG1844" s="20"/>
      <c r="AH1844" s="20"/>
      <c r="AI1844" s="20"/>
      <c r="AJ1844" s="20"/>
      <c r="AK1844" s="20"/>
      <c r="AL1844" s="20"/>
      <c r="AM1844" s="20"/>
      <c r="AN1844" s="20"/>
      <c r="AO1844" s="20"/>
      <c r="AP1844" s="20"/>
      <c r="AQ1844" s="20"/>
      <c r="AR1844" s="20"/>
      <c r="AS1844" s="20"/>
    </row>
    <row r="1845" spans="4:45" x14ac:dyDescent="0.25"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  <c r="Q1845" s="20"/>
      <c r="R1845" s="20"/>
      <c r="S1845" s="20"/>
      <c r="T1845" s="20"/>
      <c r="U1845" s="20"/>
      <c r="V1845" s="20"/>
      <c r="W1845" s="20"/>
      <c r="X1845" s="20"/>
      <c r="Y1845" s="20"/>
      <c r="Z1845" s="20"/>
      <c r="AA1845" s="20"/>
      <c r="AB1845" s="20"/>
      <c r="AC1845" s="20"/>
      <c r="AD1845" s="20"/>
      <c r="AE1845" s="20"/>
      <c r="AF1845" s="20"/>
      <c r="AG1845" s="20"/>
      <c r="AH1845" s="20"/>
      <c r="AI1845" s="20"/>
      <c r="AJ1845" s="20"/>
      <c r="AK1845" s="20"/>
      <c r="AL1845" s="20"/>
      <c r="AM1845" s="20"/>
      <c r="AN1845" s="20"/>
      <c r="AO1845" s="20"/>
      <c r="AP1845" s="20"/>
      <c r="AQ1845" s="20"/>
      <c r="AR1845" s="20"/>
      <c r="AS1845" s="20"/>
    </row>
    <row r="1846" spans="4:45" x14ac:dyDescent="0.25"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  <c r="Q1846" s="20"/>
      <c r="R1846" s="20"/>
      <c r="S1846" s="20"/>
      <c r="T1846" s="20"/>
      <c r="U1846" s="20"/>
      <c r="V1846" s="20"/>
      <c r="W1846" s="20"/>
      <c r="X1846" s="20"/>
      <c r="Y1846" s="20"/>
      <c r="Z1846" s="20"/>
      <c r="AA1846" s="20"/>
      <c r="AB1846" s="20"/>
      <c r="AC1846" s="20"/>
      <c r="AD1846" s="20"/>
      <c r="AE1846" s="20"/>
      <c r="AF1846" s="20"/>
      <c r="AG1846" s="20"/>
      <c r="AH1846" s="20"/>
      <c r="AI1846" s="20"/>
      <c r="AJ1846" s="20"/>
      <c r="AK1846" s="20"/>
      <c r="AL1846" s="20"/>
      <c r="AM1846" s="20"/>
      <c r="AN1846" s="20"/>
      <c r="AO1846" s="20"/>
      <c r="AP1846" s="20"/>
      <c r="AQ1846" s="20"/>
      <c r="AR1846" s="20"/>
      <c r="AS1846" s="20"/>
    </row>
    <row r="1847" spans="4:45" x14ac:dyDescent="0.25"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  <c r="Y1847" s="20"/>
      <c r="Z1847" s="20"/>
      <c r="AA1847" s="20"/>
      <c r="AB1847" s="20"/>
      <c r="AC1847" s="20"/>
      <c r="AD1847" s="20"/>
      <c r="AE1847" s="20"/>
      <c r="AF1847" s="20"/>
      <c r="AG1847" s="20"/>
      <c r="AH1847" s="20"/>
      <c r="AI1847" s="20"/>
      <c r="AJ1847" s="20"/>
      <c r="AK1847" s="20"/>
      <c r="AL1847" s="20"/>
      <c r="AM1847" s="20"/>
      <c r="AN1847" s="20"/>
      <c r="AO1847" s="20"/>
      <c r="AP1847" s="20"/>
      <c r="AQ1847" s="20"/>
      <c r="AR1847" s="20"/>
      <c r="AS1847" s="20"/>
    </row>
    <row r="1848" spans="4:45" x14ac:dyDescent="0.25"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  <c r="Q1848" s="20"/>
      <c r="R1848" s="20"/>
      <c r="S1848" s="20"/>
      <c r="T1848" s="20"/>
      <c r="U1848" s="20"/>
      <c r="V1848" s="20"/>
      <c r="W1848" s="20"/>
      <c r="X1848" s="20"/>
      <c r="Y1848" s="20"/>
      <c r="Z1848" s="20"/>
      <c r="AA1848" s="20"/>
      <c r="AB1848" s="20"/>
      <c r="AC1848" s="20"/>
      <c r="AD1848" s="20"/>
      <c r="AE1848" s="20"/>
      <c r="AF1848" s="20"/>
      <c r="AG1848" s="20"/>
      <c r="AH1848" s="20"/>
      <c r="AI1848" s="20"/>
      <c r="AJ1848" s="20"/>
      <c r="AK1848" s="20"/>
      <c r="AL1848" s="20"/>
      <c r="AM1848" s="20"/>
      <c r="AN1848" s="20"/>
      <c r="AO1848" s="20"/>
      <c r="AP1848" s="20"/>
      <c r="AQ1848" s="20"/>
      <c r="AR1848" s="20"/>
      <c r="AS1848" s="20"/>
    </row>
    <row r="1849" spans="4:45" x14ac:dyDescent="0.25"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  <c r="Y1849" s="20"/>
      <c r="Z1849" s="20"/>
      <c r="AA1849" s="20"/>
      <c r="AB1849" s="20"/>
      <c r="AC1849" s="20"/>
      <c r="AD1849" s="20"/>
      <c r="AE1849" s="20"/>
      <c r="AF1849" s="20"/>
      <c r="AG1849" s="20"/>
      <c r="AH1849" s="20"/>
      <c r="AI1849" s="20"/>
      <c r="AJ1849" s="20"/>
      <c r="AK1849" s="20"/>
      <c r="AL1849" s="20"/>
      <c r="AM1849" s="20"/>
      <c r="AN1849" s="20"/>
      <c r="AO1849" s="20"/>
      <c r="AP1849" s="20"/>
      <c r="AQ1849" s="20"/>
      <c r="AR1849" s="20"/>
      <c r="AS1849" s="20"/>
    </row>
    <row r="1850" spans="4:45" x14ac:dyDescent="0.25"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  <c r="Y1850" s="20"/>
      <c r="Z1850" s="20"/>
      <c r="AA1850" s="20"/>
      <c r="AB1850" s="20"/>
      <c r="AC1850" s="20"/>
      <c r="AD1850" s="20"/>
      <c r="AE1850" s="20"/>
      <c r="AF1850" s="20"/>
      <c r="AG1850" s="20"/>
      <c r="AH1850" s="20"/>
      <c r="AI1850" s="20"/>
      <c r="AJ1850" s="20"/>
      <c r="AK1850" s="20"/>
      <c r="AL1850" s="20"/>
      <c r="AM1850" s="20"/>
      <c r="AN1850" s="20"/>
      <c r="AO1850" s="20"/>
      <c r="AP1850" s="20"/>
      <c r="AQ1850" s="20"/>
      <c r="AR1850" s="20"/>
      <c r="AS1850" s="20"/>
    </row>
    <row r="1851" spans="4:45" x14ac:dyDescent="0.25"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  <c r="Y1851" s="20"/>
      <c r="Z1851" s="20"/>
      <c r="AA1851" s="20"/>
      <c r="AB1851" s="20"/>
      <c r="AC1851" s="20"/>
      <c r="AD1851" s="20"/>
      <c r="AE1851" s="20"/>
      <c r="AF1851" s="20"/>
      <c r="AG1851" s="20"/>
      <c r="AH1851" s="20"/>
      <c r="AI1851" s="20"/>
      <c r="AJ1851" s="20"/>
      <c r="AK1851" s="20"/>
      <c r="AL1851" s="20"/>
      <c r="AM1851" s="20"/>
      <c r="AN1851" s="20"/>
      <c r="AO1851" s="20"/>
      <c r="AP1851" s="20"/>
      <c r="AQ1851" s="20"/>
      <c r="AR1851" s="20"/>
      <c r="AS1851" s="20"/>
    </row>
    <row r="1852" spans="4:45" x14ac:dyDescent="0.25"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  <c r="Y1852" s="20"/>
      <c r="Z1852" s="20"/>
      <c r="AA1852" s="20"/>
      <c r="AB1852" s="20"/>
      <c r="AC1852" s="20"/>
      <c r="AD1852" s="20"/>
      <c r="AE1852" s="20"/>
      <c r="AF1852" s="20"/>
      <c r="AG1852" s="20"/>
      <c r="AH1852" s="20"/>
      <c r="AI1852" s="20"/>
      <c r="AJ1852" s="20"/>
      <c r="AK1852" s="20"/>
      <c r="AL1852" s="20"/>
      <c r="AM1852" s="20"/>
      <c r="AN1852" s="20"/>
      <c r="AO1852" s="20"/>
      <c r="AP1852" s="20"/>
      <c r="AQ1852" s="20"/>
      <c r="AR1852" s="20"/>
      <c r="AS1852" s="20"/>
    </row>
    <row r="1853" spans="4:45" x14ac:dyDescent="0.25"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  <c r="Y1853" s="20"/>
      <c r="Z1853" s="20"/>
      <c r="AA1853" s="20"/>
      <c r="AB1853" s="20"/>
      <c r="AC1853" s="20"/>
      <c r="AD1853" s="20"/>
      <c r="AE1853" s="20"/>
      <c r="AF1853" s="20"/>
      <c r="AG1853" s="20"/>
      <c r="AH1853" s="20"/>
      <c r="AI1853" s="20"/>
      <c r="AJ1853" s="20"/>
      <c r="AK1853" s="20"/>
      <c r="AL1853" s="20"/>
      <c r="AM1853" s="20"/>
      <c r="AN1853" s="20"/>
      <c r="AO1853" s="20"/>
      <c r="AP1853" s="20"/>
      <c r="AQ1853" s="20"/>
      <c r="AR1853" s="20"/>
      <c r="AS1853" s="20"/>
    </row>
    <row r="1854" spans="4:45" x14ac:dyDescent="0.25"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  <c r="Y1854" s="20"/>
      <c r="Z1854" s="20"/>
      <c r="AA1854" s="20"/>
      <c r="AB1854" s="20"/>
      <c r="AC1854" s="20"/>
      <c r="AD1854" s="20"/>
      <c r="AE1854" s="20"/>
      <c r="AF1854" s="20"/>
      <c r="AG1854" s="20"/>
      <c r="AH1854" s="20"/>
      <c r="AI1854" s="20"/>
      <c r="AJ1854" s="20"/>
      <c r="AK1854" s="20"/>
      <c r="AL1854" s="20"/>
      <c r="AM1854" s="20"/>
      <c r="AN1854" s="20"/>
      <c r="AO1854" s="20"/>
      <c r="AP1854" s="20"/>
      <c r="AQ1854" s="20"/>
      <c r="AR1854" s="20"/>
      <c r="AS1854" s="20"/>
    </row>
    <row r="1855" spans="4:45" x14ac:dyDescent="0.25"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  <c r="Q1855" s="20"/>
      <c r="R1855" s="20"/>
      <c r="S1855" s="20"/>
      <c r="T1855" s="20"/>
      <c r="U1855" s="20"/>
      <c r="V1855" s="20"/>
      <c r="W1855" s="20"/>
      <c r="X1855" s="20"/>
      <c r="Y1855" s="20"/>
      <c r="Z1855" s="20"/>
      <c r="AA1855" s="20"/>
      <c r="AB1855" s="20"/>
      <c r="AC1855" s="20"/>
      <c r="AD1855" s="20"/>
      <c r="AE1855" s="20"/>
      <c r="AF1855" s="20"/>
      <c r="AG1855" s="20"/>
      <c r="AH1855" s="20"/>
      <c r="AI1855" s="20"/>
      <c r="AJ1855" s="20"/>
      <c r="AK1855" s="20"/>
      <c r="AL1855" s="20"/>
      <c r="AM1855" s="20"/>
      <c r="AN1855" s="20"/>
      <c r="AO1855" s="20"/>
      <c r="AP1855" s="20"/>
      <c r="AQ1855" s="20"/>
      <c r="AR1855" s="20"/>
      <c r="AS1855" s="20"/>
    </row>
    <row r="1856" spans="4:45" x14ac:dyDescent="0.25"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  <c r="Q1856" s="20"/>
      <c r="R1856" s="20"/>
      <c r="S1856" s="20"/>
      <c r="T1856" s="20"/>
      <c r="U1856" s="20"/>
      <c r="V1856" s="20"/>
      <c r="W1856" s="20"/>
      <c r="X1856" s="20"/>
      <c r="Y1856" s="20"/>
      <c r="Z1856" s="20"/>
      <c r="AA1856" s="20"/>
      <c r="AB1856" s="20"/>
      <c r="AC1856" s="20"/>
      <c r="AD1856" s="20"/>
      <c r="AE1856" s="20"/>
      <c r="AF1856" s="20"/>
      <c r="AG1856" s="20"/>
      <c r="AH1856" s="20"/>
      <c r="AI1856" s="20"/>
      <c r="AJ1856" s="20"/>
      <c r="AK1856" s="20"/>
      <c r="AL1856" s="20"/>
      <c r="AM1856" s="20"/>
      <c r="AN1856" s="20"/>
      <c r="AO1856" s="20"/>
      <c r="AP1856" s="20"/>
      <c r="AQ1856" s="20"/>
      <c r="AR1856" s="20"/>
      <c r="AS1856" s="20"/>
    </row>
    <row r="1857" spans="4:45" x14ac:dyDescent="0.25"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  <c r="Y1857" s="20"/>
      <c r="Z1857" s="20"/>
      <c r="AA1857" s="20"/>
      <c r="AB1857" s="20"/>
      <c r="AC1857" s="20"/>
      <c r="AD1857" s="20"/>
      <c r="AE1857" s="20"/>
      <c r="AF1857" s="20"/>
      <c r="AG1857" s="20"/>
      <c r="AH1857" s="20"/>
      <c r="AI1857" s="20"/>
      <c r="AJ1857" s="20"/>
      <c r="AK1857" s="20"/>
      <c r="AL1857" s="20"/>
      <c r="AM1857" s="20"/>
      <c r="AN1857" s="20"/>
      <c r="AO1857" s="20"/>
      <c r="AP1857" s="20"/>
      <c r="AQ1857" s="20"/>
      <c r="AR1857" s="20"/>
      <c r="AS1857" s="20"/>
    </row>
    <row r="1858" spans="4:45" x14ac:dyDescent="0.25"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  <c r="AA1858" s="20"/>
      <c r="AB1858" s="20"/>
      <c r="AC1858" s="20"/>
      <c r="AD1858" s="20"/>
      <c r="AE1858" s="20"/>
      <c r="AF1858" s="20"/>
      <c r="AG1858" s="20"/>
      <c r="AH1858" s="20"/>
      <c r="AI1858" s="20"/>
      <c r="AJ1858" s="20"/>
      <c r="AK1858" s="20"/>
      <c r="AL1858" s="20"/>
      <c r="AM1858" s="20"/>
      <c r="AN1858" s="20"/>
      <c r="AO1858" s="20"/>
      <c r="AP1858" s="20"/>
      <c r="AQ1858" s="20"/>
      <c r="AR1858" s="20"/>
      <c r="AS1858" s="20"/>
    </row>
    <row r="1859" spans="4:45" x14ac:dyDescent="0.25"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  <c r="AA1859" s="20"/>
      <c r="AB1859" s="20"/>
      <c r="AC1859" s="20"/>
      <c r="AD1859" s="20"/>
      <c r="AE1859" s="20"/>
      <c r="AF1859" s="20"/>
      <c r="AG1859" s="20"/>
      <c r="AH1859" s="20"/>
      <c r="AI1859" s="20"/>
      <c r="AJ1859" s="20"/>
      <c r="AK1859" s="20"/>
      <c r="AL1859" s="20"/>
      <c r="AM1859" s="20"/>
      <c r="AN1859" s="20"/>
      <c r="AO1859" s="20"/>
      <c r="AP1859" s="20"/>
      <c r="AQ1859" s="20"/>
      <c r="AR1859" s="20"/>
      <c r="AS1859" s="20"/>
    </row>
    <row r="1860" spans="4:45" x14ac:dyDescent="0.25"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  <c r="AA1860" s="20"/>
      <c r="AB1860" s="20"/>
      <c r="AC1860" s="20"/>
      <c r="AD1860" s="20"/>
      <c r="AE1860" s="20"/>
      <c r="AF1860" s="20"/>
      <c r="AG1860" s="20"/>
      <c r="AH1860" s="20"/>
      <c r="AI1860" s="20"/>
      <c r="AJ1860" s="20"/>
      <c r="AK1860" s="20"/>
      <c r="AL1860" s="20"/>
      <c r="AM1860" s="20"/>
      <c r="AN1860" s="20"/>
      <c r="AO1860" s="20"/>
      <c r="AP1860" s="20"/>
      <c r="AQ1860" s="20"/>
      <c r="AR1860" s="20"/>
      <c r="AS1860" s="20"/>
    </row>
    <row r="1861" spans="4:45" x14ac:dyDescent="0.25"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  <c r="Y1861" s="20"/>
      <c r="Z1861" s="20"/>
      <c r="AA1861" s="20"/>
      <c r="AB1861" s="20"/>
      <c r="AC1861" s="20"/>
      <c r="AD1861" s="20"/>
      <c r="AE1861" s="20"/>
      <c r="AF1861" s="20"/>
      <c r="AG1861" s="20"/>
      <c r="AH1861" s="20"/>
      <c r="AI1861" s="20"/>
      <c r="AJ1861" s="20"/>
      <c r="AK1861" s="20"/>
      <c r="AL1861" s="20"/>
      <c r="AM1861" s="20"/>
      <c r="AN1861" s="20"/>
      <c r="AO1861" s="20"/>
      <c r="AP1861" s="20"/>
      <c r="AQ1861" s="20"/>
      <c r="AR1861" s="20"/>
      <c r="AS1861" s="20"/>
    </row>
    <row r="1862" spans="4:45" x14ac:dyDescent="0.25"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  <c r="AE1862" s="20"/>
      <c r="AF1862" s="20"/>
      <c r="AG1862" s="20"/>
      <c r="AH1862" s="20"/>
      <c r="AI1862" s="20"/>
      <c r="AJ1862" s="20"/>
      <c r="AK1862" s="20"/>
      <c r="AL1862" s="20"/>
      <c r="AM1862" s="20"/>
      <c r="AN1862" s="20"/>
      <c r="AO1862" s="20"/>
      <c r="AP1862" s="20"/>
      <c r="AQ1862" s="20"/>
      <c r="AR1862" s="20"/>
      <c r="AS1862" s="20"/>
    </row>
    <row r="1863" spans="4:45" x14ac:dyDescent="0.25"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20"/>
      <c r="AC1863" s="20"/>
      <c r="AD1863" s="20"/>
      <c r="AE1863" s="20"/>
      <c r="AF1863" s="20"/>
      <c r="AG1863" s="20"/>
      <c r="AH1863" s="20"/>
      <c r="AI1863" s="20"/>
      <c r="AJ1863" s="20"/>
      <c r="AK1863" s="20"/>
      <c r="AL1863" s="20"/>
      <c r="AM1863" s="20"/>
      <c r="AN1863" s="20"/>
      <c r="AO1863" s="20"/>
      <c r="AP1863" s="20"/>
      <c r="AQ1863" s="20"/>
      <c r="AR1863" s="20"/>
      <c r="AS1863" s="20"/>
    </row>
    <row r="1864" spans="4:45" x14ac:dyDescent="0.25"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20"/>
      <c r="AC1864" s="20"/>
      <c r="AD1864" s="20"/>
      <c r="AE1864" s="20"/>
      <c r="AF1864" s="20"/>
      <c r="AG1864" s="20"/>
      <c r="AH1864" s="20"/>
      <c r="AI1864" s="20"/>
      <c r="AJ1864" s="20"/>
      <c r="AK1864" s="20"/>
      <c r="AL1864" s="20"/>
      <c r="AM1864" s="20"/>
      <c r="AN1864" s="20"/>
      <c r="AO1864" s="20"/>
      <c r="AP1864" s="20"/>
      <c r="AQ1864" s="20"/>
      <c r="AR1864" s="20"/>
      <c r="AS1864" s="20"/>
    </row>
    <row r="1865" spans="4:45" x14ac:dyDescent="0.25"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20"/>
      <c r="AC1865" s="20"/>
      <c r="AD1865" s="20"/>
      <c r="AE1865" s="20"/>
      <c r="AF1865" s="20"/>
      <c r="AG1865" s="20"/>
      <c r="AH1865" s="20"/>
      <c r="AI1865" s="20"/>
      <c r="AJ1865" s="20"/>
      <c r="AK1865" s="20"/>
      <c r="AL1865" s="20"/>
      <c r="AM1865" s="20"/>
      <c r="AN1865" s="20"/>
      <c r="AO1865" s="20"/>
      <c r="AP1865" s="20"/>
      <c r="AQ1865" s="20"/>
      <c r="AR1865" s="20"/>
      <c r="AS1865" s="20"/>
    </row>
    <row r="1866" spans="4:45" x14ac:dyDescent="0.25"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20"/>
      <c r="AC1866" s="20"/>
      <c r="AD1866" s="20"/>
      <c r="AE1866" s="20"/>
      <c r="AF1866" s="20"/>
      <c r="AG1866" s="20"/>
      <c r="AH1866" s="20"/>
      <c r="AI1866" s="20"/>
      <c r="AJ1866" s="20"/>
      <c r="AK1866" s="20"/>
      <c r="AL1866" s="20"/>
      <c r="AM1866" s="20"/>
      <c r="AN1866" s="20"/>
      <c r="AO1866" s="20"/>
      <c r="AP1866" s="20"/>
      <c r="AQ1866" s="20"/>
      <c r="AR1866" s="20"/>
      <c r="AS1866" s="20"/>
    </row>
    <row r="1867" spans="4:45" x14ac:dyDescent="0.25"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20"/>
      <c r="AC1867" s="20"/>
      <c r="AD1867" s="20"/>
      <c r="AE1867" s="20"/>
      <c r="AF1867" s="20"/>
      <c r="AG1867" s="20"/>
      <c r="AH1867" s="20"/>
      <c r="AI1867" s="20"/>
      <c r="AJ1867" s="20"/>
      <c r="AK1867" s="20"/>
      <c r="AL1867" s="20"/>
      <c r="AM1867" s="20"/>
      <c r="AN1867" s="20"/>
      <c r="AO1867" s="20"/>
      <c r="AP1867" s="20"/>
      <c r="AQ1867" s="20"/>
      <c r="AR1867" s="20"/>
      <c r="AS1867" s="20"/>
    </row>
    <row r="1868" spans="4:45" x14ac:dyDescent="0.25"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20"/>
      <c r="AC1868" s="20"/>
      <c r="AD1868" s="20"/>
      <c r="AE1868" s="20"/>
      <c r="AF1868" s="20"/>
      <c r="AG1868" s="20"/>
      <c r="AH1868" s="20"/>
      <c r="AI1868" s="20"/>
      <c r="AJ1868" s="20"/>
      <c r="AK1868" s="20"/>
      <c r="AL1868" s="20"/>
      <c r="AM1868" s="20"/>
      <c r="AN1868" s="20"/>
      <c r="AO1868" s="20"/>
      <c r="AP1868" s="20"/>
      <c r="AQ1868" s="20"/>
      <c r="AR1868" s="20"/>
      <c r="AS1868" s="20"/>
    </row>
    <row r="1869" spans="4:45" x14ac:dyDescent="0.25"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20"/>
      <c r="AC1869" s="20"/>
      <c r="AD1869" s="20"/>
      <c r="AE1869" s="20"/>
      <c r="AF1869" s="20"/>
      <c r="AG1869" s="20"/>
      <c r="AH1869" s="20"/>
      <c r="AI1869" s="20"/>
      <c r="AJ1869" s="20"/>
      <c r="AK1869" s="20"/>
      <c r="AL1869" s="20"/>
      <c r="AM1869" s="20"/>
      <c r="AN1869" s="20"/>
      <c r="AO1869" s="20"/>
      <c r="AP1869" s="20"/>
      <c r="AQ1869" s="20"/>
      <c r="AR1869" s="20"/>
      <c r="AS1869" s="20"/>
    </row>
    <row r="1870" spans="4:45" x14ac:dyDescent="0.25"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20"/>
      <c r="AC1870" s="20"/>
      <c r="AD1870" s="20"/>
      <c r="AE1870" s="20"/>
      <c r="AF1870" s="20"/>
      <c r="AG1870" s="20"/>
      <c r="AH1870" s="20"/>
      <c r="AI1870" s="20"/>
      <c r="AJ1870" s="20"/>
      <c r="AK1870" s="20"/>
      <c r="AL1870" s="20"/>
      <c r="AM1870" s="20"/>
      <c r="AN1870" s="20"/>
      <c r="AO1870" s="20"/>
      <c r="AP1870" s="20"/>
      <c r="AQ1870" s="20"/>
      <c r="AR1870" s="20"/>
      <c r="AS1870" s="20"/>
    </row>
    <row r="1871" spans="4:45" x14ac:dyDescent="0.25"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20"/>
      <c r="AC1871" s="20"/>
      <c r="AD1871" s="20"/>
      <c r="AE1871" s="20"/>
      <c r="AF1871" s="20"/>
      <c r="AG1871" s="20"/>
      <c r="AH1871" s="20"/>
      <c r="AI1871" s="20"/>
      <c r="AJ1871" s="20"/>
      <c r="AK1871" s="20"/>
      <c r="AL1871" s="20"/>
      <c r="AM1871" s="20"/>
      <c r="AN1871" s="20"/>
      <c r="AO1871" s="20"/>
      <c r="AP1871" s="20"/>
      <c r="AQ1871" s="20"/>
      <c r="AR1871" s="20"/>
      <c r="AS1871" s="20"/>
    </row>
    <row r="1872" spans="4:45" x14ac:dyDescent="0.25"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20"/>
      <c r="AC1872" s="20"/>
      <c r="AD1872" s="20"/>
      <c r="AE1872" s="20"/>
      <c r="AF1872" s="20"/>
      <c r="AG1872" s="20"/>
      <c r="AH1872" s="20"/>
      <c r="AI1872" s="20"/>
      <c r="AJ1872" s="20"/>
      <c r="AK1872" s="20"/>
      <c r="AL1872" s="20"/>
      <c r="AM1872" s="20"/>
      <c r="AN1872" s="20"/>
      <c r="AO1872" s="20"/>
      <c r="AP1872" s="20"/>
      <c r="AQ1872" s="20"/>
      <c r="AR1872" s="20"/>
      <c r="AS1872" s="20"/>
    </row>
    <row r="1873" spans="4:45" x14ac:dyDescent="0.25"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20"/>
      <c r="AC1873" s="20"/>
      <c r="AD1873" s="20"/>
      <c r="AE1873" s="20"/>
      <c r="AF1873" s="20"/>
      <c r="AG1873" s="20"/>
      <c r="AH1873" s="20"/>
      <c r="AI1873" s="20"/>
      <c r="AJ1873" s="20"/>
      <c r="AK1873" s="20"/>
      <c r="AL1873" s="20"/>
      <c r="AM1873" s="20"/>
      <c r="AN1873" s="20"/>
      <c r="AO1873" s="20"/>
      <c r="AP1873" s="20"/>
      <c r="AQ1873" s="20"/>
      <c r="AR1873" s="20"/>
      <c r="AS1873" s="20"/>
    </row>
    <row r="1874" spans="4:45" x14ac:dyDescent="0.25"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20"/>
      <c r="AC1874" s="20"/>
      <c r="AD1874" s="20"/>
      <c r="AE1874" s="20"/>
      <c r="AF1874" s="20"/>
      <c r="AG1874" s="20"/>
      <c r="AH1874" s="20"/>
      <c r="AI1874" s="20"/>
      <c r="AJ1874" s="20"/>
      <c r="AK1874" s="20"/>
      <c r="AL1874" s="20"/>
      <c r="AM1874" s="20"/>
      <c r="AN1874" s="20"/>
      <c r="AO1874" s="20"/>
      <c r="AP1874" s="20"/>
      <c r="AQ1874" s="20"/>
      <c r="AR1874" s="20"/>
      <c r="AS1874" s="20"/>
    </row>
    <row r="1875" spans="4:45" x14ac:dyDescent="0.25"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20"/>
      <c r="AC1875" s="20"/>
      <c r="AD1875" s="20"/>
      <c r="AE1875" s="20"/>
      <c r="AF1875" s="20"/>
      <c r="AG1875" s="20"/>
      <c r="AH1875" s="20"/>
      <c r="AI1875" s="20"/>
      <c r="AJ1875" s="20"/>
      <c r="AK1875" s="20"/>
      <c r="AL1875" s="20"/>
      <c r="AM1875" s="20"/>
      <c r="AN1875" s="20"/>
      <c r="AO1875" s="20"/>
      <c r="AP1875" s="20"/>
      <c r="AQ1875" s="20"/>
      <c r="AR1875" s="20"/>
      <c r="AS1875" s="20"/>
    </row>
    <row r="1876" spans="4:45" x14ac:dyDescent="0.25"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  <c r="AE1876" s="20"/>
      <c r="AF1876" s="20"/>
      <c r="AG1876" s="20"/>
      <c r="AH1876" s="20"/>
      <c r="AI1876" s="20"/>
      <c r="AJ1876" s="20"/>
      <c r="AK1876" s="20"/>
      <c r="AL1876" s="20"/>
      <c r="AM1876" s="20"/>
      <c r="AN1876" s="20"/>
      <c r="AO1876" s="20"/>
      <c r="AP1876" s="20"/>
      <c r="AQ1876" s="20"/>
      <c r="AR1876" s="20"/>
      <c r="AS1876" s="20"/>
    </row>
    <row r="1877" spans="4:45" x14ac:dyDescent="0.25"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20"/>
      <c r="AC1877" s="20"/>
      <c r="AD1877" s="20"/>
      <c r="AE1877" s="20"/>
      <c r="AF1877" s="20"/>
      <c r="AG1877" s="20"/>
      <c r="AH1877" s="20"/>
      <c r="AI1877" s="20"/>
      <c r="AJ1877" s="20"/>
      <c r="AK1877" s="20"/>
      <c r="AL1877" s="20"/>
      <c r="AM1877" s="20"/>
      <c r="AN1877" s="20"/>
      <c r="AO1877" s="20"/>
      <c r="AP1877" s="20"/>
      <c r="AQ1877" s="20"/>
      <c r="AR1877" s="20"/>
      <c r="AS1877" s="20"/>
    </row>
    <row r="1878" spans="4:45" x14ac:dyDescent="0.25"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20"/>
      <c r="AC1878" s="20"/>
      <c r="AD1878" s="20"/>
      <c r="AE1878" s="20"/>
      <c r="AF1878" s="20"/>
      <c r="AG1878" s="20"/>
      <c r="AH1878" s="20"/>
      <c r="AI1878" s="20"/>
      <c r="AJ1878" s="20"/>
      <c r="AK1878" s="20"/>
      <c r="AL1878" s="20"/>
      <c r="AM1878" s="20"/>
      <c r="AN1878" s="20"/>
      <c r="AO1878" s="20"/>
      <c r="AP1878" s="20"/>
      <c r="AQ1878" s="20"/>
      <c r="AR1878" s="20"/>
      <c r="AS1878" s="20"/>
    </row>
    <row r="1879" spans="4:45" x14ac:dyDescent="0.25"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20"/>
      <c r="AC1879" s="20"/>
      <c r="AD1879" s="20"/>
      <c r="AE1879" s="20"/>
      <c r="AF1879" s="20"/>
      <c r="AG1879" s="20"/>
      <c r="AH1879" s="20"/>
      <c r="AI1879" s="20"/>
      <c r="AJ1879" s="20"/>
      <c r="AK1879" s="20"/>
      <c r="AL1879" s="20"/>
      <c r="AM1879" s="20"/>
      <c r="AN1879" s="20"/>
      <c r="AO1879" s="20"/>
      <c r="AP1879" s="20"/>
      <c r="AQ1879" s="20"/>
      <c r="AR1879" s="20"/>
      <c r="AS1879" s="20"/>
    </row>
    <row r="1880" spans="4:45" x14ac:dyDescent="0.25"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20"/>
      <c r="AC1880" s="20"/>
      <c r="AD1880" s="20"/>
      <c r="AE1880" s="20"/>
      <c r="AF1880" s="20"/>
      <c r="AG1880" s="20"/>
      <c r="AH1880" s="20"/>
      <c r="AI1880" s="20"/>
      <c r="AJ1880" s="20"/>
      <c r="AK1880" s="20"/>
      <c r="AL1880" s="20"/>
      <c r="AM1880" s="20"/>
      <c r="AN1880" s="20"/>
      <c r="AO1880" s="20"/>
      <c r="AP1880" s="20"/>
      <c r="AQ1880" s="20"/>
      <c r="AR1880" s="20"/>
      <c r="AS1880" s="20"/>
    </row>
    <row r="1881" spans="4:45" x14ac:dyDescent="0.25"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20"/>
      <c r="AC1881" s="20"/>
      <c r="AD1881" s="20"/>
      <c r="AE1881" s="20"/>
      <c r="AF1881" s="20"/>
      <c r="AG1881" s="20"/>
      <c r="AH1881" s="20"/>
      <c r="AI1881" s="20"/>
      <c r="AJ1881" s="20"/>
      <c r="AK1881" s="20"/>
      <c r="AL1881" s="20"/>
      <c r="AM1881" s="20"/>
      <c r="AN1881" s="20"/>
      <c r="AO1881" s="20"/>
      <c r="AP1881" s="20"/>
      <c r="AQ1881" s="20"/>
      <c r="AR1881" s="20"/>
      <c r="AS1881" s="20"/>
    </row>
    <row r="1882" spans="4:45" x14ac:dyDescent="0.25"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20"/>
      <c r="AC1882" s="20"/>
      <c r="AD1882" s="20"/>
      <c r="AE1882" s="20"/>
      <c r="AF1882" s="20"/>
      <c r="AG1882" s="20"/>
      <c r="AH1882" s="20"/>
      <c r="AI1882" s="20"/>
      <c r="AJ1882" s="20"/>
      <c r="AK1882" s="20"/>
      <c r="AL1882" s="20"/>
      <c r="AM1882" s="20"/>
      <c r="AN1882" s="20"/>
      <c r="AO1882" s="20"/>
      <c r="AP1882" s="20"/>
      <c r="AQ1882" s="20"/>
      <c r="AR1882" s="20"/>
      <c r="AS1882" s="20"/>
    </row>
    <row r="1883" spans="4:45" x14ac:dyDescent="0.25"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20"/>
      <c r="AC1883" s="20"/>
      <c r="AD1883" s="20"/>
      <c r="AE1883" s="20"/>
      <c r="AF1883" s="20"/>
      <c r="AG1883" s="20"/>
      <c r="AH1883" s="20"/>
      <c r="AI1883" s="20"/>
      <c r="AJ1883" s="20"/>
      <c r="AK1883" s="20"/>
      <c r="AL1883" s="20"/>
      <c r="AM1883" s="20"/>
      <c r="AN1883" s="20"/>
      <c r="AO1883" s="20"/>
      <c r="AP1883" s="20"/>
      <c r="AQ1883" s="20"/>
      <c r="AR1883" s="20"/>
      <c r="AS1883" s="20"/>
    </row>
    <row r="1884" spans="4:45" x14ac:dyDescent="0.25"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20"/>
      <c r="AC1884" s="20"/>
      <c r="AD1884" s="20"/>
      <c r="AE1884" s="20"/>
      <c r="AF1884" s="20"/>
      <c r="AG1884" s="20"/>
      <c r="AH1884" s="20"/>
      <c r="AI1884" s="20"/>
      <c r="AJ1884" s="20"/>
      <c r="AK1884" s="20"/>
      <c r="AL1884" s="20"/>
      <c r="AM1884" s="20"/>
      <c r="AN1884" s="20"/>
      <c r="AO1884" s="20"/>
      <c r="AP1884" s="20"/>
      <c r="AQ1884" s="20"/>
      <c r="AR1884" s="20"/>
      <c r="AS1884" s="20"/>
    </row>
    <row r="1885" spans="4:45" x14ac:dyDescent="0.25"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  <c r="AE1885" s="20"/>
      <c r="AF1885" s="20"/>
      <c r="AG1885" s="20"/>
      <c r="AH1885" s="20"/>
      <c r="AI1885" s="20"/>
      <c r="AJ1885" s="20"/>
      <c r="AK1885" s="20"/>
      <c r="AL1885" s="20"/>
      <c r="AM1885" s="20"/>
      <c r="AN1885" s="20"/>
      <c r="AO1885" s="20"/>
      <c r="AP1885" s="20"/>
      <c r="AQ1885" s="20"/>
      <c r="AR1885" s="20"/>
      <c r="AS1885" s="20"/>
    </row>
    <row r="1886" spans="4:45" x14ac:dyDescent="0.25"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  <c r="AE1886" s="20"/>
      <c r="AF1886" s="20"/>
      <c r="AG1886" s="20"/>
      <c r="AH1886" s="20"/>
      <c r="AI1886" s="20"/>
      <c r="AJ1886" s="20"/>
      <c r="AK1886" s="20"/>
      <c r="AL1886" s="20"/>
      <c r="AM1886" s="20"/>
      <c r="AN1886" s="20"/>
      <c r="AO1886" s="20"/>
      <c r="AP1886" s="20"/>
      <c r="AQ1886" s="20"/>
      <c r="AR1886" s="20"/>
      <c r="AS1886" s="20"/>
    </row>
    <row r="1887" spans="4:45" x14ac:dyDescent="0.25"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  <c r="AE1887" s="20"/>
      <c r="AF1887" s="20"/>
      <c r="AG1887" s="20"/>
      <c r="AH1887" s="20"/>
      <c r="AI1887" s="20"/>
      <c r="AJ1887" s="20"/>
      <c r="AK1887" s="20"/>
      <c r="AL1887" s="20"/>
      <c r="AM1887" s="20"/>
      <c r="AN1887" s="20"/>
      <c r="AO1887" s="20"/>
      <c r="AP1887" s="20"/>
      <c r="AQ1887" s="20"/>
      <c r="AR1887" s="20"/>
      <c r="AS1887" s="20"/>
    </row>
    <row r="1888" spans="4:45" x14ac:dyDescent="0.25"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  <c r="AE1888" s="20"/>
      <c r="AF1888" s="20"/>
      <c r="AG1888" s="20"/>
      <c r="AH1888" s="20"/>
      <c r="AI1888" s="20"/>
      <c r="AJ1888" s="20"/>
      <c r="AK1888" s="20"/>
      <c r="AL1888" s="20"/>
      <c r="AM1888" s="20"/>
      <c r="AN1888" s="20"/>
      <c r="AO1888" s="20"/>
      <c r="AP1888" s="20"/>
      <c r="AQ1888" s="20"/>
      <c r="AR1888" s="20"/>
      <c r="AS1888" s="20"/>
    </row>
    <row r="1889" spans="4:45" x14ac:dyDescent="0.25"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  <c r="AE1889" s="20"/>
      <c r="AF1889" s="20"/>
      <c r="AG1889" s="20"/>
      <c r="AH1889" s="20"/>
      <c r="AI1889" s="20"/>
      <c r="AJ1889" s="20"/>
      <c r="AK1889" s="20"/>
      <c r="AL1889" s="20"/>
      <c r="AM1889" s="20"/>
      <c r="AN1889" s="20"/>
      <c r="AO1889" s="20"/>
      <c r="AP1889" s="20"/>
      <c r="AQ1889" s="20"/>
      <c r="AR1889" s="20"/>
      <c r="AS1889" s="20"/>
    </row>
    <row r="1890" spans="4:45" x14ac:dyDescent="0.25"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  <c r="AE1890" s="20"/>
      <c r="AF1890" s="20"/>
      <c r="AG1890" s="20"/>
      <c r="AH1890" s="20"/>
      <c r="AI1890" s="20"/>
      <c r="AJ1890" s="20"/>
      <c r="AK1890" s="20"/>
      <c r="AL1890" s="20"/>
      <c r="AM1890" s="20"/>
      <c r="AN1890" s="20"/>
      <c r="AO1890" s="20"/>
      <c r="AP1890" s="20"/>
      <c r="AQ1890" s="20"/>
      <c r="AR1890" s="20"/>
      <c r="AS1890" s="20"/>
    </row>
    <row r="1891" spans="4:45" x14ac:dyDescent="0.25"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  <c r="AE1891" s="20"/>
      <c r="AF1891" s="20"/>
      <c r="AG1891" s="20"/>
      <c r="AH1891" s="20"/>
      <c r="AI1891" s="20"/>
      <c r="AJ1891" s="20"/>
      <c r="AK1891" s="20"/>
      <c r="AL1891" s="20"/>
      <c r="AM1891" s="20"/>
      <c r="AN1891" s="20"/>
      <c r="AO1891" s="20"/>
      <c r="AP1891" s="20"/>
      <c r="AQ1891" s="20"/>
      <c r="AR1891" s="20"/>
      <c r="AS1891" s="20"/>
    </row>
    <row r="1892" spans="4:45" x14ac:dyDescent="0.25"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  <c r="AE1892" s="20"/>
      <c r="AF1892" s="20"/>
      <c r="AG1892" s="20"/>
      <c r="AH1892" s="20"/>
      <c r="AI1892" s="20"/>
      <c r="AJ1892" s="20"/>
      <c r="AK1892" s="20"/>
      <c r="AL1892" s="20"/>
      <c r="AM1892" s="20"/>
      <c r="AN1892" s="20"/>
      <c r="AO1892" s="20"/>
      <c r="AP1892" s="20"/>
      <c r="AQ1892" s="20"/>
      <c r="AR1892" s="20"/>
      <c r="AS1892" s="20"/>
    </row>
    <row r="1893" spans="4:45" x14ac:dyDescent="0.25"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20"/>
      <c r="AF1893" s="20"/>
      <c r="AG1893" s="20"/>
      <c r="AH1893" s="20"/>
      <c r="AI1893" s="20"/>
      <c r="AJ1893" s="20"/>
      <c r="AK1893" s="20"/>
      <c r="AL1893" s="20"/>
      <c r="AM1893" s="20"/>
      <c r="AN1893" s="20"/>
      <c r="AO1893" s="20"/>
      <c r="AP1893" s="20"/>
      <c r="AQ1893" s="20"/>
      <c r="AR1893" s="20"/>
      <c r="AS1893" s="20"/>
    </row>
    <row r="1894" spans="4:45" x14ac:dyDescent="0.25"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20"/>
      <c r="AF1894" s="20"/>
      <c r="AG1894" s="20"/>
      <c r="AH1894" s="20"/>
      <c r="AI1894" s="20"/>
      <c r="AJ1894" s="20"/>
      <c r="AK1894" s="20"/>
      <c r="AL1894" s="20"/>
      <c r="AM1894" s="20"/>
      <c r="AN1894" s="20"/>
      <c r="AO1894" s="20"/>
      <c r="AP1894" s="20"/>
      <c r="AQ1894" s="20"/>
      <c r="AR1894" s="20"/>
      <c r="AS1894" s="20"/>
    </row>
    <row r="1895" spans="4:45" x14ac:dyDescent="0.25"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20"/>
      <c r="AF1895" s="20"/>
      <c r="AG1895" s="20"/>
      <c r="AH1895" s="20"/>
      <c r="AI1895" s="20"/>
      <c r="AJ1895" s="20"/>
      <c r="AK1895" s="20"/>
      <c r="AL1895" s="20"/>
      <c r="AM1895" s="20"/>
      <c r="AN1895" s="20"/>
      <c r="AO1895" s="20"/>
      <c r="AP1895" s="20"/>
      <c r="AQ1895" s="20"/>
      <c r="AR1895" s="20"/>
      <c r="AS1895" s="20"/>
    </row>
    <row r="1896" spans="4:45" x14ac:dyDescent="0.25"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20"/>
      <c r="AC1896" s="20"/>
      <c r="AD1896" s="20"/>
      <c r="AE1896" s="20"/>
      <c r="AF1896" s="20"/>
      <c r="AG1896" s="20"/>
      <c r="AH1896" s="20"/>
      <c r="AI1896" s="20"/>
      <c r="AJ1896" s="20"/>
      <c r="AK1896" s="20"/>
      <c r="AL1896" s="20"/>
      <c r="AM1896" s="20"/>
      <c r="AN1896" s="20"/>
      <c r="AO1896" s="20"/>
      <c r="AP1896" s="20"/>
      <c r="AQ1896" s="20"/>
      <c r="AR1896" s="20"/>
      <c r="AS1896" s="20"/>
    </row>
    <row r="1897" spans="4:45" x14ac:dyDescent="0.25"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20"/>
      <c r="AC1897" s="20"/>
      <c r="AD1897" s="20"/>
      <c r="AE1897" s="20"/>
      <c r="AF1897" s="20"/>
      <c r="AG1897" s="20"/>
      <c r="AH1897" s="20"/>
      <c r="AI1897" s="20"/>
      <c r="AJ1897" s="20"/>
      <c r="AK1897" s="20"/>
      <c r="AL1897" s="20"/>
      <c r="AM1897" s="20"/>
      <c r="AN1897" s="20"/>
      <c r="AO1897" s="20"/>
      <c r="AP1897" s="20"/>
      <c r="AQ1897" s="20"/>
      <c r="AR1897" s="20"/>
      <c r="AS1897" s="20"/>
    </row>
    <row r="1898" spans="4:45" x14ac:dyDescent="0.25"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20"/>
      <c r="AC1898" s="20"/>
      <c r="AD1898" s="20"/>
      <c r="AE1898" s="20"/>
      <c r="AF1898" s="20"/>
      <c r="AG1898" s="20"/>
      <c r="AH1898" s="20"/>
      <c r="AI1898" s="20"/>
      <c r="AJ1898" s="20"/>
      <c r="AK1898" s="20"/>
      <c r="AL1898" s="20"/>
      <c r="AM1898" s="20"/>
      <c r="AN1898" s="20"/>
      <c r="AO1898" s="20"/>
      <c r="AP1898" s="20"/>
      <c r="AQ1898" s="20"/>
      <c r="AR1898" s="20"/>
      <c r="AS1898" s="20"/>
    </row>
    <row r="1899" spans="4:45" x14ac:dyDescent="0.25"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  <c r="AE1899" s="20"/>
      <c r="AF1899" s="20"/>
      <c r="AG1899" s="20"/>
      <c r="AH1899" s="20"/>
      <c r="AI1899" s="20"/>
      <c r="AJ1899" s="20"/>
      <c r="AK1899" s="20"/>
      <c r="AL1899" s="20"/>
      <c r="AM1899" s="20"/>
      <c r="AN1899" s="20"/>
      <c r="AO1899" s="20"/>
      <c r="AP1899" s="20"/>
      <c r="AQ1899" s="20"/>
      <c r="AR1899" s="20"/>
      <c r="AS1899" s="20"/>
    </row>
    <row r="1900" spans="4:45" x14ac:dyDescent="0.25"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20"/>
      <c r="AC1900" s="20"/>
      <c r="AD1900" s="20"/>
      <c r="AE1900" s="20"/>
      <c r="AF1900" s="20"/>
      <c r="AG1900" s="20"/>
      <c r="AH1900" s="20"/>
      <c r="AI1900" s="20"/>
      <c r="AJ1900" s="20"/>
      <c r="AK1900" s="20"/>
      <c r="AL1900" s="20"/>
      <c r="AM1900" s="20"/>
      <c r="AN1900" s="20"/>
      <c r="AO1900" s="20"/>
      <c r="AP1900" s="20"/>
      <c r="AQ1900" s="20"/>
      <c r="AR1900" s="20"/>
      <c r="AS1900" s="20"/>
    </row>
    <row r="1901" spans="4:45" x14ac:dyDescent="0.25"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20"/>
      <c r="AC1901" s="20"/>
      <c r="AD1901" s="20"/>
      <c r="AE1901" s="20"/>
      <c r="AF1901" s="20"/>
      <c r="AG1901" s="20"/>
      <c r="AH1901" s="20"/>
      <c r="AI1901" s="20"/>
      <c r="AJ1901" s="20"/>
      <c r="AK1901" s="20"/>
      <c r="AL1901" s="20"/>
      <c r="AM1901" s="20"/>
      <c r="AN1901" s="20"/>
      <c r="AO1901" s="20"/>
      <c r="AP1901" s="20"/>
      <c r="AQ1901" s="20"/>
      <c r="AR1901" s="20"/>
      <c r="AS1901" s="20"/>
    </row>
    <row r="1902" spans="4:45" x14ac:dyDescent="0.25"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20"/>
      <c r="AC1902" s="20"/>
      <c r="AD1902" s="20"/>
      <c r="AE1902" s="20"/>
      <c r="AF1902" s="20"/>
      <c r="AG1902" s="20"/>
      <c r="AH1902" s="20"/>
      <c r="AI1902" s="20"/>
      <c r="AJ1902" s="20"/>
      <c r="AK1902" s="20"/>
      <c r="AL1902" s="20"/>
      <c r="AM1902" s="20"/>
      <c r="AN1902" s="20"/>
      <c r="AO1902" s="20"/>
      <c r="AP1902" s="20"/>
      <c r="AQ1902" s="20"/>
      <c r="AR1902" s="20"/>
      <c r="AS1902" s="20"/>
    </row>
    <row r="1903" spans="4:45" x14ac:dyDescent="0.25"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20"/>
      <c r="AF1903" s="20"/>
      <c r="AG1903" s="20"/>
      <c r="AH1903" s="20"/>
      <c r="AI1903" s="20"/>
      <c r="AJ1903" s="20"/>
      <c r="AK1903" s="20"/>
      <c r="AL1903" s="20"/>
      <c r="AM1903" s="20"/>
      <c r="AN1903" s="20"/>
      <c r="AO1903" s="20"/>
      <c r="AP1903" s="20"/>
      <c r="AQ1903" s="20"/>
      <c r="AR1903" s="20"/>
      <c r="AS1903" s="20"/>
    </row>
    <row r="1904" spans="4:45" x14ac:dyDescent="0.25"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20"/>
      <c r="AC1904" s="20"/>
      <c r="AD1904" s="20"/>
      <c r="AE1904" s="20"/>
      <c r="AF1904" s="20"/>
      <c r="AG1904" s="20"/>
      <c r="AH1904" s="20"/>
      <c r="AI1904" s="20"/>
      <c r="AJ1904" s="20"/>
      <c r="AK1904" s="20"/>
      <c r="AL1904" s="20"/>
      <c r="AM1904" s="20"/>
      <c r="AN1904" s="20"/>
      <c r="AO1904" s="20"/>
      <c r="AP1904" s="20"/>
      <c r="AQ1904" s="20"/>
      <c r="AR1904" s="20"/>
      <c r="AS1904" s="20"/>
    </row>
    <row r="1905" spans="4:45" x14ac:dyDescent="0.25"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20"/>
      <c r="AC1905" s="20"/>
      <c r="AD1905" s="20"/>
      <c r="AE1905" s="20"/>
      <c r="AF1905" s="20"/>
      <c r="AG1905" s="20"/>
      <c r="AH1905" s="20"/>
      <c r="AI1905" s="20"/>
      <c r="AJ1905" s="20"/>
      <c r="AK1905" s="20"/>
      <c r="AL1905" s="20"/>
      <c r="AM1905" s="20"/>
      <c r="AN1905" s="20"/>
      <c r="AO1905" s="20"/>
      <c r="AP1905" s="20"/>
      <c r="AQ1905" s="20"/>
      <c r="AR1905" s="20"/>
      <c r="AS1905" s="20"/>
    </row>
    <row r="1906" spans="4:45" x14ac:dyDescent="0.25"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20"/>
      <c r="AC1906" s="20"/>
      <c r="AD1906" s="20"/>
      <c r="AE1906" s="20"/>
      <c r="AF1906" s="20"/>
      <c r="AG1906" s="20"/>
      <c r="AH1906" s="20"/>
      <c r="AI1906" s="20"/>
      <c r="AJ1906" s="20"/>
      <c r="AK1906" s="20"/>
      <c r="AL1906" s="20"/>
      <c r="AM1906" s="20"/>
      <c r="AN1906" s="20"/>
      <c r="AO1906" s="20"/>
      <c r="AP1906" s="20"/>
      <c r="AQ1906" s="20"/>
      <c r="AR1906" s="20"/>
      <c r="AS1906" s="20"/>
    </row>
    <row r="1907" spans="4:45" x14ac:dyDescent="0.25"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20"/>
      <c r="AC1907" s="20"/>
      <c r="AD1907" s="20"/>
      <c r="AE1907" s="20"/>
      <c r="AF1907" s="20"/>
      <c r="AG1907" s="20"/>
      <c r="AH1907" s="20"/>
      <c r="AI1907" s="20"/>
      <c r="AJ1907" s="20"/>
      <c r="AK1907" s="20"/>
      <c r="AL1907" s="20"/>
      <c r="AM1907" s="20"/>
      <c r="AN1907" s="20"/>
      <c r="AO1907" s="20"/>
      <c r="AP1907" s="20"/>
      <c r="AQ1907" s="20"/>
      <c r="AR1907" s="20"/>
      <c r="AS1907" s="20"/>
    </row>
    <row r="1908" spans="4:45" x14ac:dyDescent="0.25"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20"/>
      <c r="AF1908" s="20"/>
      <c r="AG1908" s="20"/>
      <c r="AH1908" s="20"/>
      <c r="AI1908" s="20"/>
      <c r="AJ1908" s="20"/>
      <c r="AK1908" s="20"/>
      <c r="AL1908" s="20"/>
      <c r="AM1908" s="20"/>
      <c r="AN1908" s="20"/>
      <c r="AO1908" s="20"/>
      <c r="AP1908" s="20"/>
      <c r="AQ1908" s="20"/>
      <c r="AR1908" s="20"/>
      <c r="AS1908" s="20"/>
    </row>
    <row r="1909" spans="4:45" x14ac:dyDescent="0.25"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20"/>
      <c r="AF1909" s="20"/>
      <c r="AG1909" s="20"/>
      <c r="AH1909" s="20"/>
      <c r="AI1909" s="20"/>
      <c r="AJ1909" s="20"/>
      <c r="AK1909" s="20"/>
      <c r="AL1909" s="20"/>
      <c r="AM1909" s="20"/>
      <c r="AN1909" s="20"/>
      <c r="AO1909" s="20"/>
      <c r="AP1909" s="20"/>
      <c r="AQ1909" s="20"/>
      <c r="AR1909" s="20"/>
      <c r="AS1909" s="20"/>
    </row>
    <row r="1910" spans="4:45" x14ac:dyDescent="0.25"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  <c r="Y1910" s="20"/>
      <c r="Z1910" s="20"/>
      <c r="AA1910" s="20"/>
      <c r="AB1910" s="20"/>
      <c r="AC1910" s="20"/>
      <c r="AD1910" s="20"/>
      <c r="AE1910" s="20"/>
      <c r="AF1910" s="20"/>
      <c r="AG1910" s="20"/>
      <c r="AH1910" s="20"/>
      <c r="AI1910" s="20"/>
      <c r="AJ1910" s="20"/>
      <c r="AK1910" s="20"/>
      <c r="AL1910" s="20"/>
      <c r="AM1910" s="20"/>
      <c r="AN1910" s="20"/>
      <c r="AO1910" s="20"/>
      <c r="AP1910" s="20"/>
      <c r="AQ1910" s="20"/>
      <c r="AR1910" s="20"/>
      <c r="AS1910" s="20"/>
    </row>
    <row r="1911" spans="4:45" x14ac:dyDescent="0.25"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20"/>
      <c r="AC1911" s="20"/>
      <c r="AD1911" s="20"/>
      <c r="AE1911" s="20"/>
      <c r="AF1911" s="20"/>
      <c r="AG1911" s="20"/>
      <c r="AH1911" s="20"/>
      <c r="AI1911" s="20"/>
      <c r="AJ1911" s="20"/>
      <c r="AK1911" s="20"/>
      <c r="AL1911" s="20"/>
      <c r="AM1911" s="20"/>
      <c r="AN1911" s="20"/>
      <c r="AO1911" s="20"/>
      <c r="AP1911" s="20"/>
      <c r="AQ1911" s="20"/>
      <c r="AR1911" s="20"/>
      <c r="AS1911" s="20"/>
    </row>
    <row r="1912" spans="4:45" x14ac:dyDescent="0.25"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  <c r="AE1912" s="20"/>
      <c r="AF1912" s="20"/>
      <c r="AG1912" s="20"/>
      <c r="AH1912" s="20"/>
      <c r="AI1912" s="20"/>
      <c r="AJ1912" s="20"/>
      <c r="AK1912" s="20"/>
      <c r="AL1912" s="20"/>
      <c r="AM1912" s="20"/>
      <c r="AN1912" s="20"/>
      <c r="AO1912" s="20"/>
      <c r="AP1912" s="20"/>
      <c r="AQ1912" s="20"/>
      <c r="AR1912" s="20"/>
      <c r="AS1912" s="20"/>
    </row>
    <row r="1913" spans="4:45" x14ac:dyDescent="0.25"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20"/>
      <c r="AC1913" s="20"/>
      <c r="AD1913" s="20"/>
      <c r="AE1913" s="20"/>
      <c r="AF1913" s="20"/>
      <c r="AG1913" s="20"/>
      <c r="AH1913" s="20"/>
      <c r="AI1913" s="20"/>
      <c r="AJ1913" s="20"/>
      <c r="AK1913" s="20"/>
      <c r="AL1913" s="20"/>
      <c r="AM1913" s="20"/>
      <c r="AN1913" s="20"/>
      <c r="AO1913" s="20"/>
      <c r="AP1913" s="20"/>
      <c r="AQ1913" s="20"/>
      <c r="AR1913" s="20"/>
      <c r="AS1913" s="20"/>
    </row>
    <row r="1914" spans="4:45" x14ac:dyDescent="0.25"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20"/>
      <c r="AC1914" s="20"/>
      <c r="AD1914" s="20"/>
      <c r="AE1914" s="20"/>
      <c r="AF1914" s="20"/>
      <c r="AG1914" s="20"/>
      <c r="AH1914" s="20"/>
      <c r="AI1914" s="20"/>
      <c r="AJ1914" s="20"/>
      <c r="AK1914" s="20"/>
      <c r="AL1914" s="20"/>
      <c r="AM1914" s="20"/>
      <c r="AN1914" s="20"/>
      <c r="AO1914" s="20"/>
      <c r="AP1914" s="20"/>
      <c r="AQ1914" s="20"/>
      <c r="AR1914" s="20"/>
      <c r="AS1914" s="20"/>
    </row>
    <row r="1915" spans="4:45" x14ac:dyDescent="0.25"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20"/>
      <c r="AC1915" s="20"/>
      <c r="AD1915" s="20"/>
      <c r="AE1915" s="20"/>
      <c r="AF1915" s="20"/>
      <c r="AG1915" s="20"/>
      <c r="AH1915" s="20"/>
      <c r="AI1915" s="20"/>
      <c r="AJ1915" s="20"/>
      <c r="AK1915" s="20"/>
      <c r="AL1915" s="20"/>
      <c r="AM1915" s="20"/>
      <c r="AN1915" s="20"/>
      <c r="AO1915" s="20"/>
      <c r="AP1915" s="20"/>
      <c r="AQ1915" s="20"/>
      <c r="AR1915" s="20"/>
      <c r="AS1915" s="20"/>
    </row>
    <row r="1916" spans="4:45" x14ac:dyDescent="0.25"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  <c r="Y1916" s="20"/>
      <c r="Z1916" s="20"/>
      <c r="AA1916" s="20"/>
      <c r="AB1916" s="20"/>
      <c r="AC1916" s="20"/>
      <c r="AD1916" s="20"/>
      <c r="AE1916" s="20"/>
      <c r="AF1916" s="20"/>
      <c r="AG1916" s="20"/>
      <c r="AH1916" s="20"/>
      <c r="AI1916" s="20"/>
      <c r="AJ1916" s="20"/>
      <c r="AK1916" s="20"/>
      <c r="AL1916" s="20"/>
      <c r="AM1916" s="20"/>
      <c r="AN1916" s="20"/>
      <c r="AO1916" s="20"/>
      <c r="AP1916" s="20"/>
      <c r="AQ1916" s="20"/>
      <c r="AR1916" s="20"/>
      <c r="AS1916" s="20"/>
    </row>
    <row r="1917" spans="4:45" x14ac:dyDescent="0.25"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  <c r="Y1917" s="20"/>
      <c r="Z1917" s="20"/>
      <c r="AA1917" s="20"/>
      <c r="AB1917" s="20"/>
      <c r="AC1917" s="20"/>
      <c r="AD1917" s="20"/>
      <c r="AE1917" s="20"/>
      <c r="AF1917" s="20"/>
      <c r="AG1917" s="20"/>
      <c r="AH1917" s="20"/>
      <c r="AI1917" s="20"/>
      <c r="AJ1917" s="20"/>
      <c r="AK1917" s="20"/>
      <c r="AL1917" s="20"/>
      <c r="AM1917" s="20"/>
      <c r="AN1917" s="20"/>
      <c r="AO1917" s="20"/>
      <c r="AP1917" s="20"/>
      <c r="AQ1917" s="20"/>
      <c r="AR1917" s="20"/>
      <c r="AS1917" s="20"/>
    </row>
    <row r="1918" spans="4:45" x14ac:dyDescent="0.25"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20"/>
      <c r="AC1918" s="20"/>
      <c r="AD1918" s="20"/>
      <c r="AE1918" s="20"/>
      <c r="AF1918" s="20"/>
      <c r="AG1918" s="20"/>
      <c r="AH1918" s="20"/>
      <c r="AI1918" s="20"/>
      <c r="AJ1918" s="20"/>
      <c r="AK1918" s="20"/>
      <c r="AL1918" s="20"/>
      <c r="AM1918" s="20"/>
      <c r="AN1918" s="20"/>
      <c r="AO1918" s="20"/>
      <c r="AP1918" s="20"/>
      <c r="AQ1918" s="20"/>
      <c r="AR1918" s="20"/>
      <c r="AS1918" s="20"/>
    </row>
    <row r="1919" spans="4:45" x14ac:dyDescent="0.25"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20"/>
      <c r="AC1919" s="20"/>
      <c r="AD1919" s="20"/>
      <c r="AE1919" s="20"/>
      <c r="AF1919" s="20"/>
      <c r="AG1919" s="20"/>
      <c r="AH1919" s="20"/>
      <c r="AI1919" s="20"/>
      <c r="AJ1919" s="20"/>
      <c r="AK1919" s="20"/>
      <c r="AL1919" s="20"/>
      <c r="AM1919" s="20"/>
      <c r="AN1919" s="20"/>
      <c r="AO1919" s="20"/>
      <c r="AP1919" s="20"/>
      <c r="AQ1919" s="20"/>
      <c r="AR1919" s="20"/>
      <c r="AS1919" s="20"/>
    </row>
    <row r="1920" spans="4:45" x14ac:dyDescent="0.25"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20"/>
      <c r="AC1920" s="20"/>
      <c r="AD1920" s="20"/>
      <c r="AE1920" s="20"/>
      <c r="AF1920" s="20"/>
      <c r="AG1920" s="20"/>
      <c r="AH1920" s="20"/>
      <c r="AI1920" s="20"/>
      <c r="AJ1920" s="20"/>
      <c r="AK1920" s="20"/>
      <c r="AL1920" s="20"/>
      <c r="AM1920" s="20"/>
      <c r="AN1920" s="20"/>
      <c r="AO1920" s="20"/>
      <c r="AP1920" s="20"/>
      <c r="AQ1920" s="20"/>
      <c r="AR1920" s="20"/>
      <c r="AS1920" s="20"/>
    </row>
    <row r="1921" spans="4:45" x14ac:dyDescent="0.25"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  <c r="AE1921" s="20"/>
      <c r="AF1921" s="20"/>
      <c r="AG1921" s="20"/>
      <c r="AH1921" s="20"/>
      <c r="AI1921" s="20"/>
      <c r="AJ1921" s="20"/>
      <c r="AK1921" s="20"/>
      <c r="AL1921" s="20"/>
      <c r="AM1921" s="20"/>
      <c r="AN1921" s="20"/>
      <c r="AO1921" s="20"/>
      <c r="AP1921" s="20"/>
      <c r="AQ1921" s="20"/>
      <c r="AR1921" s="20"/>
      <c r="AS1921" s="20"/>
    </row>
    <row r="1922" spans="4:45" x14ac:dyDescent="0.25"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20"/>
      <c r="AC1922" s="20"/>
      <c r="AD1922" s="20"/>
      <c r="AE1922" s="20"/>
      <c r="AF1922" s="20"/>
      <c r="AG1922" s="20"/>
      <c r="AH1922" s="20"/>
      <c r="AI1922" s="20"/>
      <c r="AJ1922" s="20"/>
      <c r="AK1922" s="20"/>
      <c r="AL1922" s="20"/>
      <c r="AM1922" s="20"/>
      <c r="AN1922" s="20"/>
      <c r="AO1922" s="20"/>
      <c r="AP1922" s="20"/>
      <c r="AQ1922" s="20"/>
      <c r="AR1922" s="20"/>
      <c r="AS1922" s="20"/>
    </row>
    <row r="1923" spans="4:45" x14ac:dyDescent="0.25"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20"/>
      <c r="AC1923" s="20"/>
      <c r="AD1923" s="20"/>
      <c r="AE1923" s="20"/>
      <c r="AF1923" s="20"/>
      <c r="AG1923" s="20"/>
      <c r="AH1923" s="20"/>
      <c r="AI1923" s="20"/>
      <c r="AJ1923" s="20"/>
      <c r="AK1923" s="20"/>
      <c r="AL1923" s="20"/>
      <c r="AM1923" s="20"/>
      <c r="AN1923" s="20"/>
      <c r="AO1923" s="20"/>
      <c r="AP1923" s="20"/>
      <c r="AQ1923" s="20"/>
      <c r="AR1923" s="20"/>
      <c r="AS1923" s="20"/>
    </row>
    <row r="1924" spans="4:45" x14ac:dyDescent="0.25"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0"/>
      <c r="W1924" s="20"/>
      <c r="X1924" s="20"/>
      <c r="Y1924" s="20"/>
      <c r="Z1924" s="20"/>
      <c r="AA1924" s="20"/>
      <c r="AB1924" s="20"/>
      <c r="AC1924" s="20"/>
      <c r="AD1924" s="20"/>
      <c r="AE1924" s="20"/>
      <c r="AF1924" s="20"/>
      <c r="AG1924" s="20"/>
      <c r="AH1924" s="20"/>
      <c r="AI1924" s="20"/>
      <c r="AJ1924" s="20"/>
      <c r="AK1924" s="20"/>
      <c r="AL1924" s="20"/>
      <c r="AM1924" s="20"/>
      <c r="AN1924" s="20"/>
      <c r="AO1924" s="20"/>
      <c r="AP1924" s="20"/>
      <c r="AQ1924" s="20"/>
      <c r="AR1924" s="20"/>
      <c r="AS1924" s="20"/>
    </row>
    <row r="1925" spans="4:45" x14ac:dyDescent="0.25"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0"/>
      <c r="W1925" s="20"/>
      <c r="X1925" s="20"/>
      <c r="Y1925" s="20"/>
      <c r="Z1925" s="20"/>
      <c r="AA1925" s="20"/>
      <c r="AB1925" s="20"/>
      <c r="AC1925" s="20"/>
      <c r="AD1925" s="20"/>
      <c r="AE1925" s="20"/>
      <c r="AF1925" s="20"/>
      <c r="AG1925" s="20"/>
      <c r="AH1925" s="20"/>
      <c r="AI1925" s="20"/>
      <c r="AJ1925" s="20"/>
      <c r="AK1925" s="20"/>
      <c r="AL1925" s="20"/>
      <c r="AM1925" s="20"/>
      <c r="AN1925" s="20"/>
      <c r="AO1925" s="20"/>
      <c r="AP1925" s="20"/>
      <c r="AQ1925" s="20"/>
      <c r="AR1925" s="20"/>
      <c r="AS1925" s="20"/>
    </row>
    <row r="1926" spans="4:45" x14ac:dyDescent="0.25"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0"/>
      <c r="W1926" s="20"/>
      <c r="X1926" s="20"/>
      <c r="Y1926" s="20"/>
      <c r="Z1926" s="20"/>
      <c r="AA1926" s="20"/>
      <c r="AB1926" s="20"/>
      <c r="AC1926" s="20"/>
      <c r="AD1926" s="20"/>
      <c r="AE1926" s="20"/>
      <c r="AF1926" s="20"/>
      <c r="AG1926" s="20"/>
      <c r="AH1926" s="20"/>
      <c r="AI1926" s="20"/>
      <c r="AJ1926" s="20"/>
      <c r="AK1926" s="20"/>
      <c r="AL1926" s="20"/>
      <c r="AM1926" s="20"/>
      <c r="AN1926" s="20"/>
      <c r="AO1926" s="20"/>
      <c r="AP1926" s="20"/>
      <c r="AQ1926" s="20"/>
      <c r="AR1926" s="20"/>
      <c r="AS1926" s="20"/>
    </row>
    <row r="1927" spans="4:45" x14ac:dyDescent="0.25"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0"/>
      <c r="W1927" s="20"/>
      <c r="X1927" s="20"/>
      <c r="Y1927" s="20"/>
      <c r="Z1927" s="20"/>
      <c r="AA1927" s="20"/>
      <c r="AB1927" s="20"/>
      <c r="AC1927" s="20"/>
      <c r="AD1927" s="20"/>
      <c r="AE1927" s="20"/>
      <c r="AF1927" s="20"/>
      <c r="AG1927" s="20"/>
      <c r="AH1927" s="20"/>
      <c r="AI1927" s="20"/>
      <c r="AJ1927" s="20"/>
      <c r="AK1927" s="20"/>
      <c r="AL1927" s="20"/>
      <c r="AM1927" s="20"/>
      <c r="AN1927" s="20"/>
      <c r="AO1927" s="20"/>
      <c r="AP1927" s="20"/>
      <c r="AQ1927" s="20"/>
      <c r="AR1927" s="20"/>
      <c r="AS1927" s="20"/>
    </row>
    <row r="1928" spans="4:45" x14ac:dyDescent="0.25"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  <c r="Q1928" s="20"/>
      <c r="R1928" s="20"/>
      <c r="S1928" s="20"/>
      <c r="T1928" s="20"/>
      <c r="U1928" s="20"/>
      <c r="V1928" s="20"/>
      <c r="W1928" s="20"/>
      <c r="X1928" s="20"/>
      <c r="Y1928" s="20"/>
      <c r="Z1928" s="20"/>
      <c r="AA1928" s="20"/>
      <c r="AB1928" s="20"/>
      <c r="AC1928" s="20"/>
      <c r="AD1928" s="20"/>
      <c r="AE1928" s="20"/>
      <c r="AF1928" s="20"/>
      <c r="AG1928" s="20"/>
      <c r="AH1928" s="20"/>
      <c r="AI1928" s="20"/>
      <c r="AJ1928" s="20"/>
      <c r="AK1928" s="20"/>
      <c r="AL1928" s="20"/>
      <c r="AM1928" s="20"/>
      <c r="AN1928" s="20"/>
      <c r="AO1928" s="20"/>
      <c r="AP1928" s="20"/>
      <c r="AQ1928" s="20"/>
      <c r="AR1928" s="20"/>
      <c r="AS1928" s="20"/>
    </row>
    <row r="1929" spans="4:45" x14ac:dyDescent="0.25"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  <c r="Q1929" s="20"/>
      <c r="R1929" s="20"/>
      <c r="S1929" s="20"/>
      <c r="T1929" s="20"/>
      <c r="U1929" s="20"/>
      <c r="V1929" s="20"/>
      <c r="W1929" s="20"/>
      <c r="X1929" s="20"/>
      <c r="Y1929" s="20"/>
      <c r="Z1929" s="20"/>
      <c r="AA1929" s="20"/>
      <c r="AB1929" s="20"/>
      <c r="AC1929" s="20"/>
      <c r="AD1929" s="20"/>
      <c r="AE1929" s="20"/>
      <c r="AF1929" s="20"/>
      <c r="AG1929" s="20"/>
      <c r="AH1929" s="20"/>
      <c r="AI1929" s="20"/>
      <c r="AJ1929" s="20"/>
      <c r="AK1929" s="20"/>
      <c r="AL1929" s="20"/>
      <c r="AM1929" s="20"/>
      <c r="AN1929" s="20"/>
      <c r="AO1929" s="20"/>
      <c r="AP1929" s="20"/>
      <c r="AQ1929" s="20"/>
      <c r="AR1929" s="20"/>
      <c r="AS1929" s="20"/>
    </row>
    <row r="1930" spans="4:45" x14ac:dyDescent="0.25"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  <c r="Q1930" s="20"/>
      <c r="R1930" s="20"/>
      <c r="S1930" s="20"/>
      <c r="T1930" s="20"/>
      <c r="U1930" s="20"/>
      <c r="V1930" s="20"/>
      <c r="W1930" s="20"/>
      <c r="X1930" s="20"/>
      <c r="Y1930" s="20"/>
      <c r="Z1930" s="20"/>
      <c r="AA1930" s="20"/>
      <c r="AB1930" s="20"/>
      <c r="AC1930" s="20"/>
      <c r="AD1930" s="20"/>
      <c r="AE1930" s="20"/>
      <c r="AF1930" s="20"/>
      <c r="AG1930" s="20"/>
      <c r="AH1930" s="20"/>
      <c r="AI1930" s="20"/>
      <c r="AJ1930" s="20"/>
      <c r="AK1930" s="20"/>
      <c r="AL1930" s="20"/>
      <c r="AM1930" s="20"/>
      <c r="AN1930" s="20"/>
      <c r="AO1930" s="20"/>
      <c r="AP1930" s="20"/>
      <c r="AQ1930" s="20"/>
      <c r="AR1930" s="20"/>
    </row>
    <row r="1931" spans="4:45" x14ac:dyDescent="0.25"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  <c r="Q1931" s="20"/>
      <c r="R1931" s="20"/>
      <c r="S1931" s="20"/>
      <c r="T1931" s="20"/>
      <c r="U1931" s="20"/>
      <c r="V1931" s="20"/>
      <c r="W1931" s="20"/>
      <c r="X1931" s="20"/>
      <c r="Y1931" s="20"/>
      <c r="Z1931" s="20"/>
      <c r="AA1931" s="20"/>
      <c r="AB1931" s="20"/>
      <c r="AC1931" s="20"/>
      <c r="AD1931" s="20"/>
      <c r="AE1931" s="20"/>
      <c r="AF1931" s="20"/>
      <c r="AG1931" s="20"/>
      <c r="AH1931" s="20"/>
      <c r="AI1931" s="20"/>
      <c r="AJ1931" s="20"/>
      <c r="AK1931" s="20"/>
      <c r="AL1931" s="20"/>
      <c r="AM1931" s="20"/>
      <c r="AN1931" s="20"/>
      <c r="AO1931" s="20"/>
      <c r="AP1931" s="20"/>
      <c r="AQ1931" s="20"/>
      <c r="AR1931" s="20"/>
    </row>
    <row r="1932" spans="4:45" x14ac:dyDescent="0.25"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  <c r="Q1932" s="20"/>
      <c r="R1932" s="20"/>
      <c r="S1932" s="20"/>
      <c r="T1932" s="20"/>
      <c r="U1932" s="20"/>
      <c r="V1932" s="20"/>
      <c r="W1932" s="20"/>
      <c r="X1932" s="20"/>
      <c r="Y1932" s="20"/>
      <c r="Z1932" s="20"/>
      <c r="AA1932" s="20"/>
      <c r="AB1932" s="20"/>
      <c r="AC1932" s="20"/>
      <c r="AD1932" s="20"/>
      <c r="AE1932" s="20"/>
      <c r="AF1932" s="20"/>
      <c r="AG1932" s="20"/>
      <c r="AH1932" s="20"/>
      <c r="AI1932" s="20"/>
      <c r="AJ1932" s="20"/>
      <c r="AK1932" s="20"/>
      <c r="AL1932" s="20"/>
      <c r="AM1932" s="20"/>
      <c r="AN1932" s="20"/>
      <c r="AO1932" s="20"/>
      <c r="AP1932" s="20"/>
      <c r="AQ1932" s="20"/>
      <c r="AR1932" s="20"/>
    </row>
    <row r="1933" spans="4:45" x14ac:dyDescent="0.25"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  <c r="Q1933" s="20"/>
      <c r="R1933" s="20"/>
      <c r="S1933" s="20"/>
      <c r="T1933" s="20"/>
      <c r="U1933" s="20"/>
      <c r="V1933" s="20"/>
      <c r="W1933" s="20"/>
      <c r="X1933" s="20"/>
      <c r="Y1933" s="20"/>
      <c r="Z1933" s="20"/>
      <c r="AA1933" s="20"/>
      <c r="AB1933" s="20"/>
      <c r="AC1933" s="20"/>
      <c r="AD1933" s="20"/>
      <c r="AE1933" s="20"/>
      <c r="AF1933" s="20"/>
      <c r="AG1933" s="20"/>
      <c r="AH1933" s="20"/>
      <c r="AI1933" s="20"/>
      <c r="AJ1933" s="20"/>
      <c r="AK1933" s="20"/>
      <c r="AL1933" s="20"/>
      <c r="AM1933" s="20"/>
      <c r="AN1933" s="20"/>
      <c r="AO1933" s="20"/>
      <c r="AP1933" s="20"/>
      <c r="AQ1933" s="20"/>
      <c r="AR1933" s="20"/>
    </row>
    <row r="1934" spans="4:45" x14ac:dyDescent="0.25"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  <c r="Q1934" s="20"/>
      <c r="R1934" s="20"/>
      <c r="S1934" s="20"/>
      <c r="T1934" s="20"/>
      <c r="U1934" s="20"/>
      <c r="V1934" s="20"/>
      <c r="W1934" s="20"/>
      <c r="X1934" s="20"/>
      <c r="Y1934" s="20"/>
      <c r="Z1934" s="20"/>
      <c r="AA1934" s="20"/>
      <c r="AB1934" s="20"/>
      <c r="AC1934" s="20"/>
      <c r="AD1934" s="20"/>
      <c r="AE1934" s="20"/>
      <c r="AF1934" s="20"/>
      <c r="AG1934" s="20"/>
      <c r="AH1934" s="20"/>
      <c r="AI1934" s="20"/>
      <c r="AJ1934" s="20"/>
      <c r="AK1934" s="20"/>
      <c r="AL1934" s="20"/>
      <c r="AM1934" s="20"/>
      <c r="AN1934" s="20"/>
      <c r="AO1934" s="20"/>
      <c r="AP1934" s="20"/>
      <c r="AQ1934" s="20"/>
      <c r="AR1934" s="20"/>
    </row>
    <row r="1935" spans="4:45" x14ac:dyDescent="0.25"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  <c r="Q1935" s="20"/>
      <c r="R1935" s="20"/>
      <c r="S1935" s="20"/>
      <c r="T1935" s="20"/>
      <c r="U1935" s="20"/>
      <c r="V1935" s="20"/>
      <c r="W1935" s="20"/>
      <c r="X1935" s="20"/>
      <c r="Y1935" s="20"/>
      <c r="Z1935" s="20"/>
      <c r="AA1935" s="20"/>
      <c r="AB1935" s="20"/>
      <c r="AC1935" s="20"/>
      <c r="AD1935" s="20"/>
      <c r="AE1935" s="20"/>
      <c r="AF1935" s="20"/>
      <c r="AG1935" s="20"/>
      <c r="AH1935" s="20"/>
      <c r="AI1935" s="20"/>
      <c r="AJ1935" s="20"/>
      <c r="AK1935" s="20"/>
      <c r="AL1935" s="20"/>
      <c r="AM1935" s="20"/>
      <c r="AN1935" s="20"/>
      <c r="AO1935" s="20"/>
      <c r="AP1935" s="20"/>
      <c r="AQ1935" s="20"/>
      <c r="AR1935" s="20"/>
    </row>
    <row r="1936" spans="4:45" x14ac:dyDescent="0.25"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  <c r="Q1936" s="20"/>
      <c r="R1936" s="20"/>
      <c r="S1936" s="20"/>
      <c r="T1936" s="20"/>
      <c r="U1936" s="20"/>
      <c r="V1936" s="20"/>
      <c r="W1936" s="20"/>
      <c r="X1936" s="20"/>
      <c r="Y1936" s="20"/>
      <c r="Z1936" s="20"/>
      <c r="AA1936" s="20"/>
      <c r="AB1936" s="20"/>
      <c r="AC1936" s="20"/>
      <c r="AD1936" s="20"/>
      <c r="AE1936" s="20"/>
      <c r="AF1936" s="20"/>
      <c r="AG1936" s="20"/>
      <c r="AH1936" s="20"/>
      <c r="AI1936" s="20"/>
      <c r="AJ1936" s="20"/>
      <c r="AK1936" s="20"/>
      <c r="AL1936" s="20"/>
      <c r="AM1936" s="20"/>
      <c r="AN1936" s="20"/>
      <c r="AO1936" s="20"/>
      <c r="AP1936" s="20"/>
      <c r="AQ1936" s="20"/>
      <c r="AR1936" s="20"/>
    </row>
    <row r="1937" spans="4:44" x14ac:dyDescent="0.25"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  <c r="Y1937" s="20"/>
      <c r="Z1937" s="20"/>
      <c r="AA1937" s="20"/>
      <c r="AB1937" s="20"/>
      <c r="AC1937" s="20"/>
      <c r="AD1937" s="20"/>
      <c r="AE1937" s="20"/>
      <c r="AF1937" s="20"/>
      <c r="AG1937" s="20"/>
      <c r="AH1937" s="20"/>
      <c r="AI1937" s="20"/>
      <c r="AJ1937" s="20"/>
      <c r="AK1937" s="20"/>
      <c r="AL1937" s="20"/>
      <c r="AM1937" s="20"/>
      <c r="AN1937" s="20"/>
      <c r="AO1937" s="20"/>
      <c r="AP1937" s="20"/>
      <c r="AQ1937" s="20"/>
      <c r="AR1937" s="20"/>
    </row>
    <row r="1938" spans="4:44" x14ac:dyDescent="0.25"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0"/>
      <c r="W1938" s="20"/>
      <c r="X1938" s="20"/>
      <c r="Y1938" s="20"/>
      <c r="Z1938" s="20"/>
      <c r="AA1938" s="20"/>
      <c r="AB1938" s="20"/>
      <c r="AC1938" s="20"/>
      <c r="AD1938" s="20"/>
      <c r="AE1938" s="20"/>
      <c r="AF1938" s="20"/>
      <c r="AG1938" s="20"/>
      <c r="AH1938" s="20"/>
      <c r="AI1938" s="20"/>
      <c r="AJ1938" s="20"/>
      <c r="AK1938" s="20"/>
      <c r="AL1938" s="20"/>
      <c r="AM1938" s="20"/>
      <c r="AN1938" s="20"/>
      <c r="AO1938" s="20"/>
      <c r="AP1938" s="20"/>
      <c r="AQ1938" s="20"/>
      <c r="AR1938" s="20"/>
    </row>
    <row r="1939" spans="4:44" x14ac:dyDescent="0.25"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0"/>
      <c r="W1939" s="20"/>
      <c r="X1939" s="20"/>
      <c r="Y1939" s="20"/>
      <c r="Z1939" s="20"/>
      <c r="AA1939" s="20"/>
      <c r="AB1939" s="20"/>
      <c r="AC1939" s="20"/>
      <c r="AD1939" s="20"/>
      <c r="AE1939" s="20"/>
      <c r="AF1939" s="20"/>
      <c r="AG1939" s="20"/>
      <c r="AH1939" s="20"/>
      <c r="AI1939" s="20"/>
      <c r="AJ1939" s="20"/>
      <c r="AK1939" s="20"/>
      <c r="AL1939" s="20"/>
      <c r="AM1939" s="20"/>
      <c r="AN1939" s="20"/>
      <c r="AO1939" s="20"/>
      <c r="AP1939" s="20"/>
      <c r="AQ1939" s="20"/>
      <c r="AR1939" s="20"/>
    </row>
    <row r="1940" spans="4:44" x14ac:dyDescent="0.25"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  <c r="Q1940" s="20"/>
      <c r="R1940" s="20"/>
      <c r="S1940" s="20"/>
      <c r="T1940" s="20"/>
      <c r="U1940" s="20"/>
      <c r="V1940" s="20"/>
      <c r="W1940" s="20"/>
      <c r="X1940" s="20"/>
      <c r="Y1940" s="20"/>
      <c r="Z1940" s="20"/>
      <c r="AA1940" s="20"/>
      <c r="AB1940" s="20"/>
      <c r="AC1940" s="20"/>
      <c r="AD1940" s="20"/>
      <c r="AE1940" s="20"/>
      <c r="AF1940" s="20"/>
      <c r="AG1940" s="20"/>
      <c r="AH1940" s="20"/>
      <c r="AI1940" s="20"/>
      <c r="AJ1940" s="20"/>
      <c r="AK1940" s="20"/>
      <c r="AL1940" s="20"/>
      <c r="AM1940" s="20"/>
      <c r="AN1940" s="20"/>
      <c r="AO1940" s="20"/>
      <c r="AP1940" s="20"/>
      <c r="AQ1940" s="20"/>
      <c r="AR1940" s="20"/>
    </row>
    <row r="1941" spans="4:44" x14ac:dyDescent="0.25"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  <c r="Q1941" s="20"/>
      <c r="R1941" s="20"/>
      <c r="S1941" s="20"/>
      <c r="T1941" s="20"/>
      <c r="U1941" s="20"/>
      <c r="V1941" s="20"/>
      <c r="W1941" s="20"/>
      <c r="X1941" s="20"/>
      <c r="Y1941" s="20"/>
      <c r="Z1941" s="20"/>
      <c r="AA1941" s="20"/>
      <c r="AB1941" s="20"/>
      <c r="AC1941" s="20"/>
      <c r="AD1941" s="20"/>
      <c r="AE1941" s="20"/>
      <c r="AF1941" s="20"/>
      <c r="AG1941" s="20"/>
      <c r="AH1941" s="20"/>
      <c r="AI1941" s="20"/>
      <c r="AJ1941" s="20"/>
      <c r="AK1941" s="20"/>
      <c r="AL1941" s="20"/>
      <c r="AM1941" s="20"/>
      <c r="AN1941" s="20"/>
      <c r="AO1941" s="20"/>
      <c r="AP1941" s="20"/>
      <c r="AQ1941" s="20"/>
      <c r="AR1941" s="20"/>
    </row>
    <row r="1942" spans="4:44" x14ac:dyDescent="0.25"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  <c r="Q1942" s="20"/>
      <c r="R1942" s="20"/>
      <c r="S1942" s="20"/>
      <c r="T1942" s="20"/>
      <c r="U1942" s="20"/>
      <c r="V1942" s="20"/>
      <c r="W1942" s="20"/>
      <c r="X1942" s="20"/>
      <c r="Y1942" s="20"/>
      <c r="Z1942" s="20"/>
      <c r="AA1942" s="20"/>
      <c r="AB1942" s="20"/>
      <c r="AC1942" s="20"/>
      <c r="AD1942" s="20"/>
      <c r="AE1942" s="20"/>
      <c r="AF1942" s="20"/>
      <c r="AG1942" s="20"/>
      <c r="AH1942" s="20"/>
      <c r="AI1942" s="20"/>
      <c r="AJ1942" s="20"/>
      <c r="AK1942" s="20"/>
      <c r="AL1942" s="20"/>
      <c r="AM1942" s="20"/>
      <c r="AN1942" s="20"/>
      <c r="AO1942" s="20"/>
      <c r="AP1942" s="20"/>
      <c r="AQ1942" s="20"/>
      <c r="AR1942" s="20"/>
    </row>
    <row r="1943" spans="4:44" x14ac:dyDescent="0.25"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  <c r="Q1943" s="20"/>
      <c r="R1943" s="20"/>
      <c r="S1943" s="20"/>
      <c r="T1943" s="20"/>
      <c r="U1943" s="20"/>
      <c r="V1943" s="20"/>
      <c r="W1943" s="20"/>
      <c r="X1943" s="20"/>
      <c r="Y1943" s="20"/>
      <c r="Z1943" s="20"/>
      <c r="AA1943" s="20"/>
      <c r="AB1943" s="20"/>
      <c r="AC1943" s="20"/>
      <c r="AD1943" s="20"/>
      <c r="AE1943" s="20"/>
      <c r="AF1943" s="20"/>
      <c r="AG1943" s="20"/>
      <c r="AH1943" s="20"/>
      <c r="AI1943" s="20"/>
      <c r="AJ1943" s="20"/>
      <c r="AK1943" s="20"/>
      <c r="AL1943" s="20"/>
      <c r="AM1943" s="20"/>
      <c r="AN1943" s="20"/>
      <c r="AO1943" s="20"/>
      <c r="AP1943" s="20"/>
      <c r="AQ1943" s="20"/>
      <c r="AR1943" s="20"/>
    </row>
    <row r="1944" spans="4:44" x14ac:dyDescent="0.25"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  <c r="Q1944" s="20"/>
      <c r="R1944" s="20"/>
      <c r="S1944" s="20"/>
      <c r="T1944" s="20"/>
      <c r="U1944" s="20"/>
      <c r="V1944" s="20"/>
      <c r="W1944" s="20"/>
      <c r="X1944" s="20"/>
      <c r="Y1944" s="20"/>
      <c r="Z1944" s="20"/>
      <c r="AA1944" s="20"/>
      <c r="AB1944" s="20"/>
      <c r="AC1944" s="20"/>
      <c r="AD1944" s="20"/>
      <c r="AE1944" s="20"/>
      <c r="AF1944" s="20"/>
      <c r="AG1944" s="20"/>
      <c r="AH1944" s="20"/>
      <c r="AI1944" s="20"/>
      <c r="AJ1944" s="20"/>
      <c r="AK1944" s="20"/>
      <c r="AL1944" s="20"/>
      <c r="AM1944" s="20"/>
      <c r="AN1944" s="20"/>
      <c r="AO1944" s="20"/>
      <c r="AP1944" s="20"/>
      <c r="AQ1944" s="20"/>
      <c r="AR1944" s="20"/>
    </row>
    <row r="1945" spans="4:44" x14ac:dyDescent="0.25"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  <c r="Q1945" s="20"/>
      <c r="R1945" s="20"/>
      <c r="S1945" s="20"/>
      <c r="T1945" s="20"/>
      <c r="U1945" s="20"/>
      <c r="V1945" s="20"/>
      <c r="W1945" s="20"/>
      <c r="X1945" s="20"/>
      <c r="Y1945" s="20"/>
      <c r="Z1945" s="20"/>
      <c r="AA1945" s="20"/>
      <c r="AB1945" s="20"/>
      <c r="AC1945" s="20"/>
      <c r="AD1945" s="20"/>
      <c r="AE1945" s="20"/>
      <c r="AF1945" s="20"/>
      <c r="AG1945" s="20"/>
      <c r="AH1945" s="20"/>
      <c r="AI1945" s="20"/>
      <c r="AJ1945" s="20"/>
      <c r="AK1945" s="20"/>
      <c r="AL1945" s="20"/>
      <c r="AM1945" s="20"/>
      <c r="AN1945" s="20"/>
      <c r="AO1945" s="20"/>
      <c r="AP1945" s="20"/>
      <c r="AQ1945" s="20"/>
      <c r="AR1945" s="20"/>
    </row>
    <row r="1946" spans="4:44" x14ac:dyDescent="0.25"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  <c r="Q1946" s="20"/>
      <c r="R1946" s="20"/>
      <c r="S1946" s="20"/>
      <c r="T1946" s="20"/>
      <c r="U1946" s="20"/>
      <c r="V1946" s="20"/>
      <c r="W1946" s="20"/>
      <c r="X1946" s="20"/>
      <c r="Y1946" s="20"/>
      <c r="Z1946" s="20"/>
      <c r="AA1946" s="20"/>
      <c r="AB1946" s="20"/>
      <c r="AC1946" s="20"/>
      <c r="AD1946" s="20"/>
      <c r="AE1946" s="20"/>
      <c r="AF1946" s="20"/>
      <c r="AG1946" s="20"/>
      <c r="AH1946" s="20"/>
      <c r="AI1946" s="20"/>
      <c r="AJ1946" s="20"/>
      <c r="AK1946" s="20"/>
      <c r="AL1946" s="20"/>
      <c r="AM1946" s="20"/>
      <c r="AN1946" s="20"/>
      <c r="AO1946" s="20"/>
      <c r="AP1946" s="20"/>
      <c r="AQ1946" s="20"/>
      <c r="AR1946" s="20"/>
    </row>
    <row r="1947" spans="4:44" x14ac:dyDescent="0.25"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  <c r="Q1947" s="20"/>
      <c r="R1947" s="20"/>
      <c r="S1947" s="20"/>
      <c r="T1947" s="20"/>
      <c r="U1947" s="20"/>
      <c r="V1947" s="20"/>
      <c r="W1947" s="20"/>
      <c r="X1947" s="20"/>
      <c r="Y1947" s="20"/>
      <c r="Z1947" s="20"/>
      <c r="AA1947" s="20"/>
      <c r="AB1947" s="20"/>
      <c r="AC1947" s="20"/>
      <c r="AD1947" s="20"/>
      <c r="AE1947" s="20"/>
      <c r="AF1947" s="20"/>
      <c r="AG1947" s="20"/>
      <c r="AH1947" s="20"/>
      <c r="AI1947" s="20"/>
      <c r="AJ1947" s="20"/>
      <c r="AK1947" s="20"/>
      <c r="AL1947" s="20"/>
      <c r="AM1947" s="20"/>
      <c r="AN1947" s="20"/>
      <c r="AO1947" s="20"/>
      <c r="AP1947" s="20"/>
      <c r="AQ1947" s="20"/>
      <c r="AR1947" s="20"/>
    </row>
    <row r="1948" spans="4:44" x14ac:dyDescent="0.25"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  <c r="Q1948" s="20"/>
      <c r="R1948" s="20"/>
      <c r="S1948" s="20"/>
      <c r="T1948" s="20"/>
      <c r="U1948" s="20"/>
      <c r="V1948" s="20"/>
      <c r="W1948" s="20"/>
      <c r="X1948" s="20"/>
      <c r="Y1948" s="20"/>
      <c r="Z1948" s="20"/>
      <c r="AA1948" s="20"/>
      <c r="AB1948" s="20"/>
      <c r="AC1948" s="20"/>
      <c r="AD1948" s="20"/>
      <c r="AE1948" s="20"/>
      <c r="AF1948" s="20"/>
      <c r="AG1948" s="20"/>
      <c r="AH1948" s="20"/>
      <c r="AI1948" s="20"/>
      <c r="AJ1948" s="20"/>
      <c r="AK1948" s="20"/>
      <c r="AL1948" s="20"/>
      <c r="AM1948" s="20"/>
      <c r="AN1948" s="20"/>
      <c r="AO1948" s="20"/>
      <c r="AP1948" s="20"/>
      <c r="AQ1948" s="20"/>
      <c r="AR1948" s="20"/>
    </row>
    <row r="1949" spans="4:44" x14ac:dyDescent="0.25"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  <c r="Q1949" s="20"/>
      <c r="R1949" s="20"/>
      <c r="S1949" s="20"/>
      <c r="T1949" s="20"/>
      <c r="U1949" s="20"/>
      <c r="V1949" s="20"/>
      <c r="W1949" s="20"/>
      <c r="X1949" s="20"/>
      <c r="Y1949" s="20"/>
      <c r="Z1949" s="20"/>
      <c r="AA1949" s="20"/>
      <c r="AB1949" s="20"/>
      <c r="AC1949" s="20"/>
      <c r="AD1949" s="20"/>
      <c r="AE1949" s="20"/>
      <c r="AF1949" s="20"/>
      <c r="AG1949" s="20"/>
      <c r="AH1949" s="20"/>
      <c r="AI1949" s="20"/>
      <c r="AJ1949" s="20"/>
      <c r="AK1949" s="20"/>
      <c r="AL1949" s="20"/>
      <c r="AM1949" s="20"/>
      <c r="AN1949" s="20"/>
      <c r="AO1949" s="20"/>
      <c r="AP1949" s="20"/>
      <c r="AQ1949" s="20"/>
      <c r="AR1949" s="20"/>
    </row>
    <row r="1950" spans="4:44" x14ac:dyDescent="0.25"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  <c r="Q1950" s="20"/>
      <c r="R1950" s="20"/>
      <c r="S1950" s="20"/>
      <c r="T1950" s="20"/>
      <c r="U1950" s="20"/>
      <c r="V1950" s="20"/>
      <c r="W1950" s="20"/>
      <c r="X1950" s="20"/>
      <c r="Y1950" s="20"/>
      <c r="Z1950" s="20"/>
      <c r="AA1950" s="20"/>
      <c r="AB1950" s="20"/>
      <c r="AC1950" s="20"/>
      <c r="AD1950" s="20"/>
      <c r="AE1950" s="20"/>
      <c r="AF1950" s="20"/>
      <c r="AG1950" s="20"/>
      <c r="AH1950" s="20"/>
      <c r="AI1950" s="20"/>
      <c r="AJ1950" s="20"/>
      <c r="AK1950" s="20"/>
      <c r="AL1950" s="20"/>
      <c r="AM1950" s="20"/>
      <c r="AN1950" s="20"/>
      <c r="AO1950" s="20"/>
      <c r="AP1950" s="20"/>
      <c r="AQ1950" s="20"/>
      <c r="AR1950" s="20"/>
    </row>
    <row r="1951" spans="4:44" x14ac:dyDescent="0.25"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  <c r="Q1951" s="20"/>
      <c r="R1951" s="20"/>
      <c r="S1951" s="20"/>
      <c r="T1951" s="20"/>
      <c r="U1951" s="20"/>
      <c r="V1951" s="20"/>
      <c r="W1951" s="20"/>
      <c r="X1951" s="20"/>
      <c r="Y1951" s="20"/>
      <c r="Z1951" s="20"/>
      <c r="AA1951" s="20"/>
      <c r="AB1951" s="20"/>
      <c r="AC1951" s="20"/>
      <c r="AD1951" s="20"/>
      <c r="AE1951" s="20"/>
      <c r="AF1951" s="20"/>
      <c r="AG1951" s="20"/>
      <c r="AH1951" s="20"/>
      <c r="AI1951" s="20"/>
      <c r="AJ1951" s="20"/>
      <c r="AK1951" s="20"/>
      <c r="AL1951" s="20"/>
      <c r="AM1951" s="20"/>
      <c r="AN1951" s="20"/>
      <c r="AO1951" s="20"/>
      <c r="AP1951" s="20"/>
      <c r="AQ1951" s="20"/>
      <c r="AR1951" s="20"/>
    </row>
    <row r="1952" spans="4:44" x14ac:dyDescent="0.25"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  <c r="AE1952" s="20"/>
      <c r="AF1952" s="20"/>
      <c r="AG1952" s="20"/>
      <c r="AH1952" s="20"/>
      <c r="AI1952" s="20"/>
      <c r="AJ1952" s="20"/>
      <c r="AK1952" s="20"/>
      <c r="AL1952" s="20"/>
      <c r="AM1952" s="20"/>
      <c r="AN1952" s="20"/>
      <c r="AO1952" s="20"/>
      <c r="AP1952" s="20"/>
      <c r="AQ1952" s="20"/>
      <c r="AR1952" s="20"/>
    </row>
    <row r="1953" spans="5:44" x14ac:dyDescent="0.25"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  <c r="AE1953" s="20"/>
      <c r="AF1953" s="20"/>
      <c r="AG1953" s="20"/>
      <c r="AH1953" s="20"/>
      <c r="AI1953" s="20"/>
      <c r="AJ1953" s="20"/>
      <c r="AK1953" s="20"/>
      <c r="AL1953" s="20"/>
      <c r="AM1953" s="20"/>
      <c r="AN1953" s="20"/>
      <c r="AO1953" s="20"/>
      <c r="AP1953" s="20"/>
      <c r="AQ1953" s="20"/>
      <c r="AR1953" s="20"/>
    </row>
    <row r="1954" spans="5:44" x14ac:dyDescent="0.25"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  <c r="Q1954" s="20"/>
      <c r="R1954" s="20"/>
      <c r="S1954" s="20"/>
      <c r="T1954" s="20"/>
      <c r="U1954" s="20"/>
      <c r="V1954" s="20"/>
      <c r="W1954" s="20"/>
      <c r="X1954" s="20"/>
      <c r="Y1954" s="20"/>
      <c r="Z1954" s="20"/>
      <c r="AA1954" s="20"/>
      <c r="AB1954" s="20"/>
      <c r="AC1954" s="20"/>
      <c r="AD1954" s="20"/>
      <c r="AE1954" s="20"/>
      <c r="AF1954" s="20"/>
      <c r="AG1954" s="20"/>
      <c r="AH1954" s="20"/>
      <c r="AI1954" s="20"/>
      <c r="AJ1954" s="20"/>
      <c r="AK1954" s="20"/>
      <c r="AL1954" s="20"/>
      <c r="AM1954" s="20"/>
      <c r="AN1954" s="20"/>
      <c r="AO1954" s="20"/>
      <c r="AP1954" s="20"/>
      <c r="AQ1954" s="20"/>
      <c r="AR1954" s="20"/>
    </row>
    <row r="1955" spans="5:44" x14ac:dyDescent="0.25"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  <c r="Q1955" s="20"/>
      <c r="R1955" s="20"/>
      <c r="S1955" s="20"/>
      <c r="T1955" s="20"/>
      <c r="U1955" s="20"/>
      <c r="V1955" s="20"/>
      <c r="W1955" s="20"/>
      <c r="X1955" s="20"/>
      <c r="Y1955" s="20"/>
      <c r="Z1955" s="20"/>
      <c r="AA1955" s="20"/>
      <c r="AB1955" s="20"/>
      <c r="AC1955" s="20"/>
      <c r="AD1955" s="20"/>
      <c r="AE1955" s="20"/>
      <c r="AF1955" s="20"/>
      <c r="AG1955" s="20"/>
      <c r="AH1955" s="20"/>
      <c r="AI1955" s="20"/>
      <c r="AJ1955" s="20"/>
      <c r="AK1955" s="20"/>
      <c r="AL1955" s="20"/>
      <c r="AM1955" s="20"/>
      <c r="AN1955" s="20"/>
      <c r="AO1955" s="20"/>
      <c r="AP1955" s="20"/>
      <c r="AQ1955" s="20"/>
      <c r="AR1955" s="20"/>
    </row>
    <row r="1956" spans="5:44" x14ac:dyDescent="0.25"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  <c r="Q1956" s="20"/>
      <c r="R1956" s="20"/>
      <c r="S1956" s="20"/>
      <c r="T1956" s="20"/>
      <c r="U1956" s="20"/>
      <c r="V1956" s="20"/>
      <c r="W1956" s="20"/>
      <c r="X1956" s="20"/>
      <c r="Y1956" s="20"/>
      <c r="Z1956" s="20"/>
      <c r="AA1956" s="20"/>
      <c r="AB1956" s="20"/>
      <c r="AC1956" s="20"/>
      <c r="AD1956" s="20"/>
      <c r="AE1956" s="20"/>
      <c r="AF1956" s="20"/>
      <c r="AG1956" s="20"/>
      <c r="AH1956" s="20"/>
      <c r="AI1956" s="20"/>
      <c r="AJ1956" s="20"/>
      <c r="AK1956" s="20"/>
      <c r="AL1956" s="20"/>
      <c r="AM1956" s="20"/>
      <c r="AN1956" s="20"/>
      <c r="AO1956" s="20"/>
      <c r="AP1956" s="20"/>
      <c r="AQ1956" s="20"/>
      <c r="AR1956" s="20"/>
    </row>
    <row r="1957" spans="5:44" x14ac:dyDescent="0.25"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  <c r="Q1957" s="20"/>
      <c r="R1957" s="20"/>
      <c r="S1957" s="20"/>
      <c r="T1957" s="20"/>
      <c r="U1957" s="20"/>
      <c r="V1957" s="20"/>
      <c r="W1957" s="20"/>
      <c r="X1957" s="20"/>
      <c r="Y1957" s="20"/>
      <c r="Z1957" s="20"/>
      <c r="AA1957" s="20"/>
      <c r="AB1957" s="20"/>
      <c r="AC1957" s="20"/>
      <c r="AD1957" s="20"/>
      <c r="AE1957" s="20"/>
      <c r="AF1957" s="20"/>
      <c r="AG1957" s="20"/>
      <c r="AH1957" s="20"/>
      <c r="AI1957" s="20"/>
      <c r="AJ1957" s="20"/>
      <c r="AK1957" s="20"/>
      <c r="AL1957" s="20"/>
      <c r="AM1957" s="20"/>
      <c r="AN1957" s="20"/>
      <c r="AO1957" s="20"/>
      <c r="AP1957" s="20"/>
      <c r="AQ1957" s="20"/>
      <c r="AR1957" s="20"/>
    </row>
    <row r="1958" spans="5:44" x14ac:dyDescent="0.25"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  <c r="Y1958" s="20"/>
      <c r="Z1958" s="20"/>
      <c r="AA1958" s="20"/>
      <c r="AB1958" s="20"/>
      <c r="AC1958" s="20"/>
      <c r="AD1958" s="20"/>
      <c r="AE1958" s="20"/>
      <c r="AF1958" s="20"/>
      <c r="AG1958" s="20"/>
      <c r="AH1958" s="20"/>
      <c r="AI1958" s="20"/>
      <c r="AJ1958" s="20"/>
      <c r="AK1958" s="20"/>
      <c r="AL1958" s="20"/>
      <c r="AM1958" s="20"/>
      <c r="AN1958" s="20"/>
      <c r="AO1958" s="20"/>
      <c r="AP1958" s="20"/>
      <c r="AQ1958" s="20"/>
      <c r="AR1958" s="20"/>
    </row>
    <row r="1959" spans="5:44" x14ac:dyDescent="0.25"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  <c r="Y1959" s="20"/>
      <c r="Z1959" s="20"/>
      <c r="AA1959" s="20"/>
      <c r="AB1959" s="20"/>
      <c r="AC1959" s="20"/>
      <c r="AD1959" s="20"/>
      <c r="AE1959" s="20"/>
      <c r="AF1959" s="20"/>
      <c r="AG1959" s="20"/>
      <c r="AH1959" s="20"/>
      <c r="AI1959" s="20"/>
      <c r="AJ1959" s="20"/>
      <c r="AK1959" s="20"/>
      <c r="AL1959" s="20"/>
      <c r="AM1959" s="20"/>
      <c r="AN1959" s="20"/>
      <c r="AO1959" s="20"/>
      <c r="AP1959" s="20"/>
      <c r="AQ1959" s="20"/>
      <c r="AR1959" s="20"/>
    </row>
    <row r="1960" spans="5:44" x14ac:dyDescent="0.25"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  <c r="Y1960" s="20"/>
      <c r="Z1960" s="20"/>
      <c r="AA1960" s="20"/>
      <c r="AB1960" s="20"/>
      <c r="AC1960" s="20"/>
      <c r="AD1960" s="20"/>
      <c r="AE1960" s="20"/>
      <c r="AF1960" s="20"/>
      <c r="AG1960" s="20"/>
      <c r="AH1960" s="20"/>
      <c r="AI1960" s="20"/>
      <c r="AJ1960" s="20"/>
      <c r="AK1960" s="20"/>
      <c r="AL1960" s="20"/>
      <c r="AM1960" s="20"/>
      <c r="AN1960" s="20"/>
      <c r="AO1960" s="20"/>
      <c r="AP1960" s="20"/>
      <c r="AQ1960" s="20"/>
      <c r="AR1960" s="20"/>
    </row>
    <row r="1961" spans="5:44" x14ac:dyDescent="0.25"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  <c r="Q1961" s="20"/>
      <c r="R1961" s="20"/>
      <c r="S1961" s="20"/>
      <c r="T1961" s="20"/>
      <c r="U1961" s="20"/>
      <c r="V1961" s="20"/>
      <c r="W1961" s="20"/>
      <c r="X1961" s="20"/>
      <c r="Y1961" s="20"/>
      <c r="Z1961" s="20"/>
      <c r="AA1961" s="20"/>
      <c r="AB1961" s="20"/>
      <c r="AC1961" s="20"/>
      <c r="AD1961" s="20"/>
      <c r="AE1961" s="20"/>
      <c r="AF1961" s="20"/>
      <c r="AG1961" s="20"/>
      <c r="AH1961" s="20"/>
      <c r="AI1961" s="20"/>
      <c r="AJ1961" s="20"/>
      <c r="AK1961" s="20"/>
      <c r="AL1961" s="20"/>
      <c r="AM1961" s="20"/>
      <c r="AN1961" s="20"/>
      <c r="AO1961" s="20"/>
      <c r="AP1961" s="20"/>
      <c r="AQ1961" s="20"/>
      <c r="AR1961" s="20"/>
    </row>
    <row r="1962" spans="5:44" x14ac:dyDescent="0.25"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  <c r="Q1962" s="20"/>
      <c r="R1962" s="20"/>
      <c r="S1962" s="20"/>
      <c r="T1962" s="20"/>
      <c r="U1962" s="20"/>
      <c r="V1962" s="20"/>
      <c r="W1962" s="20"/>
      <c r="X1962" s="20"/>
      <c r="Y1962" s="20"/>
      <c r="Z1962" s="20"/>
      <c r="AA1962" s="20"/>
      <c r="AB1962" s="20"/>
      <c r="AC1962" s="20"/>
      <c r="AD1962" s="20"/>
      <c r="AE1962" s="20"/>
      <c r="AF1962" s="20"/>
      <c r="AG1962" s="20"/>
      <c r="AH1962" s="20"/>
      <c r="AI1962" s="20"/>
      <c r="AJ1962" s="20"/>
      <c r="AK1962" s="20"/>
      <c r="AL1962" s="20"/>
      <c r="AM1962" s="20"/>
      <c r="AN1962" s="20"/>
      <c r="AO1962" s="20"/>
      <c r="AP1962" s="20"/>
      <c r="AQ1962" s="20"/>
      <c r="AR1962" s="20"/>
    </row>
    <row r="1963" spans="5:44" x14ac:dyDescent="0.25"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  <c r="Q1963" s="20"/>
      <c r="R1963" s="20"/>
      <c r="S1963" s="20"/>
      <c r="T1963" s="20"/>
      <c r="U1963" s="20"/>
      <c r="V1963" s="20"/>
      <c r="W1963" s="20"/>
      <c r="X1963" s="20"/>
      <c r="Y1963" s="20"/>
      <c r="Z1963" s="20"/>
      <c r="AA1963" s="20"/>
      <c r="AB1963" s="20"/>
      <c r="AC1963" s="20"/>
      <c r="AD1963" s="20"/>
      <c r="AE1963" s="20"/>
      <c r="AF1963" s="20"/>
      <c r="AG1963" s="20"/>
      <c r="AH1963" s="20"/>
      <c r="AI1963" s="20"/>
      <c r="AJ1963" s="20"/>
      <c r="AK1963" s="20"/>
      <c r="AL1963" s="20"/>
      <c r="AM1963" s="20"/>
      <c r="AN1963" s="20"/>
      <c r="AO1963" s="20"/>
      <c r="AP1963" s="20"/>
      <c r="AQ1963" s="20"/>
      <c r="AR1963" s="20"/>
    </row>
    <row r="1964" spans="5:44" x14ac:dyDescent="0.25"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  <c r="Q1964" s="20"/>
      <c r="R1964" s="20"/>
      <c r="S1964" s="20"/>
      <c r="T1964" s="20"/>
      <c r="U1964" s="20"/>
      <c r="V1964" s="20"/>
      <c r="W1964" s="20"/>
      <c r="X1964" s="20"/>
      <c r="Y1964" s="20"/>
      <c r="Z1964" s="20"/>
      <c r="AA1964" s="20"/>
      <c r="AB1964" s="20"/>
      <c r="AC1964" s="20"/>
      <c r="AD1964" s="20"/>
      <c r="AE1964" s="20"/>
      <c r="AF1964" s="20"/>
      <c r="AG1964" s="20"/>
      <c r="AH1964" s="20"/>
      <c r="AI1964" s="20"/>
      <c r="AJ1964" s="20"/>
      <c r="AK1964" s="20"/>
      <c r="AL1964" s="20"/>
      <c r="AM1964" s="20"/>
      <c r="AN1964" s="20"/>
      <c r="AO1964" s="20"/>
      <c r="AP1964" s="20"/>
      <c r="AQ1964" s="20"/>
      <c r="AR1964" s="20"/>
    </row>
    <row r="1965" spans="5:44" x14ac:dyDescent="0.25"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0"/>
      <c r="W1965" s="20"/>
      <c r="X1965" s="20"/>
      <c r="Y1965" s="20"/>
      <c r="Z1965" s="20"/>
      <c r="AA1965" s="20"/>
      <c r="AB1965" s="20"/>
      <c r="AC1965" s="20"/>
      <c r="AD1965" s="20"/>
      <c r="AE1965" s="20"/>
      <c r="AF1965" s="20"/>
      <c r="AG1965" s="20"/>
      <c r="AH1965" s="20"/>
      <c r="AI1965" s="20"/>
      <c r="AJ1965" s="20"/>
      <c r="AK1965" s="20"/>
      <c r="AL1965" s="20"/>
      <c r="AM1965" s="20"/>
      <c r="AN1965" s="20"/>
      <c r="AO1965" s="20"/>
      <c r="AP1965" s="20"/>
      <c r="AQ1965" s="20"/>
      <c r="AR1965" s="20"/>
    </row>
    <row r="1966" spans="5:44" x14ac:dyDescent="0.25"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0"/>
      <c r="W1966" s="20"/>
      <c r="X1966" s="20"/>
      <c r="Y1966" s="20"/>
      <c r="Z1966" s="20"/>
      <c r="AA1966" s="20"/>
      <c r="AB1966" s="20"/>
      <c r="AC1966" s="20"/>
      <c r="AD1966" s="20"/>
      <c r="AE1966" s="20"/>
      <c r="AF1966" s="20"/>
      <c r="AG1966" s="20"/>
      <c r="AH1966" s="20"/>
      <c r="AI1966" s="20"/>
      <c r="AJ1966" s="20"/>
      <c r="AK1966" s="20"/>
      <c r="AL1966" s="20"/>
      <c r="AM1966" s="20"/>
      <c r="AN1966" s="20"/>
      <c r="AO1966" s="20"/>
      <c r="AP1966" s="20"/>
      <c r="AQ1966" s="20"/>
      <c r="AR1966" s="20"/>
    </row>
    <row r="1967" spans="5:44" x14ac:dyDescent="0.25"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0"/>
      <c r="W1967" s="20"/>
      <c r="X1967" s="20"/>
      <c r="Y1967" s="20"/>
      <c r="Z1967" s="20"/>
      <c r="AA1967" s="20"/>
      <c r="AB1967" s="20"/>
      <c r="AC1967" s="20"/>
      <c r="AD1967" s="20"/>
      <c r="AE1967" s="20"/>
      <c r="AF1967" s="20"/>
      <c r="AG1967" s="20"/>
      <c r="AH1967" s="20"/>
      <c r="AI1967" s="20"/>
      <c r="AJ1967" s="20"/>
      <c r="AK1967" s="20"/>
      <c r="AL1967" s="20"/>
      <c r="AM1967" s="20"/>
      <c r="AN1967" s="20"/>
      <c r="AO1967" s="20"/>
      <c r="AP1967" s="20"/>
      <c r="AQ1967" s="20"/>
      <c r="AR1967" s="20"/>
    </row>
    <row r="1968" spans="5:44" x14ac:dyDescent="0.25"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0"/>
      <c r="W1968" s="20"/>
      <c r="X1968" s="20"/>
      <c r="Y1968" s="20"/>
      <c r="Z1968" s="20"/>
      <c r="AA1968" s="20"/>
      <c r="AB1968" s="20"/>
      <c r="AC1968" s="20"/>
      <c r="AD1968" s="20"/>
      <c r="AE1968" s="20"/>
      <c r="AF1968" s="20"/>
      <c r="AG1968" s="20"/>
      <c r="AH1968" s="20"/>
      <c r="AI1968" s="20"/>
      <c r="AJ1968" s="20"/>
      <c r="AK1968" s="20"/>
      <c r="AL1968" s="20"/>
      <c r="AM1968" s="20"/>
      <c r="AN1968" s="20"/>
      <c r="AO1968" s="20"/>
      <c r="AP1968" s="20"/>
      <c r="AQ1968" s="20"/>
      <c r="AR1968" s="20"/>
    </row>
    <row r="1969" spans="5:44" x14ac:dyDescent="0.25"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  <c r="AE1969" s="20"/>
      <c r="AF1969" s="20"/>
      <c r="AG1969" s="20"/>
      <c r="AH1969" s="20"/>
      <c r="AI1969" s="20"/>
      <c r="AJ1969" s="20"/>
      <c r="AK1969" s="20"/>
      <c r="AL1969" s="20"/>
      <c r="AM1969" s="20"/>
      <c r="AN1969" s="20"/>
      <c r="AO1969" s="20"/>
      <c r="AP1969" s="20"/>
      <c r="AQ1969" s="20"/>
      <c r="AR1969" s="20"/>
    </row>
    <row r="1970" spans="5:44" x14ac:dyDescent="0.25"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0"/>
      <c r="W1970" s="20"/>
      <c r="X1970" s="20"/>
      <c r="Y1970" s="20"/>
      <c r="Z1970" s="20"/>
      <c r="AA1970" s="20"/>
      <c r="AB1970" s="20"/>
      <c r="AC1970" s="20"/>
      <c r="AD1970" s="20"/>
      <c r="AE1970" s="20"/>
      <c r="AF1970" s="20"/>
      <c r="AG1970" s="20"/>
      <c r="AH1970" s="20"/>
      <c r="AI1970" s="20"/>
      <c r="AJ1970" s="20"/>
      <c r="AK1970" s="20"/>
      <c r="AL1970" s="20"/>
      <c r="AM1970" s="20"/>
      <c r="AN1970" s="20"/>
      <c r="AO1970" s="20"/>
      <c r="AP1970" s="20"/>
      <c r="AQ1970" s="20"/>
      <c r="AR1970" s="20"/>
    </row>
    <row r="1971" spans="5:44" x14ac:dyDescent="0.25"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0"/>
      <c r="W1971" s="20"/>
      <c r="X1971" s="20"/>
      <c r="Y1971" s="20"/>
      <c r="Z1971" s="20"/>
      <c r="AA1971" s="20"/>
      <c r="AB1971" s="20"/>
      <c r="AC1971" s="20"/>
      <c r="AD1971" s="20"/>
      <c r="AE1971" s="20"/>
      <c r="AF1971" s="20"/>
      <c r="AG1971" s="20"/>
      <c r="AH1971" s="20"/>
      <c r="AI1971" s="20"/>
      <c r="AJ1971" s="20"/>
      <c r="AK1971" s="20"/>
      <c r="AL1971" s="20"/>
      <c r="AM1971" s="20"/>
      <c r="AN1971" s="20"/>
      <c r="AO1971" s="20"/>
      <c r="AP1971" s="20"/>
      <c r="AQ1971" s="20"/>
      <c r="AR1971" s="20"/>
    </row>
    <row r="1972" spans="5:44" x14ac:dyDescent="0.25"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0"/>
      <c r="W1972" s="20"/>
      <c r="X1972" s="20"/>
      <c r="Y1972" s="20"/>
      <c r="Z1972" s="20"/>
      <c r="AA1972" s="20"/>
      <c r="AB1972" s="20"/>
      <c r="AC1972" s="20"/>
      <c r="AD1972" s="20"/>
      <c r="AE1972" s="20"/>
      <c r="AF1972" s="20"/>
      <c r="AG1972" s="20"/>
      <c r="AH1972" s="20"/>
      <c r="AI1972" s="20"/>
      <c r="AJ1972" s="20"/>
      <c r="AK1972" s="20"/>
      <c r="AL1972" s="20"/>
      <c r="AM1972" s="20"/>
      <c r="AN1972" s="20"/>
      <c r="AO1972" s="20"/>
      <c r="AP1972" s="20"/>
      <c r="AQ1972" s="20"/>
      <c r="AR1972" s="20"/>
    </row>
    <row r="1973" spans="5:44" x14ac:dyDescent="0.25"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  <c r="AE1973" s="20"/>
      <c r="AF1973" s="20"/>
      <c r="AG1973" s="20"/>
      <c r="AH1973" s="20"/>
      <c r="AI1973" s="20"/>
      <c r="AJ1973" s="20"/>
      <c r="AK1973" s="20"/>
      <c r="AL1973" s="20"/>
      <c r="AM1973" s="20"/>
      <c r="AN1973" s="20"/>
      <c r="AO1973" s="20"/>
      <c r="AP1973" s="20"/>
      <c r="AQ1973" s="20"/>
      <c r="AR1973" s="20"/>
    </row>
    <row r="1974" spans="5:44" x14ac:dyDescent="0.25"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0"/>
      <c r="W1974" s="20"/>
      <c r="X1974" s="20"/>
      <c r="Y1974" s="20"/>
      <c r="Z1974" s="20"/>
      <c r="AA1974" s="20"/>
      <c r="AB1974" s="20"/>
      <c r="AC1974" s="20"/>
      <c r="AD1974" s="20"/>
      <c r="AE1974" s="20"/>
      <c r="AF1974" s="20"/>
      <c r="AG1974" s="20"/>
      <c r="AH1974" s="20"/>
      <c r="AI1974" s="20"/>
      <c r="AJ1974" s="20"/>
      <c r="AK1974" s="20"/>
      <c r="AL1974" s="20"/>
      <c r="AM1974" s="20"/>
      <c r="AN1974" s="20"/>
      <c r="AO1974" s="20"/>
      <c r="AP1974" s="20"/>
      <c r="AQ1974" s="20"/>
      <c r="AR1974" s="20"/>
    </row>
    <row r="1975" spans="5:44" x14ac:dyDescent="0.25"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0"/>
      <c r="W1975" s="20"/>
      <c r="X1975" s="20"/>
      <c r="Y1975" s="20"/>
      <c r="Z1975" s="20"/>
      <c r="AA1975" s="20"/>
      <c r="AB1975" s="20"/>
      <c r="AC1975" s="20"/>
      <c r="AD1975" s="20"/>
      <c r="AE1975" s="20"/>
      <c r="AF1975" s="20"/>
      <c r="AG1975" s="20"/>
      <c r="AH1975" s="20"/>
      <c r="AI1975" s="20"/>
      <c r="AJ1975" s="20"/>
      <c r="AK1975" s="20"/>
      <c r="AL1975" s="20"/>
      <c r="AM1975" s="20"/>
      <c r="AN1975" s="20"/>
      <c r="AO1975" s="20"/>
      <c r="AP1975" s="20"/>
      <c r="AQ1975" s="20"/>
      <c r="AR1975" s="20"/>
    </row>
    <row r="1976" spans="5:44" x14ac:dyDescent="0.25"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20"/>
      <c r="AC1976" s="20"/>
      <c r="AD1976" s="20"/>
      <c r="AE1976" s="20"/>
      <c r="AF1976" s="20"/>
      <c r="AG1976" s="20"/>
      <c r="AH1976" s="20"/>
      <c r="AI1976" s="20"/>
      <c r="AJ1976" s="20"/>
      <c r="AK1976" s="20"/>
      <c r="AL1976" s="20"/>
      <c r="AM1976" s="20"/>
      <c r="AN1976" s="20"/>
      <c r="AO1976" s="20"/>
      <c r="AP1976" s="20"/>
      <c r="AQ1976" s="20"/>
      <c r="AR1976" s="20"/>
    </row>
    <row r="1977" spans="5:44" x14ac:dyDescent="0.25"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20"/>
      <c r="AC1977" s="20"/>
      <c r="AD1977" s="20"/>
      <c r="AE1977" s="20"/>
      <c r="AF1977" s="20"/>
      <c r="AG1977" s="20"/>
      <c r="AH1977" s="20"/>
      <c r="AI1977" s="20"/>
      <c r="AJ1977" s="20"/>
      <c r="AK1977" s="20"/>
      <c r="AL1977" s="20"/>
      <c r="AM1977" s="20"/>
      <c r="AN1977" s="20"/>
      <c r="AO1977" s="20"/>
      <c r="AP1977" s="20"/>
      <c r="AQ1977" s="20"/>
      <c r="AR1977" s="20"/>
    </row>
    <row r="1978" spans="5:44" x14ac:dyDescent="0.25"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  <c r="AE1978" s="20"/>
      <c r="AF1978" s="20"/>
      <c r="AG1978" s="20"/>
      <c r="AH1978" s="20"/>
      <c r="AI1978" s="20"/>
      <c r="AJ1978" s="20"/>
      <c r="AK1978" s="20"/>
      <c r="AL1978" s="20"/>
      <c r="AM1978" s="20"/>
      <c r="AN1978" s="20"/>
      <c r="AO1978" s="20"/>
      <c r="AP1978" s="20"/>
      <c r="AQ1978" s="20"/>
      <c r="AR1978" s="20"/>
    </row>
    <row r="1979" spans="5:44" x14ac:dyDescent="0.25"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20"/>
      <c r="AC1979" s="20"/>
      <c r="AD1979" s="20"/>
      <c r="AE1979" s="20"/>
      <c r="AF1979" s="20"/>
      <c r="AG1979" s="20"/>
      <c r="AH1979" s="20"/>
      <c r="AI1979" s="20"/>
      <c r="AJ1979" s="20"/>
      <c r="AK1979" s="20"/>
      <c r="AL1979" s="20"/>
      <c r="AM1979" s="20"/>
      <c r="AN1979" s="20"/>
      <c r="AO1979" s="20"/>
      <c r="AP1979" s="20"/>
      <c r="AQ1979" s="20"/>
      <c r="AR1979" s="20"/>
    </row>
    <row r="1980" spans="5:44" x14ac:dyDescent="0.25"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  <c r="AE1980" s="20"/>
      <c r="AF1980" s="20"/>
      <c r="AG1980" s="20"/>
      <c r="AH1980" s="20"/>
      <c r="AI1980" s="20"/>
      <c r="AJ1980" s="20"/>
      <c r="AK1980" s="20"/>
      <c r="AL1980" s="20"/>
      <c r="AM1980" s="20"/>
      <c r="AN1980" s="20"/>
      <c r="AO1980" s="20"/>
      <c r="AP1980" s="20"/>
      <c r="AQ1980" s="20"/>
      <c r="AR1980" s="20"/>
    </row>
    <row r="1981" spans="5:44" x14ac:dyDescent="0.25"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  <c r="AE1981" s="20"/>
      <c r="AF1981" s="20"/>
      <c r="AG1981" s="20"/>
      <c r="AH1981" s="20"/>
      <c r="AI1981" s="20"/>
      <c r="AJ1981" s="20"/>
      <c r="AK1981" s="20"/>
      <c r="AL1981" s="20"/>
      <c r="AM1981" s="20"/>
      <c r="AN1981" s="20"/>
      <c r="AO1981" s="20"/>
      <c r="AP1981" s="20"/>
      <c r="AQ1981" s="20"/>
      <c r="AR1981" s="20"/>
    </row>
    <row r="1982" spans="5:44" x14ac:dyDescent="0.25"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  <c r="Y1982" s="20"/>
      <c r="Z1982" s="20"/>
      <c r="AA1982" s="20"/>
      <c r="AB1982" s="20"/>
      <c r="AC1982" s="20"/>
      <c r="AD1982" s="20"/>
      <c r="AE1982" s="20"/>
      <c r="AF1982" s="20"/>
      <c r="AG1982" s="20"/>
      <c r="AH1982" s="20"/>
      <c r="AI1982" s="20"/>
      <c r="AJ1982" s="20"/>
      <c r="AK1982" s="20"/>
      <c r="AL1982" s="20"/>
      <c r="AM1982" s="20"/>
      <c r="AN1982" s="20"/>
      <c r="AO1982" s="20"/>
      <c r="AP1982" s="20"/>
      <c r="AQ1982" s="20"/>
      <c r="AR1982" s="20"/>
    </row>
    <row r="1983" spans="5:44" x14ac:dyDescent="0.25"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  <c r="Y1983" s="20"/>
      <c r="Z1983" s="20"/>
      <c r="AA1983" s="20"/>
      <c r="AB1983" s="20"/>
      <c r="AC1983" s="20"/>
      <c r="AD1983" s="20"/>
      <c r="AE1983" s="20"/>
      <c r="AF1983" s="20"/>
      <c r="AG1983" s="20"/>
      <c r="AH1983" s="20"/>
      <c r="AI1983" s="20"/>
      <c r="AJ1983" s="20"/>
      <c r="AK1983" s="20"/>
      <c r="AL1983" s="20"/>
      <c r="AM1983" s="20"/>
      <c r="AN1983" s="20"/>
      <c r="AO1983" s="20"/>
      <c r="AP1983" s="20"/>
      <c r="AQ1983" s="20"/>
      <c r="AR1983" s="20"/>
    </row>
    <row r="1984" spans="5:44" x14ac:dyDescent="0.25"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  <c r="Y1984" s="20"/>
      <c r="Z1984" s="20"/>
      <c r="AA1984" s="20"/>
      <c r="AB1984" s="20"/>
      <c r="AC1984" s="20"/>
      <c r="AD1984" s="20"/>
      <c r="AE1984" s="20"/>
      <c r="AF1984" s="20"/>
      <c r="AG1984" s="20"/>
      <c r="AH1984" s="20"/>
      <c r="AI1984" s="20"/>
      <c r="AJ1984" s="20"/>
      <c r="AK1984" s="20"/>
      <c r="AL1984" s="20"/>
      <c r="AM1984" s="20"/>
      <c r="AN1984" s="20"/>
      <c r="AO1984" s="20"/>
      <c r="AP1984" s="20"/>
      <c r="AQ1984" s="20"/>
      <c r="AR1984" s="20"/>
    </row>
    <row r="1985" spans="5:44" x14ac:dyDescent="0.25"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  <c r="Y1985" s="20"/>
      <c r="Z1985" s="20"/>
      <c r="AA1985" s="20"/>
      <c r="AB1985" s="20"/>
      <c r="AC1985" s="20"/>
      <c r="AD1985" s="20"/>
      <c r="AE1985" s="20"/>
      <c r="AF1985" s="20"/>
      <c r="AG1985" s="20"/>
      <c r="AH1985" s="20"/>
      <c r="AI1985" s="20"/>
      <c r="AJ1985" s="20"/>
      <c r="AK1985" s="20"/>
      <c r="AL1985" s="20"/>
      <c r="AM1985" s="20"/>
      <c r="AN1985" s="20"/>
      <c r="AO1985" s="20"/>
      <c r="AP1985" s="20"/>
      <c r="AQ1985" s="20"/>
      <c r="AR1985" s="20"/>
    </row>
    <row r="1986" spans="5:44" x14ac:dyDescent="0.25"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0"/>
      <c r="W1986" s="20"/>
      <c r="X1986" s="20"/>
      <c r="Y1986" s="20"/>
      <c r="Z1986" s="20"/>
      <c r="AA1986" s="20"/>
      <c r="AB1986" s="20"/>
      <c r="AC1986" s="20"/>
      <c r="AD1986" s="20"/>
      <c r="AE1986" s="20"/>
      <c r="AF1986" s="20"/>
      <c r="AG1986" s="20"/>
      <c r="AH1986" s="20"/>
      <c r="AI1986" s="20"/>
      <c r="AJ1986" s="20"/>
      <c r="AK1986" s="20"/>
      <c r="AL1986" s="20"/>
      <c r="AM1986" s="20"/>
      <c r="AN1986" s="20"/>
      <c r="AO1986" s="20"/>
      <c r="AP1986" s="20"/>
      <c r="AQ1986" s="20"/>
      <c r="AR1986" s="20"/>
    </row>
    <row r="1987" spans="5:44" x14ac:dyDescent="0.25"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0"/>
      <c r="W1987" s="20"/>
      <c r="X1987" s="20"/>
      <c r="Y1987" s="20"/>
      <c r="Z1987" s="20"/>
      <c r="AA1987" s="20"/>
      <c r="AB1987" s="20"/>
      <c r="AC1987" s="20"/>
      <c r="AD1987" s="20"/>
      <c r="AE1987" s="20"/>
      <c r="AF1987" s="20"/>
      <c r="AG1987" s="20"/>
      <c r="AH1987" s="20"/>
      <c r="AI1987" s="20"/>
      <c r="AJ1987" s="20"/>
      <c r="AK1987" s="20"/>
      <c r="AL1987" s="20"/>
      <c r="AM1987" s="20"/>
      <c r="AN1987" s="20"/>
      <c r="AO1987" s="20"/>
      <c r="AP1987" s="20"/>
      <c r="AQ1987" s="20"/>
      <c r="AR1987" s="20"/>
    </row>
    <row r="1988" spans="5:44" x14ac:dyDescent="0.25"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0"/>
      <c r="W1988" s="20"/>
      <c r="X1988" s="20"/>
      <c r="Y1988" s="20"/>
      <c r="Z1988" s="20"/>
      <c r="AA1988" s="20"/>
      <c r="AB1988" s="20"/>
      <c r="AC1988" s="20"/>
      <c r="AD1988" s="20"/>
      <c r="AE1988" s="20"/>
      <c r="AF1988" s="20"/>
      <c r="AG1988" s="20"/>
      <c r="AH1988" s="20"/>
      <c r="AI1988" s="20"/>
      <c r="AJ1988" s="20"/>
      <c r="AK1988" s="20"/>
      <c r="AL1988" s="20"/>
      <c r="AM1988" s="20"/>
      <c r="AN1988" s="20"/>
      <c r="AO1988" s="20"/>
      <c r="AP1988" s="20"/>
      <c r="AQ1988" s="20"/>
      <c r="AR1988" s="20"/>
    </row>
    <row r="1989" spans="5:44" x14ac:dyDescent="0.25"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0"/>
      <c r="W1989" s="20"/>
      <c r="X1989" s="20"/>
      <c r="Y1989" s="20"/>
      <c r="Z1989" s="20"/>
      <c r="AA1989" s="20"/>
      <c r="AB1989" s="20"/>
      <c r="AC1989" s="20"/>
      <c r="AD1989" s="20"/>
      <c r="AE1989" s="20"/>
      <c r="AF1989" s="20"/>
      <c r="AG1989" s="20"/>
      <c r="AH1989" s="20"/>
      <c r="AI1989" s="20"/>
      <c r="AJ1989" s="20"/>
      <c r="AK1989" s="20"/>
      <c r="AL1989" s="20"/>
      <c r="AM1989" s="20"/>
      <c r="AN1989" s="20"/>
      <c r="AO1989" s="20"/>
      <c r="AP1989" s="20"/>
      <c r="AQ1989" s="20"/>
      <c r="AR1989" s="20"/>
    </row>
    <row r="1990" spans="5:44" x14ac:dyDescent="0.25"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0"/>
      <c r="W1990" s="20"/>
      <c r="X1990" s="20"/>
      <c r="Y1990" s="20"/>
      <c r="Z1990" s="20"/>
      <c r="AA1990" s="20"/>
      <c r="AB1990" s="20"/>
      <c r="AC1990" s="20"/>
      <c r="AD1990" s="20"/>
      <c r="AE1990" s="20"/>
      <c r="AF1990" s="20"/>
      <c r="AG1990" s="20"/>
      <c r="AH1990" s="20"/>
      <c r="AI1990" s="20"/>
      <c r="AJ1990" s="20"/>
      <c r="AK1990" s="20"/>
      <c r="AL1990" s="20"/>
      <c r="AM1990" s="20"/>
      <c r="AN1990" s="20"/>
      <c r="AO1990" s="20"/>
      <c r="AP1990" s="20"/>
      <c r="AQ1990" s="20"/>
      <c r="AR1990" s="20"/>
    </row>
    <row r="1991" spans="5:44" x14ac:dyDescent="0.25"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  <c r="Q1991" s="20"/>
      <c r="R1991" s="20"/>
      <c r="S1991" s="20"/>
      <c r="T1991" s="20"/>
      <c r="U1991" s="20"/>
      <c r="V1991" s="20"/>
      <c r="W1991" s="20"/>
      <c r="X1991" s="20"/>
      <c r="Y1991" s="20"/>
      <c r="Z1991" s="20"/>
      <c r="AA1991" s="20"/>
      <c r="AB1991" s="20"/>
      <c r="AC1991" s="20"/>
      <c r="AD1991" s="20"/>
      <c r="AE1991" s="20"/>
      <c r="AF1991" s="20"/>
      <c r="AG1991" s="20"/>
      <c r="AH1991" s="20"/>
      <c r="AI1991" s="20"/>
      <c r="AJ1991" s="20"/>
      <c r="AK1991" s="20"/>
      <c r="AL1991" s="20"/>
      <c r="AM1991" s="20"/>
      <c r="AN1991" s="20"/>
      <c r="AO1991" s="20"/>
      <c r="AP1991" s="20"/>
      <c r="AQ1991" s="20"/>
      <c r="AR1991" s="20"/>
    </row>
    <row r="1992" spans="5:44" x14ac:dyDescent="0.25"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  <c r="Q1992" s="20"/>
      <c r="R1992" s="20"/>
      <c r="S1992" s="20"/>
      <c r="T1992" s="20"/>
      <c r="U1992" s="20"/>
      <c r="V1992" s="20"/>
      <c r="W1992" s="20"/>
      <c r="X1992" s="20"/>
      <c r="Y1992" s="20"/>
      <c r="Z1992" s="20"/>
      <c r="AA1992" s="20"/>
      <c r="AB1992" s="20"/>
      <c r="AC1992" s="20"/>
      <c r="AD1992" s="20"/>
      <c r="AE1992" s="20"/>
      <c r="AF1992" s="20"/>
      <c r="AG1992" s="20"/>
      <c r="AH1992" s="20"/>
      <c r="AI1992" s="20"/>
      <c r="AJ1992" s="20"/>
      <c r="AK1992" s="20"/>
      <c r="AL1992" s="20"/>
      <c r="AM1992" s="20"/>
      <c r="AN1992" s="20"/>
      <c r="AO1992" s="20"/>
      <c r="AP1992" s="20"/>
      <c r="AQ1992" s="20"/>
      <c r="AR1992" s="20"/>
    </row>
    <row r="1993" spans="5:44" x14ac:dyDescent="0.25"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  <c r="Q1993" s="20"/>
      <c r="R1993" s="20"/>
      <c r="S1993" s="20"/>
      <c r="T1993" s="20"/>
      <c r="U1993" s="20"/>
      <c r="V1993" s="20"/>
      <c r="W1993" s="20"/>
      <c r="X1993" s="20"/>
      <c r="Y1993" s="20"/>
      <c r="Z1993" s="20"/>
      <c r="AA1993" s="20"/>
      <c r="AB1993" s="20"/>
      <c r="AC1993" s="20"/>
      <c r="AD1993" s="20"/>
      <c r="AE1993" s="20"/>
      <c r="AF1993" s="20"/>
      <c r="AG1993" s="20"/>
      <c r="AH1993" s="20"/>
      <c r="AI1993" s="20"/>
      <c r="AJ1993" s="20"/>
      <c r="AK1993" s="20"/>
      <c r="AL1993" s="20"/>
      <c r="AM1993" s="20"/>
      <c r="AN1993" s="20"/>
      <c r="AO1993" s="20"/>
      <c r="AP1993" s="20"/>
      <c r="AQ1993" s="20"/>
      <c r="AR1993" s="20"/>
    </row>
    <row r="1994" spans="5:44" x14ac:dyDescent="0.25"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  <c r="Q1994" s="20"/>
      <c r="R1994" s="20"/>
      <c r="S1994" s="20"/>
      <c r="T1994" s="20"/>
      <c r="U1994" s="20"/>
      <c r="V1994" s="20"/>
      <c r="W1994" s="20"/>
      <c r="X1994" s="20"/>
      <c r="Y1994" s="20"/>
      <c r="Z1994" s="20"/>
      <c r="AA1994" s="20"/>
      <c r="AB1994" s="20"/>
      <c r="AC1994" s="20"/>
      <c r="AD1994" s="20"/>
      <c r="AE1994" s="20"/>
      <c r="AF1994" s="20"/>
      <c r="AG1994" s="20"/>
      <c r="AH1994" s="20"/>
      <c r="AI1994" s="20"/>
      <c r="AJ1994" s="20"/>
      <c r="AK1994" s="20"/>
      <c r="AL1994" s="20"/>
      <c r="AM1994" s="20"/>
      <c r="AN1994" s="20"/>
      <c r="AO1994" s="20"/>
      <c r="AP1994" s="20"/>
      <c r="AQ1994" s="20"/>
      <c r="AR1994" s="20"/>
    </row>
    <row r="1995" spans="5:44" x14ac:dyDescent="0.25"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  <c r="Q1995" s="20"/>
      <c r="R1995" s="20"/>
      <c r="S1995" s="20"/>
      <c r="T1995" s="20"/>
      <c r="U1995" s="20"/>
      <c r="V1995" s="20"/>
      <c r="W1995" s="20"/>
      <c r="X1995" s="20"/>
      <c r="Y1995" s="20"/>
      <c r="Z1995" s="20"/>
      <c r="AA1995" s="20"/>
      <c r="AB1995" s="20"/>
      <c r="AC1995" s="20"/>
      <c r="AD1995" s="20"/>
      <c r="AE1995" s="20"/>
      <c r="AF1995" s="20"/>
      <c r="AG1995" s="20"/>
      <c r="AH1995" s="20"/>
      <c r="AI1995" s="20"/>
      <c r="AJ1995" s="20"/>
      <c r="AK1995" s="20"/>
      <c r="AL1995" s="20"/>
      <c r="AM1995" s="20"/>
      <c r="AN1995" s="20"/>
      <c r="AO1995" s="20"/>
      <c r="AP1995" s="20"/>
      <c r="AQ1995" s="20"/>
      <c r="AR1995" s="20"/>
    </row>
    <row r="1996" spans="5:44" x14ac:dyDescent="0.25"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  <c r="Q1996" s="20"/>
      <c r="R1996" s="20"/>
      <c r="S1996" s="20"/>
      <c r="T1996" s="20"/>
      <c r="U1996" s="20"/>
      <c r="V1996" s="20"/>
      <c r="W1996" s="20"/>
      <c r="X1996" s="20"/>
      <c r="Y1996" s="20"/>
      <c r="Z1996" s="20"/>
      <c r="AA1996" s="20"/>
      <c r="AB1996" s="20"/>
      <c r="AC1996" s="20"/>
      <c r="AD1996" s="20"/>
      <c r="AE1996" s="20"/>
      <c r="AF1996" s="20"/>
      <c r="AG1996" s="20"/>
      <c r="AH1996" s="20"/>
      <c r="AI1996" s="20"/>
      <c r="AJ1996" s="20"/>
      <c r="AK1996" s="20"/>
      <c r="AL1996" s="20"/>
      <c r="AM1996" s="20"/>
      <c r="AN1996" s="20"/>
      <c r="AO1996" s="20"/>
      <c r="AP1996" s="20"/>
      <c r="AQ1996" s="20"/>
      <c r="AR1996" s="20"/>
    </row>
    <row r="1997" spans="5:44" x14ac:dyDescent="0.25"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  <c r="Q1997" s="20"/>
      <c r="R1997" s="20"/>
      <c r="S1997" s="20"/>
      <c r="T1997" s="20"/>
      <c r="U1997" s="20"/>
      <c r="V1997" s="20"/>
      <c r="W1997" s="20"/>
      <c r="X1997" s="20"/>
      <c r="Y1997" s="20"/>
      <c r="Z1997" s="20"/>
      <c r="AA1997" s="20"/>
      <c r="AB1997" s="20"/>
      <c r="AC1997" s="20"/>
      <c r="AD1997" s="20"/>
      <c r="AE1997" s="20"/>
      <c r="AF1997" s="20"/>
      <c r="AG1997" s="20"/>
      <c r="AH1997" s="20"/>
      <c r="AI1997" s="20"/>
      <c r="AJ1997" s="20"/>
      <c r="AK1997" s="20"/>
      <c r="AL1997" s="20"/>
      <c r="AM1997" s="20"/>
      <c r="AN1997" s="20"/>
      <c r="AO1997" s="20"/>
      <c r="AP1997" s="20"/>
      <c r="AQ1997" s="20"/>
      <c r="AR1997" s="20"/>
    </row>
    <row r="1998" spans="5:44" x14ac:dyDescent="0.25"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  <c r="Q1998" s="20"/>
      <c r="R1998" s="20"/>
      <c r="S1998" s="20"/>
      <c r="T1998" s="20"/>
      <c r="U1998" s="20"/>
      <c r="V1998" s="20"/>
      <c r="W1998" s="20"/>
      <c r="X1998" s="20"/>
      <c r="Y1998" s="20"/>
      <c r="Z1998" s="20"/>
      <c r="AA1998" s="20"/>
      <c r="AB1998" s="20"/>
      <c r="AC1998" s="20"/>
      <c r="AD1998" s="20"/>
      <c r="AE1998" s="20"/>
      <c r="AF1998" s="20"/>
      <c r="AG1998" s="20"/>
      <c r="AH1998" s="20"/>
      <c r="AI1998" s="20"/>
      <c r="AJ1998" s="20"/>
      <c r="AK1998" s="20"/>
      <c r="AL1998" s="20"/>
      <c r="AM1998" s="20"/>
      <c r="AN1998" s="20"/>
      <c r="AO1998" s="20"/>
      <c r="AP1998" s="20"/>
      <c r="AQ1998" s="20"/>
      <c r="AR1998" s="20"/>
    </row>
    <row r="1999" spans="5:44" x14ac:dyDescent="0.25"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  <c r="Q1999" s="20"/>
      <c r="R1999" s="20"/>
      <c r="S1999" s="20"/>
      <c r="T1999" s="20"/>
      <c r="U1999" s="20"/>
      <c r="V1999" s="20"/>
      <c r="W1999" s="20"/>
      <c r="X1999" s="20"/>
      <c r="Y1999" s="20"/>
      <c r="Z1999" s="20"/>
      <c r="AA1999" s="20"/>
      <c r="AB1999" s="20"/>
      <c r="AC1999" s="20"/>
      <c r="AD1999" s="20"/>
      <c r="AE1999" s="20"/>
      <c r="AF1999" s="20"/>
      <c r="AG1999" s="20"/>
      <c r="AH1999" s="20"/>
      <c r="AI1999" s="20"/>
      <c r="AJ1999" s="20"/>
      <c r="AK1999" s="20"/>
      <c r="AL1999" s="20"/>
      <c r="AM1999" s="20"/>
      <c r="AN1999" s="20"/>
      <c r="AO1999" s="20"/>
      <c r="AP1999" s="20"/>
      <c r="AQ1999" s="20"/>
      <c r="AR1999" s="20"/>
    </row>
    <row r="2000" spans="5:44" x14ac:dyDescent="0.25"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  <c r="Q2000" s="20"/>
      <c r="R2000" s="20"/>
      <c r="S2000" s="20"/>
      <c r="T2000" s="20"/>
      <c r="U2000" s="20"/>
      <c r="V2000" s="20"/>
      <c r="W2000" s="20"/>
      <c r="X2000" s="20"/>
      <c r="Y2000" s="20"/>
      <c r="Z2000" s="20"/>
      <c r="AA2000" s="20"/>
      <c r="AB2000" s="20"/>
      <c r="AC2000" s="20"/>
      <c r="AD2000" s="20"/>
      <c r="AE2000" s="20"/>
      <c r="AF2000" s="20"/>
      <c r="AG2000" s="20"/>
      <c r="AH2000" s="20"/>
      <c r="AI2000" s="20"/>
      <c r="AJ2000" s="20"/>
      <c r="AK2000" s="20"/>
      <c r="AL2000" s="20"/>
      <c r="AM2000" s="20"/>
      <c r="AN2000" s="20"/>
      <c r="AO2000" s="20"/>
      <c r="AP2000" s="20"/>
      <c r="AQ2000" s="20"/>
      <c r="AR2000" s="20"/>
    </row>
    <row r="2001" spans="5:44" x14ac:dyDescent="0.25"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  <c r="Q2001" s="20"/>
      <c r="R2001" s="20"/>
      <c r="S2001" s="20"/>
      <c r="T2001" s="20"/>
      <c r="U2001" s="20"/>
      <c r="V2001" s="20"/>
      <c r="W2001" s="20"/>
      <c r="X2001" s="20"/>
      <c r="Y2001" s="20"/>
      <c r="Z2001" s="20"/>
      <c r="AA2001" s="20"/>
      <c r="AB2001" s="20"/>
      <c r="AC2001" s="20"/>
      <c r="AD2001" s="20"/>
      <c r="AE2001" s="20"/>
      <c r="AF2001" s="20"/>
      <c r="AG2001" s="20"/>
      <c r="AH2001" s="20"/>
      <c r="AI2001" s="20"/>
      <c r="AJ2001" s="20"/>
      <c r="AK2001" s="20"/>
      <c r="AL2001" s="20"/>
      <c r="AM2001" s="20"/>
      <c r="AN2001" s="20"/>
      <c r="AO2001" s="20"/>
      <c r="AP2001" s="20"/>
      <c r="AQ2001" s="20"/>
      <c r="AR2001" s="20"/>
    </row>
    <row r="2002" spans="5:44" x14ac:dyDescent="0.25"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  <c r="Q2002" s="20"/>
      <c r="R2002" s="20"/>
      <c r="S2002" s="20"/>
      <c r="T2002" s="20"/>
      <c r="U2002" s="20"/>
      <c r="V2002" s="20"/>
      <c r="W2002" s="20"/>
      <c r="X2002" s="20"/>
      <c r="Y2002" s="20"/>
      <c r="Z2002" s="20"/>
      <c r="AA2002" s="20"/>
      <c r="AB2002" s="20"/>
      <c r="AC2002" s="20"/>
      <c r="AD2002" s="20"/>
      <c r="AE2002" s="20"/>
      <c r="AF2002" s="20"/>
      <c r="AG2002" s="20"/>
      <c r="AH2002" s="20"/>
      <c r="AI2002" s="20"/>
      <c r="AJ2002" s="20"/>
      <c r="AK2002" s="20"/>
      <c r="AL2002" s="20"/>
      <c r="AM2002" s="20"/>
      <c r="AN2002" s="20"/>
      <c r="AO2002" s="20"/>
      <c r="AP2002" s="20"/>
      <c r="AQ2002" s="20"/>
      <c r="AR2002" s="20"/>
    </row>
    <row r="2003" spans="5:44" x14ac:dyDescent="0.25"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  <c r="Q2003" s="20"/>
      <c r="R2003" s="20"/>
      <c r="S2003" s="20"/>
      <c r="T2003" s="20"/>
      <c r="U2003" s="20"/>
      <c r="V2003" s="20"/>
      <c r="W2003" s="20"/>
      <c r="X2003" s="20"/>
      <c r="Y2003" s="20"/>
      <c r="Z2003" s="20"/>
      <c r="AA2003" s="20"/>
      <c r="AB2003" s="20"/>
      <c r="AC2003" s="20"/>
      <c r="AD2003" s="20"/>
      <c r="AE2003" s="20"/>
      <c r="AF2003" s="20"/>
      <c r="AG2003" s="20"/>
      <c r="AH2003" s="20"/>
      <c r="AI2003" s="20"/>
      <c r="AJ2003" s="20"/>
      <c r="AK2003" s="20"/>
      <c r="AL2003" s="20"/>
      <c r="AM2003" s="20"/>
      <c r="AN2003" s="20"/>
      <c r="AO2003" s="20"/>
      <c r="AP2003" s="20"/>
      <c r="AQ2003" s="20"/>
      <c r="AR2003" s="20"/>
    </row>
    <row r="2004" spans="5:44" x14ac:dyDescent="0.25"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  <c r="Q2004" s="20"/>
      <c r="R2004" s="20"/>
      <c r="S2004" s="20"/>
      <c r="T2004" s="20"/>
      <c r="U2004" s="20"/>
      <c r="V2004" s="20"/>
      <c r="W2004" s="20"/>
      <c r="X2004" s="20"/>
      <c r="Y2004" s="20"/>
      <c r="Z2004" s="20"/>
      <c r="AA2004" s="20"/>
      <c r="AB2004" s="20"/>
      <c r="AC2004" s="20"/>
      <c r="AD2004" s="20"/>
      <c r="AE2004" s="20"/>
      <c r="AF2004" s="20"/>
      <c r="AG2004" s="20"/>
      <c r="AH2004" s="20"/>
      <c r="AI2004" s="20"/>
      <c r="AJ2004" s="20"/>
      <c r="AK2004" s="20"/>
      <c r="AL2004" s="20"/>
      <c r="AM2004" s="20"/>
      <c r="AN2004" s="20"/>
      <c r="AO2004" s="20"/>
      <c r="AP2004" s="20"/>
      <c r="AQ2004" s="20"/>
      <c r="AR2004" s="20"/>
    </row>
    <row r="2005" spans="5:44" x14ac:dyDescent="0.25"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  <c r="Q2005" s="20"/>
      <c r="R2005" s="20"/>
      <c r="S2005" s="20"/>
      <c r="T2005" s="20"/>
      <c r="U2005" s="20"/>
      <c r="V2005" s="20"/>
      <c r="W2005" s="20"/>
      <c r="X2005" s="20"/>
      <c r="Y2005" s="20"/>
      <c r="Z2005" s="20"/>
      <c r="AA2005" s="20"/>
      <c r="AB2005" s="20"/>
      <c r="AC2005" s="20"/>
      <c r="AD2005" s="20"/>
      <c r="AE2005" s="20"/>
      <c r="AF2005" s="20"/>
      <c r="AG2005" s="20"/>
      <c r="AH2005" s="20"/>
      <c r="AI2005" s="20"/>
      <c r="AJ2005" s="20"/>
      <c r="AK2005" s="20"/>
      <c r="AL2005" s="20"/>
      <c r="AM2005" s="20"/>
      <c r="AN2005" s="20"/>
      <c r="AO2005" s="20"/>
      <c r="AP2005" s="20"/>
      <c r="AQ2005" s="20"/>
      <c r="AR2005" s="20"/>
    </row>
    <row r="2006" spans="5:44" x14ac:dyDescent="0.25"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  <c r="Q2006" s="20"/>
      <c r="R2006" s="20"/>
      <c r="S2006" s="20"/>
      <c r="T2006" s="20"/>
      <c r="U2006" s="20"/>
      <c r="V2006" s="20"/>
      <c r="W2006" s="20"/>
      <c r="X2006" s="20"/>
      <c r="Y2006" s="20"/>
      <c r="Z2006" s="20"/>
      <c r="AA2006" s="20"/>
      <c r="AB2006" s="20"/>
      <c r="AC2006" s="20"/>
      <c r="AD2006" s="20"/>
      <c r="AE2006" s="20"/>
      <c r="AF2006" s="20"/>
      <c r="AG2006" s="20"/>
      <c r="AH2006" s="20"/>
      <c r="AI2006" s="20"/>
      <c r="AJ2006" s="20"/>
      <c r="AK2006" s="20"/>
      <c r="AL2006" s="20"/>
      <c r="AM2006" s="20"/>
      <c r="AN2006" s="20"/>
      <c r="AO2006" s="20"/>
      <c r="AP2006" s="20"/>
      <c r="AQ2006" s="20"/>
      <c r="AR2006" s="20"/>
    </row>
    <row r="2007" spans="5:44" x14ac:dyDescent="0.25"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  <c r="Q2007" s="20"/>
      <c r="R2007" s="20"/>
      <c r="S2007" s="20"/>
      <c r="T2007" s="20"/>
      <c r="U2007" s="20"/>
      <c r="V2007" s="20"/>
      <c r="W2007" s="20"/>
      <c r="X2007" s="20"/>
      <c r="Y2007" s="20"/>
      <c r="Z2007" s="20"/>
      <c r="AA2007" s="20"/>
      <c r="AB2007" s="20"/>
      <c r="AC2007" s="20"/>
      <c r="AD2007" s="20"/>
      <c r="AE2007" s="20"/>
      <c r="AF2007" s="20"/>
      <c r="AG2007" s="20"/>
      <c r="AH2007" s="20"/>
      <c r="AI2007" s="20"/>
      <c r="AJ2007" s="20"/>
      <c r="AK2007" s="20"/>
      <c r="AL2007" s="20"/>
      <c r="AM2007" s="20"/>
      <c r="AN2007" s="20"/>
      <c r="AO2007" s="20"/>
      <c r="AP2007" s="20"/>
      <c r="AQ2007" s="20"/>
      <c r="AR2007" s="20"/>
    </row>
    <row r="2008" spans="5:44" x14ac:dyDescent="0.25"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  <c r="Q2008" s="20"/>
      <c r="R2008" s="20"/>
      <c r="S2008" s="20"/>
      <c r="T2008" s="20"/>
      <c r="U2008" s="20"/>
      <c r="V2008" s="20"/>
      <c r="W2008" s="20"/>
      <c r="X2008" s="20"/>
      <c r="Y2008" s="20"/>
      <c r="Z2008" s="20"/>
      <c r="AA2008" s="20"/>
      <c r="AB2008" s="20"/>
      <c r="AC2008" s="20"/>
      <c r="AD2008" s="20"/>
      <c r="AE2008" s="20"/>
      <c r="AF2008" s="20"/>
      <c r="AG2008" s="20"/>
      <c r="AH2008" s="20"/>
      <c r="AI2008" s="20"/>
      <c r="AJ2008" s="20"/>
      <c r="AK2008" s="20"/>
      <c r="AL2008" s="20"/>
      <c r="AM2008" s="20"/>
      <c r="AN2008" s="20"/>
      <c r="AO2008" s="20"/>
      <c r="AP2008" s="20"/>
      <c r="AQ2008" s="20"/>
      <c r="AR2008" s="20"/>
    </row>
    <row r="2009" spans="5:44" x14ac:dyDescent="0.25"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  <c r="Q2009" s="20"/>
      <c r="R2009" s="20"/>
      <c r="S2009" s="20"/>
      <c r="T2009" s="20"/>
      <c r="U2009" s="20"/>
      <c r="V2009" s="20"/>
      <c r="W2009" s="20"/>
      <c r="X2009" s="20"/>
      <c r="Y2009" s="20"/>
      <c r="Z2009" s="20"/>
      <c r="AA2009" s="20"/>
      <c r="AB2009" s="20"/>
      <c r="AC2009" s="20"/>
      <c r="AD2009" s="20"/>
      <c r="AE2009" s="20"/>
      <c r="AF2009" s="20"/>
      <c r="AG2009" s="20"/>
      <c r="AH2009" s="20"/>
      <c r="AI2009" s="20"/>
      <c r="AJ2009" s="20"/>
      <c r="AK2009" s="20"/>
      <c r="AL2009" s="20"/>
      <c r="AM2009" s="20"/>
      <c r="AN2009" s="20"/>
      <c r="AO2009" s="20"/>
      <c r="AP2009" s="20"/>
      <c r="AQ2009" s="20"/>
      <c r="AR2009" s="20"/>
    </row>
    <row r="2010" spans="5:44" x14ac:dyDescent="0.25"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  <c r="Q2010" s="20"/>
      <c r="R2010" s="20"/>
      <c r="S2010" s="20"/>
      <c r="T2010" s="20"/>
      <c r="U2010" s="20"/>
      <c r="V2010" s="20"/>
      <c r="W2010" s="20"/>
      <c r="X2010" s="20"/>
      <c r="Y2010" s="20"/>
      <c r="Z2010" s="20"/>
      <c r="AA2010" s="20"/>
      <c r="AB2010" s="20"/>
      <c r="AC2010" s="20"/>
      <c r="AD2010" s="20"/>
      <c r="AE2010" s="20"/>
      <c r="AF2010" s="20"/>
      <c r="AG2010" s="20"/>
      <c r="AH2010" s="20"/>
      <c r="AI2010" s="20"/>
      <c r="AJ2010" s="20"/>
      <c r="AK2010" s="20"/>
      <c r="AL2010" s="20"/>
      <c r="AM2010" s="20"/>
      <c r="AN2010" s="20"/>
      <c r="AO2010" s="20"/>
      <c r="AP2010" s="20"/>
      <c r="AQ2010" s="20"/>
      <c r="AR2010" s="20"/>
    </row>
    <row r="2011" spans="5:44" x14ac:dyDescent="0.25"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  <c r="Q2011" s="20"/>
      <c r="R2011" s="20"/>
      <c r="S2011" s="20"/>
      <c r="T2011" s="20"/>
      <c r="U2011" s="20"/>
      <c r="V2011" s="20"/>
      <c r="W2011" s="20"/>
      <c r="X2011" s="20"/>
      <c r="Y2011" s="20"/>
      <c r="Z2011" s="20"/>
      <c r="AA2011" s="20"/>
      <c r="AB2011" s="20"/>
      <c r="AC2011" s="20"/>
      <c r="AD2011" s="20"/>
      <c r="AE2011" s="20"/>
      <c r="AF2011" s="20"/>
      <c r="AG2011" s="20"/>
      <c r="AH2011" s="20"/>
      <c r="AI2011" s="20"/>
      <c r="AJ2011" s="20"/>
      <c r="AK2011" s="20"/>
      <c r="AL2011" s="20"/>
      <c r="AM2011" s="20"/>
      <c r="AN2011" s="20"/>
      <c r="AO2011" s="20"/>
      <c r="AP2011" s="20"/>
      <c r="AQ2011" s="20"/>
      <c r="AR2011" s="20"/>
    </row>
    <row r="2012" spans="5:44" x14ac:dyDescent="0.25"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  <c r="Q2012" s="20"/>
      <c r="R2012" s="20"/>
      <c r="S2012" s="20"/>
      <c r="T2012" s="20"/>
      <c r="U2012" s="20"/>
      <c r="V2012" s="20"/>
      <c r="W2012" s="20"/>
      <c r="X2012" s="20"/>
      <c r="Y2012" s="20"/>
      <c r="Z2012" s="20"/>
      <c r="AA2012" s="20"/>
      <c r="AB2012" s="20"/>
      <c r="AC2012" s="20"/>
      <c r="AD2012" s="20"/>
      <c r="AE2012" s="20"/>
      <c r="AF2012" s="20"/>
      <c r="AG2012" s="20"/>
      <c r="AH2012" s="20"/>
      <c r="AI2012" s="20"/>
      <c r="AJ2012" s="20"/>
      <c r="AK2012" s="20"/>
      <c r="AL2012" s="20"/>
      <c r="AM2012" s="20"/>
      <c r="AN2012" s="20"/>
      <c r="AO2012" s="20"/>
      <c r="AP2012" s="20"/>
      <c r="AQ2012" s="20"/>
      <c r="AR2012" s="20"/>
    </row>
    <row r="2013" spans="5:44" x14ac:dyDescent="0.25"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  <c r="Q2013" s="20"/>
      <c r="R2013" s="20"/>
      <c r="S2013" s="20"/>
      <c r="T2013" s="20"/>
      <c r="U2013" s="20"/>
      <c r="V2013" s="20"/>
      <c r="W2013" s="20"/>
      <c r="X2013" s="20"/>
      <c r="Y2013" s="20"/>
      <c r="Z2013" s="20"/>
      <c r="AA2013" s="20"/>
      <c r="AB2013" s="20"/>
      <c r="AC2013" s="20"/>
      <c r="AD2013" s="20"/>
      <c r="AE2013" s="20"/>
      <c r="AF2013" s="20"/>
      <c r="AG2013" s="20"/>
      <c r="AH2013" s="20"/>
      <c r="AI2013" s="20"/>
      <c r="AJ2013" s="20"/>
      <c r="AK2013" s="20"/>
      <c r="AL2013" s="20"/>
      <c r="AM2013" s="20"/>
      <c r="AN2013" s="20"/>
      <c r="AO2013" s="20"/>
      <c r="AP2013" s="20"/>
      <c r="AQ2013" s="20"/>
      <c r="AR2013" s="20"/>
    </row>
    <row r="2014" spans="5:44" x14ac:dyDescent="0.25"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  <c r="Q2014" s="20"/>
      <c r="R2014" s="20"/>
      <c r="S2014" s="20"/>
      <c r="T2014" s="20"/>
      <c r="U2014" s="20"/>
      <c r="V2014" s="20"/>
      <c r="W2014" s="20"/>
      <c r="X2014" s="20"/>
      <c r="Y2014" s="20"/>
      <c r="Z2014" s="20"/>
      <c r="AA2014" s="20"/>
      <c r="AB2014" s="20"/>
      <c r="AC2014" s="20"/>
      <c r="AD2014" s="20"/>
      <c r="AE2014" s="20"/>
      <c r="AF2014" s="20"/>
      <c r="AG2014" s="20"/>
      <c r="AH2014" s="20"/>
      <c r="AI2014" s="20"/>
      <c r="AJ2014" s="20"/>
      <c r="AK2014" s="20"/>
      <c r="AL2014" s="20"/>
      <c r="AM2014" s="20"/>
      <c r="AN2014" s="20"/>
      <c r="AO2014" s="20"/>
      <c r="AP2014" s="20"/>
      <c r="AQ2014" s="20"/>
      <c r="AR2014" s="20"/>
    </row>
    <row r="2015" spans="5:44" x14ac:dyDescent="0.25"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  <c r="Q2015" s="20"/>
      <c r="R2015" s="20"/>
      <c r="S2015" s="20"/>
      <c r="T2015" s="20"/>
      <c r="U2015" s="20"/>
      <c r="V2015" s="20"/>
      <c r="W2015" s="20"/>
      <c r="X2015" s="20"/>
      <c r="Y2015" s="20"/>
      <c r="Z2015" s="20"/>
      <c r="AA2015" s="20"/>
      <c r="AB2015" s="20"/>
      <c r="AC2015" s="20"/>
      <c r="AD2015" s="20"/>
      <c r="AE2015" s="20"/>
      <c r="AF2015" s="20"/>
      <c r="AG2015" s="20"/>
      <c r="AH2015" s="20"/>
      <c r="AI2015" s="20"/>
      <c r="AJ2015" s="20"/>
      <c r="AK2015" s="20"/>
      <c r="AL2015" s="20"/>
      <c r="AM2015" s="20"/>
      <c r="AN2015" s="20"/>
      <c r="AO2015" s="20"/>
      <c r="AP2015" s="20"/>
      <c r="AQ2015" s="20"/>
      <c r="AR2015" s="20"/>
    </row>
    <row r="2016" spans="5:44" x14ac:dyDescent="0.25"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  <c r="Q2016" s="20"/>
      <c r="R2016" s="20"/>
      <c r="S2016" s="20"/>
      <c r="T2016" s="20"/>
      <c r="U2016" s="20"/>
      <c r="V2016" s="20"/>
      <c r="W2016" s="20"/>
      <c r="X2016" s="20"/>
      <c r="Y2016" s="20"/>
      <c r="Z2016" s="20"/>
      <c r="AA2016" s="20"/>
      <c r="AB2016" s="20"/>
      <c r="AC2016" s="20"/>
      <c r="AD2016" s="20"/>
      <c r="AE2016" s="20"/>
      <c r="AF2016" s="20"/>
      <c r="AG2016" s="20"/>
      <c r="AH2016" s="20"/>
      <c r="AI2016" s="20"/>
      <c r="AJ2016" s="20"/>
      <c r="AK2016" s="20"/>
      <c r="AL2016" s="20"/>
      <c r="AM2016" s="20"/>
      <c r="AN2016" s="20"/>
      <c r="AO2016" s="20"/>
      <c r="AP2016" s="20"/>
      <c r="AQ2016" s="20"/>
      <c r="AR2016" s="20"/>
    </row>
    <row r="2017" spans="5:44" x14ac:dyDescent="0.25"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  <c r="Q2017" s="20"/>
      <c r="R2017" s="20"/>
      <c r="S2017" s="20"/>
      <c r="T2017" s="20"/>
      <c r="U2017" s="20"/>
      <c r="V2017" s="20"/>
      <c r="W2017" s="20"/>
      <c r="X2017" s="20"/>
      <c r="Y2017" s="20"/>
      <c r="Z2017" s="20"/>
      <c r="AA2017" s="20"/>
      <c r="AB2017" s="20"/>
      <c r="AC2017" s="20"/>
      <c r="AD2017" s="20"/>
      <c r="AE2017" s="20"/>
      <c r="AF2017" s="20"/>
      <c r="AG2017" s="20"/>
      <c r="AH2017" s="20"/>
      <c r="AI2017" s="20"/>
      <c r="AJ2017" s="20"/>
      <c r="AK2017" s="20"/>
      <c r="AL2017" s="20"/>
      <c r="AM2017" s="20"/>
      <c r="AN2017" s="20"/>
      <c r="AO2017" s="20"/>
      <c r="AP2017" s="20"/>
      <c r="AQ2017" s="20"/>
      <c r="AR2017" s="20"/>
    </row>
    <row r="2018" spans="5:44" x14ac:dyDescent="0.25"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  <c r="Q2018" s="20"/>
      <c r="R2018" s="20"/>
      <c r="S2018" s="20"/>
      <c r="T2018" s="20"/>
      <c r="U2018" s="20"/>
      <c r="V2018" s="20"/>
      <c r="W2018" s="20"/>
      <c r="X2018" s="20"/>
      <c r="Y2018" s="20"/>
      <c r="Z2018" s="20"/>
      <c r="AA2018" s="20"/>
      <c r="AB2018" s="20"/>
      <c r="AC2018" s="20"/>
      <c r="AD2018" s="20"/>
      <c r="AE2018" s="20"/>
      <c r="AF2018" s="20"/>
      <c r="AG2018" s="20"/>
      <c r="AH2018" s="20"/>
      <c r="AI2018" s="20"/>
      <c r="AJ2018" s="20"/>
      <c r="AK2018" s="20"/>
      <c r="AL2018" s="20"/>
      <c r="AM2018" s="20"/>
      <c r="AN2018" s="20"/>
      <c r="AO2018" s="20"/>
      <c r="AP2018" s="20"/>
      <c r="AQ2018" s="20"/>
      <c r="AR2018" s="20"/>
    </row>
    <row r="2019" spans="5:44" x14ac:dyDescent="0.25"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  <c r="Q2019" s="20"/>
      <c r="R2019" s="20"/>
      <c r="S2019" s="20"/>
      <c r="T2019" s="20"/>
      <c r="U2019" s="20"/>
      <c r="V2019" s="20"/>
      <c r="W2019" s="20"/>
      <c r="X2019" s="20"/>
      <c r="Y2019" s="20"/>
      <c r="Z2019" s="20"/>
      <c r="AA2019" s="20"/>
      <c r="AB2019" s="20"/>
      <c r="AC2019" s="20"/>
      <c r="AD2019" s="20"/>
      <c r="AE2019" s="20"/>
      <c r="AF2019" s="20"/>
      <c r="AG2019" s="20"/>
      <c r="AH2019" s="20"/>
      <c r="AI2019" s="20"/>
      <c r="AJ2019" s="20"/>
      <c r="AK2019" s="20"/>
      <c r="AL2019" s="20"/>
      <c r="AM2019" s="20"/>
      <c r="AN2019" s="20"/>
      <c r="AO2019" s="20"/>
      <c r="AP2019" s="20"/>
      <c r="AQ2019" s="20"/>
      <c r="AR2019" s="20"/>
    </row>
    <row r="2020" spans="5:44" x14ac:dyDescent="0.25"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  <c r="AE2020" s="20"/>
      <c r="AF2020" s="20"/>
      <c r="AG2020" s="20"/>
      <c r="AH2020" s="20"/>
      <c r="AI2020" s="20"/>
      <c r="AJ2020" s="20"/>
      <c r="AK2020" s="20"/>
      <c r="AL2020" s="20"/>
      <c r="AM2020" s="20"/>
      <c r="AN2020" s="20"/>
      <c r="AO2020" s="20"/>
      <c r="AP2020" s="20"/>
      <c r="AQ2020" s="20"/>
      <c r="AR2020" s="20"/>
    </row>
    <row r="2021" spans="5:44" x14ac:dyDescent="0.25"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  <c r="Q2021" s="20"/>
      <c r="R2021" s="20"/>
      <c r="S2021" s="20"/>
      <c r="T2021" s="20"/>
      <c r="U2021" s="20"/>
      <c r="V2021" s="20"/>
      <c r="W2021" s="20"/>
      <c r="X2021" s="20"/>
      <c r="Y2021" s="20"/>
      <c r="Z2021" s="20"/>
      <c r="AA2021" s="20"/>
      <c r="AB2021" s="20"/>
      <c r="AC2021" s="20"/>
      <c r="AD2021" s="20"/>
      <c r="AE2021" s="20"/>
      <c r="AF2021" s="20"/>
      <c r="AG2021" s="20"/>
      <c r="AH2021" s="20"/>
      <c r="AI2021" s="20"/>
      <c r="AJ2021" s="20"/>
      <c r="AK2021" s="20"/>
      <c r="AL2021" s="20"/>
      <c r="AM2021" s="20"/>
      <c r="AN2021" s="20"/>
      <c r="AO2021" s="20"/>
      <c r="AP2021" s="20"/>
      <c r="AQ2021" s="20"/>
      <c r="AR2021" s="20"/>
    </row>
    <row r="2022" spans="5:44" x14ac:dyDescent="0.25"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  <c r="Q2022" s="20"/>
      <c r="R2022" s="20"/>
      <c r="S2022" s="20"/>
      <c r="T2022" s="20"/>
      <c r="U2022" s="20"/>
      <c r="V2022" s="20"/>
      <c r="W2022" s="20"/>
      <c r="X2022" s="20"/>
      <c r="Y2022" s="20"/>
      <c r="Z2022" s="20"/>
      <c r="AA2022" s="20"/>
      <c r="AB2022" s="20"/>
      <c r="AC2022" s="20"/>
      <c r="AD2022" s="20"/>
      <c r="AE2022" s="20"/>
      <c r="AF2022" s="20"/>
      <c r="AG2022" s="20"/>
      <c r="AH2022" s="20"/>
      <c r="AI2022" s="20"/>
      <c r="AJ2022" s="20"/>
      <c r="AK2022" s="20"/>
      <c r="AL2022" s="20"/>
      <c r="AM2022" s="20"/>
      <c r="AN2022" s="20"/>
      <c r="AO2022" s="20"/>
      <c r="AP2022" s="20"/>
      <c r="AQ2022" s="20"/>
      <c r="AR2022" s="20"/>
    </row>
    <row r="2023" spans="5:44" x14ac:dyDescent="0.25"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  <c r="Q2023" s="20"/>
      <c r="R2023" s="20"/>
      <c r="S2023" s="20"/>
      <c r="T2023" s="20"/>
      <c r="U2023" s="20"/>
      <c r="V2023" s="20"/>
      <c r="W2023" s="20"/>
      <c r="X2023" s="20"/>
      <c r="Y2023" s="20"/>
      <c r="Z2023" s="20"/>
      <c r="AA2023" s="20"/>
      <c r="AB2023" s="20"/>
      <c r="AC2023" s="20"/>
      <c r="AD2023" s="20"/>
      <c r="AE2023" s="20"/>
      <c r="AF2023" s="20"/>
      <c r="AG2023" s="20"/>
      <c r="AH2023" s="20"/>
      <c r="AI2023" s="20"/>
      <c r="AJ2023" s="20"/>
      <c r="AK2023" s="20"/>
      <c r="AL2023" s="20"/>
      <c r="AM2023" s="20"/>
      <c r="AN2023" s="20"/>
      <c r="AO2023" s="20"/>
      <c r="AP2023" s="20"/>
      <c r="AQ2023" s="20"/>
      <c r="AR2023" s="20"/>
    </row>
    <row r="2024" spans="5:44" x14ac:dyDescent="0.25"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  <c r="AE2024" s="20"/>
      <c r="AF2024" s="20"/>
      <c r="AG2024" s="20"/>
      <c r="AH2024" s="20"/>
      <c r="AI2024" s="20"/>
      <c r="AJ2024" s="20"/>
      <c r="AK2024" s="20"/>
      <c r="AL2024" s="20"/>
      <c r="AM2024" s="20"/>
      <c r="AN2024" s="20"/>
      <c r="AO2024" s="20"/>
      <c r="AP2024" s="20"/>
      <c r="AQ2024" s="20"/>
      <c r="AR2024" s="20"/>
    </row>
    <row r="2025" spans="5:44" x14ac:dyDescent="0.25"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  <c r="AE2025" s="20"/>
      <c r="AF2025" s="20"/>
      <c r="AG2025" s="20"/>
      <c r="AH2025" s="20"/>
      <c r="AI2025" s="20"/>
      <c r="AJ2025" s="20"/>
      <c r="AK2025" s="20"/>
      <c r="AL2025" s="20"/>
      <c r="AM2025" s="20"/>
      <c r="AN2025" s="20"/>
      <c r="AO2025" s="20"/>
      <c r="AP2025" s="20"/>
      <c r="AQ2025" s="20"/>
      <c r="AR2025" s="20"/>
    </row>
    <row r="2026" spans="5:44" x14ac:dyDescent="0.25"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  <c r="AE2026" s="20"/>
      <c r="AF2026" s="20"/>
      <c r="AG2026" s="20"/>
      <c r="AH2026" s="20"/>
      <c r="AI2026" s="20"/>
      <c r="AJ2026" s="20"/>
      <c r="AK2026" s="20"/>
      <c r="AL2026" s="20"/>
      <c r="AM2026" s="20"/>
      <c r="AN2026" s="20"/>
      <c r="AO2026" s="20"/>
      <c r="AP2026" s="20"/>
      <c r="AQ2026" s="20"/>
      <c r="AR2026" s="20"/>
    </row>
    <row r="2027" spans="5:44" x14ac:dyDescent="0.25"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  <c r="AE2027" s="20"/>
      <c r="AF2027" s="20"/>
      <c r="AG2027" s="20"/>
      <c r="AH2027" s="20"/>
      <c r="AI2027" s="20"/>
      <c r="AJ2027" s="20"/>
      <c r="AK2027" s="20"/>
      <c r="AL2027" s="20"/>
      <c r="AM2027" s="20"/>
      <c r="AN2027" s="20"/>
      <c r="AO2027" s="20"/>
      <c r="AP2027" s="20"/>
      <c r="AQ2027" s="20"/>
      <c r="AR2027" s="20"/>
    </row>
    <row r="2028" spans="5:44" x14ac:dyDescent="0.25"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  <c r="AE2028" s="20"/>
      <c r="AF2028" s="20"/>
      <c r="AG2028" s="20"/>
      <c r="AH2028" s="20"/>
      <c r="AI2028" s="20"/>
      <c r="AJ2028" s="20"/>
      <c r="AK2028" s="20"/>
      <c r="AL2028" s="20"/>
      <c r="AM2028" s="20"/>
      <c r="AN2028" s="20"/>
      <c r="AO2028" s="20"/>
      <c r="AP2028" s="20"/>
      <c r="AQ2028" s="20"/>
      <c r="AR2028" s="20"/>
    </row>
    <row r="2029" spans="5:44" x14ac:dyDescent="0.25"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  <c r="AE2029" s="20"/>
      <c r="AF2029" s="20"/>
      <c r="AG2029" s="20"/>
      <c r="AH2029" s="20"/>
      <c r="AI2029" s="20"/>
      <c r="AJ2029" s="20"/>
      <c r="AK2029" s="20"/>
      <c r="AL2029" s="20"/>
      <c r="AM2029" s="20"/>
      <c r="AN2029" s="20"/>
      <c r="AO2029" s="20"/>
      <c r="AP2029" s="20"/>
      <c r="AQ2029" s="20"/>
      <c r="AR2029" s="20"/>
    </row>
    <row r="2030" spans="5:44" x14ac:dyDescent="0.25"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  <c r="AE2030" s="20"/>
      <c r="AF2030" s="20"/>
      <c r="AG2030" s="20"/>
      <c r="AH2030" s="20"/>
      <c r="AI2030" s="20"/>
      <c r="AJ2030" s="20"/>
      <c r="AK2030" s="20"/>
      <c r="AL2030" s="20"/>
      <c r="AM2030" s="20"/>
      <c r="AN2030" s="20"/>
      <c r="AO2030" s="20"/>
      <c r="AP2030" s="20"/>
      <c r="AQ2030" s="20"/>
      <c r="AR2030" s="20"/>
    </row>
    <row r="2031" spans="5:44" x14ac:dyDescent="0.25"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  <c r="Q2031" s="20"/>
      <c r="R2031" s="20"/>
      <c r="S2031" s="20"/>
      <c r="T2031" s="20"/>
      <c r="U2031" s="20"/>
      <c r="V2031" s="20"/>
      <c r="W2031" s="20"/>
      <c r="X2031" s="20"/>
      <c r="Y2031" s="20"/>
      <c r="Z2031" s="20"/>
      <c r="AA2031" s="20"/>
      <c r="AB2031" s="20"/>
      <c r="AC2031" s="20"/>
      <c r="AD2031" s="20"/>
      <c r="AE2031" s="20"/>
      <c r="AF2031" s="20"/>
      <c r="AG2031" s="20"/>
      <c r="AH2031" s="20"/>
      <c r="AI2031" s="20"/>
      <c r="AJ2031" s="20"/>
      <c r="AK2031" s="20"/>
      <c r="AL2031" s="20"/>
      <c r="AM2031" s="20"/>
      <c r="AN2031" s="20"/>
      <c r="AO2031" s="20"/>
      <c r="AP2031" s="20"/>
      <c r="AQ2031" s="20"/>
      <c r="AR2031" s="20"/>
    </row>
    <row r="2032" spans="5:44" x14ac:dyDescent="0.25"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  <c r="Q2032" s="20"/>
      <c r="R2032" s="20"/>
      <c r="S2032" s="20"/>
      <c r="T2032" s="20"/>
      <c r="U2032" s="20"/>
      <c r="V2032" s="20"/>
      <c r="W2032" s="20"/>
      <c r="X2032" s="20"/>
      <c r="Y2032" s="20"/>
      <c r="Z2032" s="20"/>
      <c r="AA2032" s="20"/>
      <c r="AB2032" s="20"/>
      <c r="AC2032" s="20"/>
      <c r="AD2032" s="20"/>
      <c r="AE2032" s="20"/>
      <c r="AF2032" s="20"/>
      <c r="AG2032" s="20"/>
      <c r="AH2032" s="20"/>
      <c r="AI2032" s="20"/>
      <c r="AJ2032" s="20"/>
      <c r="AK2032" s="20"/>
      <c r="AL2032" s="20"/>
      <c r="AM2032" s="20"/>
      <c r="AN2032" s="20"/>
      <c r="AO2032" s="20"/>
      <c r="AP2032" s="20"/>
      <c r="AQ2032" s="20"/>
      <c r="AR2032" s="20"/>
    </row>
    <row r="2033" spans="5:44" x14ac:dyDescent="0.25"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  <c r="Q2033" s="20"/>
      <c r="R2033" s="20"/>
      <c r="S2033" s="20"/>
      <c r="T2033" s="20"/>
      <c r="U2033" s="20"/>
      <c r="V2033" s="20"/>
      <c r="W2033" s="20"/>
      <c r="X2033" s="20"/>
      <c r="Y2033" s="20"/>
      <c r="Z2033" s="20"/>
      <c r="AA2033" s="20"/>
      <c r="AB2033" s="20"/>
      <c r="AC2033" s="20"/>
      <c r="AD2033" s="20"/>
      <c r="AE2033" s="20"/>
      <c r="AF2033" s="20"/>
      <c r="AG2033" s="20"/>
      <c r="AH2033" s="20"/>
      <c r="AI2033" s="20"/>
      <c r="AJ2033" s="20"/>
      <c r="AK2033" s="20"/>
      <c r="AL2033" s="20"/>
      <c r="AM2033" s="20"/>
      <c r="AN2033" s="20"/>
      <c r="AO2033" s="20"/>
      <c r="AP2033" s="20"/>
      <c r="AQ2033" s="20"/>
      <c r="AR2033" s="20"/>
    </row>
    <row r="2034" spans="5:44" x14ac:dyDescent="0.25"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  <c r="Q2034" s="20"/>
      <c r="R2034" s="20"/>
      <c r="S2034" s="20"/>
      <c r="T2034" s="20"/>
      <c r="U2034" s="20"/>
      <c r="V2034" s="20"/>
      <c r="W2034" s="20"/>
      <c r="X2034" s="20"/>
      <c r="Y2034" s="20"/>
      <c r="Z2034" s="20"/>
      <c r="AA2034" s="20"/>
      <c r="AB2034" s="20"/>
      <c r="AC2034" s="20"/>
      <c r="AD2034" s="20"/>
      <c r="AE2034" s="20"/>
      <c r="AF2034" s="20"/>
      <c r="AG2034" s="20"/>
      <c r="AH2034" s="20"/>
      <c r="AI2034" s="20"/>
      <c r="AJ2034" s="20"/>
      <c r="AK2034" s="20"/>
      <c r="AL2034" s="20"/>
      <c r="AM2034" s="20"/>
      <c r="AN2034" s="20"/>
      <c r="AO2034" s="20"/>
      <c r="AP2034" s="20"/>
      <c r="AQ2034" s="20"/>
      <c r="AR2034" s="20"/>
    </row>
    <row r="2035" spans="5:44" x14ac:dyDescent="0.25"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  <c r="Q2035" s="20"/>
      <c r="R2035" s="20"/>
      <c r="S2035" s="20"/>
      <c r="T2035" s="20"/>
      <c r="U2035" s="20"/>
      <c r="V2035" s="20"/>
      <c r="W2035" s="20"/>
      <c r="X2035" s="20"/>
      <c r="Y2035" s="20"/>
      <c r="Z2035" s="20"/>
      <c r="AA2035" s="20"/>
      <c r="AB2035" s="20"/>
      <c r="AC2035" s="20"/>
      <c r="AD2035" s="20"/>
      <c r="AE2035" s="20"/>
      <c r="AF2035" s="20"/>
      <c r="AG2035" s="20"/>
      <c r="AH2035" s="20"/>
      <c r="AI2035" s="20"/>
      <c r="AJ2035" s="20"/>
      <c r="AK2035" s="20"/>
      <c r="AL2035" s="20"/>
      <c r="AM2035" s="20"/>
      <c r="AN2035" s="20"/>
      <c r="AO2035" s="20"/>
      <c r="AP2035" s="20"/>
      <c r="AQ2035" s="20"/>
      <c r="AR2035" s="20"/>
    </row>
    <row r="2036" spans="5:44" x14ac:dyDescent="0.25"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  <c r="Q2036" s="20"/>
      <c r="R2036" s="20"/>
      <c r="S2036" s="20"/>
      <c r="T2036" s="20"/>
      <c r="U2036" s="20"/>
      <c r="V2036" s="20"/>
      <c r="W2036" s="20"/>
      <c r="X2036" s="20"/>
      <c r="Y2036" s="20"/>
      <c r="Z2036" s="20"/>
      <c r="AA2036" s="20"/>
      <c r="AB2036" s="20"/>
      <c r="AC2036" s="20"/>
      <c r="AD2036" s="20"/>
      <c r="AE2036" s="20"/>
      <c r="AF2036" s="20"/>
      <c r="AG2036" s="20"/>
      <c r="AH2036" s="20"/>
      <c r="AI2036" s="20"/>
      <c r="AJ2036" s="20"/>
      <c r="AK2036" s="20"/>
      <c r="AL2036" s="20"/>
      <c r="AM2036" s="20"/>
      <c r="AN2036" s="20"/>
      <c r="AO2036" s="20"/>
      <c r="AP2036" s="20"/>
      <c r="AQ2036" s="20"/>
      <c r="AR2036" s="20"/>
    </row>
    <row r="2037" spans="5:44" x14ac:dyDescent="0.25"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  <c r="Q2037" s="20"/>
      <c r="R2037" s="20"/>
      <c r="S2037" s="20"/>
      <c r="T2037" s="20"/>
      <c r="U2037" s="20"/>
      <c r="V2037" s="20"/>
      <c r="W2037" s="20"/>
      <c r="X2037" s="20"/>
      <c r="Y2037" s="20"/>
      <c r="Z2037" s="20"/>
      <c r="AA2037" s="20"/>
      <c r="AB2037" s="20"/>
      <c r="AC2037" s="20"/>
      <c r="AD2037" s="20"/>
      <c r="AE2037" s="20"/>
      <c r="AF2037" s="20"/>
      <c r="AG2037" s="20"/>
      <c r="AH2037" s="20"/>
      <c r="AI2037" s="20"/>
      <c r="AJ2037" s="20"/>
      <c r="AK2037" s="20"/>
      <c r="AL2037" s="20"/>
      <c r="AM2037" s="20"/>
      <c r="AN2037" s="20"/>
      <c r="AO2037" s="20"/>
      <c r="AP2037" s="20"/>
      <c r="AQ2037" s="20"/>
      <c r="AR2037" s="20"/>
    </row>
    <row r="2038" spans="5:44" x14ac:dyDescent="0.25"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  <c r="Q2038" s="20"/>
      <c r="R2038" s="20"/>
      <c r="S2038" s="20"/>
      <c r="T2038" s="20"/>
      <c r="U2038" s="20"/>
      <c r="V2038" s="20"/>
      <c r="W2038" s="20"/>
      <c r="X2038" s="20"/>
      <c r="Y2038" s="20"/>
      <c r="Z2038" s="20"/>
      <c r="AA2038" s="20"/>
      <c r="AB2038" s="20"/>
      <c r="AC2038" s="20"/>
      <c r="AD2038" s="20"/>
      <c r="AE2038" s="20"/>
      <c r="AF2038" s="20"/>
      <c r="AG2038" s="20"/>
      <c r="AH2038" s="20"/>
      <c r="AI2038" s="20"/>
      <c r="AJ2038" s="20"/>
      <c r="AK2038" s="20"/>
      <c r="AL2038" s="20"/>
      <c r="AM2038" s="20"/>
      <c r="AN2038" s="20"/>
      <c r="AO2038" s="20"/>
      <c r="AP2038" s="20"/>
      <c r="AQ2038" s="20"/>
      <c r="AR2038" s="20"/>
    </row>
    <row r="2039" spans="5:44" x14ac:dyDescent="0.25"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  <c r="Q2039" s="20"/>
      <c r="R2039" s="20"/>
      <c r="S2039" s="20"/>
      <c r="T2039" s="20"/>
      <c r="U2039" s="20"/>
      <c r="V2039" s="20"/>
      <c r="W2039" s="20"/>
      <c r="X2039" s="20"/>
      <c r="Y2039" s="20"/>
      <c r="Z2039" s="20"/>
      <c r="AA2039" s="20"/>
      <c r="AB2039" s="20"/>
      <c r="AC2039" s="20"/>
      <c r="AD2039" s="20"/>
      <c r="AE2039" s="20"/>
      <c r="AF2039" s="20"/>
      <c r="AG2039" s="20"/>
      <c r="AH2039" s="20"/>
      <c r="AI2039" s="20"/>
      <c r="AJ2039" s="20"/>
      <c r="AK2039" s="20"/>
      <c r="AL2039" s="20"/>
      <c r="AM2039" s="20"/>
      <c r="AN2039" s="20"/>
      <c r="AO2039" s="20"/>
      <c r="AP2039" s="20"/>
      <c r="AQ2039" s="20"/>
      <c r="AR2039" s="20"/>
    </row>
    <row r="2040" spans="5:44" x14ac:dyDescent="0.25"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  <c r="Q2040" s="20"/>
      <c r="R2040" s="20"/>
      <c r="S2040" s="20"/>
      <c r="T2040" s="20"/>
      <c r="U2040" s="20"/>
      <c r="V2040" s="20"/>
      <c r="W2040" s="20"/>
      <c r="X2040" s="20"/>
      <c r="Y2040" s="20"/>
      <c r="Z2040" s="20"/>
      <c r="AA2040" s="20"/>
      <c r="AB2040" s="20"/>
      <c r="AC2040" s="20"/>
      <c r="AD2040" s="20"/>
      <c r="AE2040" s="20"/>
      <c r="AF2040" s="20"/>
      <c r="AG2040" s="20"/>
      <c r="AH2040" s="20"/>
      <c r="AI2040" s="20"/>
      <c r="AJ2040" s="20"/>
      <c r="AK2040" s="20"/>
      <c r="AL2040" s="20"/>
      <c r="AM2040" s="20"/>
      <c r="AN2040" s="20"/>
      <c r="AO2040" s="20"/>
      <c r="AP2040" s="20"/>
      <c r="AQ2040" s="20"/>
      <c r="AR2040" s="20"/>
    </row>
    <row r="2041" spans="5:44" x14ac:dyDescent="0.25"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  <c r="Q2041" s="20"/>
      <c r="R2041" s="20"/>
      <c r="S2041" s="20"/>
      <c r="T2041" s="20"/>
      <c r="U2041" s="20"/>
      <c r="V2041" s="20"/>
      <c r="W2041" s="20"/>
      <c r="X2041" s="20"/>
      <c r="Y2041" s="20"/>
      <c r="Z2041" s="20"/>
      <c r="AA2041" s="20"/>
      <c r="AB2041" s="20"/>
      <c r="AC2041" s="20"/>
      <c r="AD2041" s="20"/>
      <c r="AE2041" s="20"/>
      <c r="AF2041" s="20"/>
      <c r="AG2041" s="20"/>
      <c r="AH2041" s="20"/>
      <c r="AI2041" s="20"/>
      <c r="AJ2041" s="20"/>
      <c r="AK2041" s="20"/>
      <c r="AL2041" s="20"/>
      <c r="AM2041" s="20"/>
      <c r="AN2041" s="20"/>
      <c r="AO2041" s="20"/>
      <c r="AP2041" s="20"/>
      <c r="AQ2041" s="20"/>
      <c r="AR2041" s="20"/>
    </row>
    <row r="2042" spans="5:44" x14ac:dyDescent="0.25"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  <c r="Q2042" s="20"/>
      <c r="R2042" s="20"/>
      <c r="S2042" s="20"/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20"/>
      <c r="AG2042" s="20"/>
      <c r="AH2042" s="20"/>
      <c r="AI2042" s="20"/>
      <c r="AJ2042" s="20"/>
      <c r="AK2042" s="20"/>
      <c r="AL2042" s="20"/>
      <c r="AM2042" s="20"/>
      <c r="AN2042" s="20"/>
      <c r="AO2042" s="20"/>
      <c r="AP2042" s="20"/>
      <c r="AQ2042" s="20"/>
      <c r="AR2042" s="20"/>
    </row>
    <row r="2043" spans="5:44" x14ac:dyDescent="0.25"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  <c r="Q2043" s="20"/>
      <c r="R2043" s="20"/>
      <c r="S2043" s="20"/>
      <c r="T2043" s="20"/>
      <c r="U2043" s="20"/>
      <c r="V2043" s="20"/>
      <c r="W2043" s="20"/>
      <c r="X2043" s="20"/>
      <c r="Y2043" s="20"/>
      <c r="Z2043" s="20"/>
      <c r="AA2043" s="20"/>
      <c r="AB2043" s="20"/>
      <c r="AC2043" s="20"/>
      <c r="AD2043" s="20"/>
      <c r="AE2043" s="20"/>
      <c r="AF2043" s="20"/>
      <c r="AG2043" s="20"/>
      <c r="AH2043" s="20"/>
      <c r="AI2043" s="20"/>
      <c r="AJ2043" s="20"/>
      <c r="AK2043" s="20"/>
      <c r="AL2043" s="20"/>
      <c r="AM2043" s="20"/>
      <c r="AN2043" s="20"/>
      <c r="AO2043" s="20"/>
      <c r="AP2043" s="20"/>
      <c r="AQ2043" s="20"/>
      <c r="AR2043" s="20"/>
    </row>
    <row r="2044" spans="5:44" x14ac:dyDescent="0.25"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  <c r="AE2044" s="20"/>
      <c r="AF2044" s="20"/>
      <c r="AG2044" s="20"/>
      <c r="AH2044" s="20"/>
      <c r="AI2044" s="20"/>
      <c r="AJ2044" s="20"/>
      <c r="AK2044" s="20"/>
      <c r="AL2044" s="20"/>
      <c r="AM2044" s="20"/>
      <c r="AN2044" s="20"/>
      <c r="AO2044" s="20"/>
      <c r="AP2044" s="20"/>
      <c r="AQ2044" s="20"/>
      <c r="AR2044" s="20"/>
    </row>
    <row r="2045" spans="5:44" x14ac:dyDescent="0.25"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  <c r="AE2045" s="20"/>
      <c r="AF2045" s="20"/>
      <c r="AG2045" s="20"/>
      <c r="AH2045" s="20"/>
      <c r="AI2045" s="20"/>
      <c r="AJ2045" s="20"/>
      <c r="AK2045" s="20"/>
      <c r="AL2045" s="20"/>
      <c r="AM2045" s="20"/>
      <c r="AN2045" s="20"/>
      <c r="AO2045" s="20"/>
      <c r="AP2045" s="20"/>
      <c r="AQ2045" s="20"/>
      <c r="AR2045" s="20"/>
    </row>
    <row r="2046" spans="5:44" x14ac:dyDescent="0.25"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  <c r="Q2046" s="20"/>
      <c r="R2046" s="20"/>
      <c r="S2046" s="20"/>
      <c r="T2046" s="20"/>
      <c r="U2046" s="20"/>
      <c r="V2046" s="20"/>
      <c r="W2046" s="20"/>
      <c r="X2046" s="20"/>
      <c r="Y2046" s="20"/>
      <c r="Z2046" s="20"/>
      <c r="AA2046" s="20"/>
      <c r="AB2046" s="20"/>
      <c r="AC2046" s="20"/>
      <c r="AD2046" s="20"/>
      <c r="AE2046" s="20"/>
      <c r="AF2046" s="20"/>
      <c r="AG2046" s="20"/>
      <c r="AH2046" s="20"/>
      <c r="AI2046" s="20"/>
      <c r="AJ2046" s="20"/>
      <c r="AK2046" s="20"/>
      <c r="AL2046" s="20"/>
      <c r="AM2046" s="20"/>
      <c r="AN2046" s="20"/>
      <c r="AO2046" s="20"/>
      <c r="AP2046" s="20"/>
      <c r="AQ2046" s="20"/>
      <c r="AR2046" s="20"/>
    </row>
    <row r="2047" spans="5:44" x14ac:dyDescent="0.25"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  <c r="Q2047" s="20"/>
      <c r="R2047" s="20"/>
      <c r="S2047" s="20"/>
      <c r="T2047" s="20"/>
      <c r="U2047" s="20"/>
      <c r="V2047" s="20"/>
      <c r="W2047" s="20"/>
      <c r="X2047" s="20"/>
      <c r="Y2047" s="20"/>
      <c r="Z2047" s="20"/>
      <c r="AA2047" s="20"/>
      <c r="AB2047" s="20"/>
      <c r="AC2047" s="20"/>
      <c r="AD2047" s="20"/>
      <c r="AE2047" s="20"/>
      <c r="AF2047" s="20"/>
      <c r="AG2047" s="20"/>
      <c r="AH2047" s="20"/>
      <c r="AI2047" s="20"/>
      <c r="AJ2047" s="20"/>
      <c r="AK2047" s="20"/>
      <c r="AL2047" s="20"/>
      <c r="AM2047" s="20"/>
      <c r="AN2047" s="20"/>
      <c r="AO2047" s="20"/>
      <c r="AP2047" s="20"/>
      <c r="AQ2047" s="20"/>
      <c r="AR2047" s="20"/>
    </row>
    <row r="2048" spans="5:44" x14ac:dyDescent="0.25"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  <c r="Q2048" s="20"/>
      <c r="R2048" s="20"/>
      <c r="S2048" s="20"/>
      <c r="T2048" s="20"/>
      <c r="U2048" s="20"/>
      <c r="V2048" s="20"/>
      <c r="W2048" s="20"/>
      <c r="X2048" s="20"/>
      <c r="Y2048" s="20"/>
      <c r="Z2048" s="20"/>
      <c r="AA2048" s="20"/>
      <c r="AB2048" s="20"/>
      <c r="AC2048" s="20"/>
      <c r="AD2048" s="20"/>
      <c r="AE2048" s="20"/>
      <c r="AF2048" s="20"/>
      <c r="AG2048" s="20"/>
      <c r="AH2048" s="20"/>
      <c r="AI2048" s="20"/>
      <c r="AJ2048" s="20"/>
      <c r="AK2048" s="20"/>
      <c r="AL2048" s="20"/>
      <c r="AM2048" s="20"/>
      <c r="AN2048" s="20"/>
      <c r="AO2048" s="20"/>
      <c r="AP2048" s="20"/>
      <c r="AQ2048" s="20"/>
      <c r="AR2048" s="20"/>
    </row>
    <row r="2049" spans="5:44" x14ac:dyDescent="0.25"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  <c r="Q2049" s="20"/>
      <c r="R2049" s="20"/>
      <c r="S2049" s="20"/>
      <c r="T2049" s="20"/>
      <c r="U2049" s="20"/>
      <c r="V2049" s="20"/>
      <c r="W2049" s="20"/>
      <c r="X2049" s="20"/>
      <c r="Y2049" s="20"/>
      <c r="Z2049" s="20"/>
      <c r="AA2049" s="20"/>
      <c r="AB2049" s="20"/>
      <c r="AC2049" s="20"/>
      <c r="AD2049" s="20"/>
      <c r="AE2049" s="20"/>
      <c r="AF2049" s="20"/>
      <c r="AG2049" s="20"/>
      <c r="AH2049" s="20"/>
      <c r="AI2049" s="20"/>
      <c r="AJ2049" s="20"/>
      <c r="AK2049" s="20"/>
      <c r="AL2049" s="20"/>
      <c r="AM2049" s="20"/>
      <c r="AN2049" s="20"/>
      <c r="AO2049" s="20"/>
      <c r="AP2049" s="20"/>
      <c r="AQ2049" s="20"/>
      <c r="AR2049" s="20"/>
    </row>
    <row r="2050" spans="5:44" x14ac:dyDescent="0.25"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  <c r="Q2050" s="20"/>
      <c r="R2050" s="20"/>
      <c r="S2050" s="20"/>
      <c r="T2050" s="20"/>
      <c r="U2050" s="20"/>
      <c r="V2050" s="20"/>
      <c r="W2050" s="20"/>
      <c r="X2050" s="20"/>
      <c r="Y2050" s="20"/>
      <c r="Z2050" s="20"/>
      <c r="AA2050" s="20"/>
      <c r="AB2050" s="20"/>
      <c r="AC2050" s="20"/>
      <c r="AD2050" s="20"/>
      <c r="AE2050" s="20"/>
      <c r="AF2050" s="20"/>
      <c r="AG2050" s="20"/>
      <c r="AH2050" s="20"/>
      <c r="AI2050" s="20"/>
      <c r="AJ2050" s="20"/>
      <c r="AK2050" s="20"/>
      <c r="AL2050" s="20"/>
      <c r="AM2050" s="20"/>
      <c r="AN2050" s="20"/>
      <c r="AO2050" s="20"/>
      <c r="AP2050" s="20"/>
      <c r="AQ2050" s="20"/>
      <c r="AR2050" s="20"/>
    </row>
    <row r="2051" spans="5:44" x14ac:dyDescent="0.25"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  <c r="Q2051" s="20"/>
      <c r="R2051" s="20"/>
      <c r="S2051" s="20"/>
      <c r="T2051" s="20"/>
      <c r="U2051" s="20"/>
      <c r="V2051" s="20"/>
      <c r="W2051" s="20"/>
      <c r="X2051" s="20"/>
      <c r="Y2051" s="20"/>
      <c r="Z2051" s="20"/>
      <c r="AA2051" s="20"/>
      <c r="AB2051" s="20"/>
      <c r="AC2051" s="20"/>
      <c r="AD2051" s="20"/>
      <c r="AE2051" s="20"/>
      <c r="AF2051" s="20"/>
      <c r="AG2051" s="20"/>
      <c r="AH2051" s="20"/>
      <c r="AI2051" s="20"/>
      <c r="AJ2051" s="20"/>
      <c r="AK2051" s="20"/>
      <c r="AL2051" s="20"/>
      <c r="AM2051" s="20"/>
      <c r="AN2051" s="20"/>
      <c r="AO2051" s="20"/>
      <c r="AP2051" s="20"/>
      <c r="AQ2051" s="20"/>
      <c r="AR2051" s="20"/>
    </row>
    <row r="2052" spans="5:44" x14ac:dyDescent="0.25"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  <c r="Q2052" s="20"/>
      <c r="R2052" s="20"/>
      <c r="S2052" s="20"/>
      <c r="T2052" s="20"/>
      <c r="U2052" s="20"/>
      <c r="V2052" s="20"/>
      <c r="W2052" s="20"/>
      <c r="X2052" s="20"/>
      <c r="Y2052" s="20"/>
      <c r="Z2052" s="20"/>
      <c r="AA2052" s="20"/>
      <c r="AB2052" s="20"/>
      <c r="AC2052" s="20"/>
      <c r="AD2052" s="20"/>
      <c r="AE2052" s="20"/>
      <c r="AF2052" s="20"/>
      <c r="AG2052" s="20"/>
      <c r="AH2052" s="20"/>
      <c r="AI2052" s="20"/>
      <c r="AJ2052" s="20"/>
      <c r="AK2052" s="20"/>
      <c r="AL2052" s="20"/>
      <c r="AM2052" s="20"/>
      <c r="AN2052" s="20"/>
      <c r="AO2052" s="20"/>
      <c r="AP2052" s="20"/>
      <c r="AQ2052" s="20"/>
      <c r="AR2052" s="20"/>
    </row>
    <row r="2053" spans="5:44" x14ac:dyDescent="0.25"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  <c r="Q2053" s="20"/>
      <c r="R2053" s="20"/>
      <c r="S2053" s="20"/>
      <c r="T2053" s="20"/>
      <c r="U2053" s="20"/>
      <c r="V2053" s="20"/>
      <c r="W2053" s="20"/>
      <c r="X2053" s="20"/>
      <c r="Y2053" s="20"/>
      <c r="Z2053" s="20"/>
      <c r="AA2053" s="20"/>
      <c r="AB2053" s="20"/>
      <c r="AC2053" s="20"/>
      <c r="AD2053" s="20"/>
      <c r="AE2053" s="20"/>
      <c r="AF2053" s="20"/>
      <c r="AG2053" s="20"/>
      <c r="AH2053" s="20"/>
      <c r="AI2053" s="20"/>
      <c r="AJ2053" s="20"/>
      <c r="AK2053" s="20"/>
      <c r="AL2053" s="20"/>
      <c r="AM2053" s="20"/>
      <c r="AN2053" s="20"/>
      <c r="AO2053" s="20"/>
      <c r="AP2053" s="20"/>
      <c r="AQ2053" s="20"/>
      <c r="AR2053" s="20"/>
    </row>
    <row r="2054" spans="5:44" x14ac:dyDescent="0.25"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  <c r="Q2054" s="20"/>
      <c r="R2054" s="20"/>
      <c r="S2054" s="20"/>
      <c r="T2054" s="20"/>
      <c r="U2054" s="20"/>
      <c r="V2054" s="20"/>
      <c r="W2054" s="20"/>
      <c r="X2054" s="20"/>
      <c r="Y2054" s="20"/>
      <c r="Z2054" s="20"/>
      <c r="AA2054" s="20"/>
      <c r="AB2054" s="20"/>
      <c r="AC2054" s="20"/>
      <c r="AD2054" s="20"/>
      <c r="AE2054" s="20"/>
      <c r="AF2054" s="20"/>
      <c r="AG2054" s="20"/>
      <c r="AH2054" s="20"/>
      <c r="AI2054" s="20"/>
      <c r="AJ2054" s="20"/>
      <c r="AK2054" s="20"/>
      <c r="AL2054" s="20"/>
      <c r="AM2054" s="20"/>
      <c r="AN2054" s="20"/>
      <c r="AO2054" s="20"/>
      <c r="AP2054" s="20"/>
      <c r="AQ2054" s="20"/>
      <c r="AR2054" s="20"/>
    </row>
    <row r="2055" spans="5:44" x14ac:dyDescent="0.25"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  <c r="Q2055" s="20"/>
      <c r="R2055" s="20"/>
      <c r="S2055" s="20"/>
      <c r="T2055" s="20"/>
      <c r="U2055" s="20"/>
      <c r="V2055" s="20"/>
      <c r="W2055" s="20"/>
      <c r="X2055" s="20"/>
      <c r="Y2055" s="20"/>
      <c r="Z2055" s="20"/>
      <c r="AA2055" s="20"/>
      <c r="AB2055" s="20"/>
      <c r="AC2055" s="20"/>
      <c r="AD2055" s="20"/>
      <c r="AE2055" s="20"/>
      <c r="AF2055" s="20"/>
      <c r="AG2055" s="20"/>
      <c r="AH2055" s="20"/>
      <c r="AI2055" s="20"/>
      <c r="AJ2055" s="20"/>
      <c r="AK2055" s="20"/>
      <c r="AL2055" s="20"/>
      <c r="AM2055" s="20"/>
      <c r="AN2055" s="20"/>
      <c r="AO2055" s="20"/>
      <c r="AP2055" s="20"/>
      <c r="AQ2055" s="20"/>
      <c r="AR2055" s="20"/>
    </row>
    <row r="2056" spans="5:44" x14ac:dyDescent="0.25"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  <c r="Q2056" s="20"/>
      <c r="R2056" s="20"/>
      <c r="S2056" s="20"/>
      <c r="T2056" s="20"/>
      <c r="U2056" s="20"/>
      <c r="V2056" s="20"/>
      <c r="W2056" s="20"/>
      <c r="X2056" s="20"/>
      <c r="Y2056" s="20"/>
      <c r="Z2056" s="20"/>
      <c r="AA2056" s="20"/>
      <c r="AB2056" s="20"/>
      <c r="AC2056" s="20"/>
      <c r="AD2056" s="20"/>
      <c r="AE2056" s="20"/>
      <c r="AF2056" s="20"/>
      <c r="AG2056" s="20"/>
      <c r="AH2056" s="20"/>
      <c r="AI2056" s="20"/>
      <c r="AJ2056" s="20"/>
      <c r="AK2056" s="20"/>
      <c r="AL2056" s="20"/>
      <c r="AM2056" s="20"/>
      <c r="AN2056" s="20"/>
      <c r="AO2056" s="20"/>
      <c r="AP2056" s="20"/>
      <c r="AQ2056" s="20"/>
      <c r="AR2056" s="20"/>
    </row>
    <row r="2057" spans="5:44" x14ac:dyDescent="0.25"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  <c r="Q2057" s="20"/>
      <c r="R2057" s="20"/>
      <c r="S2057" s="20"/>
      <c r="T2057" s="20"/>
      <c r="U2057" s="20"/>
      <c r="V2057" s="20"/>
      <c r="W2057" s="20"/>
      <c r="X2057" s="20"/>
      <c r="Y2057" s="20"/>
      <c r="Z2057" s="20"/>
      <c r="AA2057" s="20"/>
      <c r="AB2057" s="20"/>
      <c r="AC2057" s="20"/>
      <c r="AD2057" s="20"/>
      <c r="AE2057" s="20"/>
      <c r="AF2057" s="20"/>
      <c r="AG2057" s="20"/>
      <c r="AH2057" s="20"/>
      <c r="AI2057" s="20"/>
      <c r="AJ2057" s="20"/>
      <c r="AK2057" s="20"/>
      <c r="AL2057" s="20"/>
      <c r="AM2057" s="20"/>
      <c r="AN2057" s="20"/>
      <c r="AO2057" s="20"/>
      <c r="AP2057" s="20"/>
      <c r="AQ2057" s="20"/>
      <c r="AR2057" s="20"/>
    </row>
    <row r="2058" spans="5:44" x14ac:dyDescent="0.25"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  <c r="Q2058" s="20"/>
      <c r="R2058" s="20"/>
      <c r="S2058" s="20"/>
      <c r="T2058" s="20"/>
      <c r="U2058" s="20"/>
      <c r="V2058" s="20"/>
      <c r="W2058" s="20"/>
      <c r="X2058" s="20"/>
      <c r="Y2058" s="20"/>
      <c r="Z2058" s="20"/>
      <c r="AA2058" s="20"/>
      <c r="AB2058" s="20"/>
      <c r="AC2058" s="20"/>
      <c r="AD2058" s="20"/>
      <c r="AE2058" s="20"/>
      <c r="AF2058" s="20"/>
      <c r="AG2058" s="20"/>
      <c r="AH2058" s="20"/>
      <c r="AI2058" s="20"/>
      <c r="AJ2058" s="20"/>
      <c r="AK2058" s="20"/>
      <c r="AL2058" s="20"/>
      <c r="AM2058" s="20"/>
      <c r="AN2058" s="20"/>
      <c r="AO2058" s="20"/>
      <c r="AP2058" s="20"/>
      <c r="AQ2058" s="20"/>
      <c r="AR2058" s="20"/>
    </row>
    <row r="2059" spans="5:44" x14ac:dyDescent="0.25"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  <c r="Q2059" s="20"/>
      <c r="R2059" s="20"/>
      <c r="S2059" s="20"/>
      <c r="T2059" s="20"/>
      <c r="U2059" s="20"/>
      <c r="V2059" s="20"/>
      <c r="W2059" s="20"/>
      <c r="X2059" s="20"/>
      <c r="Y2059" s="20"/>
      <c r="Z2059" s="20"/>
      <c r="AA2059" s="20"/>
      <c r="AB2059" s="20"/>
      <c r="AC2059" s="20"/>
      <c r="AD2059" s="20"/>
      <c r="AE2059" s="20"/>
      <c r="AF2059" s="20"/>
      <c r="AG2059" s="20"/>
      <c r="AH2059" s="20"/>
      <c r="AI2059" s="20"/>
      <c r="AJ2059" s="20"/>
      <c r="AK2059" s="20"/>
      <c r="AL2059" s="20"/>
      <c r="AM2059" s="20"/>
      <c r="AN2059" s="20"/>
      <c r="AO2059" s="20"/>
      <c r="AP2059" s="20"/>
      <c r="AQ2059" s="20"/>
      <c r="AR2059" s="20"/>
    </row>
    <row r="2060" spans="5:44" x14ac:dyDescent="0.25"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  <c r="Q2060" s="20"/>
      <c r="R2060" s="20"/>
      <c r="S2060" s="20"/>
      <c r="T2060" s="20"/>
      <c r="U2060" s="20"/>
      <c r="V2060" s="20"/>
      <c r="W2060" s="20"/>
      <c r="X2060" s="20"/>
      <c r="Y2060" s="20"/>
      <c r="Z2060" s="20"/>
      <c r="AA2060" s="20"/>
      <c r="AB2060" s="20"/>
      <c r="AC2060" s="20"/>
      <c r="AD2060" s="20"/>
      <c r="AE2060" s="20"/>
      <c r="AF2060" s="20"/>
      <c r="AG2060" s="20"/>
      <c r="AH2060" s="20"/>
      <c r="AI2060" s="20"/>
      <c r="AJ2060" s="20"/>
      <c r="AK2060" s="20"/>
      <c r="AL2060" s="20"/>
      <c r="AM2060" s="20"/>
      <c r="AN2060" s="20"/>
      <c r="AO2060" s="20"/>
      <c r="AP2060" s="20"/>
      <c r="AQ2060" s="20"/>
      <c r="AR2060" s="20"/>
    </row>
    <row r="2061" spans="5:44" x14ac:dyDescent="0.25"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  <c r="Q2061" s="20"/>
      <c r="R2061" s="20"/>
      <c r="S2061" s="20"/>
      <c r="T2061" s="20"/>
      <c r="U2061" s="20"/>
      <c r="V2061" s="20"/>
      <c r="W2061" s="20"/>
      <c r="X2061" s="20"/>
      <c r="Y2061" s="20"/>
      <c r="Z2061" s="20"/>
      <c r="AA2061" s="20"/>
      <c r="AB2061" s="20"/>
      <c r="AC2061" s="20"/>
      <c r="AD2061" s="20"/>
      <c r="AE2061" s="20"/>
      <c r="AF2061" s="20"/>
      <c r="AG2061" s="20"/>
      <c r="AH2061" s="20"/>
      <c r="AI2061" s="20"/>
      <c r="AJ2061" s="20"/>
      <c r="AK2061" s="20"/>
      <c r="AL2061" s="20"/>
      <c r="AM2061" s="20"/>
      <c r="AN2061" s="20"/>
      <c r="AO2061" s="20"/>
      <c r="AP2061" s="20"/>
      <c r="AQ2061" s="20"/>
      <c r="AR2061" s="20"/>
    </row>
    <row r="2062" spans="5:44" x14ac:dyDescent="0.25"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  <c r="Q2062" s="20"/>
      <c r="R2062" s="20"/>
      <c r="S2062" s="20"/>
      <c r="T2062" s="20"/>
      <c r="U2062" s="20"/>
      <c r="V2062" s="20"/>
      <c r="W2062" s="20"/>
      <c r="X2062" s="20"/>
      <c r="Y2062" s="20"/>
      <c r="Z2062" s="20"/>
      <c r="AA2062" s="20"/>
      <c r="AB2062" s="20"/>
      <c r="AC2062" s="20"/>
      <c r="AD2062" s="20"/>
      <c r="AE2062" s="20"/>
      <c r="AF2062" s="20"/>
      <c r="AG2062" s="20"/>
      <c r="AH2062" s="20"/>
      <c r="AI2062" s="20"/>
      <c r="AJ2062" s="20"/>
      <c r="AK2062" s="20"/>
      <c r="AL2062" s="20"/>
      <c r="AM2062" s="20"/>
      <c r="AN2062" s="20"/>
      <c r="AO2062" s="20"/>
      <c r="AP2062" s="20"/>
      <c r="AQ2062" s="20"/>
      <c r="AR2062" s="20"/>
    </row>
    <row r="2063" spans="5:44" x14ac:dyDescent="0.25"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  <c r="Q2063" s="20"/>
      <c r="R2063" s="20"/>
      <c r="S2063" s="20"/>
      <c r="T2063" s="20"/>
      <c r="U2063" s="20"/>
      <c r="V2063" s="20"/>
      <c r="W2063" s="20"/>
      <c r="X2063" s="20"/>
      <c r="Y2063" s="20"/>
      <c r="Z2063" s="20"/>
      <c r="AA2063" s="20"/>
      <c r="AB2063" s="20"/>
      <c r="AC2063" s="20"/>
      <c r="AD2063" s="20"/>
      <c r="AE2063" s="20"/>
      <c r="AF2063" s="20"/>
      <c r="AG2063" s="20"/>
      <c r="AH2063" s="20"/>
      <c r="AI2063" s="20"/>
      <c r="AJ2063" s="20"/>
      <c r="AK2063" s="20"/>
      <c r="AL2063" s="20"/>
      <c r="AM2063" s="20"/>
      <c r="AN2063" s="20"/>
      <c r="AO2063" s="20"/>
      <c r="AP2063" s="20"/>
      <c r="AQ2063" s="20"/>
      <c r="AR2063" s="20"/>
    </row>
    <row r="2064" spans="5:44" x14ac:dyDescent="0.25"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  <c r="Q2064" s="20"/>
      <c r="R2064" s="20"/>
      <c r="S2064" s="20"/>
      <c r="T2064" s="20"/>
      <c r="U2064" s="20"/>
      <c r="V2064" s="20"/>
      <c r="W2064" s="20"/>
      <c r="X2064" s="20"/>
      <c r="Y2064" s="20"/>
      <c r="Z2064" s="20"/>
      <c r="AA2064" s="20"/>
      <c r="AB2064" s="20"/>
      <c r="AC2064" s="20"/>
      <c r="AD2064" s="20"/>
      <c r="AE2064" s="20"/>
      <c r="AF2064" s="20"/>
      <c r="AG2064" s="20"/>
      <c r="AH2064" s="20"/>
      <c r="AI2064" s="20"/>
      <c r="AJ2064" s="20"/>
      <c r="AK2064" s="20"/>
      <c r="AL2064" s="20"/>
      <c r="AM2064" s="20"/>
      <c r="AN2064" s="20"/>
      <c r="AO2064" s="20"/>
      <c r="AP2064" s="20"/>
      <c r="AQ2064" s="20"/>
      <c r="AR2064" s="20"/>
    </row>
    <row r="2065" spans="5:44" x14ac:dyDescent="0.25"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  <c r="Q2065" s="20"/>
      <c r="R2065" s="20"/>
      <c r="S2065" s="20"/>
      <c r="T2065" s="20"/>
      <c r="U2065" s="20"/>
      <c r="V2065" s="20"/>
      <c r="W2065" s="20"/>
      <c r="X2065" s="20"/>
      <c r="Y2065" s="20"/>
      <c r="Z2065" s="20"/>
      <c r="AA2065" s="20"/>
      <c r="AB2065" s="20"/>
      <c r="AC2065" s="20"/>
      <c r="AD2065" s="20"/>
      <c r="AE2065" s="20"/>
      <c r="AF2065" s="20"/>
      <c r="AG2065" s="20"/>
      <c r="AH2065" s="20"/>
      <c r="AI2065" s="20"/>
      <c r="AJ2065" s="20"/>
      <c r="AK2065" s="20"/>
      <c r="AL2065" s="20"/>
      <c r="AM2065" s="20"/>
      <c r="AN2065" s="20"/>
      <c r="AO2065" s="20"/>
      <c r="AP2065" s="20"/>
      <c r="AQ2065" s="20"/>
      <c r="AR2065" s="20"/>
    </row>
    <row r="2066" spans="5:44" x14ac:dyDescent="0.25"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  <c r="Q2066" s="20"/>
      <c r="R2066" s="20"/>
      <c r="S2066" s="20"/>
      <c r="T2066" s="20"/>
      <c r="U2066" s="20"/>
      <c r="V2066" s="20"/>
      <c r="W2066" s="20"/>
      <c r="X2066" s="20"/>
      <c r="Y2066" s="20"/>
      <c r="Z2066" s="20"/>
      <c r="AA2066" s="20"/>
      <c r="AB2066" s="20"/>
      <c r="AC2066" s="20"/>
      <c r="AD2066" s="20"/>
      <c r="AE2066" s="20"/>
      <c r="AF2066" s="20"/>
      <c r="AG2066" s="20"/>
      <c r="AH2066" s="20"/>
      <c r="AI2066" s="20"/>
      <c r="AJ2066" s="20"/>
      <c r="AK2066" s="20"/>
      <c r="AL2066" s="20"/>
      <c r="AM2066" s="20"/>
      <c r="AN2066" s="20"/>
      <c r="AO2066" s="20"/>
      <c r="AP2066" s="20"/>
      <c r="AQ2066" s="20"/>
      <c r="AR2066" s="20"/>
    </row>
    <row r="2067" spans="5:44" x14ac:dyDescent="0.25"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  <c r="Q2067" s="20"/>
      <c r="R2067" s="20"/>
      <c r="S2067" s="20"/>
      <c r="T2067" s="20"/>
      <c r="U2067" s="20"/>
      <c r="V2067" s="20"/>
      <c r="W2067" s="20"/>
      <c r="X2067" s="20"/>
      <c r="Y2067" s="20"/>
      <c r="Z2067" s="20"/>
      <c r="AA2067" s="20"/>
      <c r="AB2067" s="20"/>
      <c r="AC2067" s="20"/>
      <c r="AD2067" s="20"/>
      <c r="AE2067" s="20"/>
      <c r="AF2067" s="20"/>
      <c r="AG2067" s="20"/>
      <c r="AH2067" s="20"/>
      <c r="AI2067" s="20"/>
      <c r="AJ2067" s="20"/>
      <c r="AK2067" s="20"/>
      <c r="AL2067" s="20"/>
      <c r="AM2067" s="20"/>
      <c r="AN2067" s="20"/>
      <c r="AO2067" s="20"/>
      <c r="AP2067" s="20"/>
      <c r="AQ2067" s="20"/>
      <c r="AR2067" s="20"/>
    </row>
    <row r="2068" spans="5:44" x14ac:dyDescent="0.25"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  <c r="Q2068" s="20"/>
      <c r="R2068" s="20"/>
      <c r="S2068" s="20"/>
      <c r="T2068" s="20"/>
      <c r="U2068" s="20"/>
      <c r="V2068" s="20"/>
      <c r="W2068" s="20"/>
      <c r="X2068" s="20"/>
      <c r="Y2068" s="20"/>
      <c r="Z2068" s="20"/>
      <c r="AA2068" s="20"/>
      <c r="AB2068" s="20"/>
      <c r="AC2068" s="20"/>
      <c r="AD2068" s="20"/>
      <c r="AE2068" s="20"/>
      <c r="AF2068" s="20"/>
      <c r="AG2068" s="20"/>
      <c r="AH2068" s="20"/>
      <c r="AI2068" s="20"/>
      <c r="AJ2068" s="20"/>
      <c r="AK2068" s="20"/>
      <c r="AL2068" s="20"/>
      <c r="AM2068" s="20"/>
      <c r="AN2068" s="20"/>
      <c r="AO2068" s="20"/>
      <c r="AP2068" s="20"/>
      <c r="AQ2068" s="20"/>
      <c r="AR2068" s="20"/>
    </row>
    <row r="2069" spans="5:44" x14ac:dyDescent="0.25"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  <c r="Q2069" s="20"/>
      <c r="R2069" s="20"/>
      <c r="S2069" s="20"/>
      <c r="T2069" s="20"/>
      <c r="U2069" s="20"/>
      <c r="V2069" s="20"/>
      <c r="W2069" s="20"/>
      <c r="X2069" s="20"/>
      <c r="Y2069" s="20"/>
      <c r="Z2069" s="20"/>
      <c r="AA2069" s="20"/>
      <c r="AB2069" s="20"/>
      <c r="AC2069" s="20"/>
      <c r="AD2069" s="20"/>
      <c r="AE2069" s="20"/>
      <c r="AF2069" s="20"/>
      <c r="AG2069" s="20"/>
      <c r="AH2069" s="20"/>
      <c r="AI2069" s="20"/>
      <c r="AJ2069" s="20"/>
      <c r="AK2069" s="20"/>
      <c r="AL2069" s="20"/>
      <c r="AM2069" s="20"/>
      <c r="AN2069" s="20"/>
      <c r="AO2069" s="20"/>
      <c r="AP2069" s="20"/>
      <c r="AQ2069" s="20"/>
      <c r="AR2069" s="20"/>
    </row>
    <row r="2070" spans="5:44" x14ac:dyDescent="0.25"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  <c r="Q2070" s="20"/>
      <c r="R2070" s="20"/>
      <c r="S2070" s="20"/>
      <c r="T2070" s="20"/>
      <c r="U2070" s="20"/>
      <c r="V2070" s="20"/>
      <c r="W2070" s="20"/>
      <c r="X2070" s="20"/>
      <c r="Y2070" s="20"/>
      <c r="Z2070" s="20"/>
      <c r="AA2070" s="20"/>
      <c r="AB2070" s="20"/>
      <c r="AC2070" s="20"/>
      <c r="AD2070" s="20"/>
      <c r="AE2070" s="20"/>
      <c r="AF2070" s="20"/>
      <c r="AG2070" s="20"/>
      <c r="AH2070" s="20"/>
      <c r="AI2070" s="20"/>
      <c r="AJ2070" s="20"/>
      <c r="AK2070" s="20"/>
      <c r="AL2070" s="20"/>
      <c r="AM2070" s="20"/>
      <c r="AN2070" s="20"/>
      <c r="AO2070" s="20"/>
      <c r="AP2070" s="20"/>
      <c r="AQ2070" s="20"/>
      <c r="AR2070" s="20"/>
    </row>
    <row r="2071" spans="5:44" x14ac:dyDescent="0.25"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  <c r="Q2071" s="20"/>
      <c r="R2071" s="20"/>
      <c r="S2071" s="20"/>
      <c r="T2071" s="20"/>
      <c r="U2071" s="20"/>
      <c r="V2071" s="20"/>
      <c r="W2071" s="20"/>
      <c r="X2071" s="20"/>
      <c r="Y2071" s="20"/>
      <c r="Z2071" s="20"/>
      <c r="AA2071" s="20"/>
      <c r="AB2071" s="20"/>
      <c r="AC2071" s="20"/>
      <c r="AD2071" s="20"/>
      <c r="AE2071" s="20"/>
      <c r="AF2071" s="20"/>
      <c r="AG2071" s="20"/>
      <c r="AH2071" s="20"/>
      <c r="AI2071" s="20"/>
      <c r="AJ2071" s="20"/>
      <c r="AK2071" s="20"/>
      <c r="AL2071" s="20"/>
      <c r="AM2071" s="20"/>
      <c r="AN2071" s="20"/>
      <c r="AO2071" s="20"/>
      <c r="AP2071" s="20"/>
      <c r="AQ2071" s="20"/>
      <c r="AR2071" s="20"/>
    </row>
    <row r="2072" spans="5:44" x14ac:dyDescent="0.25"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  <c r="Q2072" s="20"/>
      <c r="R2072" s="20"/>
      <c r="S2072" s="20"/>
      <c r="T2072" s="20"/>
      <c r="U2072" s="20"/>
      <c r="V2072" s="20"/>
      <c r="W2072" s="20"/>
      <c r="X2072" s="20"/>
      <c r="Y2072" s="20"/>
      <c r="Z2072" s="20"/>
      <c r="AA2072" s="20"/>
      <c r="AB2072" s="20"/>
      <c r="AC2072" s="20"/>
      <c r="AD2072" s="20"/>
      <c r="AE2072" s="20"/>
      <c r="AF2072" s="20"/>
      <c r="AG2072" s="20"/>
      <c r="AH2072" s="20"/>
      <c r="AI2072" s="20"/>
      <c r="AJ2072" s="20"/>
      <c r="AK2072" s="20"/>
      <c r="AL2072" s="20"/>
      <c r="AM2072" s="20"/>
      <c r="AN2072" s="20"/>
      <c r="AO2072" s="20"/>
      <c r="AP2072" s="20"/>
      <c r="AQ2072" s="20"/>
      <c r="AR2072" s="20"/>
    </row>
    <row r="2073" spans="5:44" x14ac:dyDescent="0.25"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  <c r="Q2073" s="20"/>
      <c r="R2073" s="20"/>
      <c r="S2073" s="20"/>
      <c r="T2073" s="20"/>
      <c r="U2073" s="20"/>
      <c r="V2073" s="20"/>
      <c r="W2073" s="20"/>
      <c r="X2073" s="20"/>
      <c r="Y2073" s="20"/>
      <c r="Z2073" s="20"/>
      <c r="AA2073" s="20"/>
      <c r="AB2073" s="20"/>
      <c r="AC2073" s="20"/>
      <c r="AD2073" s="20"/>
      <c r="AE2073" s="20"/>
      <c r="AF2073" s="20"/>
      <c r="AG2073" s="20"/>
      <c r="AH2073" s="20"/>
      <c r="AI2073" s="20"/>
      <c r="AJ2073" s="20"/>
      <c r="AK2073" s="20"/>
      <c r="AL2073" s="20"/>
      <c r="AM2073" s="20"/>
      <c r="AN2073" s="20"/>
      <c r="AO2073" s="20"/>
      <c r="AP2073" s="20"/>
      <c r="AQ2073" s="20"/>
      <c r="AR2073" s="20"/>
    </row>
    <row r="2074" spans="5:44" x14ac:dyDescent="0.25"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  <c r="Q2074" s="20"/>
      <c r="R2074" s="20"/>
      <c r="S2074" s="20"/>
      <c r="T2074" s="20"/>
      <c r="U2074" s="20"/>
      <c r="V2074" s="20"/>
      <c r="W2074" s="20"/>
      <c r="X2074" s="20"/>
      <c r="Y2074" s="20"/>
      <c r="Z2074" s="20"/>
      <c r="AA2074" s="20"/>
      <c r="AB2074" s="20"/>
      <c r="AC2074" s="20"/>
      <c r="AD2074" s="20"/>
      <c r="AE2074" s="20"/>
      <c r="AF2074" s="20"/>
      <c r="AG2074" s="20"/>
      <c r="AH2074" s="20"/>
      <c r="AI2074" s="20"/>
      <c r="AJ2074" s="20"/>
      <c r="AK2074" s="20"/>
      <c r="AL2074" s="20"/>
      <c r="AM2074" s="20"/>
      <c r="AN2074" s="20"/>
      <c r="AO2074" s="20"/>
      <c r="AP2074" s="20"/>
      <c r="AQ2074" s="20"/>
      <c r="AR2074" s="20"/>
    </row>
    <row r="2075" spans="5:44" x14ac:dyDescent="0.25"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  <c r="Q2075" s="20"/>
      <c r="R2075" s="20"/>
      <c r="S2075" s="20"/>
      <c r="T2075" s="20"/>
      <c r="U2075" s="20"/>
      <c r="V2075" s="20"/>
      <c r="W2075" s="20"/>
      <c r="X2075" s="20"/>
      <c r="Y2075" s="20"/>
      <c r="Z2075" s="20"/>
      <c r="AA2075" s="20"/>
      <c r="AB2075" s="20"/>
      <c r="AC2075" s="20"/>
      <c r="AD2075" s="20"/>
      <c r="AE2075" s="20"/>
      <c r="AF2075" s="20"/>
      <c r="AG2075" s="20"/>
      <c r="AH2075" s="20"/>
      <c r="AI2075" s="20"/>
      <c r="AJ2075" s="20"/>
      <c r="AK2075" s="20"/>
      <c r="AL2075" s="20"/>
      <c r="AM2075" s="20"/>
      <c r="AN2075" s="20"/>
      <c r="AO2075" s="20"/>
      <c r="AP2075" s="20"/>
      <c r="AQ2075" s="20"/>
      <c r="AR2075" s="20"/>
    </row>
    <row r="2076" spans="5:44" x14ac:dyDescent="0.25"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  <c r="Q2076" s="20"/>
      <c r="R2076" s="20"/>
      <c r="S2076" s="20"/>
      <c r="T2076" s="20"/>
      <c r="U2076" s="20"/>
      <c r="V2076" s="20"/>
      <c r="W2076" s="20"/>
      <c r="X2076" s="20"/>
      <c r="Y2076" s="20"/>
      <c r="Z2076" s="20"/>
      <c r="AA2076" s="20"/>
      <c r="AB2076" s="20"/>
      <c r="AC2076" s="20"/>
      <c r="AD2076" s="20"/>
      <c r="AE2076" s="20"/>
      <c r="AF2076" s="20"/>
      <c r="AG2076" s="20"/>
      <c r="AH2076" s="20"/>
      <c r="AI2076" s="20"/>
      <c r="AJ2076" s="20"/>
      <c r="AK2076" s="20"/>
      <c r="AL2076" s="20"/>
      <c r="AM2076" s="20"/>
      <c r="AN2076" s="20"/>
      <c r="AO2076" s="20"/>
      <c r="AP2076" s="20"/>
      <c r="AQ2076" s="20"/>
      <c r="AR2076" s="20"/>
    </row>
    <row r="2077" spans="5:44" x14ac:dyDescent="0.25"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  <c r="Q2077" s="20"/>
      <c r="R2077" s="20"/>
      <c r="S2077" s="20"/>
      <c r="T2077" s="20"/>
      <c r="U2077" s="20"/>
      <c r="V2077" s="20"/>
      <c r="W2077" s="20"/>
      <c r="X2077" s="20"/>
      <c r="Y2077" s="20"/>
      <c r="Z2077" s="20"/>
      <c r="AA2077" s="20"/>
      <c r="AB2077" s="20"/>
      <c r="AC2077" s="20"/>
      <c r="AD2077" s="20"/>
      <c r="AE2077" s="20"/>
      <c r="AF2077" s="20"/>
      <c r="AG2077" s="20"/>
      <c r="AH2077" s="20"/>
      <c r="AI2077" s="20"/>
      <c r="AJ2077" s="20"/>
      <c r="AK2077" s="20"/>
      <c r="AL2077" s="20"/>
      <c r="AM2077" s="20"/>
      <c r="AN2077" s="20"/>
      <c r="AO2077" s="20"/>
      <c r="AP2077" s="20"/>
      <c r="AQ2077" s="20"/>
      <c r="AR2077" s="20"/>
    </row>
    <row r="2078" spans="5:44" x14ac:dyDescent="0.25"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  <c r="Q2078" s="20"/>
      <c r="R2078" s="20"/>
      <c r="S2078" s="20"/>
      <c r="T2078" s="20"/>
      <c r="U2078" s="20"/>
      <c r="V2078" s="20"/>
      <c r="W2078" s="20"/>
      <c r="X2078" s="20"/>
      <c r="Y2078" s="20"/>
      <c r="Z2078" s="20"/>
      <c r="AA2078" s="20"/>
      <c r="AB2078" s="20"/>
      <c r="AC2078" s="20"/>
      <c r="AD2078" s="20"/>
      <c r="AE2078" s="20"/>
      <c r="AF2078" s="20"/>
      <c r="AG2078" s="20"/>
      <c r="AH2078" s="20"/>
      <c r="AI2078" s="20"/>
      <c r="AJ2078" s="20"/>
      <c r="AK2078" s="20"/>
      <c r="AL2078" s="20"/>
      <c r="AM2078" s="20"/>
      <c r="AN2078" s="20"/>
      <c r="AO2078" s="20"/>
      <c r="AP2078" s="20"/>
      <c r="AQ2078" s="20"/>
      <c r="AR2078" s="20"/>
    </row>
    <row r="2079" spans="5:44" x14ac:dyDescent="0.25"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  <c r="Q2079" s="20"/>
      <c r="R2079" s="20"/>
      <c r="S2079" s="20"/>
      <c r="T2079" s="20"/>
      <c r="U2079" s="20"/>
      <c r="V2079" s="20"/>
      <c r="W2079" s="20"/>
      <c r="X2079" s="20"/>
      <c r="Y2079" s="20"/>
      <c r="Z2079" s="20"/>
      <c r="AA2079" s="20"/>
      <c r="AB2079" s="20"/>
      <c r="AC2079" s="20"/>
      <c r="AD2079" s="20"/>
      <c r="AE2079" s="20"/>
      <c r="AF2079" s="20"/>
      <c r="AG2079" s="20"/>
      <c r="AH2079" s="20"/>
      <c r="AI2079" s="20"/>
      <c r="AJ2079" s="20"/>
      <c r="AK2079" s="20"/>
      <c r="AL2079" s="20"/>
      <c r="AM2079" s="20"/>
      <c r="AN2079" s="20"/>
      <c r="AO2079" s="20"/>
      <c r="AP2079" s="20"/>
      <c r="AQ2079" s="20"/>
      <c r="AR2079" s="20"/>
    </row>
    <row r="2080" spans="5:44" x14ac:dyDescent="0.25"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  <c r="Q2080" s="20"/>
      <c r="R2080" s="20"/>
      <c r="S2080" s="20"/>
      <c r="T2080" s="20"/>
      <c r="U2080" s="20"/>
      <c r="V2080" s="20"/>
      <c r="W2080" s="20"/>
      <c r="X2080" s="20"/>
      <c r="Y2080" s="20"/>
      <c r="Z2080" s="20"/>
      <c r="AA2080" s="20"/>
      <c r="AB2080" s="20"/>
      <c r="AC2080" s="20"/>
      <c r="AD2080" s="20"/>
      <c r="AE2080" s="20"/>
      <c r="AF2080" s="20"/>
      <c r="AG2080" s="20"/>
      <c r="AH2080" s="20"/>
      <c r="AI2080" s="20"/>
      <c r="AJ2080" s="20"/>
      <c r="AK2080" s="20"/>
      <c r="AL2080" s="20"/>
      <c r="AM2080" s="20"/>
      <c r="AN2080" s="20"/>
      <c r="AO2080" s="20"/>
      <c r="AP2080" s="20"/>
      <c r="AQ2080" s="20"/>
      <c r="AR2080" s="20"/>
    </row>
    <row r="2081" spans="5:44" x14ac:dyDescent="0.25"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  <c r="Q2081" s="20"/>
      <c r="R2081" s="20"/>
      <c r="S2081" s="20"/>
      <c r="T2081" s="20"/>
      <c r="U2081" s="20"/>
      <c r="V2081" s="20"/>
      <c r="W2081" s="20"/>
      <c r="X2081" s="20"/>
      <c r="Y2081" s="20"/>
      <c r="Z2081" s="20"/>
      <c r="AA2081" s="20"/>
      <c r="AB2081" s="20"/>
      <c r="AC2081" s="20"/>
      <c r="AD2081" s="20"/>
      <c r="AE2081" s="20"/>
      <c r="AF2081" s="20"/>
      <c r="AG2081" s="20"/>
      <c r="AH2081" s="20"/>
      <c r="AI2081" s="20"/>
      <c r="AJ2081" s="20"/>
      <c r="AK2081" s="20"/>
      <c r="AL2081" s="20"/>
      <c r="AM2081" s="20"/>
      <c r="AN2081" s="20"/>
      <c r="AO2081" s="20"/>
      <c r="AP2081" s="20"/>
      <c r="AQ2081" s="20"/>
      <c r="AR2081" s="20"/>
    </row>
    <row r="2082" spans="5:44" x14ac:dyDescent="0.25"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  <c r="Q2082" s="20"/>
      <c r="R2082" s="20"/>
      <c r="S2082" s="20"/>
      <c r="T2082" s="20"/>
      <c r="U2082" s="20"/>
      <c r="V2082" s="20"/>
      <c r="W2082" s="20"/>
      <c r="X2082" s="20"/>
      <c r="Y2082" s="20"/>
      <c r="Z2082" s="20"/>
      <c r="AA2082" s="20"/>
      <c r="AB2082" s="20"/>
      <c r="AC2082" s="20"/>
      <c r="AD2082" s="20"/>
      <c r="AE2082" s="20"/>
      <c r="AF2082" s="20"/>
      <c r="AG2082" s="20"/>
      <c r="AH2082" s="20"/>
      <c r="AI2082" s="20"/>
      <c r="AJ2082" s="20"/>
      <c r="AK2082" s="20"/>
      <c r="AL2082" s="20"/>
      <c r="AM2082" s="20"/>
      <c r="AN2082" s="20"/>
      <c r="AO2082" s="20"/>
      <c r="AP2082" s="20"/>
      <c r="AQ2082" s="20"/>
      <c r="AR2082" s="20"/>
    </row>
    <row r="2083" spans="5:44" x14ac:dyDescent="0.25"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  <c r="Q2083" s="20"/>
      <c r="R2083" s="20"/>
      <c r="S2083" s="20"/>
      <c r="T2083" s="20"/>
      <c r="U2083" s="20"/>
      <c r="V2083" s="20"/>
      <c r="W2083" s="20"/>
      <c r="X2083" s="20"/>
      <c r="Y2083" s="20"/>
      <c r="Z2083" s="20"/>
      <c r="AA2083" s="20"/>
      <c r="AB2083" s="20"/>
      <c r="AC2083" s="20"/>
      <c r="AD2083" s="20"/>
      <c r="AE2083" s="20"/>
      <c r="AF2083" s="20"/>
      <c r="AG2083" s="20"/>
      <c r="AH2083" s="20"/>
      <c r="AI2083" s="20"/>
      <c r="AJ2083" s="20"/>
      <c r="AK2083" s="20"/>
      <c r="AL2083" s="20"/>
      <c r="AM2083" s="20"/>
      <c r="AN2083" s="20"/>
      <c r="AO2083" s="20"/>
      <c r="AP2083" s="20"/>
      <c r="AQ2083" s="20"/>
      <c r="AR2083" s="20"/>
    </row>
    <row r="2084" spans="5:44" x14ac:dyDescent="0.25"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  <c r="Q2084" s="20"/>
      <c r="R2084" s="20"/>
      <c r="S2084" s="20"/>
      <c r="T2084" s="20"/>
      <c r="U2084" s="20"/>
      <c r="V2084" s="20"/>
      <c r="W2084" s="20"/>
      <c r="X2084" s="20"/>
      <c r="Y2084" s="20"/>
      <c r="Z2084" s="20"/>
      <c r="AA2084" s="20"/>
      <c r="AB2084" s="20"/>
      <c r="AC2084" s="20"/>
      <c r="AD2084" s="20"/>
      <c r="AE2084" s="20"/>
      <c r="AF2084" s="20"/>
      <c r="AG2084" s="20"/>
      <c r="AH2084" s="20"/>
      <c r="AI2084" s="20"/>
      <c r="AJ2084" s="20"/>
      <c r="AK2084" s="20"/>
      <c r="AL2084" s="20"/>
      <c r="AM2084" s="20"/>
      <c r="AN2084" s="20"/>
      <c r="AO2084" s="20"/>
      <c r="AP2084" s="20"/>
      <c r="AQ2084" s="20"/>
      <c r="AR2084" s="20"/>
    </row>
    <row r="2085" spans="5:44" x14ac:dyDescent="0.25"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  <c r="Q2085" s="20"/>
      <c r="R2085" s="20"/>
      <c r="S2085" s="20"/>
      <c r="T2085" s="20"/>
      <c r="U2085" s="20"/>
      <c r="V2085" s="20"/>
      <c r="W2085" s="20"/>
      <c r="X2085" s="20"/>
      <c r="Y2085" s="20"/>
      <c r="Z2085" s="20"/>
      <c r="AA2085" s="20"/>
      <c r="AB2085" s="20"/>
      <c r="AC2085" s="20"/>
      <c r="AD2085" s="20"/>
      <c r="AE2085" s="20"/>
      <c r="AF2085" s="20"/>
      <c r="AG2085" s="20"/>
      <c r="AH2085" s="20"/>
      <c r="AI2085" s="20"/>
      <c r="AJ2085" s="20"/>
      <c r="AK2085" s="20"/>
      <c r="AL2085" s="20"/>
      <c r="AM2085" s="20"/>
      <c r="AN2085" s="20"/>
      <c r="AO2085" s="20"/>
      <c r="AP2085" s="20"/>
      <c r="AQ2085" s="20"/>
      <c r="AR2085" s="20"/>
    </row>
    <row r="2086" spans="5:44" x14ac:dyDescent="0.25"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  <c r="Q2086" s="20"/>
      <c r="R2086" s="20"/>
      <c r="S2086" s="20"/>
      <c r="T2086" s="20"/>
      <c r="U2086" s="20"/>
      <c r="V2086" s="20"/>
      <c r="W2086" s="20"/>
      <c r="X2086" s="20"/>
      <c r="Y2086" s="20"/>
      <c r="Z2086" s="20"/>
      <c r="AA2086" s="20"/>
      <c r="AB2086" s="20"/>
      <c r="AC2086" s="20"/>
      <c r="AD2086" s="20"/>
      <c r="AE2086" s="20"/>
      <c r="AF2086" s="20"/>
      <c r="AG2086" s="20"/>
      <c r="AH2086" s="20"/>
      <c r="AI2086" s="20"/>
      <c r="AJ2086" s="20"/>
      <c r="AK2086" s="20"/>
      <c r="AL2086" s="20"/>
      <c r="AM2086" s="20"/>
      <c r="AN2086" s="20"/>
      <c r="AO2086" s="20"/>
      <c r="AP2086" s="20"/>
      <c r="AQ2086" s="20"/>
      <c r="AR2086" s="20"/>
    </row>
    <row r="2087" spans="5:44" x14ac:dyDescent="0.25"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  <c r="Q2087" s="20"/>
      <c r="R2087" s="20"/>
      <c r="S2087" s="20"/>
      <c r="T2087" s="20"/>
      <c r="U2087" s="20"/>
      <c r="V2087" s="20"/>
      <c r="W2087" s="20"/>
      <c r="X2087" s="20"/>
      <c r="Y2087" s="20"/>
      <c r="Z2087" s="20"/>
      <c r="AA2087" s="20"/>
      <c r="AB2087" s="20"/>
      <c r="AC2087" s="20"/>
      <c r="AD2087" s="20"/>
      <c r="AE2087" s="20"/>
      <c r="AF2087" s="20"/>
      <c r="AG2087" s="20"/>
      <c r="AH2087" s="20"/>
      <c r="AI2087" s="20"/>
      <c r="AJ2087" s="20"/>
      <c r="AK2087" s="20"/>
      <c r="AL2087" s="20"/>
      <c r="AM2087" s="20"/>
      <c r="AN2087" s="20"/>
      <c r="AO2087" s="20"/>
      <c r="AP2087" s="20"/>
      <c r="AQ2087" s="20"/>
      <c r="AR2087" s="20"/>
    </row>
    <row r="2088" spans="5:44" x14ac:dyDescent="0.25"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  <c r="Q2088" s="20"/>
      <c r="R2088" s="20"/>
      <c r="S2088" s="20"/>
      <c r="T2088" s="20"/>
      <c r="U2088" s="20"/>
      <c r="V2088" s="20"/>
      <c r="W2088" s="20"/>
      <c r="X2088" s="20"/>
      <c r="Y2088" s="20"/>
      <c r="Z2088" s="20"/>
      <c r="AA2088" s="20"/>
      <c r="AB2088" s="20"/>
      <c r="AC2088" s="20"/>
      <c r="AD2088" s="20"/>
      <c r="AE2088" s="20"/>
      <c r="AF2088" s="20"/>
      <c r="AG2088" s="20"/>
      <c r="AH2088" s="20"/>
      <c r="AI2088" s="20"/>
      <c r="AJ2088" s="20"/>
      <c r="AK2088" s="20"/>
      <c r="AL2088" s="20"/>
      <c r="AM2088" s="20"/>
      <c r="AN2088" s="20"/>
      <c r="AO2088" s="20"/>
      <c r="AP2088" s="20"/>
      <c r="AQ2088" s="20"/>
      <c r="AR2088" s="20"/>
    </row>
    <row r="2089" spans="5:44" x14ac:dyDescent="0.25"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  <c r="Q2089" s="20"/>
      <c r="R2089" s="20"/>
      <c r="S2089" s="20"/>
      <c r="T2089" s="20"/>
      <c r="U2089" s="20"/>
      <c r="V2089" s="20"/>
      <c r="W2089" s="20"/>
      <c r="X2089" s="20"/>
      <c r="Y2089" s="20"/>
      <c r="Z2089" s="20"/>
      <c r="AA2089" s="20"/>
      <c r="AB2089" s="20"/>
      <c r="AC2089" s="20"/>
      <c r="AD2089" s="20"/>
      <c r="AE2089" s="20"/>
      <c r="AF2089" s="20"/>
      <c r="AG2089" s="20"/>
      <c r="AH2089" s="20"/>
      <c r="AI2089" s="20"/>
      <c r="AJ2089" s="20"/>
      <c r="AK2089" s="20"/>
      <c r="AL2089" s="20"/>
      <c r="AM2089" s="20"/>
      <c r="AN2089" s="20"/>
      <c r="AO2089" s="20"/>
      <c r="AP2089" s="20"/>
      <c r="AQ2089" s="20"/>
      <c r="AR2089" s="20"/>
    </row>
    <row r="2090" spans="5:44" x14ac:dyDescent="0.25"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  <c r="Q2090" s="20"/>
      <c r="R2090" s="20"/>
      <c r="S2090" s="20"/>
      <c r="T2090" s="20"/>
      <c r="U2090" s="20"/>
      <c r="V2090" s="20"/>
      <c r="W2090" s="20"/>
      <c r="X2090" s="20"/>
      <c r="Y2090" s="20"/>
      <c r="Z2090" s="20"/>
      <c r="AA2090" s="20"/>
      <c r="AB2090" s="20"/>
      <c r="AC2090" s="20"/>
      <c r="AD2090" s="20"/>
      <c r="AE2090" s="20"/>
      <c r="AF2090" s="20"/>
      <c r="AG2090" s="20"/>
      <c r="AH2090" s="20"/>
      <c r="AI2090" s="20"/>
      <c r="AJ2090" s="20"/>
      <c r="AK2090" s="20"/>
      <c r="AL2090" s="20"/>
      <c r="AM2090" s="20"/>
      <c r="AN2090" s="20"/>
      <c r="AO2090" s="20"/>
      <c r="AP2090" s="20"/>
      <c r="AQ2090" s="20"/>
      <c r="AR2090" s="20"/>
    </row>
    <row r="2091" spans="5:44" x14ac:dyDescent="0.25"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  <c r="Q2091" s="20"/>
      <c r="R2091" s="20"/>
      <c r="S2091" s="20"/>
      <c r="T2091" s="20"/>
      <c r="U2091" s="20"/>
      <c r="V2091" s="20"/>
      <c r="W2091" s="20"/>
      <c r="X2091" s="20"/>
      <c r="Y2091" s="20"/>
      <c r="Z2091" s="20"/>
      <c r="AA2091" s="20"/>
      <c r="AB2091" s="20"/>
      <c r="AC2091" s="20"/>
      <c r="AD2091" s="20"/>
      <c r="AE2091" s="20"/>
      <c r="AF2091" s="20"/>
      <c r="AG2091" s="20"/>
      <c r="AH2091" s="20"/>
      <c r="AI2091" s="20"/>
      <c r="AJ2091" s="20"/>
      <c r="AK2091" s="20"/>
      <c r="AL2091" s="20"/>
      <c r="AM2091" s="20"/>
      <c r="AN2091" s="20"/>
      <c r="AO2091" s="20"/>
      <c r="AP2091" s="20"/>
      <c r="AQ2091" s="20"/>
      <c r="AR2091" s="20"/>
    </row>
    <row r="2092" spans="5:44" x14ac:dyDescent="0.25"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  <c r="Q2092" s="20"/>
      <c r="R2092" s="20"/>
      <c r="S2092" s="20"/>
      <c r="T2092" s="20"/>
      <c r="U2092" s="20"/>
      <c r="V2092" s="20"/>
      <c r="W2092" s="20"/>
      <c r="X2092" s="20"/>
      <c r="Y2092" s="20"/>
      <c r="Z2092" s="20"/>
      <c r="AA2092" s="20"/>
      <c r="AB2092" s="20"/>
      <c r="AC2092" s="20"/>
      <c r="AD2092" s="20"/>
      <c r="AE2092" s="20"/>
      <c r="AF2092" s="20"/>
      <c r="AG2092" s="20"/>
      <c r="AH2092" s="20"/>
      <c r="AI2092" s="20"/>
      <c r="AJ2092" s="20"/>
      <c r="AK2092" s="20"/>
      <c r="AL2092" s="20"/>
      <c r="AM2092" s="20"/>
      <c r="AN2092" s="20"/>
      <c r="AO2092" s="20"/>
      <c r="AP2092" s="20"/>
      <c r="AQ2092" s="20"/>
      <c r="AR2092" s="20"/>
    </row>
    <row r="2093" spans="5:44" x14ac:dyDescent="0.25"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  <c r="Q2093" s="20"/>
      <c r="R2093" s="20"/>
      <c r="S2093" s="20"/>
      <c r="T2093" s="20"/>
      <c r="U2093" s="20"/>
      <c r="V2093" s="20"/>
      <c r="W2093" s="20"/>
      <c r="X2093" s="20"/>
      <c r="Y2093" s="20"/>
      <c r="Z2093" s="20"/>
      <c r="AA2093" s="20"/>
      <c r="AB2093" s="20"/>
      <c r="AC2093" s="20"/>
      <c r="AD2093" s="20"/>
      <c r="AE2093" s="20"/>
      <c r="AF2093" s="20"/>
      <c r="AG2093" s="20"/>
      <c r="AH2093" s="20"/>
      <c r="AI2093" s="20"/>
      <c r="AJ2093" s="20"/>
      <c r="AK2093" s="20"/>
      <c r="AL2093" s="20"/>
      <c r="AM2093" s="20"/>
      <c r="AN2093" s="20"/>
      <c r="AO2093" s="20"/>
      <c r="AP2093" s="20"/>
      <c r="AQ2093" s="20"/>
      <c r="AR2093" s="20"/>
    </row>
    <row r="2094" spans="5:44" x14ac:dyDescent="0.25"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  <c r="Q2094" s="20"/>
      <c r="R2094" s="20"/>
      <c r="S2094" s="20"/>
      <c r="T2094" s="20"/>
      <c r="U2094" s="20"/>
      <c r="V2094" s="20"/>
      <c r="W2094" s="20"/>
      <c r="X2094" s="20"/>
      <c r="Y2094" s="20"/>
      <c r="Z2094" s="20"/>
      <c r="AA2094" s="20"/>
      <c r="AB2094" s="20"/>
      <c r="AC2094" s="20"/>
      <c r="AD2094" s="20"/>
      <c r="AE2094" s="20"/>
      <c r="AF2094" s="20"/>
      <c r="AG2094" s="20"/>
      <c r="AH2094" s="20"/>
      <c r="AI2094" s="20"/>
      <c r="AJ2094" s="20"/>
      <c r="AK2094" s="20"/>
      <c r="AL2094" s="20"/>
      <c r="AM2094" s="20"/>
      <c r="AN2094" s="20"/>
      <c r="AO2094" s="20"/>
      <c r="AP2094" s="20"/>
      <c r="AQ2094" s="20"/>
      <c r="AR2094" s="20"/>
    </row>
    <row r="2095" spans="5:44" x14ac:dyDescent="0.25"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  <c r="Q2095" s="20"/>
      <c r="R2095" s="20"/>
      <c r="S2095" s="20"/>
      <c r="T2095" s="20"/>
      <c r="U2095" s="20"/>
      <c r="V2095" s="20"/>
      <c r="W2095" s="20"/>
      <c r="X2095" s="20"/>
      <c r="Y2095" s="20"/>
      <c r="Z2095" s="20"/>
      <c r="AA2095" s="20"/>
      <c r="AB2095" s="20"/>
      <c r="AC2095" s="20"/>
      <c r="AD2095" s="20"/>
      <c r="AE2095" s="20"/>
      <c r="AF2095" s="20"/>
      <c r="AG2095" s="20"/>
      <c r="AH2095" s="20"/>
      <c r="AI2095" s="20"/>
      <c r="AJ2095" s="20"/>
      <c r="AK2095" s="20"/>
      <c r="AL2095" s="20"/>
      <c r="AM2095" s="20"/>
      <c r="AN2095" s="20"/>
      <c r="AO2095" s="20"/>
      <c r="AP2095" s="20"/>
      <c r="AQ2095" s="20"/>
      <c r="AR2095" s="20"/>
    </row>
    <row r="2096" spans="5:44" x14ac:dyDescent="0.25"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  <c r="Q2096" s="20"/>
      <c r="R2096" s="20"/>
      <c r="S2096" s="20"/>
      <c r="T2096" s="20"/>
      <c r="U2096" s="20"/>
      <c r="V2096" s="20"/>
      <c r="W2096" s="20"/>
      <c r="X2096" s="20"/>
      <c r="Y2096" s="20"/>
      <c r="Z2096" s="20"/>
      <c r="AA2096" s="20"/>
      <c r="AB2096" s="20"/>
      <c r="AC2096" s="20"/>
      <c r="AD2096" s="20"/>
      <c r="AE2096" s="20"/>
      <c r="AF2096" s="20"/>
      <c r="AG2096" s="20"/>
      <c r="AH2096" s="20"/>
      <c r="AI2096" s="20"/>
      <c r="AJ2096" s="20"/>
      <c r="AK2096" s="20"/>
      <c r="AL2096" s="20"/>
      <c r="AM2096" s="20"/>
      <c r="AN2096" s="20"/>
      <c r="AO2096" s="20"/>
      <c r="AP2096" s="20"/>
      <c r="AQ2096" s="20"/>
      <c r="AR2096" s="20"/>
    </row>
    <row r="2097" spans="5:44" x14ac:dyDescent="0.25"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  <c r="Q2097" s="20"/>
      <c r="R2097" s="20"/>
      <c r="S2097" s="20"/>
      <c r="T2097" s="20"/>
      <c r="U2097" s="20"/>
      <c r="V2097" s="20"/>
      <c r="W2097" s="20"/>
      <c r="X2097" s="20"/>
      <c r="Y2097" s="20"/>
      <c r="Z2097" s="20"/>
      <c r="AA2097" s="20"/>
      <c r="AB2097" s="20"/>
      <c r="AC2097" s="20"/>
      <c r="AD2097" s="20"/>
      <c r="AE2097" s="20"/>
      <c r="AF2097" s="20"/>
      <c r="AG2097" s="20"/>
      <c r="AH2097" s="20"/>
      <c r="AI2097" s="20"/>
      <c r="AJ2097" s="20"/>
      <c r="AK2097" s="20"/>
      <c r="AL2097" s="20"/>
      <c r="AM2097" s="20"/>
      <c r="AN2097" s="20"/>
      <c r="AO2097" s="20"/>
      <c r="AP2097" s="20"/>
      <c r="AQ2097" s="20"/>
      <c r="AR2097" s="20"/>
    </row>
    <row r="2098" spans="5:44" x14ac:dyDescent="0.25"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  <c r="Q2098" s="20"/>
      <c r="R2098" s="20"/>
      <c r="S2098" s="20"/>
      <c r="T2098" s="20"/>
      <c r="U2098" s="20"/>
      <c r="V2098" s="20"/>
      <c r="W2098" s="20"/>
      <c r="X2098" s="20"/>
      <c r="Y2098" s="20"/>
      <c r="Z2098" s="20"/>
      <c r="AA2098" s="20"/>
      <c r="AB2098" s="20"/>
      <c r="AC2098" s="20"/>
      <c r="AD2098" s="20"/>
      <c r="AE2098" s="20"/>
      <c r="AF2098" s="20"/>
      <c r="AG2098" s="20"/>
      <c r="AH2098" s="20"/>
      <c r="AI2098" s="20"/>
      <c r="AJ2098" s="20"/>
      <c r="AK2098" s="20"/>
      <c r="AL2098" s="20"/>
      <c r="AM2098" s="20"/>
      <c r="AN2098" s="20"/>
      <c r="AO2098" s="20"/>
      <c r="AP2098" s="20"/>
      <c r="AQ2098" s="20"/>
      <c r="AR2098" s="20"/>
    </row>
    <row r="2099" spans="5:44" x14ac:dyDescent="0.25"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  <c r="Q2099" s="20"/>
      <c r="R2099" s="20"/>
      <c r="S2099" s="20"/>
      <c r="T2099" s="20"/>
      <c r="U2099" s="20"/>
      <c r="V2099" s="20"/>
      <c r="W2099" s="20"/>
      <c r="X2099" s="20"/>
      <c r="Y2099" s="20"/>
      <c r="Z2099" s="20"/>
      <c r="AA2099" s="20"/>
      <c r="AB2099" s="20"/>
      <c r="AC2099" s="20"/>
      <c r="AD2099" s="20"/>
      <c r="AE2099" s="20"/>
      <c r="AF2099" s="20"/>
      <c r="AG2099" s="20"/>
      <c r="AH2099" s="20"/>
      <c r="AI2099" s="20"/>
      <c r="AJ2099" s="20"/>
      <c r="AK2099" s="20"/>
      <c r="AL2099" s="20"/>
      <c r="AM2099" s="20"/>
      <c r="AN2099" s="20"/>
      <c r="AO2099" s="20"/>
      <c r="AP2099" s="20"/>
      <c r="AQ2099" s="20"/>
      <c r="AR2099" s="20"/>
    </row>
    <row r="2100" spans="5:44" x14ac:dyDescent="0.25"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  <c r="Q2100" s="20"/>
      <c r="R2100" s="20"/>
      <c r="S2100" s="20"/>
      <c r="T2100" s="20"/>
      <c r="U2100" s="20"/>
      <c r="V2100" s="20"/>
      <c r="W2100" s="20"/>
      <c r="X2100" s="20"/>
      <c r="Y2100" s="20"/>
      <c r="Z2100" s="20"/>
      <c r="AA2100" s="20"/>
      <c r="AB2100" s="20"/>
      <c r="AC2100" s="20"/>
      <c r="AD2100" s="20"/>
      <c r="AE2100" s="20"/>
      <c r="AF2100" s="20"/>
      <c r="AG2100" s="20"/>
      <c r="AH2100" s="20"/>
      <c r="AI2100" s="20"/>
      <c r="AJ2100" s="20"/>
      <c r="AK2100" s="20"/>
      <c r="AL2100" s="20"/>
      <c r="AM2100" s="20"/>
      <c r="AN2100" s="20"/>
      <c r="AO2100" s="20"/>
      <c r="AP2100" s="20"/>
      <c r="AQ2100" s="20"/>
      <c r="AR2100" s="20"/>
    </row>
    <row r="2101" spans="5:44" x14ac:dyDescent="0.25">
      <c r="E2101" s="20"/>
      <c r="F2101" s="20"/>
      <c r="G2101" s="20"/>
      <c r="H2101" s="20"/>
      <c r="I2101" s="20"/>
      <c r="J2101" s="20"/>
      <c r="K2101" s="20"/>
      <c r="L2101" s="20"/>
      <c r="M2101" s="20"/>
      <c r="N2101" s="20"/>
      <c r="O2101" s="20"/>
      <c r="P2101" s="20"/>
      <c r="Q2101" s="20"/>
      <c r="R2101" s="20"/>
      <c r="S2101" s="20"/>
      <c r="T2101" s="20"/>
      <c r="U2101" s="20"/>
      <c r="V2101" s="20"/>
      <c r="W2101" s="20"/>
      <c r="X2101" s="20"/>
      <c r="Y2101" s="20"/>
      <c r="Z2101" s="20"/>
      <c r="AA2101" s="20"/>
      <c r="AB2101" s="20"/>
      <c r="AC2101" s="20"/>
      <c r="AD2101" s="20"/>
      <c r="AE2101" s="20"/>
      <c r="AF2101" s="20"/>
      <c r="AG2101" s="20"/>
      <c r="AH2101" s="20"/>
      <c r="AI2101" s="20"/>
      <c r="AJ2101" s="20"/>
      <c r="AK2101" s="20"/>
      <c r="AL2101" s="20"/>
      <c r="AM2101" s="20"/>
      <c r="AN2101" s="20"/>
      <c r="AO2101" s="20"/>
      <c r="AP2101" s="20"/>
      <c r="AQ2101" s="20"/>
      <c r="AR2101" s="20"/>
    </row>
    <row r="2102" spans="5:44" x14ac:dyDescent="0.25">
      <c r="E2102" s="20"/>
      <c r="F2102" s="20"/>
      <c r="G2102" s="20"/>
      <c r="H2102" s="20"/>
      <c r="I2102" s="20"/>
      <c r="J2102" s="20"/>
      <c r="K2102" s="20"/>
      <c r="L2102" s="20"/>
      <c r="M2102" s="20"/>
      <c r="N2102" s="20"/>
      <c r="O2102" s="20"/>
      <c r="P2102" s="20"/>
      <c r="Q2102" s="20"/>
      <c r="R2102" s="20"/>
      <c r="S2102" s="20"/>
      <c r="T2102" s="20"/>
      <c r="U2102" s="20"/>
      <c r="V2102" s="20"/>
      <c r="W2102" s="20"/>
      <c r="X2102" s="20"/>
      <c r="Y2102" s="20"/>
      <c r="Z2102" s="20"/>
      <c r="AA2102" s="20"/>
      <c r="AB2102" s="20"/>
      <c r="AC2102" s="20"/>
      <c r="AD2102" s="20"/>
      <c r="AE2102" s="20"/>
      <c r="AF2102" s="20"/>
      <c r="AG2102" s="20"/>
      <c r="AH2102" s="20"/>
      <c r="AI2102" s="20"/>
      <c r="AJ2102" s="20"/>
      <c r="AK2102" s="20"/>
      <c r="AL2102" s="20"/>
      <c r="AM2102" s="20"/>
      <c r="AN2102" s="20"/>
      <c r="AO2102" s="20"/>
      <c r="AP2102" s="20"/>
      <c r="AQ2102" s="20"/>
      <c r="AR2102" s="20"/>
    </row>
    <row r="2103" spans="5:44" x14ac:dyDescent="0.25">
      <c r="E2103" s="20"/>
      <c r="F2103" s="20"/>
      <c r="G2103" s="20"/>
      <c r="H2103" s="20"/>
      <c r="I2103" s="20"/>
      <c r="J2103" s="20"/>
      <c r="K2103" s="20"/>
      <c r="L2103" s="20"/>
      <c r="M2103" s="20"/>
      <c r="N2103" s="20"/>
      <c r="O2103" s="20"/>
      <c r="P2103" s="20"/>
      <c r="Q2103" s="20"/>
      <c r="R2103" s="20"/>
      <c r="S2103" s="20"/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  <c r="AE2103" s="20"/>
      <c r="AF2103" s="20"/>
      <c r="AG2103" s="20"/>
      <c r="AH2103" s="20"/>
      <c r="AI2103" s="20"/>
      <c r="AJ2103" s="20"/>
      <c r="AK2103" s="20"/>
      <c r="AL2103" s="20"/>
      <c r="AM2103" s="20"/>
      <c r="AN2103" s="20"/>
      <c r="AO2103" s="20"/>
      <c r="AP2103" s="20"/>
      <c r="AQ2103" s="20"/>
      <c r="AR2103" s="20"/>
    </row>
    <row r="2104" spans="5:44" x14ac:dyDescent="0.25">
      <c r="E2104" s="20"/>
      <c r="F2104" s="20"/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  <c r="Q2104" s="20"/>
      <c r="R2104" s="20"/>
      <c r="S2104" s="20"/>
      <c r="T2104" s="20"/>
      <c r="U2104" s="20"/>
      <c r="V2104" s="20"/>
      <c r="W2104" s="20"/>
      <c r="X2104" s="20"/>
      <c r="Y2104" s="20"/>
      <c r="Z2104" s="20"/>
      <c r="AA2104" s="20"/>
      <c r="AB2104" s="20"/>
      <c r="AC2104" s="20"/>
      <c r="AD2104" s="20"/>
      <c r="AE2104" s="20"/>
      <c r="AF2104" s="20"/>
      <c r="AG2104" s="20"/>
      <c r="AH2104" s="20"/>
      <c r="AI2104" s="20"/>
      <c r="AJ2104" s="20"/>
      <c r="AK2104" s="20"/>
      <c r="AL2104" s="20"/>
      <c r="AM2104" s="20"/>
      <c r="AN2104" s="20"/>
      <c r="AO2104" s="20"/>
      <c r="AP2104" s="20"/>
      <c r="AQ2104" s="20"/>
      <c r="AR2104" s="20"/>
    </row>
    <row r="2105" spans="5:44" x14ac:dyDescent="0.25">
      <c r="E2105" s="20"/>
      <c r="F2105" s="20"/>
      <c r="G2105" s="20"/>
      <c r="H2105" s="20"/>
      <c r="I2105" s="20"/>
      <c r="J2105" s="20"/>
      <c r="K2105" s="20"/>
      <c r="L2105" s="20"/>
      <c r="M2105" s="20"/>
      <c r="N2105" s="20"/>
      <c r="O2105" s="20"/>
      <c r="P2105" s="20"/>
      <c r="Q2105" s="20"/>
      <c r="R2105" s="20"/>
      <c r="S2105" s="20"/>
      <c r="T2105" s="20"/>
      <c r="U2105" s="20"/>
      <c r="V2105" s="20"/>
      <c r="W2105" s="20"/>
      <c r="X2105" s="20"/>
      <c r="Y2105" s="20"/>
      <c r="Z2105" s="20"/>
      <c r="AA2105" s="20"/>
      <c r="AB2105" s="20"/>
      <c r="AC2105" s="20"/>
      <c r="AD2105" s="20"/>
      <c r="AE2105" s="20"/>
      <c r="AF2105" s="20"/>
      <c r="AG2105" s="20"/>
      <c r="AH2105" s="20"/>
      <c r="AI2105" s="20"/>
      <c r="AJ2105" s="20"/>
      <c r="AK2105" s="20"/>
      <c r="AL2105" s="20"/>
      <c r="AM2105" s="20"/>
      <c r="AN2105" s="20"/>
      <c r="AO2105" s="20"/>
      <c r="AP2105" s="20"/>
      <c r="AQ2105" s="20"/>
      <c r="AR2105" s="20"/>
    </row>
    <row r="2106" spans="5:44" x14ac:dyDescent="0.25">
      <c r="E2106" s="20"/>
      <c r="F2106" s="20"/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  <c r="Q2106" s="20"/>
      <c r="R2106" s="20"/>
      <c r="S2106" s="20"/>
      <c r="T2106" s="20"/>
      <c r="U2106" s="20"/>
      <c r="V2106" s="20"/>
      <c r="W2106" s="20"/>
      <c r="X2106" s="20"/>
      <c r="Y2106" s="20"/>
      <c r="Z2106" s="20"/>
      <c r="AA2106" s="20"/>
      <c r="AB2106" s="20"/>
      <c r="AC2106" s="20"/>
      <c r="AD2106" s="20"/>
      <c r="AE2106" s="20"/>
      <c r="AF2106" s="20"/>
      <c r="AG2106" s="20"/>
      <c r="AH2106" s="20"/>
      <c r="AI2106" s="20"/>
      <c r="AJ2106" s="20"/>
      <c r="AK2106" s="20"/>
      <c r="AL2106" s="20"/>
      <c r="AM2106" s="20"/>
      <c r="AN2106" s="20"/>
      <c r="AO2106" s="20"/>
      <c r="AP2106" s="20"/>
      <c r="AQ2106" s="20"/>
      <c r="AR2106" s="20"/>
    </row>
    <row r="2107" spans="5:44" x14ac:dyDescent="0.25">
      <c r="E2107" s="20"/>
      <c r="F2107" s="20"/>
      <c r="G2107" s="20"/>
      <c r="H2107" s="20"/>
      <c r="I2107" s="20"/>
      <c r="J2107" s="20"/>
      <c r="K2107" s="20"/>
      <c r="L2107" s="20"/>
      <c r="M2107" s="20"/>
      <c r="N2107" s="20"/>
      <c r="O2107" s="20"/>
      <c r="P2107" s="20"/>
      <c r="Q2107" s="20"/>
      <c r="R2107" s="20"/>
      <c r="S2107" s="20"/>
      <c r="T2107" s="20"/>
      <c r="U2107" s="20"/>
      <c r="V2107" s="20"/>
      <c r="W2107" s="20"/>
      <c r="X2107" s="20"/>
      <c r="Y2107" s="20"/>
      <c r="Z2107" s="20"/>
      <c r="AA2107" s="20"/>
      <c r="AB2107" s="20"/>
      <c r="AC2107" s="20"/>
      <c r="AD2107" s="20"/>
      <c r="AE2107" s="20"/>
      <c r="AF2107" s="20"/>
      <c r="AG2107" s="20"/>
      <c r="AH2107" s="20"/>
      <c r="AI2107" s="20"/>
      <c r="AJ2107" s="20"/>
      <c r="AK2107" s="20"/>
      <c r="AL2107" s="20"/>
      <c r="AM2107" s="20"/>
      <c r="AN2107" s="20"/>
      <c r="AO2107" s="20"/>
      <c r="AP2107" s="20"/>
      <c r="AQ2107" s="20"/>
      <c r="AR2107" s="20"/>
    </row>
    <row r="2108" spans="5:44" x14ac:dyDescent="0.25">
      <c r="E2108" s="20"/>
      <c r="F2108" s="20"/>
      <c r="G2108" s="20"/>
      <c r="H2108" s="20"/>
      <c r="I2108" s="20"/>
      <c r="J2108" s="20"/>
      <c r="K2108" s="20"/>
      <c r="L2108" s="20"/>
      <c r="M2108" s="20"/>
      <c r="N2108" s="20"/>
      <c r="O2108" s="20"/>
      <c r="P2108" s="20"/>
      <c r="Q2108" s="20"/>
      <c r="R2108" s="20"/>
      <c r="S2108" s="20"/>
      <c r="T2108" s="20"/>
      <c r="U2108" s="20"/>
      <c r="V2108" s="20"/>
      <c r="W2108" s="20"/>
      <c r="X2108" s="20"/>
      <c r="Y2108" s="20"/>
      <c r="Z2108" s="20"/>
      <c r="AA2108" s="20"/>
      <c r="AB2108" s="20"/>
      <c r="AC2108" s="20"/>
      <c r="AD2108" s="20"/>
      <c r="AE2108" s="20"/>
      <c r="AF2108" s="20"/>
      <c r="AG2108" s="20"/>
      <c r="AH2108" s="20"/>
      <c r="AI2108" s="20"/>
      <c r="AJ2108" s="20"/>
      <c r="AK2108" s="20"/>
      <c r="AL2108" s="20"/>
      <c r="AM2108" s="20"/>
      <c r="AN2108" s="20"/>
      <c r="AO2108" s="20"/>
      <c r="AP2108" s="20"/>
      <c r="AQ2108" s="20"/>
      <c r="AR2108" s="20"/>
    </row>
    <row r="2109" spans="5:44" x14ac:dyDescent="0.25">
      <c r="E2109" s="20"/>
      <c r="F2109" s="20"/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  <c r="Q2109" s="20"/>
      <c r="R2109" s="20"/>
      <c r="S2109" s="20"/>
      <c r="T2109" s="20"/>
      <c r="U2109" s="20"/>
      <c r="V2109" s="20"/>
      <c r="W2109" s="20"/>
      <c r="X2109" s="20"/>
      <c r="Y2109" s="20"/>
      <c r="Z2109" s="20"/>
      <c r="AA2109" s="20"/>
      <c r="AB2109" s="20"/>
      <c r="AC2109" s="20"/>
      <c r="AD2109" s="20"/>
      <c r="AE2109" s="20"/>
      <c r="AF2109" s="20"/>
      <c r="AG2109" s="20"/>
      <c r="AH2109" s="20"/>
      <c r="AI2109" s="20"/>
      <c r="AJ2109" s="20"/>
      <c r="AK2109" s="20"/>
      <c r="AL2109" s="20"/>
      <c r="AM2109" s="20"/>
      <c r="AN2109" s="20"/>
      <c r="AO2109" s="20"/>
      <c r="AP2109" s="20"/>
      <c r="AQ2109" s="20"/>
      <c r="AR2109" s="20"/>
    </row>
    <row r="2110" spans="5:44" x14ac:dyDescent="0.25">
      <c r="E2110" s="20"/>
      <c r="F2110" s="20"/>
      <c r="G2110" s="20"/>
      <c r="H2110" s="20"/>
      <c r="I2110" s="20"/>
      <c r="J2110" s="20"/>
      <c r="K2110" s="20"/>
      <c r="L2110" s="20"/>
      <c r="M2110" s="20"/>
      <c r="N2110" s="20"/>
      <c r="O2110" s="20"/>
      <c r="P2110" s="20"/>
      <c r="Q2110" s="20"/>
      <c r="R2110" s="20"/>
      <c r="S2110" s="20"/>
      <c r="T2110" s="20"/>
      <c r="U2110" s="20"/>
      <c r="V2110" s="20"/>
      <c r="W2110" s="20"/>
      <c r="X2110" s="20"/>
      <c r="Y2110" s="20"/>
      <c r="Z2110" s="20"/>
      <c r="AA2110" s="20"/>
      <c r="AB2110" s="20"/>
      <c r="AC2110" s="20"/>
      <c r="AD2110" s="20"/>
      <c r="AE2110" s="20"/>
      <c r="AF2110" s="20"/>
      <c r="AG2110" s="20"/>
      <c r="AH2110" s="20"/>
      <c r="AI2110" s="20"/>
      <c r="AJ2110" s="20"/>
      <c r="AK2110" s="20"/>
      <c r="AL2110" s="20"/>
      <c r="AM2110" s="20"/>
      <c r="AN2110" s="20"/>
      <c r="AO2110" s="20"/>
      <c r="AP2110" s="20"/>
      <c r="AQ2110" s="20"/>
      <c r="AR2110" s="20"/>
    </row>
    <row r="2111" spans="5:44" x14ac:dyDescent="0.25">
      <c r="E2111" s="20"/>
      <c r="F2111" s="20"/>
      <c r="G2111" s="20"/>
      <c r="H2111" s="20"/>
      <c r="I2111" s="20"/>
      <c r="J2111" s="20"/>
      <c r="K2111" s="20"/>
      <c r="L2111" s="20"/>
      <c r="M2111" s="20"/>
      <c r="N2111" s="20"/>
      <c r="O2111" s="20"/>
      <c r="P2111" s="20"/>
      <c r="Q2111" s="20"/>
      <c r="R2111" s="20"/>
      <c r="S2111" s="20"/>
      <c r="T2111" s="20"/>
      <c r="U2111" s="20"/>
      <c r="V2111" s="20"/>
      <c r="W2111" s="20"/>
      <c r="X2111" s="20"/>
      <c r="Y2111" s="20"/>
      <c r="Z2111" s="20"/>
      <c r="AA2111" s="20"/>
      <c r="AB2111" s="20"/>
      <c r="AC2111" s="20"/>
      <c r="AD2111" s="20"/>
      <c r="AE2111" s="20"/>
      <c r="AF2111" s="20"/>
      <c r="AG2111" s="20"/>
      <c r="AH2111" s="20"/>
      <c r="AI2111" s="20"/>
      <c r="AJ2111" s="20"/>
      <c r="AK2111" s="20"/>
      <c r="AL2111" s="20"/>
      <c r="AM2111" s="20"/>
      <c r="AN2111" s="20"/>
      <c r="AO2111" s="20"/>
      <c r="AP2111" s="20"/>
      <c r="AQ2111" s="20"/>
      <c r="AR2111" s="20"/>
    </row>
    <row r="2112" spans="5:44" x14ac:dyDescent="0.25">
      <c r="E2112" s="20"/>
      <c r="F2112" s="20"/>
      <c r="G2112" s="20"/>
      <c r="H2112" s="20"/>
      <c r="I2112" s="20"/>
      <c r="J2112" s="20"/>
      <c r="K2112" s="20"/>
      <c r="L2112" s="20"/>
      <c r="M2112" s="20"/>
      <c r="N2112" s="20"/>
      <c r="O2112" s="20"/>
      <c r="P2112" s="20"/>
      <c r="Q2112" s="20"/>
      <c r="R2112" s="20"/>
      <c r="S2112" s="20"/>
      <c r="T2112" s="20"/>
      <c r="U2112" s="20"/>
      <c r="V2112" s="20"/>
      <c r="W2112" s="20"/>
      <c r="X2112" s="20"/>
      <c r="Y2112" s="20"/>
      <c r="Z2112" s="20"/>
      <c r="AA2112" s="20"/>
      <c r="AB2112" s="20"/>
      <c r="AC2112" s="20"/>
      <c r="AD2112" s="20"/>
      <c r="AE2112" s="20"/>
      <c r="AF2112" s="20"/>
      <c r="AG2112" s="20"/>
      <c r="AH2112" s="20"/>
      <c r="AI2112" s="20"/>
      <c r="AJ2112" s="20"/>
      <c r="AK2112" s="20"/>
      <c r="AL2112" s="20"/>
      <c r="AM2112" s="20"/>
      <c r="AN2112" s="20"/>
      <c r="AO2112" s="20"/>
      <c r="AP2112" s="20"/>
      <c r="AQ2112" s="20"/>
      <c r="AR2112" s="20"/>
    </row>
    <row r="2113" spans="5:44" x14ac:dyDescent="0.25">
      <c r="E2113" s="20"/>
      <c r="F2113" s="20"/>
      <c r="G2113" s="20"/>
      <c r="H2113" s="20"/>
      <c r="I2113" s="20"/>
      <c r="J2113" s="20"/>
      <c r="K2113" s="20"/>
      <c r="L2113" s="20"/>
      <c r="M2113" s="20"/>
      <c r="N2113" s="20"/>
      <c r="O2113" s="20"/>
      <c r="P2113" s="20"/>
      <c r="Q2113" s="20"/>
      <c r="R2113" s="20"/>
      <c r="S2113" s="20"/>
      <c r="T2113" s="20"/>
      <c r="U2113" s="20"/>
      <c r="V2113" s="20"/>
      <c r="W2113" s="20"/>
      <c r="X2113" s="20"/>
      <c r="Y2113" s="20"/>
      <c r="Z2113" s="20"/>
      <c r="AA2113" s="20"/>
      <c r="AB2113" s="20"/>
      <c r="AC2113" s="20"/>
      <c r="AD2113" s="20"/>
      <c r="AE2113" s="20"/>
      <c r="AF2113" s="20"/>
      <c r="AG2113" s="20"/>
      <c r="AH2113" s="20"/>
      <c r="AI2113" s="20"/>
      <c r="AJ2113" s="20"/>
      <c r="AK2113" s="20"/>
      <c r="AL2113" s="20"/>
      <c r="AM2113" s="20"/>
      <c r="AN2113" s="20"/>
      <c r="AO2113" s="20"/>
      <c r="AP2113" s="20"/>
      <c r="AQ2113" s="20"/>
      <c r="AR2113" s="20"/>
    </row>
    <row r="2114" spans="5:44" x14ac:dyDescent="0.25">
      <c r="E2114" s="20"/>
      <c r="F2114" s="20"/>
      <c r="G2114" s="20"/>
      <c r="H2114" s="20"/>
      <c r="I2114" s="20"/>
      <c r="J2114" s="20"/>
      <c r="K2114" s="20"/>
      <c r="L2114" s="20"/>
      <c r="M2114" s="20"/>
      <c r="N2114" s="20"/>
      <c r="O2114" s="20"/>
      <c r="P2114" s="20"/>
      <c r="Q2114" s="20"/>
      <c r="R2114" s="20"/>
      <c r="S2114" s="20"/>
      <c r="T2114" s="20"/>
      <c r="U2114" s="20"/>
      <c r="V2114" s="20"/>
      <c r="W2114" s="20"/>
      <c r="X2114" s="20"/>
      <c r="Y2114" s="20"/>
      <c r="Z2114" s="20"/>
      <c r="AA2114" s="20"/>
      <c r="AB2114" s="20"/>
      <c r="AC2114" s="20"/>
      <c r="AD2114" s="20"/>
      <c r="AE2114" s="20"/>
      <c r="AF2114" s="20"/>
      <c r="AG2114" s="20"/>
      <c r="AH2114" s="20"/>
      <c r="AI2114" s="20"/>
      <c r="AJ2114" s="20"/>
      <c r="AK2114" s="20"/>
      <c r="AL2114" s="20"/>
      <c r="AM2114" s="20"/>
      <c r="AN2114" s="20"/>
      <c r="AO2114" s="20"/>
      <c r="AP2114" s="20"/>
      <c r="AQ2114" s="20"/>
      <c r="AR2114" s="20"/>
    </row>
    <row r="2115" spans="5:44" x14ac:dyDescent="0.25">
      <c r="E2115" s="20"/>
      <c r="F2115" s="20"/>
      <c r="G2115" s="20"/>
      <c r="H2115" s="20"/>
      <c r="I2115" s="20"/>
      <c r="J2115" s="20"/>
      <c r="K2115" s="20"/>
      <c r="L2115" s="20"/>
      <c r="M2115" s="20"/>
      <c r="N2115" s="20"/>
      <c r="O2115" s="20"/>
      <c r="P2115" s="20"/>
      <c r="Q2115" s="20"/>
      <c r="R2115" s="20"/>
      <c r="S2115" s="20"/>
      <c r="T2115" s="20"/>
      <c r="U2115" s="20"/>
      <c r="V2115" s="20"/>
      <c r="W2115" s="20"/>
      <c r="X2115" s="20"/>
      <c r="Y2115" s="20"/>
      <c r="Z2115" s="20"/>
      <c r="AA2115" s="20"/>
      <c r="AB2115" s="20"/>
      <c r="AC2115" s="20"/>
      <c r="AD2115" s="20"/>
      <c r="AE2115" s="20"/>
      <c r="AF2115" s="20"/>
      <c r="AG2115" s="20"/>
      <c r="AH2115" s="20"/>
      <c r="AI2115" s="20"/>
      <c r="AJ2115" s="20"/>
      <c r="AK2115" s="20"/>
      <c r="AL2115" s="20"/>
      <c r="AM2115" s="20"/>
      <c r="AN2115" s="20"/>
      <c r="AO2115" s="20"/>
      <c r="AP2115" s="20"/>
      <c r="AQ2115" s="20"/>
      <c r="AR2115" s="20"/>
    </row>
    <row r="2116" spans="5:44" x14ac:dyDescent="0.25">
      <c r="E2116" s="20"/>
      <c r="F2116" s="20"/>
      <c r="G2116" s="20"/>
      <c r="H2116" s="20"/>
      <c r="I2116" s="20"/>
      <c r="J2116" s="20"/>
      <c r="K2116" s="20"/>
      <c r="L2116" s="20"/>
      <c r="M2116" s="20"/>
      <c r="N2116" s="20"/>
      <c r="O2116" s="20"/>
      <c r="P2116" s="20"/>
      <c r="Q2116" s="20"/>
      <c r="R2116" s="20"/>
      <c r="S2116" s="20"/>
      <c r="T2116" s="20"/>
      <c r="U2116" s="20"/>
      <c r="V2116" s="20"/>
      <c r="W2116" s="20"/>
      <c r="X2116" s="20"/>
      <c r="Y2116" s="20"/>
      <c r="Z2116" s="20"/>
      <c r="AA2116" s="20"/>
      <c r="AB2116" s="20"/>
      <c r="AC2116" s="20"/>
      <c r="AD2116" s="20"/>
      <c r="AE2116" s="20"/>
      <c r="AF2116" s="20"/>
      <c r="AG2116" s="20"/>
      <c r="AH2116" s="20"/>
      <c r="AI2116" s="20"/>
      <c r="AJ2116" s="20"/>
      <c r="AK2116" s="20"/>
      <c r="AL2116" s="20"/>
      <c r="AM2116" s="20"/>
      <c r="AN2116" s="20"/>
      <c r="AO2116" s="20"/>
      <c r="AP2116" s="20"/>
      <c r="AQ2116" s="20"/>
      <c r="AR2116" s="20"/>
    </row>
    <row r="2117" spans="5:44" x14ac:dyDescent="0.25">
      <c r="E2117" s="20"/>
      <c r="F2117" s="20"/>
      <c r="G2117" s="20"/>
      <c r="H2117" s="20"/>
      <c r="I2117" s="20"/>
      <c r="J2117" s="20"/>
      <c r="K2117" s="20"/>
      <c r="L2117" s="20"/>
      <c r="M2117" s="20"/>
      <c r="N2117" s="20"/>
      <c r="O2117" s="20"/>
      <c r="P2117" s="20"/>
      <c r="Q2117" s="20"/>
      <c r="R2117" s="20"/>
      <c r="S2117" s="20"/>
      <c r="T2117" s="20"/>
      <c r="U2117" s="20"/>
      <c r="V2117" s="20"/>
      <c r="W2117" s="20"/>
      <c r="X2117" s="20"/>
      <c r="Y2117" s="20"/>
      <c r="Z2117" s="20"/>
      <c r="AA2117" s="20"/>
      <c r="AB2117" s="20"/>
      <c r="AC2117" s="20"/>
      <c r="AD2117" s="20"/>
      <c r="AE2117" s="20"/>
      <c r="AF2117" s="20"/>
      <c r="AG2117" s="20"/>
      <c r="AH2117" s="20"/>
      <c r="AI2117" s="20"/>
      <c r="AJ2117" s="20"/>
      <c r="AK2117" s="20"/>
      <c r="AL2117" s="20"/>
      <c r="AM2117" s="20"/>
      <c r="AN2117" s="20"/>
      <c r="AO2117" s="20"/>
      <c r="AP2117" s="20"/>
      <c r="AQ2117" s="20"/>
      <c r="AR2117" s="20"/>
    </row>
    <row r="2118" spans="5:44" x14ac:dyDescent="0.25">
      <c r="E2118" s="20"/>
      <c r="F2118" s="20"/>
      <c r="G2118" s="20"/>
      <c r="H2118" s="20"/>
      <c r="I2118" s="20"/>
      <c r="J2118" s="20"/>
      <c r="K2118" s="20"/>
      <c r="L2118" s="20"/>
      <c r="M2118" s="20"/>
      <c r="N2118" s="20"/>
      <c r="O2118" s="20"/>
      <c r="P2118" s="20"/>
      <c r="Q2118" s="20"/>
      <c r="R2118" s="20"/>
      <c r="S2118" s="20"/>
      <c r="T2118" s="20"/>
      <c r="U2118" s="20"/>
      <c r="V2118" s="20"/>
      <c r="W2118" s="20"/>
      <c r="X2118" s="20"/>
      <c r="Y2118" s="20"/>
      <c r="Z2118" s="20"/>
      <c r="AA2118" s="20"/>
      <c r="AB2118" s="20"/>
      <c r="AC2118" s="20"/>
      <c r="AD2118" s="20"/>
      <c r="AE2118" s="20"/>
      <c r="AF2118" s="20"/>
      <c r="AG2118" s="20"/>
      <c r="AH2118" s="20"/>
      <c r="AI2118" s="20"/>
      <c r="AJ2118" s="20"/>
      <c r="AK2118" s="20"/>
      <c r="AL2118" s="20"/>
      <c r="AM2118" s="20"/>
      <c r="AN2118" s="20"/>
      <c r="AO2118" s="20"/>
      <c r="AP2118" s="20"/>
      <c r="AQ2118" s="20"/>
      <c r="AR2118" s="20"/>
    </row>
    <row r="2119" spans="5:44" x14ac:dyDescent="0.25">
      <c r="E2119" s="20"/>
      <c r="F2119" s="20"/>
      <c r="G2119" s="20"/>
      <c r="H2119" s="20"/>
      <c r="I2119" s="20"/>
      <c r="J2119" s="20"/>
      <c r="K2119" s="20"/>
      <c r="L2119" s="20"/>
      <c r="M2119" s="20"/>
      <c r="N2119" s="20"/>
      <c r="O2119" s="20"/>
      <c r="P2119" s="20"/>
      <c r="Q2119" s="20"/>
      <c r="R2119" s="20"/>
      <c r="S2119" s="20"/>
      <c r="T2119" s="20"/>
      <c r="U2119" s="20"/>
      <c r="V2119" s="20"/>
      <c r="W2119" s="20"/>
      <c r="X2119" s="20"/>
      <c r="Y2119" s="20"/>
      <c r="Z2119" s="20"/>
      <c r="AA2119" s="20"/>
      <c r="AB2119" s="20"/>
      <c r="AC2119" s="20"/>
      <c r="AD2119" s="20"/>
      <c r="AE2119" s="20"/>
      <c r="AF2119" s="20"/>
      <c r="AG2119" s="20"/>
      <c r="AH2119" s="20"/>
      <c r="AI2119" s="20"/>
      <c r="AJ2119" s="20"/>
      <c r="AK2119" s="20"/>
      <c r="AL2119" s="20"/>
      <c r="AM2119" s="20"/>
      <c r="AN2119" s="20"/>
      <c r="AO2119" s="20"/>
      <c r="AP2119" s="20"/>
      <c r="AQ2119" s="20"/>
      <c r="AR2119" s="20"/>
    </row>
    <row r="2120" spans="5:44" x14ac:dyDescent="0.25">
      <c r="E2120" s="20"/>
      <c r="F2120" s="20"/>
      <c r="G2120" s="20"/>
      <c r="H2120" s="20"/>
      <c r="I2120" s="20"/>
      <c r="J2120" s="20"/>
      <c r="K2120" s="20"/>
      <c r="L2120" s="20"/>
      <c r="M2120" s="20"/>
      <c r="N2120" s="20"/>
      <c r="O2120" s="20"/>
      <c r="P2120" s="20"/>
      <c r="Q2120" s="20"/>
      <c r="R2120" s="20"/>
      <c r="S2120" s="20"/>
      <c r="T2120" s="20"/>
      <c r="U2120" s="20"/>
      <c r="V2120" s="20"/>
      <c r="W2120" s="20"/>
      <c r="X2120" s="20"/>
      <c r="Y2120" s="20"/>
      <c r="Z2120" s="20"/>
      <c r="AA2120" s="20"/>
      <c r="AB2120" s="20"/>
      <c r="AC2120" s="20"/>
      <c r="AD2120" s="20"/>
      <c r="AE2120" s="20"/>
      <c r="AF2120" s="20"/>
      <c r="AG2120" s="20"/>
      <c r="AH2120" s="20"/>
      <c r="AI2120" s="20"/>
      <c r="AJ2120" s="20"/>
      <c r="AK2120" s="20"/>
      <c r="AL2120" s="20"/>
      <c r="AM2120" s="20"/>
      <c r="AN2120" s="20"/>
      <c r="AO2120" s="20"/>
      <c r="AP2120" s="20"/>
      <c r="AQ2120" s="20"/>
      <c r="AR2120" s="20"/>
    </row>
    <row r="2121" spans="5:44" x14ac:dyDescent="0.25">
      <c r="E2121" s="20"/>
      <c r="F2121" s="20"/>
      <c r="G2121" s="20"/>
      <c r="H2121" s="20"/>
      <c r="I2121" s="20"/>
      <c r="J2121" s="20"/>
      <c r="K2121" s="20"/>
      <c r="L2121" s="20"/>
      <c r="M2121" s="20"/>
      <c r="N2121" s="20"/>
      <c r="O2121" s="20"/>
      <c r="P2121" s="20"/>
      <c r="Q2121" s="20"/>
      <c r="R2121" s="20"/>
      <c r="S2121" s="20"/>
      <c r="T2121" s="20"/>
      <c r="U2121" s="20"/>
      <c r="V2121" s="20"/>
      <c r="W2121" s="20"/>
      <c r="X2121" s="20"/>
      <c r="Y2121" s="20"/>
      <c r="Z2121" s="20"/>
      <c r="AA2121" s="20"/>
      <c r="AB2121" s="20"/>
      <c r="AC2121" s="20"/>
      <c r="AD2121" s="20"/>
      <c r="AE2121" s="20"/>
      <c r="AF2121" s="20"/>
      <c r="AG2121" s="20"/>
      <c r="AH2121" s="20"/>
      <c r="AI2121" s="20"/>
      <c r="AJ2121" s="20"/>
      <c r="AK2121" s="20"/>
      <c r="AL2121" s="20"/>
      <c r="AM2121" s="20"/>
      <c r="AN2121" s="20"/>
      <c r="AO2121" s="20"/>
      <c r="AP2121" s="20"/>
      <c r="AQ2121" s="20"/>
      <c r="AR2121" s="20"/>
    </row>
    <row r="2122" spans="5:44" x14ac:dyDescent="0.25">
      <c r="E2122" s="20"/>
      <c r="F2122" s="20"/>
      <c r="G2122" s="20"/>
      <c r="H2122" s="20"/>
      <c r="I2122" s="20"/>
      <c r="J2122" s="20"/>
      <c r="K2122" s="20"/>
      <c r="L2122" s="20"/>
      <c r="M2122" s="20"/>
      <c r="N2122" s="20"/>
      <c r="O2122" s="20"/>
      <c r="P2122" s="20"/>
      <c r="Q2122" s="20"/>
      <c r="R2122" s="20"/>
      <c r="S2122" s="20"/>
      <c r="T2122" s="20"/>
      <c r="U2122" s="20"/>
      <c r="V2122" s="20"/>
      <c r="W2122" s="20"/>
      <c r="X2122" s="20"/>
      <c r="Y2122" s="20"/>
      <c r="Z2122" s="20"/>
      <c r="AA2122" s="20"/>
      <c r="AB2122" s="20"/>
      <c r="AC2122" s="20"/>
      <c r="AD2122" s="20"/>
      <c r="AE2122" s="20"/>
      <c r="AF2122" s="20"/>
      <c r="AG2122" s="20"/>
      <c r="AH2122" s="20"/>
      <c r="AI2122" s="20"/>
      <c r="AJ2122" s="20"/>
      <c r="AK2122" s="20"/>
      <c r="AL2122" s="20"/>
      <c r="AM2122" s="20"/>
      <c r="AN2122" s="20"/>
      <c r="AO2122" s="20"/>
      <c r="AP2122" s="20"/>
      <c r="AQ2122" s="20"/>
      <c r="AR2122" s="20"/>
    </row>
    <row r="2123" spans="5:44" x14ac:dyDescent="0.25">
      <c r="E2123" s="20"/>
      <c r="F2123" s="20"/>
      <c r="G2123" s="20"/>
      <c r="H2123" s="20"/>
      <c r="I2123" s="20"/>
      <c r="J2123" s="20"/>
      <c r="K2123" s="20"/>
      <c r="L2123" s="20"/>
      <c r="M2123" s="20"/>
      <c r="N2123" s="20"/>
      <c r="O2123" s="20"/>
      <c r="P2123" s="20"/>
      <c r="Q2123" s="20"/>
      <c r="R2123" s="20"/>
      <c r="S2123" s="20"/>
      <c r="T2123" s="20"/>
      <c r="U2123" s="20"/>
      <c r="V2123" s="20"/>
      <c r="W2123" s="20"/>
      <c r="X2123" s="20"/>
      <c r="Y2123" s="20"/>
      <c r="Z2123" s="20"/>
      <c r="AA2123" s="20"/>
      <c r="AB2123" s="20"/>
      <c r="AC2123" s="20"/>
      <c r="AD2123" s="20"/>
      <c r="AE2123" s="20"/>
      <c r="AF2123" s="20"/>
      <c r="AG2123" s="20"/>
      <c r="AH2123" s="20"/>
      <c r="AI2123" s="20"/>
      <c r="AJ2123" s="20"/>
      <c r="AK2123" s="20"/>
      <c r="AL2123" s="20"/>
      <c r="AM2123" s="20"/>
      <c r="AN2123" s="20"/>
      <c r="AO2123" s="20"/>
      <c r="AP2123" s="20"/>
      <c r="AQ2123" s="20"/>
      <c r="AR2123" s="20"/>
    </row>
    <row r="2124" spans="5:44" x14ac:dyDescent="0.25">
      <c r="E2124" s="20"/>
      <c r="F2124" s="20"/>
      <c r="G2124" s="20"/>
      <c r="H2124" s="20"/>
      <c r="I2124" s="20"/>
      <c r="J2124" s="20"/>
      <c r="K2124" s="20"/>
      <c r="L2124" s="20"/>
      <c r="M2124" s="20"/>
      <c r="N2124" s="20"/>
      <c r="O2124" s="20"/>
      <c r="P2124" s="20"/>
      <c r="Q2124" s="20"/>
      <c r="R2124" s="20"/>
      <c r="S2124" s="20"/>
      <c r="T2124" s="20"/>
      <c r="U2124" s="20"/>
      <c r="V2124" s="20"/>
      <c r="W2124" s="20"/>
      <c r="X2124" s="20"/>
      <c r="Y2124" s="20"/>
      <c r="Z2124" s="20"/>
      <c r="AA2124" s="20"/>
      <c r="AB2124" s="20"/>
      <c r="AC2124" s="20"/>
      <c r="AD2124" s="20"/>
      <c r="AE2124" s="20"/>
      <c r="AF2124" s="20"/>
      <c r="AG2124" s="20"/>
      <c r="AH2124" s="20"/>
      <c r="AI2124" s="20"/>
      <c r="AJ2124" s="20"/>
      <c r="AK2124" s="20"/>
      <c r="AL2124" s="20"/>
      <c r="AM2124" s="20"/>
      <c r="AN2124" s="20"/>
      <c r="AO2124" s="20"/>
      <c r="AP2124" s="20"/>
      <c r="AQ2124" s="20"/>
      <c r="AR2124" s="20"/>
    </row>
    <row r="2125" spans="5:44" x14ac:dyDescent="0.25">
      <c r="E2125" s="20"/>
      <c r="F2125" s="20"/>
      <c r="G2125" s="20"/>
      <c r="H2125" s="20"/>
      <c r="I2125" s="20"/>
      <c r="J2125" s="20"/>
      <c r="K2125" s="20"/>
      <c r="L2125" s="20"/>
      <c r="M2125" s="20"/>
      <c r="N2125" s="20"/>
      <c r="O2125" s="20"/>
      <c r="P2125" s="20"/>
      <c r="Q2125" s="20"/>
      <c r="R2125" s="20"/>
      <c r="S2125" s="20"/>
      <c r="T2125" s="20"/>
      <c r="U2125" s="20"/>
      <c r="V2125" s="20"/>
      <c r="W2125" s="20"/>
      <c r="X2125" s="20"/>
      <c r="Y2125" s="20"/>
      <c r="Z2125" s="20"/>
      <c r="AA2125" s="20"/>
      <c r="AB2125" s="20"/>
      <c r="AC2125" s="20"/>
      <c r="AD2125" s="20"/>
      <c r="AE2125" s="20"/>
      <c r="AF2125" s="20"/>
      <c r="AG2125" s="20"/>
      <c r="AH2125" s="20"/>
      <c r="AI2125" s="20"/>
      <c r="AJ2125" s="20"/>
      <c r="AK2125" s="20"/>
      <c r="AL2125" s="20"/>
      <c r="AM2125" s="20"/>
      <c r="AN2125" s="20"/>
      <c r="AO2125" s="20"/>
      <c r="AP2125" s="20"/>
      <c r="AQ2125" s="20"/>
      <c r="AR2125" s="20"/>
    </row>
    <row r="2126" spans="5:44" x14ac:dyDescent="0.25">
      <c r="E2126" s="20"/>
      <c r="F2126" s="20"/>
      <c r="G2126" s="20"/>
      <c r="H2126" s="20"/>
      <c r="I2126" s="20"/>
      <c r="J2126" s="20"/>
      <c r="K2126" s="20"/>
      <c r="L2126" s="20"/>
      <c r="M2126" s="20"/>
      <c r="N2126" s="20"/>
      <c r="O2126" s="20"/>
      <c r="P2126" s="20"/>
      <c r="Q2126" s="20"/>
      <c r="R2126" s="20"/>
      <c r="S2126" s="20"/>
      <c r="T2126" s="20"/>
      <c r="U2126" s="20"/>
      <c r="V2126" s="20"/>
      <c r="W2126" s="20"/>
      <c r="X2126" s="20"/>
      <c r="Y2126" s="20"/>
      <c r="Z2126" s="20"/>
      <c r="AA2126" s="20"/>
      <c r="AB2126" s="20"/>
      <c r="AC2126" s="20"/>
      <c r="AD2126" s="20"/>
      <c r="AE2126" s="20"/>
      <c r="AF2126" s="20"/>
      <c r="AG2126" s="20"/>
      <c r="AH2126" s="20"/>
      <c r="AI2126" s="20"/>
      <c r="AJ2126" s="20"/>
      <c r="AK2126" s="20"/>
      <c r="AL2126" s="20"/>
      <c r="AM2126" s="20"/>
      <c r="AN2126" s="20"/>
      <c r="AO2126" s="20"/>
      <c r="AP2126" s="20"/>
      <c r="AQ2126" s="20"/>
      <c r="AR2126" s="20"/>
    </row>
    <row r="2127" spans="5:44" x14ac:dyDescent="0.25">
      <c r="E2127" s="20"/>
      <c r="F2127" s="20"/>
      <c r="G2127" s="20"/>
      <c r="H2127" s="20"/>
      <c r="I2127" s="20"/>
      <c r="J2127" s="20"/>
      <c r="K2127" s="20"/>
      <c r="L2127" s="20"/>
      <c r="M2127" s="20"/>
      <c r="N2127" s="20"/>
      <c r="O2127" s="20"/>
      <c r="P2127" s="20"/>
      <c r="Q2127" s="20"/>
      <c r="R2127" s="20"/>
      <c r="S2127" s="20"/>
      <c r="T2127" s="20"/>
      <c r="U2127" s="20"/>
      <c r="V2127" s="20"/>
      <c r="W2127" s="20"/>
      <c r="X2127" s="20"/>
      <c r="Y2127" s="20"/>
      <c r="Z2127" s="20"/>
      <c r="AA2127" s="20"/>
      <c r="AB2127" s="20"/>
      <c r="AC2127" s="20"/>
      <c r="AD2127" s="20"/>
      <c r="AE2127" s="20"/>
      <c r="AF2127" s="20"/>
      <c r="AG2127" s="20"/>
      <c r="AH2127" s="20"/>
      <c r="AI2127" s="20"/>
      <c r="AJ2127" s="20"/>
      <c r="AK2127" s="20"/>
      <c r="AL2127" s="20"/>
      <c r="AM2127" s="20"/>
      <c r="AN2127" s="20"/>
      <c r="AO2127" s="20"/>
      <c r="AP2127" s="20"/>
      <c r="AQ2127" s="20"/>
      <c r="AR2127" s="20"/>
    </row>
    <row r="2128" spans="5:44" x14ac:dyDescent="0.25">
      <c r="E2128" s="20"/>
      <c r="F2128" s="20"/>
      <c r="G2128" s="20"/>
      <c r="H2128" s="20"/>
      <c r="I2128" s="20"/>
      <c r="J2128" s="20"/>
      <c r="K2128" s="20"/>
      <c r="L2128" s="20"/>
      <c r="M2128" s="20"/>
      <c r="N2128" s="20"/>
      <c r="O2128" s="20"/>
      <c r="P2128" s="20"/>
      <c r="Q2128" s="20"/>
      <c r="R2128" s="20"/>
      <c r="S2128" s="20"/>
      <c r="T2128" s="20"/>
      <c r="U2128" s="20"/>
      <c r="V2128" s="20"/>
      <c r="W2128" s="20"/>
      <c r="X2128" s="20"/>
      <c r="Y2128" s="20"/>
      <c r="Z2128" s="20"/>
      <c r="AA2128" s="20"/>
      <c r="AB2128" s="20"/>
      <c r="AC2128" s="20"/>
      <c r="AD2128" s="20"/>
      <c r="AE2128" s="20"/>
      <c r="AF2128" s="20"/>
      <c r="AG2128" s="20"/>
      <c r="AH2128" s="20"/>
      <c r="AI2128" s="20"/>
      <c r="AJ2128" s="20"/>
      <c r="AK2128" s="20"/>
      <c r="AL2128" s="20"/>
      <c r="AM2128" s="20"/>
      <c r="AN2128" s="20"/>
      <c r="AO2128" s="20"/>
      <c r="AP2128" s="20"/>
      <c r="AQ2128" s="20"/>
      <c r="AR2128" s="20"/>
    </row>
    <row r="2129" spans="5:44" x14ac:dyDescent="0.25">
      <c r="E2129" s="20"/>
      <c r="F2129" s="20"/>
      <c r="G2129" s="20"/>
      <c r="H2129" s="20"/>
      <c r="I2129" s="20"/>
      <c r="J2129" s="20"/>
      <c r="K2129" s="20"/>
      <c r="L2129" s="20"/>
      <c r="M2129" s="20"/>
      <c r="N2129" s="20"/>
      <c r="O2129" s="20"/>
      <c r="P2129" s="20"/>
      <c r="Q2129" s="20"/>
      <c r="R2129" s="20"/>
      <c r="S2129" s="20"/>
      <c r="T2129" s="20"/>
      <c r="U2129" s="20"/>
      <c r="V2129" s="20"/>
      <c r="W2129" s="20"/>
      <c r="X2129" s="20"/>
      <c r="Y2129" s="20"/>
      <c r="Z2129" s="20"/>
      <c r="AA2129" s="20"/>
      <c r="AB2129" s="20"/>
      <c r="AC2129" s="20"/>
      <c r="AD2129" s="20"/>
      <c r="AE2129" s="20"/>
      <c r="AF2129" s="20"/>
      <c r="AG2129" s="20"/>
      <c r="AH2129" s="20"/>
      <c r="AI2129" s="20"/>
      <c r="AJ2129" s="20"/>
      <c r="AK2129" s="20"/>
      <c r="AL2129" s="20"/>
      <c r="AM2129" s="20"/>
      <c r="AN2129" s="20"/>
      <c r="AO2129" s="20"/>
      <c r="AP2129" s="20"/>
      <c r="AQ2129" s="20"/>
      <c r="AR2129" s="20"/>
    </row>
    <row r="2130" spans="5:44" x14ac:dyDescent="0.25">
      <c r="E2130" s="20"/>
      <c r="F2130" s="20"/>
      <c r="G2130" s="20"/>
      <c r="H2130" s="20"/>
      <c r="I2130" s="20"/>
      <c r="J2130" s="20"/>
      <c r="K2130" s="20"/>
      <c r="L2130" s="20"/>
      <c r="M2130" s="20"/>
      <c r="N2130" s="20"/>
      <c r="O2130" s="20"/>
      <c r="P2130" s="20"/>
      <c r="Q2130" s="20"/>
      <c r="R2130" s="20"/>
      <c r="S2130" s="20"/>
      <c r="T2130" s="20"/>
      <c r="U2130" s="20"/>
      <c r="V2130" s="20"/>
      <c r="W2130" s="20"/>
      <c r="X2130" s="20"/>
      <c r="Y2130" s="20"/>
      <c r="Z2130" s="20"/>
      <c r="AA2130" s="20"/>
      <c r="AB2130" s="20"/>
      <c r="AC2130" s="20"/>
      <c r="AD2130" s="20"/>
      <c r="AE2130" s="20"/>
      <c r="AF2130" s="20"/>
      <c r="AG2130" s="20"/>
      <c r="AH2130" s="20"/>
      <c r="AI2130" s="20"/>
      <c r="AJ2130" s="20"/>
      <c r="AK2130" s="20"/>
      <c r="AL2130" s="20"/>
      <c r="AM2130" s="20"/>
      <c r="AN2130" s="20"/>
      <c r="AO2130" s="20"/>
      <c r="AP2130" s="20"/>
      <c r="AQ2130" s="20"/>
      <c r="AR2130" s="20"/>
    </row>
    <row r="2131" spans="5:44" x14ac:dyDescent="0.25">
      <c r="E2131" s="20"/>
      <c r="F2131" s="20"/>
      <c r="G2131" s="20"/>
      <c r="H2131" s="20"/>
      <c r="I2131" s="20"/>
      <c r="J2131" s="20"/>
      <c r="K2131" s="20"/>
      <c r="L2131" s="20"/>
      <c r="M2131" s="20"/>
      <c r="N2131" s="20"/>
      <c r="O2131" s="20"/>
      <c r="P2131" s="20"/>
      <c r="Q2131" s="20"/>
      <c r="R2131" s="20"/>
      <c r="S2131" s="20"/>
      <c r="T2131" s="20"/>
      <c r="U2131" s="20"/>
      <c r="V2131" s="20"/>
      <c r="W2131" s="20"/>
      <c r="X2131" s="20"/>
      <c r="Y2131" s="20"/>
      <c r="Z2131" s="20"/>
      <c r="AA2131" s="20"/>
      <c r="AB2131" s="20"/>
      <c r="AC2131" s="20"/>
      <c r="AD2131" s="20"/>
      <c r="AE2131" s="20"/>
      <c r="AF2131" s="20"/>
      <c r="AG2131" s="20"/>
      <c r="AH2131" s="20"/>
      <c r="AI2131" s="20"/>
      <c r="AJ2131" s="20"/>
      <c r="AK2131" s="20"/>
      <c r="AL2131" s="20"/>
      <c r="AM2131" s="20"/>
      <c r="AN2131" s="20"/>
      <c r="AO2131" s="20"/>
      <c r="AP2131" s="20"/>
      <c r="AQ2131" s="20"/>
      <c r="AR2131" s="20"/>
    </row>
    <row r="2132" spans="5:44" x14ac:dyDescent="0.25">
      <c r="E2132" s="20"/>
      <c r="F2132" s="20"/>
      <c r="G2132" s="20"/>
      <c r="H2132" s="20"/>
      <c r="I2132" s="20"/>
      <c r="J2132" s="20"/>
      <c r="K2132" s="20"/>
      <c r="L2132" s="20"/>
      <c r="M2132" s="20"/>
      <c r="N2132" s="20"/>
      <c r="O2132" s="20"/>
      <c r="P2132" s="20"/>
      <c r="Q2132" s="20"/>
      <c r="R2132" s="20"/>
      <c r="S2132" s="20"/>
      <c r="T2132" s="20"/>
      <c r="U2132" s="20"/>
      <c r="V2132" s="20"/>
      <c r="W2132" s="20"/>
      <c r="X2132" s="20"/>
      <c r="Y2132" s="20"/>
      <c r="Z2132" s="20"/>
      <c r="AA2132" s="20"/>
      <c r="AB2132" s="20"/>
      <c r="AC2132" s="20"/>
      <c r="AD2132" s="20"/>
      <c r="AE2132" s="20"/>
      <c r="AF2132" s="20"/>
      <c r="AG2132" s="20"/>
      <c r="AH2132" s="20"/>
      <c r="AI2132" s="20"/>
      <c r="AJ2132" s="20"/>
      <c r="AK2132" s="20"/>
      <c r="AL2132" s="20"/>
      <c r="AM2132" s="20"/>
      <c r="AN2132" s="20"/>
      <c r="AO2132" s="20"/>
      <c r="AP2132" s="20"/>
      <c r="AQ2132" s="20"/>
      <c r="AR2132" s="20"/>
    </row>
    <row r="2133" spans="5:44" x14ac:dyDescent="0.25">
      <c r="E2133" s="20"/>
      <c r="F2133" s="20"/>
      <c r="G2133" s="20"/>
      <c r="H2133" s="20"/>
      <c r="I2133" s="20"/>
      <c r="J2133" s="20"/>
      <c r="K2133" s="20"/>
      <c r="L2133" s="20"/>
      <c r="M2133" s="20"/>
      <c r="N2133" s="20"/>
      <c r="O2133" s="20"/>
      <c r="P2133" s="20"/>
      <c r="Q2133" s="20"/>
      <c r="R2133" s="20"/>
      <c r="S2133" s="20"/>
      <c r="T2133" s="20"/>
      <c r="U2133" s="20"/>
      <c r="V2133" s="20"/>
      <c r="W2133" s="20"/>
      <c r="X2133" s="20"/>
      <c r="Y2133" s="20"/>
      <c r="Z2133" s="20"/>
      <c r="AA2133" s="20"/>
      <c r="AB2133" s="20"/>
      <c r="AC2133" s="20"/>
      <c r="AD2133" s="20"/>
      <c r="AE2133" s="20"/>
      <c r="AF2133" s="20"/>
      <c r="AG2133" s="20"/>
      <c r="AH2133" s="20"/>
      <c r="AI2133" s="20"/>
      <c r="AJ2133" s="20"/>
      <c r="AK2133" s="20"/>
      <c r="AL2133" s="20"/>
      <c r="AM2133" s="20"/>
      <c r="AN2133" s="20"/>
      <c r="AO2133" s="20"/>
      <c r="AP2133" s="20"/>
      <c r="AQ2133" s="20"/>
      <c r="AR2133" s="20"/>
    </row>
    <row r="2134" spans="5:44" x14ac:dyDescent="0.25">
      <c r="E2134" s="20"/>
      <c r="F2134" s="20"/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  <c r="Q2134" s="20"/>
      <c r="R2134" s="20"/>
      <c r="S2134" s="20"/>
      <c r="T2134" s="20"/>
      <c r="U2134" s="20"/>
      <c r="V2134" s="20"/>
      <c r="W2134" s="20"/>
      <c r="X2134" s="20"/>
      <c r="Y2134" s="20"/>
      <c r="Z2134" s="20"/>
      <c r="AA2134" s="20"/>
      <c r="AB2134" s="20"/>
      <c r="AC2134" s="20"/>
      <c r="AD2134" s="20"/>
      <c r="AE2134" s="20"/>
      <c r="AF2134" s="20"/>
      <c r="AG2134" s="20"/>
      <c r="AH2134" s="20"/>
      <c r="AI2134" s="20"/>
      <c r="AJ2134" s="20"/>
      <c r="AK2134" s="20"/>
      <c r="AL2134" s="20"/>
      <c r="AM2134" s="20"/>
      <c r="AN2134" s="20"/>
      <c r="AO2134" s="20"/>
      <c r="AP2134" s="20"/>
      <c r="AQ2134" s="20"/>
      <c r="AR2134" s="20"/>
    </row>
    <row r="2135" spans="5:44" x14ac:dyDescent="0.25">
      <c r="E2135" s="20"/>
      <c r="F2135" s="20"/>
      <c r="G2135" s="20"/>
      <c r="H2135" s="20"/>
      <c r="I2135" s="20"/>
      <c r="J2135" s="20"/>
      <c r="K2135" s="20"/>
      <c r="L2135" s="20"/>
      <c r="M2135" s="20"/>
      <c r="N2135" s="20"/>
      <c r="O2135" s="20"/>
      <c r="P2135" s="20"/>
      <c r="Q2135" s="20"/>
      <c r="R2135" s="20"/>
      <c r="S2135" s="20"/>
      <c r="T2135" s="20"/>
      <c r="U2135" s="20"/>
      <c r="V2135" s="20"/>
      <c r="W2135" s="20"/>
      <c r="X2135" s="20"/>
      <c r="Y2135" s="20"/>
      <c r="Z2135" s="20"/>
      <c r="AA2135" s="20"/>
      <c r="AB2135" s="20"/>
      <c r="AC2135" s="20"/>
      <c r="AD2135" s="20"/>
      <c r="AE2135" s="20"/>
      <c r="AF2135" s="20"/>
      <c r="AG2135" s="20"/>
      <c r="AH2135" s="20"/>
      <c r="AI2135" s="20"/>
      <c r="AJ2135" s="20"/>
      <c r="AK2135" s="20"/>
      <c r="AL2135" s="20"/>
      <c r="AM2135" s="20"/>
      <c r="AN2135" s="20"/>
      <c r="AO2135" s="20"/>
      <c r="AP2135" s="20"/>
      <c r="AQ2135" s="20"/>
      <c r="AR2135" s="20"/>
    </row>
    <row r="2136" spans="5:44" x14ac:dyDescent="0.25">
      <c r="E2136" s="20"/>
      <c r="F2136" s="20"/>
      <c r="G2136" s="20"/>
      <c r="H2136" s="20"/>
      <c r="I2136" s="20"/>
      <c r="J2136" s="20"/>
      <c r="K2136" s="20"/>
      <c r="L2136" s="20"/>
      <c r="M2136" s="20"/>
      <c r="N2136" s="20"/>
      <c r="O2136" s="20"/>
      <c r="P2136" s="20"/>
      <c r="Q2136" s="20"/>
      <c r="R2136" s="20"/>
      <c r="S2136" s="20"/>
      <c r="T2136" s="20"/>
      <c r="U2136" s="20"/>
      <c r="V2136" s="20"/>
      <c r="W2136" s="20"/>
      <c r="X2136" s="20"/>
      <c r="Y2136" s="20"/>
      <c r="Z2136" s="20"/>
      <c r="AA2136" s="20"/>
      <c r="AB2136" s="20"/>
      <c r="AC2136" s="20"/>
      <c r="AD2136" s="20"/>
      <c r="AE2136" s="20"/>
      <c r="AF2136" s="20"/>
      <c r="AG2136" s="20"/>
      <c r="AH2136" s="20"/>
      <c r="AI2136" s="20"/>
      <c r="AJ2136" s="20"/>
      <c r="AK2136" s="20"/>
      <c r="AL2136" s="20"/>
      <c r="AM2136" s="20"/>
      <c r="AN2136" s="20"/>
      <c r="AO2136" s="20"/>
      <c r="AP2136" s="20"/>
      <c r="AQ2136" s="20"/>
      <c r="AR2136" s="20"/>
    </row>
    <row r="2137" spans="5:44" x14ac:dyDescent="0.25">
      <c r="E2137" s="20"/>
      <c r="F2137" s="20"/>
      <c r="G2137" s="20"/>
      <c r="H2137" s="20"/>
      <c r="I2137" s="20"/>
      <c r="J2137" s="20"/>
      <c r="K2137" s="20"/>
      <c r="L2137" s="20"/>
      <c r="M2137" s="20"/>
      <c r="N2137" s="20"/>
      <c r="O2137" s="20"/>
      <c r="P2137" s="20"/>
      <c r="Q2137" s="20"/>
      <c r="R2137" s="20"/>
      <c r="S2137" s="20"/>
      <c r="T2137" s="20"/>
      <c r="U2137" s="20"/>
      <c r="V2137" s="20"/>
      <c r="W2137" s="20"/>
      <c r="X2137" s="20"/>
      <c r="Y2137" s="20"/>
      <c r="Z2137" s="20"/>
      <c r="AA2137" s="20"/>
      <c r="AB2137" s="20"/>
      <c r="AC2137" s="20"/>
      <c r="AD2137" s="20"/>
      <c r="AE2137" s="20"/>
      <c r="AF2137" s="20"/>
      <c r="AG2137" s="20"/>
      <c r="AH2137" s="20"/>
      <c r="AI2137" s="20"/>
      <c r="AJ2137" s="20"/>
      <c r="AK2137" s="20"/>
      <c r="AL2137" s="20"/>
      <c r="AM2137" s="20"/>
      <c r="AN2137" s="20"/>
      <c r="AO2137" s="20"/>
      <c r="AP2137" s="20"/>
      <c r="AQ2137" s="20"/>
      <c r="AR2137" s="20"/>
    </row>
    <row r="2138" spans="5:44" x14ac:dyDescent="0.25">
      <c r="E2138" s="20"/>
      <c r="F2138" s="20"/>
      <c r="G2138" s="20"/>
      <c r="H2138" s="20"/>
      <c r="I2138" s="20"/>
      <c r="J2138" s="20"/>
      <c r="K2138" s="20"/>
      <c r="L2138" s="20"/>
      <c r="M2138" s="20"/>
      <c r="N2138" s="20"/>
      <c r="O2138" s="20"/>
      <c r="P2138" s="20"/>
      <c r="Q2138" s="20"/>
      <c r="R2138" s="20"/>
      <c r="S2138" s="20"/>
      <c r="T2138" s="20"/>
      <c r="U2138" s="20"/>
      <c r="V2138" s="20"/>
      <c r="W2138" s="20"/>
      <c r="X2138" s="20"/>
      <c r="Y2138" s="20"/>
      <c r="Z2138" s="20"/>
      <c r="AA2138" s="20"/>
      <c r="AB2138" s="20"/>
      <c r="AC2138" s="20"/>
      <c r="AD2138" s="20"/>
      <c r="AE2138" s="20"/>
      <c r="AF2138" s="20"/>
      <c r="AG2138" s="20"/>
      <c r="AH2138" s="20"/>
      <c r="AI2138" s="20"/>
      <c r="AJ2138" s="20"/>
      <c r="AK2138" s="20"/>
      <c r="AL2138" s="20"/>
      <c r="AM2138" s="20"/>
      <c r="AN2138" s="20"/>
      <c r="AO2138" s="20"/>
      <c r="AP2138" s="20"/>
      <c r="AQ2138" s="20"/>
      <c r="AR2138" s="20"/>
    </row>
    <row r="2139" spans="5:44" x14ac:dyDescent="0.25">
      <c r="E2139" s="20"/>
      <c r="F2139" s="20"/>
      <c r="G2139" s="20"/>
      <c r="H2139" s="20"/>
      <c r="I2139" s="20"/>
      <c r="J2139" s="20"/>
      <c r="K2139" s="20"/>
      <c r="L2139" s="20"/>
      <c r="M2139" s="20"/>
      <c r="N2139" s="20"/>
      <c r="O2139" s="20"/>
      <c r="P2139" s="20"/>
      <c r="Q2139" s="20"/>
      <c r="R2139" s="20"/>
      <c r="S2139" s="20"/>
      <c r="T2139" s="20"/>
      <c r="U2139" s="20"/>
      <c r="V2139" s="20"/>
      <c r="W2139" s="20"/>
      <c r="X2139" s="20"/>
      <c r="Y2139" s="20"/>
      <c r="Z2139" s="20"/>
      <c r="AA2139" s="20"/>
      <c r="AB2139" s="20"/>
      <c r="AC2139" s="20"/>
      <c r="AD2139" s="20"/>
      <c r="AE2139" s="20"/>
      <c r="AF2139" s="20"/>
      <c r="AG2139" s="20"/>
      <c r="AH2139" s="20"/>
      <c r="AI2139" s="20"/>
      <c r="AJ2139" s="20"/>
      <c r="AK2139" s="20"/>
      <c r="AL2139" s="20"/>
      <c r="AM2139" s="20"/>
      <c r="AN2139" s="20"/>
      <c r="AO2139" s="20"/>
      <c r="AP2139" s="20"/>
      <c r="AQ2139" s="20"/>
      <c r="AR2139" s="20"/>
    </row>
    <row r="2140" spans="5:44" x14ac:dyDescent="0.25">
      <c r="E2140" s="20"/>
      <c r="F2140" s="20"/>
      <c r="G2140" s="20"/>
      <c r="H2140" s="20"/>
      <c r="I2140" s="20"/>
      <c r="J2140" s="20"/>
      <c r="K2140" s="20"/>
      <c r="L2140" s="20"/>
      <c r="M2140" s="20"/>
      <c r="N2140" s="20"/>
      <c r="O2140" s="20"/>
      <c r="P2140" s="20"/>
      <c r="Q2140" s="20"/>
      <c r="R2140" s="20"/>
      <c r="S2140" s="20"/>
      <c r="T2140" s="20"/>
      <c r="U2140" s="20"/>
      <c r="V2140" s="20"/>
      <c r="W2140" s="20"/>
      <c r="X2140" s="20"/>
      <c r="Y2140" s="20"/>
      <c r="Z2140" s="20"/>
      <c r="AA2140" s="20"/>
      <c r="AB2140" s="20"/>
      <c r="AC2140" s="20"/>
      <c r="AD2140" s="20"/>
      <c r="AE2140" s="20"/>
      <c r="AF2140" s="20"/>
      <c r="AG2140" s="20"/>
      <c r="AH2140" s="20"/>
      <c r="AI2140" s="20"/>
      <c r="AJ2140" s="20"/>
      <c r="AK2140" s="20"/>
      <c r="AL2140" s="20"/>
      <c r="AM2140" s="20"/>
      <c r="AN2140" s="20"/>
      <c r="AO2140" s="20"/>
      <c r="AP2140" s="20"/>
      <c r="AQ2140" s="20"/>
      <c r="AR2140" s="20"/>
    </row>
    <row r="2141" spans="5:44" x14ac:dyDescent="0.25">
      <c r="E2141" s="20"/>
      <c r="F2141" s="20"/>
      <c r="G2141" s="20"/>
      <c r="H2141" s="20"/>
      <c r="I2141" s="20"/>
      <c r="J2141" s="20"/>
      <c r="K2141" s="20"/>
      <c r="L2141" s="20"/>
      <c r="M2141" s="20"/>
      <c r="N2141" s="20"/>
      <c r="O2141" s="20"/>
      <c r="P2141" s="20"/>
      <c r="Q2141" s="20"/>
      <c r="R2141" s="20"/>
      <c r="S2141" s="20"/>
      <c r="T2141" s="20"/>
      <c r="U2141" s="20"/>
      <c r="V2141" s="20"/>
      <c r="W2141" s="20"/>
      <c r="X2141" s="20"/>
      <c r="Y2141" s="20"/>
      <c r="Z2141" s="20"/>
      <c r="AA2141" s="20"/>
      <c r="AB2141" s="20"/>
      <c r="AC2141" s="20"/>
      <c r="AD2141" s="20"/>
      <c r="AE2141" s="20"/>
      <c r="AF2141" s="20"/>
      <c r="AG2141" s="20"/>
      <c r="AH2141" s="20"/>
      <c r="AI2141" s="20"/>
      <c r="AJ2141" s="20"/>
      <c r="AK2141" s="20"/>
      <c r="AL2141" s="20"/>
      <c r="AM2141" s="20"/>
      <c r="AN2141" s="20"/>
      <c r="AO2141" s="20"/>
      <c r="AP2141" s="20"/>
      <c r="AQ2141" s="20"/>
      <c r="AR2141" s="20"/>
    </row>
    <row r="2142" spans="5:44" x14ac:dyDescent="0.25">
      <c r="E2142" s="20"/>
      <c r="F2142" s="20"/>
      <c r="G2142" s="20"/>
      <c r="H2142" s="20"/>
      <c r="I2142" s="20"/>
      <c r="J2142" s="20"/>
      <c r="K2142" s="20"/>
      <c r="L2142" s="20"/>
      <c r="M2142" s="20"/>
      <c r="N2142" s="20"/>
      <c r="O2142" s="20"/>
      <c r="P2142" s="20"/>
      <c r="Q2142" s="20"/>
      <c r="R2142" s="20"/>
      <c r="S2142" s="20"/>
      <c r="T2142" s="20"/>
      <c r="U2142" s="20"/>
      <c r="V2142" s="20"/>
      <c r="W2142" s="20"/>
      <c r="X2142" s="20"/>
      <c r="Y2142" s="20"/>
      <c r="Z2142" s="20"/>
      <c r="AA2142" s="20"/>
      <c r="AB2142" s="20"/>
      <c r="AC2142" s="20"/>
      <c r="AD2142" s="20"/>
      <c r="AE2142" s="20"/>
      <c r="AF2142" s="20"/>
      <c r="AG2142" s="20"/>
      <c r="AH2142" s="20"/>
      <c r="AI2142" s="20"/>
      <c r="AJ2142" s="20"/>
      <c r="AK2142" s="20"/>
      <c r="AL2142" s="20"/>
      <c r="AM2142" s="20"/>
      <c r="AN2142" s="20"/>
      <c r="AO2142" s="20"/>
      <c r="AP2142" s="20"/>
      <c r="AQ2142" s="20"/>
      <c r="AR2142" s="20"/>
    </row>
    <row r="2143" spans="5:44" x14ac:dyDescent="0.25">
      <c r="E2143" s="20"/>
      <c r="F2143" s="20"/>
      <c r="G2143" s="20"/>
      <c r="H2143" s="20"/>
      <c r="I2143" s="20"/>
      <c r="J2143" s="20"/>
      <c r="K2143" s="20"/>
      <c r="L2143" s="20"/>
      <c r="M2143" s="20"/>
      <c r="N2143" s="20"/>
      <c r="O2143" s="20"/>
      <c r="P2143" s="20"/>
      <c r="Q2143" s="20"/>
      <c r="R2143" s="20"/>
      <c r="S2143" s="20"/>
      <c r="T2143" s="20"/>
      <c r="U2143" s="20"/>
      <c r="V2143" s="20"/>
      <c r="W2143" s="20"/>
      <c r="X2143" s="20"/>
      <c r="Y2143" s="20"/>
      <c r="Z2143" s="20"/>
      <c r="AA2143" s="20"/>
      <c r="AB2143" s="20"/>
      <c r="AC2143" s="20"/>
      <c r="AD2143" s="20"/>
      <c r="AE2143" s="20"/>
      <c r="AF2143" s="20"/>
      <c r="AG2143" s="20"/>
      <c r="AH2143" s="20"/>
      <c r="AI2143" s="20"/>
      <c r="AJ2143" s="20"/>
      <c r="AK2143" s="20"/>
      <c r="AL2143" s="20"/>
      <c r="AM2143" s="20"/>
      <c r="AN2143" s="20"/>
      <c r="AO2143" s="20"/>
      <c r="AP2143" s="20"/>
      <c r="AQ2143" s="20"/>
      <c r="AR2143" s="20"/>
    </row>
    <row r="2144" spans="5:44" x14ac:dyDescent="0.25">
      <c r="E2144" s="20"/>
      <c r="F2144" s="20"/>
      <c r="G2144" s="20"/>
      <c r="H2144" s="20"/>
      <c r="I2144" s="20"/>
      <c r="J2144" s="20"/>
      <c r="K2144" s="20"/>
      <c r="L2144" s="20"/>
      <c r="M2144" s="20"/>
      <c r="N2144" s="20"/>
      <c r="O2144" s="20"/>
      <c r="P2144" s="20"/>
      <c r="Q2144" s="20"/>
      <c r="R2144" s="20"/>
      <c r="S2144" s="20"/>
      <c r="T2144" s="20"/>
      <c r="U2144" s="20"/>
      <c r="V2144" s="20"/>
      <c r="W2144" s="20"/>
      <c r="X2144" s="20"/>
      <c r="Y2144" s="20"/>
      <c r="Z2144" s="20"/>
      <c r="AA2144" s="20"/>
      <c r="AB2144" s="20"/>
      <c r="AC2144" s="20"/>
      <c r="AD2144" s="20"/>
      <c r="AE2144" s="20"/>
      <c r="AF2144" s="20"/>
      <c r="AG2144" s="20"/>
      <c r="AH2144" s="20"/>
      <c r="AI2144" s="20"/>
      <c r="AJ2144" s="20"/>
      <c r="AK2144" s="20"/>
      <c r="AL2144" s="20"/>
      <c r="AM2144" s="20"/>
      <c r="AN2144" s="20"/>
      <c r="AO2144" s="20"/>
      <c r="AP2144" s="20"/>
      <c r="AQ2144" s="20"/>
      <c r="AR2144" s="20"/>
    </row>
    <row r="2145" spans="5:44" x14ac:dyDescent="0.25">
      <c r="E2145" s="20"/>
      <c r="F2145" s="20"/>
      <c r="G2145" s="20"/>
      <c r="H2145" s="20"/>
      <c r="I2145" s="20"/>
      <c r="J2145" s="20"/>
      <c r="K2145" s="20"/>
      <c r="L2145" s="20"/>
      <c r="M2145" s="20"/>
      <c r="N2145" s="20"/>
      <c r="O2145" s="20"/>
      <c r="P2145" s="20"/>
      <c r="Q2145" s="20"/>
      <c r="R2145" s="20"/>
      <c r="S2145" s="20"/>
      <c r="T2145" s="20"/>
      <c r="U2145" s="20"/>
      <c r="V2145" s="20"/>
      <c r="W2145" s="20"/>
      <c r="X2145" s="20"/>
      <c r="Y2145" s="20"/>
      <c r="Z2145" s="20"/>
      <c r="AA2145" s="20"/>
      <c r="AB2145" s="20"/>
      <c r="AC2145" s="20"/>
      <c r="AD2145" s="20"/>
      <c r="AE2145" s="20"/>
      <c r="AF2145" s="20"/>
      <c r="AG2145" s="20"/>
      <c r="AH2145" s="20"/>
      <c r="AI2145" s="20"/>
      <c r="AJ2145" s="20"/>
      <c r="AK2145" s="20"/>
      <c r="AL2145" s="20"/>
      <c r="AM2145" s="20"/>
      <c r="AN2145" s="20"/>
      <c r="AO2145" s="20"/>
      <c r="AP2145" s="20"/>
      <c r="AQ2145" s="20"/>
      <c r="AR2145" s="20"/>
    </row>
    <row r="2146" spans="5:44" x14ac:dyDescent="0.25"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  <c r="Q2146" s="20"/>
      <c r="R2146" s="20"/>
      <c r="S2146" s="20"/>
      <c r="T2146" s="20"/>
      <c r="U2146" s="20"/>
      <c r="V2146" s="20"/>
      <c r="W2146" s="20"/>
      <c r="X2146" s="20"/>
      <c r="Y2146" s="20"/>
      <c r="Z2146" s="20"/>
      <c r="AA2146" s="20"/>
      <c r="AB2146" s="20"/>
      <c r="AC2146" s="20"/>
      <c r="AD2146" s="20"/>
      <c r="AE2146" s="20"/>
      <c r="AF2146" s="20"/>
      <c r="AG2146" s="20"/>
      <c r="AH2146" s="20"/>
      <c r="AI2146" s="20"/>
      <c r="AJ2146" s="20"/>
      <c r="AK2146" s="20"/>
      <c r="AL2146" s="20"/>
      <c r="AM2146" s="20"/>
      <c r="AN2146" s="20"/>
      <c r="AO2146" s="20"/>
      <c r="AP2146" s="20"/>
      <c r="AQ2146" s="20"/>
      <c r="AR2146" s="20"/>
    </row>
    <row r="2147" spans="5:44" x14ac:dyDescent="0.25">
      <c r="E2147" s="20"/>
      <c r="F2147" s="20"/>
      <c r="G2147" s="20"/>
      <c r="H2147" s="20"/>
      <c r="I2147" s="20"/>
      <c r="J2147" s="20"/>
      <c r="K2147" s="20"/>
      <c r="L2147" s="20"/>
      <c r="M2147" s="20"/>
      <c r="N2147" s="20"/>
      <c r="O2147" s="20"/>
      <c r="P2147" s="20"/>
      <c r="Q2147" s="20"/>
      <c r="R2147" s="20"/>
      <c r="S2147" s="20"/>
      <c r="T2147" s="20"/>
      <c r="U2147" s="20"/>
      <c r="V2147" s="20"/>
      <c r="W2147" s="20"/>
      <c r="X2147" s="20"/>
      <c r="Y2147" s="20"/>
      <c r="Z2147" s="20"/>
      <c r="AA2147" s="20"/>
      <c r="AB2147" s="20"/>
      <c r="AC2147" s="20"/>
      <c r="AD2147" s="20"/>
      <c r="AE2147" s="20"/>
      <c r="AF2147" s="20"/>
      <c r="AG2147" s="20"/>
      <c r="AH2147" s="20"/>
      <c r="AI2147" s="20"/>
      <c r="AJ2147" s="20"/>
      <c r="AK2147" s="20"/>
      <c r="AL2147" s="20"/>
      <c r="AM2147" s="20"/>
      <c r="AN2147" s="20"/>
      <c r="AO2147" s="20"/>
      <c r="AP2147" s="20"/>
      <c r="AQ2147" s="20"/>
      <c r="AR2147" s="20"/>
    </row>
    <row r="2148" spans="5:44" x14ac:dyDescent="0.25"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  <c r="Q2148" s="20"/>
      <c r="R2148" s="20"/>
      <c r="S2148" s="20"/>
      <c r="T2148" s="20"/>
      <c r="U2148" s="20"/>
      <c r="V2148" s="20"/>
      <c r="W2148" s="20"/>
      <c r="X2148" s="20"/>
      <c r="Y2148" s="20"/>
      <c r="Z2148" s="20"/>
      <c r="AA2148" s="20"/>
      <c r="AB2148" s="20"/>
      <c r="AC2148" s="20"/>
      <c r="AD2148" s="20"/>
      <c r="AE2148" s="20"/>
      <c r="AF2148" s="20"/>
      <c r="AG2148" s="20"/>
      <c r="AH2148" s="20"/>
      <c r="AI2148" s="20"/>
      <c r="AJ2148" s="20"/>
      <c r="AK2148" s="20"/>
      <c r="AL2148" s="20"/>
      <c r="AM2148" s="20"/>
      <c r="AN2148" s="20"/>
      <c r="AO2148" s="20"/>
      <c r="AP2148" s="20"/>
      <c r="AQ2148" s="20"/>
      <c r="AR2148" s="20"/>
    </row>
    <row r="2149" spans="5:44" x14ac:dyDescent="0.25"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  <c r="Q2149" s="20"/>
      <c r="R2149" s="20"/>
      <c r="S2149" s="20"/>
      <c r="T2149" s="20"/>
      <c r="U2149" s="20"/>
      <c r="V2149" s="20"/>
      <c r="W2149" s="20"/>
      <c r="X2149" s="20"/>
      <c r="Y2149" s="20"/>
      <c r="Z2149" s="20"/>
      <c r="AA2149" s="20"/>
      <c r="AB2149" s="20"/>
      <c r="AC2149" s="20"/>
      <c r="AD2149" s="20"/>
      <c r="AE2149" s="20"/>
      <c r="AF2149" s="20"/>
      <c r="AG2149" s="20"/>
      <c r="AH2149" s="20"/>
      <c r="AI2149" s="20"/>
      <c r="AJ2149" s="20"/>
      <c r="AK2149" s="20"/>
      <c r="AL2149" s="20"/>
      <c r="AM2149" s="20"/>
      <c r="AN2149" s="20"/>
      <c r="AO2149" s="20"/>
      <c r="AP2149" s="20"/>
      <c r="AQ2149" s="20"/>
      <c r="AR2149" s="20"/>
    </row>
    <row r="2150" spans="5:44" x14ac:dyDescent="0.25">
      <c r="E2150" s="20"/>
      <c r="F2150" s="20"/>
      <c r="G2150" s="20"/>
      <c r="H2150" s="20"/>
      <c r="I2150" s="20"/>
      <c r="J2150" s="20"/>
      <c r="K2150" s="20"/>
      <c r="L2150" s="20"/>
      <c r="M2150" s="20"/>
      <c r="N2150" s="20"/>
      <c r="O2150" s="20"/>
      <c r="P2150" s="20"/>
      <c r="Q2150" s="20"/>
      <c r="R2150" s="20"/>
      <c r="S2150" s="20"/>
      <c r="T2150" s="20"/>
      <c r="U2150" s="20"/>
      <c r="V2150" s="20"/>
      <c r="W2150" s="20"/>
      <c r="X2150" s="20"/>
      <c r="Y2150" s="20"/>
      <c r="Z2150" s="20"/>
      <c r="AA2150" s="20"/>
      <c r="AB2150" s="20"/>
      <c r="AC2150" s="20"/>
      <c r="AD2150" s="20"/>
      <c r="AE2150" s="20"/>
      <c r="AF2150" s="20"/>
      <c r="AG2150" s="20"/>
      <c r="AH2150" s="20"/>
      <c r="AI2150" s="20"/>
      <c r="AJ2150" s="20"/>
      <c r="AK2150" s="20"/>
      <c r="AL2150" s="20"/>
      <c r="AM2150" s="20"/>
      <c r="AN2150" s="20"/>
      <c r="AO2150" s="20"/>
      <c r="AP2150" s="20"/>
      <c r="AQ2150" s="20"/>
      <c r="AR2150" s="20"/>
    </row>
    <row r="2151" spans="5:44" x14ac:dyDescent="0.25"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  <c r="Q2151" s="20"/>
      <c r="R2151" s="20"/>
      <c r="S2151" s="20"/>
      <c r="T2151" s="20"/>
      <c r="U2151" s="20"/>
      <c r="V2151" s="20"/>
      <c r="W2151" s="20"/>
      <c r="X2151" s="20"/>
      <c r="Y2151" s="20"/>
      <c r="Z2151" s="20"/>
      <c r="AA2151" s="20"/>
      <c r="AB2151" s="20"/>
      <c r="AC2151" s="20"/>
      <c r="AD2151" s="20"/>
      <c r="AE2151" s="20"/>
      <c r="AF2151" s="20"/>
      <c r="AG2151" s="20"/>
      <c r="AH2151" s="20"/>
      <c r="AI2151" s="20"/>
      <c r="AJ2151" s="20"/>
      <c r="AK2151" s="20"/>
      <c r="AL2151" s="20"/>
      <c r="AM2151" s="20"/>
      <c r="AN2151" s="20"/>
      <c r="AO2151" s="20"/>
      <c r="AP2151" s="20"/>
      <c r="AQ2151" s="20"/>
      <c r="AR2151" s="20"/>
    </row>
    <row r="2152" spans="5:44" x14ac:dyDescent="0.25">
      <c r="E2152" s="20"/>
      <c r="F2152" s="20"/>
      <c r="G2152" s="20"/>
      <c r="H2152" s="20"/>
      <c r="I2152" s="20"/>
      <c r="J2152" s="20"/>
      <c r="K2152" s="20"/>
      <c r="L2152" s="20"/>
      <c r="M2152" s="20"/>
      <c r="N2152" s="20"/>
      <c r="O2152" s="20"/>
      <c r="P2152" s="20"/>
      <c r="Q2152" s="20"/>
      <c r="R2152" s="20"/>
      <c r="S2152" s="20"/>
      <c r="T2152" s="20"/>
      <c r="U2152" s="20"/>
      <c r="V2152" s="20"/>
      <c r="W2152" s="20"/>
      <c r="X2152" s="20"/>
      <c r="Y2152" s="20"/>
      <c r="Z2152" s="20"/>
      <c r="AA2152" s="20"/>
      <c r="AB2152" s="20"/>
      <c r="AC2152" s="20"/>
      <c r="AD2152" s="20"/>
      <c r="AE2152" s="20"/>
      <c r="AF2152" s="20"/>
      <c r="AG2152" s="20"/>
      <c r="AH2152" s="20"/>
      <c r="AI2152" s="20"/>
      <c r="AJ2152" s="20"/>
      <c r="AK2152" s="20"/>
      <c r="AL2152" s="20"/>
      <c r="AM2152" s="20"/>
      <c r="AN2152" s="20"/>
      <c r="AO2152" s="20"/>
      <c r="AP2152" s="20"/>
      <c r="AQ2152" s="20"/>
      <c r="AR2152" s="20"/>
    </row>
    <row r="2153" spans="5:44" x14ac:dyDescent="0.25"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  <c r="Q2153" s="20"/>
      <c r="R2153" s="20"/>
      <c r="S2153" s="20"/>
      <c r="T2153" s="20"/>
      <c r="U2153" s="20"/>
      <c r="V2153" s="20"/>
      <c r="W2153" s="20"/>
      <c r="X2153" s="20"/>
      <c r="Y2153" s="20"/>
      <c r="Z2153" s="20"/>
      <c r="AA2153" s="20"/>
      <c r="AB2153" s="20"/>
      <c r="AC2153" s="20"/>
      <c r="AD2153" s="20"/>
      <c r="AE2153" s="20"/>
      <c r="AF2153" s="20"/>
      <c r="AG2153" s="20"/>
      <c r="AH2153" s="20"/>
      <c r="AI2153" s="20"/>
      <c r="AJ2153" s="20"/>
      <c r="AK2153" s="20"/>
      <c r="AL2153" s="20"/>
      <c r="AM2153" s="20"/>
      <c r="AN2153" s="20"/>
      <c r="AO2153" s="20"/>
      <c r="AP2153" s="20"/>
      <c r="AQ2153" s="20"/>
      <c r="AR2153" s="20"/>
    </row>
    <row r="2154" spans="5:44" x14ac:dyDescent="0.25">
      <c r="E2154" s="20"/>
      <c r="F2154" s="20"/>
      <c r="G2154" s="20"/>
      <c r="H2154" s="20"/>
      <c r="I2154" s="20"/>
      <c r="J2154" s="20"/>
      <c r="K2154" s="20"/>
      <c r="L2154" s="20"/>
      <c r="M2154" s="20"/>
      <c r="N2154" s="20"/>
      <c r="O2154" s="20"/>
      <c r="P2154" s="20"/>
      <c r="Q2154" s="20"/>
      <c r="R2154" s="20"/>
      <c r="S2154" s="20"/>
      <c r="T2154" s="20"/>
      <c r="U2154" s="20"/>
      <c r="V2154" s="20"/>
      <c r="W2154" s="20"/>
      <c r="X2154" s="20"/>
      <c r="Y2154" s="20"/>
      <c r="Z2154" s="20"/>
      <c r="AA2154" s="20"/>
      <c r="AB2154" s="20"/>
      <c r="AC2154" s="20"/>
      <c r="AD2154" s="20"/>
      <c r="AE2154" s="20"/>
      <c r="AF2154" s="20"/>
      <c r="AG2154" s="20"/>
      <c r="AH2154" s="20"/>
      <c r="AI2154" s="20"/>
      <c r="AJ2154" s="20"/>
      <c r="AK2154" s="20"/>
      <c r="AL2154" s="20"/>
      <c r="AM2154" s="20"/>
      <c r="AN2154" s="20"/>
      <c r="AO2154" s="20"/>
      <c r="AP2154" s="20"/>
      <c r="AQ2154" s="20"/>
      <c r="AR2154" s="20"/>
    </row>
    <row r="2155" spans="5:44" x14ac:dyDescent="0.25">
      <c r="E2155" s="20"/>
      <c r="F2155" s="20"/>
      <c r="G2155" s="20"/>
      <c r="H2155" s="20"/>
      <c r="I2155" s="20"/>
      <c r="J2155" s="20"/>
      <c r="K2155" s="20"/>
      <c r="L2155" s="20"/>
      <c r="M2155" s="20"/>
      <c r="N2155" s="20"/>
      <c r="O2155" s="20"/>
      <c r="P2155" s="20"/>
      <c r="Q2155" s="20"/>
      <c r="R2155" s="20"/>
      <c r="S2155" s="20"/>
      <c r="T2155" s="20"/>
      <c r="U2155" s="20"/>
      <c r="V2155" s="20"/>
      <c r="W2155" s="20"/>
      <c r="X2155" s="20"/>
      <c r="Y2155" s="20"/>
      <c r="Z2155" s="20"/>
      <c r="AA2155" s="20"/>
      <c r="AB2155" s="20"/>
      <c r="AC2155" s="20"/>
      <c r="AD2155" s="20"/>
      <c r="AE2155" s="20"/>
      <c r="AF2155" s="20"/>
      <c r="AG2155" s="20"/>
      <c r="AH2155" s="20"/>
      <c r="AI2155" s="20"/>
      <c r="AJ2155" s="20"/>
      <c r="AK2155" s="20"/>
      <c r="AL2155" s="20"/>
      <c r="AM2155" s="20"/>
      <c r="AN2155" s="20"/>
      <c r="AO2155" s="20"/>
      <c r="AP2155" s="20"/>
      <c r="AQ2155" s="20"/>
      <c r="AR2155" s="20"/>
    </row>
    <row r="2156" spans="5:44" x14ac:dyDescent="0.25">
      <c r="E2156" s="20"/>
      <c r="F2156" s="20"/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  <c r="Q2156" s="20"/>
      <c r="R2156" s="20"/>
      <c r="S2156" s="20"/>
      <c r="T2156" s="20"/>
      <c r="U2156" s="20"/>
      <c r="V2156" s="20"/>
      <c r="W2156" s="20"/>
      <c r="X2156" s="20"/>
      <c r="Y2156" s="20"/>
      <c r="Z2156" s="20"/>
      <c r="AA2156" s="20"/>
      <c r="AB2156" s="20"/>
      <c r="AC2156" s="20"/>
      <c r="AD2156" s="20"/>
      <c r="AE2156" s="20"/>
      <c r="AF2156" s="20"/>
      <c r="AG2156" s="20"/>
      <c r="AH2156" s="20"/>
      <c r="AI2156" s="20"/>
      <c r="AJ2156" s="20"/>
      <c r="AK2156" s="20"/>
      <c r="AL2156" s="20"/>
      <c r="AM2156" s="20"/>
      <c r="AN2156" s="20"/>
      <c r="AO2156" s="20"/>
      <c r="AP2156" s="20"/>
      <c r="AQ2156" s="20"/>
      <c r="AR2156" s="20"/>
    </row>
    <row r="2157" spans="5:44" x14ac:dyDescent="0.25">
      <c r="E2157" s="20"/>
      <c r="F2157" s="20"/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  <c r="Q2157" s="20"/>
      <c r="R2157" s="20"/>
      <c r="S2157" s="20"/>
      <c r="T2157" s="20"/>
      <c r="U2157" s="20"/>
      <c r="V2157" s="20"/>
      <c r="W2157" s="20"/>
      <c r="X2157" s="20"/>
      <c r="Y2157" s="20"/>
      <c r="Z2157" s="20"/>
      <c r="AA2157" s="20"/>
      <c r="AB2157" s="20"/>
      <c r="AC2157" s="20"/>
      <c r="AD2157" s="20"/>
      <c r="AE2157" s="20"/>
      <c r="AF2157" s="20"/>
      <c r="AG2157" s="20"/>
      <c r="AH2157" s="20"/>
      <c r="AI2157" s="20"/>
      <c r="AJ2157" s="20"/>
      <c r="AK2157" s="20"/>
      <c r="AL2157" s="20"/>
      <c r="AM2157" s="20"/>
      <c r="AN2157" s="20"/>
      <c r="AO2157" s="20"/>
      <c r="AP2157" s="20"/>
      <c r="AQ2157" s="20"/>
      <c r="AR2157" s="20"/>
    </row>
    <row r="2158" spans="5:44" x14ac:dyDescent="0.25">
      <c r="E2158" s="20"/>
      <c r="F2158" s="20"/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  <c r="Q2158" s="20"/>
      <c r="R2158" s="20"/>
      <c r="S2158" s="20"/>
      <c r="T2158" s="20"/>
      <c r="U2158" s="20"/>
      <c r="V2158" s="20"/>
      <c r="W2158" s="20"/>
      <c r="X2158" s="20"/>
      <c r="Y2158" s="20"/>
      <c r="Z2158" s="20"/>
      <c r="AA2158" s="20"/>
      <c r="AB2158" s="20"/>
      <c r="AC2158" s="20"/>
      <c r="AD2158" s="20"/>
      <c r="AE2158" s="20"/>
      <c r="AF2158" s="20"/>
      <c r="AG2158" s="20"/>
      <c r="AH2158" s="20"/>
      <c r="AI2158" s="20"/>
      <c r="AJ2158" s="20"/>
      <c r="AK2158" s="20"/>
      <c r="AL2158" s="20"/>
      <c r="AM2158" s="20"/>
      <c r="AN2158" s="20"/>
      <c r="AO2158" s="20"/>
      <c r="AP2158" s="20"/>
      <c r="AQ2158" s="20"/>
      <c r="AR2158" s="20"/>
    </row>
    <row r="2159" spans="5:44" x14ac:dyDescent="0.25">
      <c r="E2159" s="20"/>
      <c r="F2159" s="20"/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  <c r="Q2159" s="20"/>
      <c r="R2159" s="20"/>
      <c r="S2159" s="20"/>
      <c r="T2159" s="20"/>
      <c r="U2159" s="20"/>
      <c r="V2159" s="20"/>
      <c r="W2159" s="20"/>
      <c r="X2159" s="20"/>
      <c r="Y2159" s="20"/>
      <c r="Z2159" s="20"/>
      <c r="AA2159" s="20"/>
      <c r="AB2159" s="20"/>
      <c r="AC2159" s="20"/>
      <c r="AD2159" s="20"/>
      <c r="AE2159" s="20"/>
      <c r="AF2159" s="20"/>
      <c r="AG2159" s="20"/>
      <c r="AH2159" s="20"/>
      <c r="AI2159" s="20"/>
      <c r="AJ2159" s="20"/>
      <c r="AK2159" s="20"/>
      <c r="AL2159" s="20"/>
      <c r="AM2159" s="20"/>
      <c r="AN2159" s="20"/>
      <c r="AO2159" s="20"/>
      <c r="AP2159" s="20"/>
      <c r="AQ2159" s="20"/>
      <c r="AR2159" s="20"/>
    </row>
    <row r="2160" spans="5:44" x14ac:dyDescent="0.25">
      <c r="E2160" s="20"/>
      <c r="F2160" s="20"/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  <c r="Q2160" s="20"/>
      <c r="R2160" s="20"/>
      <c r="S2160" s="20"/>
      <c r="T2160" s="20"/>
      <c r="U2160" s="20"/>
      <c r="V2160" s="20"/>
      <c r="W2160" s="20"/>
      <c r="X2160" s="20"/>
      <c r="Y2160" s="20"/>
      <c r="Z2160" s="20"/>
      <c r="AA2160" s="20"/>
      <c r="AB2160" s="20"/>
      <c r="AC2160" s="20"/>
      <c r="AD2160" s="20"/>
      <c r="AE2160" s="20"/>
      <c r="AF2160" s="20"/>
      <c r="AG2160" s="20"/>
      <c r="AH2160" s="20"/>
      <c r="AI2160" s="20"/>
      <c r="AJ2160" s="20"/>
      <c r="AK2160" s="20"/>
      <c r="AL2160" s="20"/>
      <c r="AM2160" s="20"/>
      <c r="AN2160" s="20"/>
      <c r="AO2160" s="20"/>
      <c r="AP2160" s="20"/>
      <c r="AQ2160" s="20"/>
      <c r="AR2160" s="20"/>
    </row>
    <row r="2161" spans="5:44" x14ac:dyDescent="0.25">
      <c r="E2161" s="20"/>
      <c r="F2161" s="20"/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  <c r="Q2161" s="20"/>
      <c r="R2161" s="20"/>
      <c r="S2161" s="20"/>
      <c r="T2161" s="20"/>
      <c r="U2161" s="20"/>
      <c r="V2161" s="20"/>
      <c r="W2161" s="20"/>
      <c r="X2161" s="20"/>
      <c r="Y2161" s="20"/>
      <c r="Z2161" s="20"/>
      <c r="AA2161" s="20"/>
      <c r="AB2161" s="20"/>
      <c r="AC2161" s="20"/>
      <c r="AD2161" s="20"/>
      <c r="AE2161" s="20"/>
      <c r="AF2161" s="20"/>
      <c r="AG2161" s="20"/>
      <c r="AH2161" s="20"/>
      <c r="AI2161" s="20"/>
      <c r="AJ2161" s="20"/>
      <c r="AK2161" s="20"/>
      <c r="AL2161" s="20"/>
      <c r="AM2161" s="20"/>
      <c r="AN2161" s="20"/>
      <c r="AO2161" s="20"/>
      <c r="AP2161" s="20"/>
      <c r="AQ2161" s="20"/>
      <c r="AR2161" s="20"/>
    </row>
    <row r="2162" spans="5:44" x14ac:dyDescent="0.25">
      <c r="E2162" s="20"/>
      <c r="F2162" s="20"/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  <c r="Q2162" s="20"/>
      <c r="R2162" s="20"/>
      <c r="S2162" s="20"/>
      <c r="T2162" s="20"/>
      <c r="U2162" s="20"/>
      <c r="V2162" s="20"/>
      <c r="W2162" s="20"/>
      <c r="X2162" s="20"/>
      <c r="Y2162" s="20"/>
      <c r="Z2162" s="20"/>
      <c r="AA2162" s="20"/>
      <c r="AB2162" s="20"/>
      <c r="AC2162" s="20"/>
      <c r="AD2162" s="20"/>
      <c r="AE2162" s="20"/>
      <c r="AF2162" s="20"/>
      <c r="AG2162" s="20"/>
      <c r="AH2162" s="20"/>
      <c r="AI2162" s="20"/>
      <c r="AJ2162" s="20"/>
      <c r="AK2162" s="20"/>
      <c r="AL2162" s="20"/>
      <c r="AM2162" s="20"/>
      <c r="AN2162" s="20"/>
      <c r="AO2162" s="20"/>
      <c r="AP2162" s="20"/>
      <c r="AQ2162" s="20"/>
      <c r="AR2162" s="20"/>
    </row>
    <row r="2163" spans="5:44" x14ac:dyDescent="0.25">
      <c r="E2163" s="20"/>
      <c r="F2163" s="20"/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  <c r="Q2163" s="20"/>
      <c r="R2163" s="20"/>
      <c r="S2163" s="20"/>
      <c r="T2163" s="20"/>
      <c r="U2163" s="20"/>
      <c r="V2163" s="20"/>
      <c r="W2163" s="20"/>
      <c r="X2163" s="20"/>
      <c r="Y2163" s="20"/>
      <c r="Z2163" s="20"/>
      <c r="AA2163" s="20"/>
      <c r="AB2163" s="20"/>
      <c r="AC2163" s="20"/>
      <c r="AD2163" s="20"/>
      <c r="AE2163" s="20"/>
      <c r="AF2163" s="20"/>
      <c r="AG2163" s="20"/>
      <c r="AH2163" s="20"/>
      <c r="AI2163" s="20"/>
      <c r="AJ2163" s="20"/>
      <c r="AK2163" s="20"/>
      <c r="AL2163" s="20"/>
      <c r="AM2163" s="20"/>
      <c r="AN2163" s="20"/>
      <c r="AO2163" s="20"/>
      <c r="AP2163" s="20"/>
      <c r="AQ2163" s="20"/>
      <c r="AR2163" s="20"/>
    </row>
    <row r="2164" spans="5:44" x14ac:dyDescent="0.25">
      <c r="E2164" s="20"/>
      <c r="F2164" s="20"/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  <c r="Q2164" s="20"/>
      <c r="R2164" s="20"/>
      <c r="S2164" s="20"/>
      <c r="T2164" s="20"/>
      <c r="U2164" s="20"/>
      <c r="V2164" s="20"/>
      <c r="W2164" s="20"/>
      <c r="X2164" s="20"/>
      <c r="Y2164" s="20"/>
      <c r="Z2164" s="20"/>
      <c r="AA2164" s="20"/>
      <c r="AB2164" s="20"/>
      <c r="AC2164" s="20"/>
      <c r="AD2164" s="20"/>
      <c r="AE2164" s="20"/>
      <c r="AF2164" s="20"/>
      <c r="AG2164" s="20"/>
      <c r="AH2164" s="20"/>
      <c r="AI2164" s="20"/>
      <c r="AJ2164" s="20"/>
      <c r="AK2164" s="20"/>
      <c r="AL2164" s="20"/>
      <c r="AM2164" s="20"/>
      <c r="AN2164" s="20"/>
      <c r="AO2164" s="20"/>
      <c r="AP2164" s="20"/>
      <c r="AQ2164" s="20"/>
      <c r="AR2164" s="20"/>
    </row>
    <row r="2165" spans="5:44" x14ac:dyDescent="0.25">
      <c r="E2165" s="20"/>
      <c r="F2165" s="20"/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  <c r="Q2165" s="20"/>
      <c r="R2165" s="20"/>
      <c r="S2165" s="20"/>
      <c r="T2165" s="20"/>
      <c r="U2165" s="20"/>
      <c r="V2165" s="20"/>
      <c r="W2165" s="20"/>
      <c r="X2165" s="20"/>
      <c r="Y2165" s="20"/>
      <c r="Z2165" s="20"/>
      <c r="AA2165" s="20"/>
      <c r="AB2165" s="20"/>
      <c r="AC2165" s="20"/>
      <c r="AD2165" s="20"/>
      <c r="AE2165" s="20"/>
      <c r="AF2165" s="20"/>
      <c r="AG2165" s="20"/>
      <c r="AH2165" s="20"/>
      <c r="AI2165" s="20"/>
      <c r="AJ2165" s="20"/>
      <c r="AK2165" s="20"/>
      <c r="AL2165" s="20"/>
      <c r="AM2165" s="20"/>
      <c r="AN2165" s="20"/>
      <c r="AO2165" s="20"/>
      <c r="AP2165" s="20"/>
      <c r="AQ2165" s="20"/>
      <c r="AR2165" s="20"/>
    </row>
    <row r="2166" spans="5:44" x14ac:dyDescent="0.25">
      <c r="E2166" s="20"/>
      <c r="F2166" s="20"/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  <c r="Q2166" s="20"/>
      <c r="R2166" s="20"/>
      <c r="S2166" s="20"/>
      <c r="T2166" s="20"/>
      <c r="U2166" s="20"/>
      <c r="V2166" s="20"/>
      <c r="W2166" s="20"/>
      <c r="X2166" s="20"/>
      <c r="Y2166" s="20"/>
      <c r="Z2166" s="20"/>
      <c r="AA2166" s="20"/>
      <c r="AB2166" s="20"/>
      <c r="AC2166" s="20"/>
      <c r="AD2166" s="20"/>
      <c r="AE2166" s="20"/>
      <c r="AF2166" s="20"/>
      <c r="AG2166" s="20"/>
      <c r="AH2166" s="20"/>
      <c r="AI2166" s="20"/>
      <c r="AJ2166" s="20"/>
      <c r="AK2166" s="20"/>
      <c r="AL2166" s="20"/>
      <c r="AM2166" s="20"/>
      <c r="AN2166" s="20"/>
      <c r="AO2166" s="20"/>
      <c r="AP2166" s="20"/>
      <c r="AQ2166" s="20"/>
      <c r="AR2166" s="20"/>
    </row>
    <row r="2167" spans="5:44" x14ac:dyDescent="0.25">
      <c r="E2167" s="20"/>
      <c r="F2167" s="20"/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  <c r="Q2167" s="20"/>
      <c r="R2167" s="20"/>
      <c r="S2167" s="20"/>
      <c r="T2167" s="20"/>
      <c r="U2167" s="20"/>
      <c r="V2167" s="20"/>
      <c r="W2167" s="20"/>
      <c r="X2167" s="20"/>
      <c r="Y2167" s="20"/>
      <c r="Z2167" s="20"/>
      <c r="AA2167" s="20"/>
      <c r="AB2167" s="20"/>
      <c r="AC2167" s="20"/>
      <c r="AD2167" s="20"/>
      <c r="AE2167" s="20"/>
      <c r="AF2167" s="20"/>
      <c r="AG2167" s="20"/>
      <c r="AH2167" s="20"/>
      <c r="AI2167" s="20"/>
      <c r="AJ2167" s="20"/>
      <c r="AK2167" s="20"/>
      <c r="AL2167" s="20"/>
      <c r="AM2167" s="20"/>
      <c r="AN2167" s="20"/>
      <c r="AO2167" s="20"/>
      <c r="AP2167" s="20"/>
      <c r="AQ2167" s="20"/>
      <c r="AR2167" s="20"/>
    </row>
    <row r="2168" spans="5:44" x14ac:dyDescent="0.25">
      <c r="E2168" s="20"/>
      <c r="F2168" s="20"/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  <c r="Q2168" s="20"/>
      <c r="R2168" s="20"/>
      <c r="S2168" s="20"/>
      <c r="T2168" s="20"/>
      <c r="U2168" s="20"/>
      <c r="V2168" s="20"/>
      <c r="W2168" s="20"/>
      <c r="X2168" s="20"/>
      <c r="Y2168" s="20"/>
      <c r="Z2168" s="20"/>
      <c r="AA2168" s="20"/>
      <c r="AB2168" s="20"/>
      <c r="AC2168" s="20"/>
      <c r="AD2168" s="20"/>
      <c r="AE2168" s="20"/>
      <c r="AF2168" s="20"/>
      <c r="AG2168" s="20"/>
      <c r="AH2168" s="20"/>
      <c r="AI2168" s="20"/>
      <c r="AJ2168" s="20"/>
      <c r="AK2168" s="20"/>
      <c r="AL2168" s="20"/>
      <c r="AM2168" s="20"/>
      <c r="AN2168" s="20"/>
      <c r="AO2168" s="20"/>
      <c r="AP2168" s="20"/>
      <c r="AQ2168" s="20"/>
      <c r="AR2168" s="20"/>
    </row>
    <row r="2169" spans="5:44" x14ac:dyDescent="0.25">
      <c r="E2169" s="20"/>
      <c r="F2169" s="20"/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  <c r="Q2169" s="20"/>
      <c r="R2169" s="20"/>
      <c r="S2169" s="20"/>
      <c r="T2169" s="20"/>
      <c r="U2169" s="20"/>
      <c r="V2169" s="20"/>
      <c r="W2169" s="20"/>
      <c r="X2169" s="20"/>
      <c r="Y2169" s="20"/>
      <c r="Z2169" s="20"/>
      <c r="AA2169" s="20"/>
      <c r="AB2169" s="20"/>
      <c r="AC2169" s="20"/>
      <c r="AD2169" s="20"/>
      <c r="AE2169" s="20"/>
      <c r="AF2169" s="20"/>
      <c r="AG2169" s="20"/>
      <c r="AH2169" s="20"/>
      <c r="AI2169" s="20"/>
      <c r="AJ2169" s="20"/>
      <c r="AK2169" s="20"/>
      <c r="AL2169" s="20"/>
      <c r="AM2169" s="20"/>
      <c r="AN2169" s="20"/>
      <c r="AO2169" s="20"/>
      <c r="AP2169" s="20"/>
      <c r="AQ2169" s="20"/>
      <c r="AR2169" s="20"/>
    </row>
    <row r="2170" spans="5:44" x14ac:dyDescent="0.25">
      <c r="E2170" s="20"/>
      <c r="F2170" s="20"/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  <c r="Q2170" s="20"/>
      <c r="R2170" s="20"/>
      <c r="S2170" s="20"/>
      <c r="T2170" s="20"/>
      <c r="U2170" s="20"/>
      <c r="V2170" s="20"/>
      <c r="W2170" s="20"/>
      <c r="X2170" s="20"/>
      <c r="Y2170" s="20"/>
      <c r="Z2170" s="20"/>
      <c r="AA2170" s="20"/>
      <c r="AB2170" s="20"/>
      <c r="AC2170" s="20"/>
      <c r="AD2170" s="20"/>
      <c r="AE2170" s="20"/>
      <c r="AF2170" s="20"/>
      <c r="AG2170" s="20"/>
      <c r="AH2170" s="20"/>
      <c r="AI2170" s="20"/>
      <c r="AJ2170" s="20"/>
      <c r="AK2170" s="20"/>
      <c r="AL2170" s="20"/>
      <c r="AM2170" s="20"/>
      <c r="AN2170" s="20"/>
      <c r="AO2170" s="20"/>
      <c r="AP2170" s="20"/>
      <c r="AQ2170" s="20"/>
      <c r="AR2170" s="20"/>
    </row>
    <row r="2171" spans="5:44" x14ac:dyDescent="0.25">
      <c r="E2171" s="20"/>
      <c r="F2171" s="20"/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  <c r="Q2171" s="20"/>
      <c r="R2171" s="20"/>
      <c r="S2171" s="20"/>
      <c r="T2171" s="20"/>
      <c r="U2171" s="20"/>
      <c r="V2171" s="20"/>
      <c r="W2171" s="20"/>
      <c r="X2171" s="20"/>
      <c r="Y2171" s="20"/>
      <c r="Z2171" s="20"/>
      <c r="AA2171" s="20"/>
      <c r="AB2171" s="20"/>
      <c r="AC2171" s="20"/>
      <c r="AD2171" s="20"/>
      <c r="AE2171" s="20"/>
      <c r="AF2171" s="20"/>
      <c r="AG2171" s="20"/>
      <c r="AH2171" s="20"/>
      <c r="AI2171" s="20"/>
      <c r="AJ2171" s="20"/>
      <c r="AK2171" s="20"/>
      <c r="AL2171" s="20"/>
      <c r="AM2171" s="20"/>
      <c r="AN2171" s="20"/>
      <c r="AO2171" s="20"/>
      <c r="AP2171" s="20"/>
      <c r="AQ2171" s="20"/>
      <c r="AR2171" s="20"/>
    </row>
    <row r="2172" spans="5:44" x14ac:dyDescent="0.25">
      <c r="E2172" s="20"/>
      <c r="F2172" s="20"/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  <c r="Q2172" s="20"/>
      <c r="R2172" s="20"/>
      <c r="S2172" s="20"/>
      <c r="T2172" s="20"/>
      <c r="U2172" s="20"/>
      <c r="V2172" s="20"/>
      <c r="W2172" s="20"/>
      <c r="X2172" s="20"/>
      <c r="Y2172" s="20"/>
      <c r="Z2172" s="20"/>
      <c r="AA2172" s="20"/>
      <c r="AB2172" s="20"/>
      <c r="AC2172" s="20"/>
      <c r="AD2172" s="20"/>
      <c r="AE2172" s="20"/>
      <c r="AF2172" s="20"/>
      <c r="AG2172" s="20"/>
      <c r="AH2172" s="20"/>
      <c r="AI2172" s="20"/>
      <c r="AJ2172" s="20"/>
      <c r="AK2172" s="20"/>
      <c r="AL2172" s="20"/>
      <c r="AM2172" s="20"/>
      <c r="AN2172" s="20"/>
      <c r="AO2172" s="20"/>
      <c r="AP2172" s="20"/>
      <c r="AQ2172" s="20"/>
      <c r="AR2172" s="20"/>
    </row>
    <row r="2173" spans="5:44" x14ac:dyDescent="0.25">
      <c r="E2173" s="20"/>
      <c r="F2173" s="20"/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  <c r="Q2173" s="20"/>
      <c r="R2173" s="20"/>
      <c r="S2173" s="20"/>
      <c r="T2173" s="20"/>
      <c r="U2173" s="20"/>
      <c r="V2173" s="20"/>
      <c r="W2173" s="20"/>
      <c r="X2173" s="20"/>
      <c r="Y2173" s="20"/>
      <c r="Z2173" s="20"/>
      <c r="AA2173" s="20"/>
      <c r="AB2173" s="20"/>
      <c r="AC2173" s="20"/>
      <c r="AD2173" s="20"/>
      <c r="AE2173" s="20"/>
      <c r="AF2173" s="20"/>
      <c r="AG2173" s="20"/>
      <c r="AH2173" s="20"/>
      <c r="AI2173" s="20"/>
      <c r="AJ2173" s="20"/>
      <c r="AK2173" s="20"/>
      <c r="AL2173" s="20"/>
      <c r="AM2173" s="20"/>
      <c r="AN2173" s="20"/>
      <c r="AO2173" s="20"/>
      <c r="AP2173" s="20"/>
      <c r="AQ2173" s="20"/>
      <c r="AR2173" s="20"/>
    </row>
    <row r="2174" spans="5:44" x14ac:dyDescent="0.25">
      <c r="E2174" s="20"/>
      <c r="F2174" s="20"/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  <c r="Q2174" s="20"/>
      <c r="R2174" s="20"/>
      <c r="S2174" s="20"/>
      <c r="T2174" s="20"/>
      <c r="U2174" s="20"/>
      <c r="V2174" s="20"/>
      <c r="W2174" s="20"/>
      <c r="X2174" s="20"/>
      <c r="Y2174" s="20"/>
      <c r="Z2174" s="20"/>
      <c r="AA2174" s="20"/>
      <c r="AB2174" s="20"/>
      <c r="AC2174" s="20"/>
      <c r="AD2174" s="20"/>
      <c r="AE2174" s="20"/>
      <c r="AF2174" s="20"/>
      <c r="AG2174" s="20"/>
      <c r="AH2174" s="20"/>
      <c r="AI2174" s="20"/>
      <c r="AJ2174" s="20"/>
      <c r="AK2174" s="20"/>
      <c r="AL2174" s="20"/>
      <c r="AM2174" s="20"/>
      <c r="AN2174" s="20"/>
      <c r="AO2174" s="20"/>
      <c r="AP2174" s="20"/>
      <c r="AQ2174" s="20"/>
      <c r="AR2174" s="20"/>
    </row>
    <row r="2175" spans="5:44" x14ac:dyDescent="0.25">
      <c r="E2175" s="20"/>
      <c r="F2175" s="20"/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  <c r="Q2175" s="20"/>
      <c r="R2175" s="20"/>
      <c r="S2175" s="20"/>
      <c r="T2175" s="20"/>
      <c r="U2175" s="20"/>
      <c r="V2175" s="20"/>
      <c r="W2175" s="20"/>
      <c r="X2175" s="20"/>
      <c r="Y2175" s="20"/>
      <c r="Z2175" s="20"/>
      <c r="AA2175" s="20"/>
      <c r="AB2175" s="20"/>
      <c r="AC2175" s="20"/>
      <c r="AD2175" s="20"/>
      <c r="AE2175" s="20"/>
      <c r="AF2175" s="20"/>
      <c r="AG2175" s="20"/>
      <c r="AH2175" s="20"/>
      <c r="AI2175" s="20"/>
      <c r="AJ2175" s="20"/>
      <c r="AK2175" s="20"/>
      <c r="AL2175" s="20"/>
      <c r="AM2175" s="20"/>
      <c r="AN2175" s="20"/>
      <c r="AO2175" s="20"/>
      <c r="AP2175" s="20"/>
      <c r="AQ2175" s="20"/>
      <c r="AR2175" s="20"/>
    </row>
    <row r="2176" spans="5:44" x14ac:dyDescent="0.25">
      <c r="E2176" s="20"/>
      <c r="F2176" s="20"/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  <c r="Q2176" s="20"/>
      <c r="R2176" s="20"/>
      <c r="S2176" s="20"/>
      <c r="T2176" s="20"/>
      <c r="U2176" s="20"/>
      <c r="V2176" s="20"/>
      <c r="W2176" s="20"/>
      <c r="X2176" s="20"/>
      <c r="Y2176" s="20"/>
      <c r="Z2176" s="20"/>
      <c r="AA2176" s="20"/>
      <c r="AB2176" s="20"/>
      <c r="AC2176" s="20"/>
      <c r="AD2176" s="20"/>
      <c r="AE2176" s="20"/>
      <c r="AF2176" s="20"/>
      <c r="AG2176" s="20"/>
      <c r="AH2176" s="20"/>
      <c r="AI2176" s="20"/>
      <c r="AJ2176" s="20"/>
      <c r="AK2176" s="20"/>
      <c r="AL2176" s="20"/>
      <c r="AM2176" s="20"/>
      <c r="AN2176" s="20"/>
      <c r="AO2176" s="20"/>
      <c r="AP2176" s="20"/>
      <c r="AQ2176" s="20"/>
      <c r="AR2176" s="20"/>
    </row>
    <row r="2177" spans="5:44" x14ac:dyDescent="0.25">
      <c r="E2177" s="20"/>
      <c r="F2177" s="20"/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  <c r="Q2177" s="20"/>
      <c r="R2177" s="20"/>
      <c r="S2177" s="20"/>
      <c r="T2177" s="20"/>
      <c r="U2177" s="20"/>
      <c r="V2177" s="20"/>
      <c r="W2177" s="20"/>
      <c r="X2177" s="20"/>
      <c r="Y2177" s="20"/>
      <c r="Z2177" s="20"/>
      <c r="AA2177" s="20"/>
      <c r="AB2177" s="20"/>
      <c r="AC2177" s="20"/>
      <c r="AD2177" s="20"/>
      <c r="AE2177" s="20"/>
      <c r="AF2177" s="20"/>
      <c r="AG2177" s="20"/>
      <c r="AH2177" s="20"/>
      <c r="AI2177" s="20"/>
      <c r="AJ2177" s="20"/>
      <c r="AK2177" s="20"/>
      <c r="AL2177" s="20"/>
      <c r="AM2177" s="20"/>
      <c r="AN2177" s="20"/>
      <c r="AO2177" s="20"/>
      <c r="AP2177" s="20"/>
      <c r="AQ2177" s="20"/>
      <c r="AR2177" s="20"/>
    </row>
    <row r="2178" spans="5:44" x14ac:dyDescent="0.25">
      <c r="E2178" s="20"/>
      <c r="F2178" s="20"/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  <c r="Q2178" s="20"/>
      <c r="R2178" s="20"/>
      <c r="S2178" s="20"/>
      <c r="T2178" s="20"/>
      <c r="U2178" s="20"/>
      <c r="V2178" s="20"/>
      <c r="W2178" s="20"/>
      <c r="X2178" s="20"/>
      <c r="Y2178" s="20"/>
      <c r="Z2178" s="20"/>
      <c r="AA2178" s="20"/>
      <c r="AB2178" s="20"/>
      <c r="AC2178" s="20"/>
      <c r="AD2178" s="20"/>
      <c r="AE2178" s="20"/>
      <c r="AF2178" s="20"/>
      <c r="AG2178" s="20"/>
      <c r="AH2178" s="20"/>
      <c r="AI2178" s="20"/>
      <c r="AJ2178" s="20"/>
      <c r="AK2178" s="20"/>
      <c r="AL2178" s="20"/>
      <c r="AM2178" s="20"/>
      <c r="AN2178" s="20"/>
      <c r="AO2178" s="20"/>
      <c r="AP2178" s="20"/>
      <c r="AQ2178" s="20"/>
      <c r="AR2178" s="20"/>
    </row>
    <row r="2179" spans="5:44" x14ac:dyDescent="0.25">
      <c r="E2179" s="20"/>
      <c r="F2179" s="20"/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  <c r="Q2179" s="20"/>
      <c r="R2179" s="20"/>
      <c r="S2179" s="20"/>
      <c r="T2179" s="20"/>
      <c r="U2179" s="20"/>
      <c r="V2179" s="20"/>
      <c r="W2179" s="20"/>
      <c r="X2179" s="20"/>
      <c r="Y2179" s="20"/>
      <c r="Z2179" s="20"/>
      <c r="AA2179" s="20"/>
      <c r="AB2179" s="20"/>
      <c r="AC2179" s="20"/>
      <c r="AD2179" s="20"/>
      <c r="AE2179" s="20"/>
      <c r="AF2179" s="20"/>
      <c r="AG2179" s="20"/>
      <c r="AH2179" s="20"/>
      <c r="AI2179" s="20"/>
      <c r="AJ2179" s="20"/>
      <c r="AK2179" s="20"/>
      <c r="AL2179" s="20"/>
      <c r="AM2179" s="20"/>
      <c r="AN2179" s="20"/>
      <c r="AO2179" s="20"/>
      <c r="AP2179" s="20"/>
      <c r="AQ2179" s="20"/>
      <c r="AR2179" s="20"/>
    </row>
    <row r="2180" spans="5:44" x14ac:dyDescent="0.25">
      <c r="E2180" s="20"/>
      <c r="F2180" s="20"/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  <c r="Q2180" s="20"/>
      <c r="R2180" s="20"/>
      <c r="S2180" s="20"/>
      <c r="T2180" s="20"/>
      <c r="U2180" s="20"/>
      <c r="V2180" s="20"/>
      <c r="W2180" s="20"/>
      <c r="X2180" s="20"/>
      <c r="Y2180" s="20"/>
      <c r="Z2180" s="20"/>
      <c r="AA2180" s="20"/>
      <c r="AB2180" s="20"/>
      <c r="AC2180" s="20"/>
      <c r="AD2180" s="20"/>
      <c r="AE2180" s="20"/>
      <c r="AF2180" s="20"/>
      <c r="AG2180" s="20"/>
      <c r="AH2180" s="20"/>
      <c r="AI2180" s="20"/>
      <c r="AJ2180" s="20"/>
      <c r="AK2180" s="20"/>
      <c r="AL2180" s="20"/>
      <c r="AM2180" s="20"/>
      <c r="AN2180" s="20"/>
      <c r="AO2180" s="20"/>
      <c r="AP2180" s="20"/>
      <c r="AQ2180" s="20"/>
      <c r="AR2180" s="20"/>
    </row>
    <row r="2181" spans="5:44" x14ac:dyDescent="0.25">
      <c r="E2181" s="20"/>
      <c r="F2181" s="20"/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  <c r="Q2181" s="20"/>
      <c r="R2181" s="20"/>
      <c r="S2181" s="20"/>
      <c r="T2181" s="20"/>
      <c r="U2181" s="20"/>
      <c r="V2181" s="20"/>
      <c r="W2181" s="20"/>
      <c r="X2181" s="20"/>
      <c r="Y2181" s="20"/>
      <c r="Z2181" s="20"/>
      <c r="AA2181" s="20"/>
      <c r="AB2181" s="20"/>
      <c r="AC2181" s="20"/>
      <c r="AD2181" s="20"/>
      <c r="AE2181" s="20"/>
      <c r="AF2181" s="20"/>
      <c r="AG2181" s="20"/>
      <c r="AH2181" s="20"/>
      <c r="AI2181" s="20"/>
      <c r="AJ2181" s="20"/>
      <c r="AK2181" s="20"/>
      <c r="AL2181" s="20"/>
      <c r="AM2181" s="20"/>
      <c r="AN2181" s="20"/>
      <c r="AO2181" s="20"/>
      <c r="AP2181" s="20"/>
      <c r="AQ2181" s="20"/>
      <c r="AR2181" s="20"/>
    </row>
    <row r="2182" spans="5:44" x14ac:dyDescent="0.25"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  <c r="Q2182" s="20"/>
      <c r="R2182" s="20"/>
      <c r="S2182" s="20"/>
      <c r="T2182" s="20"/>
      <c r="U2182" s="20"/>
      <c r="V2182" s="20"/>
      <c r="W2182" s="20"/>
      <c r="X2182" s="20"/>
      <c r="Y2182" s="20"/>
      <c r="Z2182" s="20"/>
      <c r="AA2182" s="20"/>
      <c r="AB2182" s="20"/>
      <c r="AC2182" s="20"/>
      <c r="AD2182" s="20"/>
      <c r="AE2182" s="20"/>
      <c r="AF2182" s="20"/>
      <c r="AG2182" s="20"/>
      <c r="AH2182" s="20"/>
      <c r="AI2182" s="20"/>
      <c r="AJ2182" s="20"/>
      <c r="AK2182" s="20"/>
      <c r="AL2182" s="20"/>
      <c r="AM2182" s="20"/>
      <c r="AN2182" s="20"/>
      <c r="AO2182" s="20"/>
      <c r="AP2182" s="20"/>
      <c r="AQ2182" s="20"/>
      <c r="AR2182" s="20"/>
    </row>
    <row r="2183" spans="5:44" x14ac:dyDescent="0.25">
      <c r="E2183" s="20"/>
      <c r="F2183" s="20"/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  <c r="Q2183" s="20"/>
      <c r="R2183" s="20"/>
      <c r="S2183" s="20"/>
      <c r="T2183" s="20"/>
      <c r="U2183" s="20"/>
      <c r="V2183" s="20"/>
      <c r="W2183" s="20"/>
      <c r="X2183" s="20"/>
      <c r="Y2183" s="20"/>
      <c r="Z2183" s="20"/>
      <c r="AA2183" s="20"/>
      <c r="AB2183" s="20"/>
      <c r="AC2183" s="20"/>
      <c r="AD2183" s="20"/>
      <c r="AE2183" s="20"/>
      <c r="AF2183" s="20"/>
      <c r="AG2183" s="20"/>
      <c r="AH2183" s="20"/>
      <c r="AI2183" s="20"/>
      <c r="AJ2183" s="20"/>
      <c r="AK2183" s="20"/>
      <c r="AL2183" s="20"/>
      <c r="AM2183" s="20"/>
      <c r="AN2183" s="20"/>
      <c r="AO2183" s="20"/>
      <c r="AP2183" s="20"/>
      <c r="AQ2183" s="20"/>
      <c r="AR2183" s="20"/>
    </row>
    <row r="2184" spans="5:44" x14ac:dyDescent="0.25">
      <c r="E2184" s="20"/>
      <c r="F2184" s="20"/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  <c r="Q2184" s="20"/>
      <c r="R2184" s="20"/>
      <c r="S2184" s="20"/>
      <c r="T2184" s="20"/>
      <c r="U2184" s="20"/>
      <c r="V2184" s="20"/>
      <c r="W2184" s="20"/>
      <c r="X2184" s="20"/>
      <c r="Y2184" s="20"/>
      <c r="Z2184" s="20"/>
      <c r="AA2184" s="20"/>
      <c r="AB2184" s="20"/>
      <c r="AC2184" s="20"/>
      <c r="AD2184" s="20"/>
      <c r="AE2184" s="20"/>
      <c r="AF2184" s="20"/>
      <c r="AG2184" s="20"/>
      <c r="AH2184" s="20"/>
      <c r="AI2184" s="20"/>
      <c r="AJ2184" s="20"/>
      <c r="AK2184" s="20"/>
      <c r="AL2184" s="20"/>
      <c r="AM2184" s="20"/>
      <c r="AN2184" s="20"/>
      <c r="AO2184" s="20"/>
      <c r="AP2184" s="20"/>
      <c r="AQ2184" s="20"/>
      <c r="AR2184" s="20"/>
    </row>
    <row r="2185" spans="5:44" x14ac:dyDescent="0.25">
      <c r="E2185" s="20"/>
      <c r="F2185" s="20"/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  <c r="Q2185" s="20"/>
      <c r="R2185" s="20"/>
      <c r="S2185" s="20"/>
      <c r="T2185" s="20"/>
      <c r="U2185" s="20"/>
      <c r="V2185" s="20"/>
      <c r="W2185" s="20"/>
      <c r="X2185" s="20"/>
      <c r="Y2185" s="20"/>
      <c r="Z2185" s="20"/>
      <c r="AA2185" s="20"/>
      <c r="AB2185" s="20"/>
      <c r="AC2185" s="20"/>
      <c r="AD2185" s="20"/>
      <c r="AE2185" s="20"/>
      <c r="AF2185" s="20"/>
      <c r="AG2185" s="20"/>
      <c r="AH2185" s="20"/>
      <c r="AI2185" s="20"/>
      <c r="AJ2185" s="20"/>
      <c r="AK2185" s="20"/>
      <c r="AL2185" s="20"/>
      <c r="AM2185" s="20"/>
      <c r="AN2185" s="20"/>
      <c r="AO2185" s="20"/>
      <c r="AP2185" s="20"/>
      <c r="AQ2185" s="20"/>
      <c r="AR2185" s="20"/>
    </row>
    <row r="2186" spans="5:44" x14ac:dyDescent="0.25">
      <c r="E2186" s="20"/>
      <c r="F2186" s="20"/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  <c r="Q2186" s="20"/>
      <c r="R2186" s="20"/>
      <c r="S2186" s="20"/>
      <c r="T2186" s="20"/>
      <c r="U2186" s="20"/>
      <c r="V2186" s="20"/>
      <c r="W2186" s="20"/>
      <c r="X2186" s="20"/>
      <c r="Y2186" s="20"/>
      <c r="Z2186" s="20"/>
      <c r="AA2186" s="20"/>
      <c r="AB2186" s="20"/>
      <c r="AC2186" s="20"/>
      <c r="AD2186" s="20"/>
      <c r="AE2186" s="20"/>
      <c r="AF2186" s="20"/>
      <c r="AG2186" s="20"/>
      <c r="AH2186" s="20"/>
      <c r="AI2186" s="20"/>
      <c r="AJ2186" s="20"/>
      <c r="AK2186" s="20"/>
      <c r="AL2186" s="20"/>
      <c r="AM2186" s="20"/>
      <c r="AN2186" s="20"/>
      <c r="AO2186" s="20"/>
      <c r="AP2186" s="20"/>
      <c r="AQ2186" s="20"/>
      <c r="AR2186" s="20"/>
    </row>
    <row r="2187" spans="5:44" x14ac:dyDescent="0.25">
      <c r="E2187" s="20"/>
      <c r="F2187" s="20"/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  <c r="Q2187" s="20"/>
      <c r="R2187" s="20"/>
      <c r="S2187" s="20"/>
      <c r="T2187" s="20"/>
      <c r="U2187" s="20"/>
      <c r="V2187" s="20"/>
      <c r="W2187" s="20"/>
      <c r="X2187" s="20"/>
      <c r="Y2187" s="20"/>
      <c r="Z2187" s="20"/>
      <c r="AA2187" s="20"/>
      <c r="AB2187" s="20"/>
      <c r="AC2187" s="20"/>
      <c r="AD2187" s="20"/>
      <c r="AE2187" s="20"/>
      <c r="AF2187" s="20"/>
      <c r="AG2187" s="20"/>
      <c r="AH2187" s="20"/>
      <c r="AI2187" s="20"/>
      <c r="AJ2187" s="20"/>
      <c r="AK2187" s="20"/>
      <c r="AL2187" s="20"/>
      <c r="AM2187" s="20"/>
      <c r="AN2187" s="20"/>
      <c r="AO2187" s="20"/>
      <c r="AP2187" s="20"/>
      <c r="AQ2187" s="20"/>
      <c r="AR2187" s="20"/>
    </row>
    <row r="2188" spans="5:44" x14ac:dyDescent="0.25">
      <c r="E2188" s="20"/>
      <c r="F2188" s="20"/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  <c r="Q2188" s="20"/>
      <c r="R2188" s="20"/>
      <c r="S2188" s="20"/>
      <c r="T2188" s="20"/>
      <c r="U2188" s="20"/>
      <c r="V2188" s="20"/>
      <c r="W2188" s="20"/>
      <c r="X2188" s="20"/>
      <c r="Y2188" s="20"/>
      <c r="Z2188" s="20"/>
      <c r="AA2188" s="20"/>
      <c r="AB2188" s="20"/>
      <c r="AC2188" s="20"/>
      <c r="AD2188" s="20"/>
      <c r="AE2188" s="20"/>
      <c r="AF2188" s="20"/>
      <c r="AG2188" s="20"/>
      <c r="AH2188" s="20"/>
      <c r="AI2188" s="20"/>
      <c r="AJ2188" s="20"/>
      <c r="AK2188" s="20"/>
      <c r="AL2188" s="20"/>
      <c r="AM2188" s="20"/>
      <c r="AN2188" s="20"/>
      <c r="AO2188" s="20"/>
      <c r="AP2188" s="20"/>
      <c r="AQ2188" s="20"/>
      <c r="AR2188" s="20"/>
    </row>
    <row r="2189" spans="5:44" x14ac:dyDescent="0.25">
      <c r="E2189" s="20"/>
      <c r="F2189" s="20"/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  <c r="Q2189" s="20"/>
      <c r="R2189" s="20"/>
      <c r="S2189" s="20"/>
      <c r="T2189" s="20"/>
      <c r="U2189" s="20"/>
      <c r="V2189" s="20"/>
      <c r="W2189" s="20"/>
      <c r="X2189" s="20"/>
      <c r="Y2189" s="20"/>
      <c r="Z2189" s="20"/>
      <c r="AA2189" s="20"/>
      <c r="AB2189" s="20"/>
      <c r="AC2189" s="20"/>
      <c r="AD2189" s="20"/>
      <c r="AE2189" s="20"/>
      <c r="AF2189" s="20"/>
      <c r="AG2189" s="20"/>
      <c r="AH2189" s="20"/>
      <c r="AI2189" s="20"/>
      <c r="AJ2189" s="20"/>
      <c r="AK2189" s="20"/>
      <c r="AL2189" s="20"/>
      <c r="AM2189" s="20"/>
      <c r="AN2189" s="20"/>
      <c r="AO2189" s="20"/>
      <c r="AP2189" s="20"/>
      <c r="AQ2189" s="20"/>
      <c r="AR2189" s="20"/>
    </row>
    <row r="2190" spans="5:44" x14ac:dyDescent="0.25">
      <c r="E2190" s="20"/>
      <c r="F2190" s="20"/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  <c r="Q2190" s="20"/>
      <c r="R2190" s="20"/>
      <c r="S2190" s="20"/>
      <c r="T2190" s="20"/>
      <c r="U2190" s="20"/>
      <c r="V2190" s="20"/>
      <c r="W2190" s="20"/>
      <c r="X2190" s="20"/>
      <c r="Y2190" s="20"/>
      <c r="Z2190" s="20"/>
      <c r="AA2190" s="20"/>
      <c r="AB2190" s="20"/>
      <c r="AC2190" s="20"/>
      <c r="AD2190" s="20"/>
      <c r="AE2190" s="20"/>
      <c r="AF2190" s="20"/>
      <c r="AG2190" s="20"/>
      <c r="AH2190" s="20"/>
      <c r="AI2190" s="20"/>
      <c r="AJ2190" s="20"/>
      <c r="AK2190" s="20"/>
      <c r="AL2190" s="20"/>
      <c r="AM2190" s="20"/>
      <c r="AN2190" s="20"/>
      <c r="AO2190" s="20"/>
      <c r="AP2190" s="20"/>
      <c r="AQ2190" s="20"/>
      <c r="AR2190" s="20"/>
    </row>
    <row r="2191" spans="5:44" x14ac:dyDescent="0.25">
      <c r="E2191" s="20"/>
      <c r="F2191" s="20"/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  <c r="Q2191" s="20"/>
      <c r="R2191" s="20"/>
      <c r="S2191" s="20"/>
      <c r="T2191" s="20"/>
      <c r="U2191" s="20"/>
      <c r="V2191" s="20"/>
      <c r="W2191" s="20"/>
      <c r="X2191" s="20"/>
      <c r="Y2191" s="20"/>
      <c r="Z2191" s="20"/>
      <c r="AA2191" s="20"/>
      <c r="AB2191" s="20"/>
      <c r="AC2191" s="20"/>
      <c r="AD2191" s="20"/>
      <c r="AE2191" s="20"/>
      <c r="AF2191" s="20"/>
      <c r="AG2191" s="20"/>
      <c r="AH2191" s="20"/>
      <c r="AI2191" s="20"/>
      <c r="AJ2191" s="20"/>
      <c r="AK2191" s="20"/>
      <c r="AL2191" s="20"/>
      <c r="AM2191" s="20"/>
      <c r="AN2191" s="20"/>
      <c r="AO2191" s="20"/>
      <c r="AP2191" s="20"/>
      <c r="AQ2191" s="20"/>
      <c r="AR2191" s="20"/>
    </row>
    <row r="2192" spans="5:44" x14ac:dyDescent="0.25">
      <c r="E2192" s="20"/>
      <c r="F2192" s="20"/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  <c r="Q2192" s="20"/>
      <c r="R2192" s="20"/>
      <c r="S2192" s="20"/>
      <c r="T2192" s="20"/>
      <c r="U2192" s="20"/>
      <c r="V2192" s="20"/>
      <c r="W2192" s="20"/>
      <c r="X2192" s="20"/>
      <c r="Y2192" s="20"/>
      <c r="Z2192" s="20"/>
      <c r="AA2192" s="20"/>
      <c r="AB2192" s="20"/>
      <c r="AC2192" s="20"/>
      <c r="AD2192" s="20"/>
      <c r="AE2192" s="20"/>
      <c r="AF2192" s="20"/>
      <c r="AG2192" s="20"/>
      <c r="AH2192" s="20"/>
      <c r="AI2192" s="20"/>
      <c r="AJ2192" s="20"/>
      <c r="AK2192" s="20"/>
      <c r="AL2192" s="20"/>
      <c r="AM2192" s="20"/>
      <c r="AN2192" s="20"/>
      <c r="AO2192" s="20"/>
      <c r="AP2192" s="20"/>
      <c r="AQ2192" s="20"/>
      <c r="AR2192" s="20"/>
    </row>
    <row r="2193" spans="5:44" x14ac:dyDescent="0.25">
      <c r="E2193" s="20"/>
      <c r="F2193" s="20"/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  <c r="Q2193" s="20"/>
      <c r="R2193" s="20"/>
      <c r="S2193" s="20"/>
      <c r="T2193" s="20"/>
      <c r="U2193" s="20"/>
      <c r="V2193" s="20"/>
      <c r="W2193" s="20"/>
      <c r="X2193" s="20"/>
      <c r="Y2193" s="20"/>
      <c r="Z2193" s="20"/>
      <c r="AA2193" s="20"/>
      <c r="AB2193" s="20"/>
      <c r="AC2193" s="20"/>
      <c r="AD2193" s="20"/>
      <c r="AE2193" s="20"/>
      <c r="AF2193" s="20"/>
      <c r="AG2193" s="20"/>
      <c r="AH2193" s="20"/>
      <c r="AI2193" s="20"/>
      <c r="AJ2193" s="20"/>
      <c r="AK2193" s="20"/>
      <c r="AL2193" s="20"/>
      <c r="AM2193" s="20"/>
      <c r="AN2193" s="20"/>
      <c r="AO2193" s="20"/>
      <c r="AP2193" s="20"/>
      <c r="AQ2193" s="20"/>
      <c r="AR2193" s="20"/>
    </row>
    <row r="2194" spans="5:44" x14ac:dyDescent="0.25">
      <c r="E2194" s="20"/>
      <c r="F2194" s="20"/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  <c r="Q2194" s="20"/>
      <c r="R2194" s="20"/>
      <c r="S2194" s="20"/>
      <c r="T2194" s="20"/>
      <c r="U2194" s="20"/>
      <c r="V2194" s="20"/>
      <c r="W2194" s="20"/>
      <c r="X2194" s="20"/>
      <c r="Y2194" s="20"/>
      <c r="Z2194" s="20"/>
      <c r="AA2194" s="20"/>
      <c r="AB2194" s="20"/>
      <c r="AC2194" s="20"/>
      <c r="AD2194" s="20"/>
      <c r="AE2194" s="20"/>
      <c r="AF2194" s="20"/>
      <c r="AG2194" s="20"/>
      <c r="AH2194" s="20"/>
      <c r="AI2194" s="20"/>
      <c r="AJ2194" s="20"/>
      <c r="AK2194" s="20"/>
      <c r="AL2194" s="20"/>
      <c r="AM2194" s="20"/>
      <c r="AN2194" s="20"/>
      <c r="AO2194" s="20"/>
      <c r="AP2194" s="20"/>
      <c r="AQ2194" s="20"/>
      <c r="AR2194" s="20"/>
    </row>
    <row r="2195" spans="5:44" x14ac:dyDescent="0.25">
      <c r="E2195" s="20"/>
      <c r="F2195" s="20"/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  <c r="Q2195" s="20"/>
      <c r="R2195" s="20"/>
      <c r="S2195" s="20"/>
      <c r="T2195" s="20"/>
      <c r="U2195" s="20"/>
      <c r="V2195" s="20"/>
      <c r="W2195" s="20"/>
      <c r="X2195" s="20"/>
      <c r="Y2195" s="20"/>
      <c r="Z2195" s="20"/>
      <c r="AA2195" s="20"/>
      <c r="AB2195" s="20"/>
      <c r="AC2195" s="20"/>
      <c r="AD2195" s="20"/>
      <c r="AE2195" s="20"/>
      <c r="AF2195" s="20"/>
      <c r="AG2195" s="20"/>
      <c r="AH2195" s="20"/>
      <c r="AI2195" s="20"/>
      <c r="AJ2195" s="20"/>
      <c r="AK2195" s="20"/>
      <c r="AL2195" s="20"/>
      <c r="AM2195" s="20"/>
      <c r="AN2195" s="20"/>
      <c r="AO2195" s="20"/>
      <c r="AP2195" s="20"/>
      <c r="AQ2195" s="20"/>
      <c r="AR2195" s="20"/>
    </row>
    <row r="2196" spans="5:44" x14ac:dyDescent="0.25">
      <c r="E2196" s="20"/>
      <c r="F2196" s="20"/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  <c r="Q2196" s="20"/>
      <c r="R2196" s="20"/>
      <c r="S2196" s="20"/>
      <c r="T2196" s="20"/>
      <c r="U2196" s="20"/>
      <c r="V2196" s="20"/>
      <c r="W2196" s="20"/>
      <c r="X2196" s="20"/>
      <c r="Y2196" s="20"/>
      <c r="Z2196" s="20"/>
      <c r="AA2196" s="20"/>
      <c r="AB2196" s="20"/>
      <c r="AC2196" s="20"/>
      <c r="AD2196" s="20"/>
      <c r="AE2196" s="20"/>
      <c r="AF2196" s="20"/>
      <c r="AG2196" s="20"/>
      <c r="AH2196" s="20"/>
      <c r="AI2196" s="20"/>
      <c r="AJ2196" s="20"/>
      <c r="AK2196" s="20"/>
      <c r="AL2196" s="20"/>
      <c r="AM2196" s="20"/>
      <c r="AN2196" s="20"/>
      <c r="AO2196" s="20"/>
      <c r="AP2196" s="20"/>
      <c r="AQ2196" s="20"/>
      <c r="AR2196" s="20"/>
    </row>
    <row r="2197" spans="5:44" x14ac:dyDescent="0.25">
      <c r="E2197" s="20"/>
      <c r="F2197" s="20"/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  <c r="Q2197" s="20"/>
      <c r="R2197" s="20"/>
      <c r="S2197" s="20"/>
      <c r="T2197" s="20"/>
      <c r="U2197" s="20"/>
      <c r="V2197" s="20"/>
      <c r="W2197" s="20"/>
      <c r="X2197" s="20"/>
      <c r="Y2197" s="20"/>
      <c r="Z2197" s="20"/>
      <c r="AA2197" s="20"/>
      <c r="AB2197" s="20"/>
      <c r="AC2197" s="20"/>
      <c r="AD2197" s="20"/>
      <c r="AE2197" s="20"/>
      <c r="AF2197" s="20"/>
      <c r="AG2197" s="20"/>
      <c r="AH2197" s="20"/>
      <c r="AI2197" s="20"/>
      <c r="AJ2197" s="20"/>
      <c r="AK2197" s="20"/>
      <c r="AL2197" s="20"/>
      <c r="AM2197" s="20"/>
      <c r="AN2197" s="20"/>
      <c r="AO2197" s="20"/>
      <c r="AP2197" s="20"/>
      <c r="AQ2197" s="20"/>
      <c r="AR2197" s="20"/>
    </row>
    <row r="2198" spans="5:44" x14ac:dyDescent="0.25">
      <c r="E2198" s="20"/>
      <c r="F2198" s="20"/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  <c r="Q2198" s="20"/>
      <c r="R2198" s="20"/>
      <c r="S2198" s="20"/>
      <c r="T2198" s="20"/>
      <c r="U2198" s="20"/>
      <c r="V2198" s="20"/>
      <c r="W2198" s="20"/>
      <c r="X2198" s="20"/>
      <c r="Y2198" s="20"/>
      <c r="Z2198" s="20"/>
      <c r="AA2198" s="20"/>
      <c r="AB2198" s="20"/>
      <c r="AC2198" s="20"/>
      <c r="AD2198" s="20"/>
      <c r="AE2198" s="20"/>
      <c r="AF2198" s="20"/>
      <c r="AG2198" s="20"/>
      <c r="AH2198" s="20"/>
      <c r="AI2198" s="20"/>
      <c r="AJ2198" s="20"/>
      <c r="AK2198" s="20"/>
      <c r="AL2198" s="20"/>
      <c r="AM2198" s="20"/>
      <c r="AN2198" s="20"/>
      <c r="AO2198" s="20"/>
      <c r="AP2198" s="20"/>
      <c r="AQ2198" s="20"/>
      <c r="AR2198" s="20"/>
    </row>
    <row r="2199" spans="5:44" x14ac:dyDescent="0.25">
      <c r="E2199" s="20"/>
      <c r="F2199" s="20"/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  <c r="Q2199" s="20"/>
      <c r="R2199" s="20"/>
      <c r="S2199" s="20"/>
      <c r="T2199" s="20"/>
      <c r="U2199" s="20"/>
      <c r="V2199" s="20"/>
      <c r="W2199" s="20"/>
      <c r="X2199" s="20"/>
      <c r="Y2199" s="20"/>
      <c r="Z2199" s="20"/>
      <c r="AA2199" s="20"/>
      <c r="AB2199" s="20"/>
      <c r="AC2199" s="20"/>
      <c r="AD2199" s="20"/>
      <c r="AE2199" s="20"/>
      <c r="AF2199" s="20"/>
      <c r="AG2199" s="20"/>
      <c r="AH2199" s="20"/>
      <c r="AI2199" s="20"/>
      <c r="AJ2199" s="20"/>
      <c r="AK2199" s="20"/>
      <c r="AL2199" s="20"/>
      <c r="AM2199" s="20"/>
      <c r="AN2199" s="20"/>
      <c r="AO2199" s="20"/>
      <c r="AP2199" s="20"/>
      <c r="AQ2199" s="20"/>
      <c r="AR2199" s="20"/>
    </row>
    <row r="2200" spans="5:44" x14ac:dyDescent="0.25">
      <c r="E2200" s="20"/>
      <c r="F2200" s="20"/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  <c r="Q2200" s="20"/>
      <c r="R2200" s="20"/>
      <c r="S2200" s="20"/>
      <c r="T2200" s="20"/>
      <c r="U2200" s="20"/>
      <c r="V2200" s="20"/>
      <c r="W2200" s="20"/>
      <c r="X2200" s="20"/>
      <c r="Y2200" s="20"/>
      <c r="Z2200" s="20"/>
      <c r="AA2200" s="20"/>
      <c r="AB2200" s="20"/>
      <c r="AC2200" s="20"/>
      <c r="AD2200" s="20"/>
      <c r="AE2200" s="20"/>
      <c r="AF2200" s="20"/>
      <c r="AG2200" s="20"/>
      <c r="AH2200" s="20"/>
      <c r="AI2200" s="20"/>
      <c r="AJ2200" s="20"/>
      <c r="AK2200" s="20"/>
      <c r="AL2200" s="20"/>
      <c r="AM2200" s="20"/>
      <c r="AN2200" s="20"/>
      <c r="AO2200" s="20"/>
      <c r="AP2200" s="20"/>
      <c r="AQ2200" s="20"/>
      <c r="AR2200" s="20"/>
    </row>
    <row r="2201" spans="5:44" x14ac:dyDescent="0.25">
      <c r="E2201" s="20"/>
      <c r="F2201" s="20"/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  <c r="Q2201" s="20"/>
      <c r="R2201" s="20"/>
      <c r="S2201" s="20"/>
      <c r="T2201" s="20"/>
      <c r="U2201" s="20"/>
      <c r="V2201" s="20"/>
      <c r="W2201" s="20"/>
      <c r="X2201" s="20"/>
      <c r="Y2201" s="20"/>
      <c r="Z2201" s="20"/>
      <c r="AA2201" s="20"/>
      <c r="AB2201" s="20"/>
      <c r="AC2201" s="20"/>
      <c r="AD2201" s="20"/>
      <c r="AE2201" s="20"/>
      <c r="AF2201" s="20"/>
      <c r="AG2201" s="20"/>
      <c r="AH2201" s="20"/>
      <c r="AI2201" s="20"/>
      <c r="AJ2201" s="20"/>
      <c r="AK2201" s="20"/>
      <c r="AL2201" s="20"/>
      <c r="AM2201" s="20"/>
      <c r="AN2201" s="20"/>
      <c r="AO2201" s="20"/>
      <c r="AP2201" s="20"/>
      <c r="AQ2201" s="20"/>
      <c r="AR2201" s="20"/>
    </row>
    <row r="2202" spans="5:44" x14ac:dyDescent="0.25">
      <c r="E2202" s="20"/>
      <c r="F2202" s="20"/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  <c r="Q2202" s="20"/>
      <c r="R2202" s="20"/>
      <c r="S2202" s="20"/>
      <c r="T2202" s="20"/>
      <c r="U2202" s="20"/>
      <c r="V2202" s="20"/>
      <c r="W2202" s="20"/>
      <c r="X2202" s="20"/>
      <c r="Y2202" s="20"/>
      <c r="Z2202" s="20"/>
      <c r="AA2202" s="20"/>
      <c r="AB2202" s="20"/>
      <c r="AC2202" s="20"/>
      <c r="AD2202" s="20"/>
      <c r="AE2202" s="20"/>
      <c r="AF2202" s="20"/>
      <c r="AG2202" s="20"/>
      <c r="AH2202" s="20"/>
      <c r="AI2202" s="20"/>
      <c r="AJ2202" s="20"/>
      <c r="AK2202" s="20"/>
      <c r="AL2202" s="20"/>
      <c r="AM2202" s="20"/>
      <c r="AN2202" s="20"/>
      <c r="AO2202" s="20"/>
      <c r="AP2202" s="20"/>
      <c r="AQ2202" s="20"/>
      <c r="AR2202" s="20"/>
    </row>
    <row r="2203" spans="5:44" x14ac:dyDescent="0.25">
      <c r="E2203" s="20"/>
      <c r="F2203" s="20"/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  <c r="Q2203" s="20"/>
      <c r="R2203" s="20"/>
      <c r="S2203" s="20"/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20"/>
      <c r="AG2203" s="20"/>
      <c r="AH2203" s="20"/>
      <c r="AI2203" s="20"/>
      <c r="AJ2203" s="20"/>
      <c r="AK2203" s="20"/>
      <c r="AL2203" s="20"/>
      <c r="AM2203" s="20"/>
      <c r="AN2203" s="20"/>
      <c r="AO2203" s="20"/>
      <c r="AP2203" s="20"/>
      <c r="AQ2203" s="20"/>
      <c r="AR2203" s="20"/>
    </row>
    <row r="2204" spans="5:44" x14ac:dyDescent="0.25">
      <c r="E2204" s="20"/>
      <c r="F2204" s="20"/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  <c r="Q2204" s="20"/>
      <c r="R2204" s="20"/>
      <c r="S2204" s="20"/>
      <c r="T2204" s="20"/>
      <c r="U2204" s="20"/>
      <c r="V2204" s="20"/>
      <c r="W2204" s="20"/>
      <c r="X2204" s="20"/>
      <c r="Y2204" s="20"/>
      <c r="Z2204" s="20"/>
      <c r="AA2204" s="20"/>
      <c r="AB2204" s="20"/>
      <c r="AC2204" s="20"/>
      <c r="AD2204" s="20"/>
      <c r="AE2204" s="20"/>
      <c r="AF2204" s="20"/>
      <c r="AG2204" s="20"/>
      <c r="AH2204" s="20"/>
      <c r="AI2204" s="20"/>
      <c r="AJ2204" s="20"/>
      <c r="AK2204" s="20"/>
      <c r="AL2204" s="20"/>
      <c r="AM2204" s="20"/>
      <c r="AN2204" s="20"/>
      <c r="AO2204" s="20"/>
      <c r="AP2204" s="20"/>
      <c r="AQ2204" s="20"/>
      <c r="AR2204" s="20"/>
    </row>
    <row r="2205" spans="5:44" x14ac:dyDescent="0.25">
      <c r="E2205" s="20"/>
      <c r="F2205" s="20"/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  <c r="Q2205" s="20"/>
      <c r="R2205" s="20"/>
      <c r="S2205" s="20"/>
      <c r="T2205" s="20"/>
      <c r="U2205" s="20"/>
      <c r="V2205" s="20"/>
      <c r="W2205" s="20"/>
      <c r="X2205" s="20"/>
      <c r="Y2205" s="20"/>
      <c r="Z2205" s="20"/>
      <c r="AA2205" s="20"/>
      <c r="AB2205" s="20"/>
      <c r="AC2205" s="20"/>
      <c r="AD2205" s="20"/>
      <c r="AE2205" s="20"/>
      <c r="AF2205" s="20"/>
      <c r="AG2205" s="20"/>
      <c r="AH2205" s="20"/>
      <c r="AI2205" s="20"/>
      <c r="AJ2205" s="20"/>
      <c r="AK2205" s="20"/>
      <c r="AL2205" s="20"/>
      <c r="AM2205" s="20"/>
      <c r="AN2205" s="20"/>
      <c r="AO2205" s="20"/>
      <c r="AP2205" s="20"/>
      <c r="AQ2205" s="20"/>
      <c r="AR2205" s="20"/>
    </row>
    <row r="2206" spans="5:44" x14ac:dyDescent="0.25">
      <c r="E2206" s="20"/>
      <c r="F2206" s="20"/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  <c r="Q2206" s="20"/>
      <c r="R2206" s="20"/>
      <c r="S2206" s="20"/>
      <c r="T2206" s="20"/>
      <c r="U2206" s="20"/>
      <c r="V2206" s="20"/>
      <c r="W2206" s="20"/>
      <c r="X2206" s="20"/>
      <c r="Y2206" s="20"/>
      <c r="Z2206" s="20"/>
      <c r="AA2206" s="20"/>
      <c r="AB2206" s="20"/>
      <c r="AC2206" s="20"/>
      <c r="AD2206" s="20"/>
      <c r="AE2206" s="20"/>
      <c r="AF2206" s="20"/>
      <c r="AG2206" s="20"/>
      <c r="AH2206" s="20"/>
      <c r="AI2206" s="20"/>
      <c r="AJ2206" s="20"/>
      <c r="AK2206" s="20"/>
      <c r="AL2206" s="20"/>
      <c r="AM2206" s="20"/>
      <c r="AN2206" s="20"/>
      <c r="AO2206" s="20"/>
      <c r="AP2206" s="20"/>
      <c r="AQ2206" s="20"/>
      <c r="AR2206" s="20"/>
    </row>
    <row r="2207" spans="5:44" x14ac:dyDescent="0.25">
      <c r="E2207" s="20"/>
      <c r="F2207" s="20"/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  <c r="Q2207" s="20"/>
      <c r="R2207" s="20"/>
      <c r="S2207" s="20"/>
      <c r="T2207" s="20"/>
      <c r="U2207" s="20"/>
      <c r="V2207" s="20"/>
      <c r="W2207" s="20"/>
      <c r="X2207" s="20"/>
      <c r="Y2207" s="20"/>
      <c r="Z2207" s="20"/>
      <c r="AA2207" s="20"/>
      <c r="AB2207" s="20"/>
      <c r="AC2207" s="20"/>
      <c r="AD2207" s="20"/>
      <c r="AE2207" s="20"/>
      <c r="AF2207" s="20"/>
      <c r="AG2207" s="20"/>
      <c r="AH2207" s="20"/>
      <c r="AI2207" s="20"/>
      <c r="AJ2207" s="20"/>
      <c r="AK2207" s="20"/>
      <c r="AL2207" s="20"/>
      <c r="AM2207" s="20"/>
      <c r="AN2207" s="20"/>
      <c r="AO2207" s="20"/>
      <c r="AP2207" s="20"/>
      <c r="AQ2207" s="20"/>
      <c r="AR2207" s="20"/>
    </row>
    <row r="2208" spans="5:44" x14ac:dyDescent="0.25"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  <c r="Q2208" s="20"/>
      <c r="R2208" s="20"/>
      <c r="S2208" s="20"/>
      <c r="T2208" s="20"/>
      <c r="U2208" s="20"/>
      <c r="V2208" s="20"/>
      <c r="W2208" s="20"/>
      <c r="X2208" s="20"/>
      <c r="Y2208" s="20"/>
      <c r="Z2208" s="20"/>
      <c r="AA2208" s="20"/>
      <c r="AB2208" s="20"/>
      <c r="AC2208" s="20"/>
      <c r="AD2208" s="20"/>
      <c r="AE2208" s="20"/>
      <c r="AF2208" s="20"/>
      <c r="AG2208" s="20"/>
      <c r="AH2208" s="20"/>
      <c r="AI2208" s="20"/>
      <c r="AJ2208" s="20"/>
      <c r="AK2208" s="20"/>
      <c r="AL2208" s="20"/>
      <c r="AM2208" s="20"/>
      <c r="AN2208" s="20"/>
      <c r="AO2208" s="20"/>
      <c r="AP2208" s="20"/>
      <c r="AQ2208" s="20"/>
      <c r="AR2208" s="20"/>
    </row>
    <row r="2209" spans="5:44" x14ac:dyDescent="0.25">
      <c r="E2209" s="20"/>
      <c r="F2209" s="20"/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  <c r="Q2209" s="20"/>
      <c r="R2209" s="20"/>
      <c r="S2209" s="20"/>
      <c r="T2209" s="20"/>
      <c r="U2209" s="20"/>
      <c r="V2209" s="20"/>
      <c r="W2209" s="20"/>
      <c r="X2209" s="20"/>
      <c r="Y2209" s="20"/>
      <c r="Z2209" s="20"/>
      <c r="AA2209" s="20"/>
      <c r="AB2209" s="20"/>
      <c r="AC2209" s="20"/>
      <c r="AD2209" s="20"/>
      <c r="AE2209" s="20"/>
      <c r="AF2209" s="20"/>
      <c r="AG2209" s="20"/>
      <c r="AH2209" s="20"/>
      <c r="AI2209" s="20"/>
      <c r="AJ2209" s="20"/>
      <c r="AK2209" s="20"/>
      <c r="AL2209" s="20"/>
      <c r="AM2209" s="20"/>
      <c r="AN2209" s="20"/>
      <c r="AO2209" s="20"/>
      <c r="AP2209" s="20"/>
      <c r="AQ2209" s="20"/>
      <c r="AR2209" s="20"/>
    </row>
    <row r="2210" spans="5:44" x14ac:dyDescent="0.25">
      <c r="E2210" s="20"/>
      <c r="F2210" s="20"/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  <c r="Q2210" s="20"/>
      <c r="R2210" s="20"/>
      <c r="S2210" s="20"/>
      <c r="T2210" s="20"/>
      <c r="U2210" s="20"/>
      <c r="V2210" s="20"/>
      <c r="W2210" s="20"/>
      <c r="X2210" s="20"/>
      <c r="Y2210" s="20"/>
      <c r="Z2210" s="20"/>
      <c r="AA2210" s="20"/>
      <c r="AB2210" s="20"/>
      <c r="AC2210" s="20"/>
      <c r="AD2210" s="20"/>
      <c r="AE2210" s="20"/>
      <c r="AF2210" s="20"/>
      <c r="AG2210" s="20"/>
      <c r="AH2210" s="20"/>
      <c r="AI2210" s="20"/>
      <c r="AJ2210" s="20"/>
      <c r="AK2210" s="20"/>
      <c r="AL2210" s="20"/>
      <c r="AM2210" s="20"/>
      <c r="AN2210" s="20"/>
      <c r="AO2210" s="20"/>
      <c r="AP2210" s="20"/>
      <c r="AQ2210" s="20"/>
      <c r="AR2210" s="20"/>
    </row>
    <row r="2211" spans="5:44" x14ac:dyDescent="0.25">
      <c r="E2211" s="20"/>
      <c r="F2211" s="20"/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  <c r="Q2211" s="20"/>
      <c r="R2211" s="20"/>
      <c r="S2211" s="20"/>
      <c r="T2211" s="20"/>
      <c r="U2211" s="20"/>
      <c r="V2211" s="20"/>
      <c r="W2211" s="20"/>
      <c r="X2211" s="20"/>
      <c r="Y2211" s="20"/>
      <c r="Z2211" s="20"/>
      <c r="AA2211" s="20"/>
      <c r="AB2211" s="20"/>
      <c r="AC2211" s="20"/>
      <c r="AD2211" s="20"/>
      <c r="AE2211" s="20"/>
      <c r="AF2211" s="20"/>
      <c r="AG2211" s="20"/>
      <c r="AH2211" s="20"/>
      <c r="AI2211" s="20"/>
      <c r="AJ2211" s="20"/>
      <c r="AK2211" s="20"/>
      <c r="AL2211" s="20"/>
      <c r="AM2211" s="20"/>
      <c r="AN2211" s="20"/>
      <c r="AO2211" s="20"/>
      <c r="AP2211" s="20"/>
      <c r="AQ2211" s="20"/>
      <c r="AR2211" s="20"/>
    </row>
    <row r="2212" spans="5:44" x14ac:dyDescent="0.25">
      <c r="E2212" s="20"/>
      <c r="F2212" s="20"/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  <c r="Q2212" s="20"/>
      <c r="R2212" s="20"/>
      <c r="S2212" s="20"/>
      <c r="T2212" s="20"/>
      <c r="U2212" s="20"/>
      <c r="V2212" s="20"/>
      <c r="W2212" s="20"/>
      <c r="X2212" s="20"/>
      <c r="Y2212" s="20"/>
      <c r="Z2212" s="20"/>
      <c r="AA2212" s="20"/>
      <c r="AB2212" s="20"/>
      <c r="AC2212" s="20"/>
      <c r="AD2212" s="20"/>
      <c r="AE2212" s="20"/>
      <c r="AF2212" s="20"/>
      <c r="AG2212" s="20"/>
      <c r="AH2212" s="20"/>
      <c r="AI2212" s="20"/>
      <c r="AJ2212" s="20"/>
      <c r="AK2212" s="20"/>
      <c r="AL2212" s="20"/>
      <c r="AM2212" s="20"/>
      <c r="AN2212" s="20"/>
      <c r="AO2212" s="20"/>
      <c r="AP2212" s="20"/>
      <c r="AQ2212" s="20"/>
      <c r="AR2212" s="20"/>
    </row>
    <row r="2213" spans="5:44" x14ac:dyDescent="0.25">
      <c r="E2213" s="20"/>
      <c r="F2213" s="20"/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  <c r="AE2213" s="20"/>
      <c r="AF2213" s="20"/>
      <c r="AG2213" s="20"/>
      <c r="AH2213" s="20"/>
      <c r="AI2213" s="20"/>
      <c r="AJ2213" s="20"/>
      <c r="AK2213" s="20"/>
      <c r="AL2213" s="20"/>
      <c r="AM2213" s="20"/>
      <c r="AN2213" s="20"/>
      <c r="AO2213" s="20"/>
      <c r="AP2213" s="20"/>
      <c r="AQ2213" s="20"/>
      <c r="AR2213" s="20"/>
    </row>
    <row r="2214" spans="5:44" x14ac:dyDescent="0.25">
      <c r="E2214" s="20"/>
      <c r="F2214" s="20"/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  <c r="AE2214" s="20"/>
      <c r="AF2214" s="20"/>
      <c r="AG2214" s="20"/>
      <c r="AH2214" s="20"/>
      <c r="AI2214" s="20"/>
      <c r="AJ2214" s="20"/>
      <c r="AK2214" s="20"/>
      <c r="AL2214" s="20"/>
      <c r="AM2214" s="20"/>
      <c r="AN2214" s="20"/>
      <c r="AO2214" s="20"/>
      <c r="AP2214" s="20"/>
      <c r="AQ2214" s="20"/>
      <c r="AR2214" s="20"/>
    </row>
    <row r="2215" spans="5:44" x14ac:dyDescent="0.25">
      <c r="E2215" s="20"/>
      <c r="F2215" s="20"/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  <c r="AE2215" s="20"/>
      <c r="AF2215" s="20"/>
      <c r="AG2215" s="20"/>
      <c r="AH2215" s="20"/>
      <c r="AI2215" s="20"/>
      <c r="AJ2215" s="20"/>
      <c r="AK2215" s="20"/>
      <c r="AL2215" s="20"/>
      <c r="AM2215" s="20"/>
      <c r="AN2215" s="20"/>
      <c r="AO2215" s="20"/>
      <c r="AP2215" s="20"/>
      <c r="AQ2215" s="20"/>
      <c r="AR2215" s="20"/>
    </row>
    <row r="2216" spans="5:44" x14ac:dyDescent="0.25">
      <c r="E2216" s="20"/>
      <c r="F2216" s="20"/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  <c r="Q2216" s="20"/>
      <c r="R2216" s="20"/>
      <c r="S2216" s="20"/>
      <c r="T2216" s="20"/>
      <c r="U2216" s="20"/>
      <c r="V2216" s="20"/>
      <c r="W2216" s="20"/>
      <c r="X2216" s="20"/>
      <c r="Y2216" s="20"/>
      <c r="Z2216" s="20"/>
      <c r="AA2216" s="20"/>
      <c r="AB2216" s="20"/>
      <c r="AC2216" s="20"/>
      <c r="AD2216" s="20"/>
      <c r="AE2216" s="20"/>
      <c r="AF2216" s="20"/>
      <c r="AG2216" s="20"/>
      <c r="AH2216" s="20"/>
      <c r="AI2216" s="20"/>
      <c r="AJ2216" s="20"/>
      <c r="AK2216" s="20"/>
      <c r="AL2216" s="20"/>
      <c r="AM2216" s="20"/>
      <c r="AN2216" s="20"/>
      <c r="AO2216" s="20"/>
      <c r="AP2216" s="20"/>
      <c r="AQ2216" s="20"/>
      <c r="AR2216" s="20"/>
    </row>
    <row r="2217" spans="5:44" x14ac:dyDescent="0.25">
      <c r="E2217" s="20"/>
      <c r="F2217" s="20"/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  <c r="Q2217" s="20"/>
      <c r="R2217" s="20"/>
      <c r="S2217" s="20"/>
      <c r="T2217" s="20"/>
      <c r="U2217" s="20"/>
      <c r="V2217" s="20"/>
      <c r="W2217" s="20"/>
      <c r="X2217" s="20"/>
      <c r="Y2217" s="20"/>
      <c r="Z2217" s="20"/>
      <c r="AA2217" s="20"/>
      <c r="AB2217" s="20"/>
      <c r="AC2217" s="20"/>
      <c r="AD2217" s="20"/>
      <c r="AE2217" s="20"/>
      <c r="AF2217" s="20"/>
      <c r="AG2217" s="20"/>
      <c r="AH2217" s="20"/>
      <c r="AI2217" s="20"/>
      <c r="AJ2217" s="20"/>
      <c r="AK2217" s="20"/>
      <c r="AL2217" s="20"/>
      <c r="AM2217" s="20"/>
      <c r="AN2217" s="20"/>
      <c r="AO2217" s="20"/>
      <c r="AP2217" s="20"/>
      <c r="AQ2217" s="20"/>
      <c r="AR2217" s="20"/>
    </row>
    <row r="2218" spans="5:44" x14ac:dyDescent="0.25">
      <c r="E2218" s="20"/>
      <c r="F2218" s="20"/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  <c r="AE2218" s="20"/>
      <c r="AF2218" s="20"/>
      <c r="AG2218" s="20"/>
      <c r="AH2218" s="20"/>
      <c r="AI2218" s="20"/>
      <c r="AJ2218" s="20"/>
      <c r="AK2218" s="20"/>
      <c r="AL2218" s="20"/>
      <c r="AM2218" s="20"/>
      <c r="AN2218" s="20"/>
      <c r="AO2218" s="20"/>
      <c r="AP2218" s="20"/>
      <c r="AQ2218" s="20"/>
      <c r="AR2218" s="20"/>
    </row>
    <row r="2219" spans="5:44" x14ac:dyDescent="0.25">
      <c r="E2219" s="20"/>
      <c r="F2219" s="20"/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  <c r="AE2219" s="20"/>
      <c r="AF2219" s="20"/>
      <c r="AG2219" s="20"/>
      <c r="AH2219" s="20"/>
      <c r="AI2219" s="20"/>
      <c r="AJ2219" s="20"/>
      <c r="AK2219" s="20"/>
      <c r="AL2219" s="20"/>
      <c r="AM2219" s="20"/>
      <c r="AN2219" s="20"/>
      <c r="AO2219" s="20"/>
      <c r="AP2219" s="20"/>
      <c r="AQ2219" s="20"/>
      <c r="AR2219" s="20"/>
    </row>
    <row r="2220" spans="5:44" x14ac:dyDescent="0.25">
      <c r="E2220" s="20"/>
      <c r="F2220" s="20"/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  <c r="AE2220" s="20"/>
      <c r="AF2220" s="20"/>
      <c r="AG2220" s="20"/>
      <c r="AH2220" s="20"/>
      <c r="AI2220" s="20"/>
      <c r="AJ2220" s="20"/>
      <c r="AK2220" s="20"/>
      <c r="AL2220" s="20"/>
      <c r="AM2220" s="20"/>
      <c r="AN2220" s="20"/>
      <c r="AO2220" s="20"/>
      <c r="AP2220" s="20"/>
      <c r="AQ2220" s="20"/>
      <c r="AR2220" s="20"/>
    </row>
    <row r="2221" spans="5:44" x14ac:dyDescent="0.25">
      <c r="E2221" s="20"/>
      <c r="F2221" s="20"/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  <c r="AE2221" s="20"/>
      <c r="AF2221" s="20"/>
      <c r="AG2221" s="20"/>
      <c r="AH2221" s="20"/>
      <c r="AI2221" s="20"/>
      <c r="AJ2221" s="20"/>
      <c r="AK2221" s="20"/>
      <c r="AL2221" s="20"/>
      <c r="AM2221" s="20"/>
      <c r="AN2221" s="20"/>
      <c r="AO2221" s="20"/>
      <c r="AP2221" s="20"/>
      <c r="AQ2221" s="20"/>
      <c r="AR2221" s="20"/>
    </row>
    <row r="2222" spans="5:44" x14ac:dyDescent="0.25">
      <c r="E2222" s="20"/>
      <c r="F2222" s="20"/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  <c r="Q2222" s="20"/>
      <c r="R2222" s="20"/>
      <c r="S2222" s="20"/>
      <c r="T2222" s="20"/>
      <c r="U2222" s="20"/>
      <c r="V2222" s="20"/>
      <c r="W2222" s="20"/>
      <c r="X2222" s="20"/>
      <c r="Y2222" s="20"/>
      <c r="Z2222" s="20"/>
      <c r="AA2222" s="20"/>
      <c r="AB2222" s="20"/>
      <c r="AC2222" s="20"/>
      <c r="AD2222" s="20"/>
      <c r="AE2222" s="20"/>
      <c r="AF2222" s="20"/>
      <c r="AG2222" s="20"/>
      <c r="AH2222" s="20"/>
      <c r="AI2222" s="20"/>
      <c r="AJ2222" s="20"/>
      <c r="AK2222" s="20"/>
      <c r="AL2222" s="20"/>
      <c r="AM2222" s="20"/>
      <c r="AN2222" s="20"/>
      <c r="AO2222" s="20"/>
      <c r="AP2222" s="20"/>
      <c r="AQ2222" s="20"/>
      <c r="AR2222" s="20"/>
    </row>
    <row r="2223" spans="5:44" x14ac:dyDescent="0.25">
      <c r="E2223" s="20"/>
      <c r="F2223" s="20"/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  <c r="Q2223" s="20"/>
      <c r="R2223" s="20"/>
      <c r="S2223" s="20"/>
      <c r="T2223" s="20"/>
      <c r="U2223" s="20"/>
      <c r="V2223" s="20"/>
      <c r="W2223" s="20"/>
      <c r="X2223" s="20"/>
      <c r="Y2223" s="20"/>
      <c r="Z2223" s="20"/>
      <c r="AA2223" s="20"/>
      <c r="AB2223" s="20"/>
      <c r="AC2223" s="20"/>
      <c r="AD2223" s="20"/>
      <c r="AE2223" s="20"/>
      <c r="AF2223" s="20"/>
      <c r="AG2223" s="20"/>
      <c r="AH2223" s="20"/>
      <c r="AI2223" s="20"/>
      <c r="AJ2223" s="20"/>
      <c r="AK2223" s="20"/>
      <c r="AL2223" s="20"/>
      <c r="AM2223" s="20"/>
      <c r="AN2223" s="20"/>
      <c r="AO2223" s="20"/>
      <c r="AP2223" s="20"/>
      <c r="AQ2223" s="20"/>
      <c r="AR2223" s="20"/>
    </row>
    <row r="2224" spans="5:44" x14ac:dyDescent="0.25">
      <c r="E2224" s="20"/>
      <c r="F2224" s="20"/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  <c r="Q2224" s="20"/>
      <c r="R2224" s="20"/>
      <c r="S2224" s="20"/>
      <c r="T2224" s="20"/>
      <c r="U2224" s="20"/>
      <c r="V2224" s="20"/>
      <c r="W2224" s="20"/>
      <c r="X2224" s="20"/>
      <c r="Y2224" s="20"/>
      <c r="Z2224" s="20"/>
      <c r="AA2224" s="20"/>
      <c r="AB2224" s="20"/>
      <c r="AC2224" s="20"/>
      <c r="AD2224" s="20"/>
      <c r="AE2224" s="20"/>
      <c r="AF2224" s="20"/>
      <c r="AG2224" s="20"/>
      <c r="AH2224" s="20"/>
      <c r="AI2224" s="20"/>
      <c r="AJ2224" s="20"/>
      <c r="AK2224" s="20"/>
      <c r="AL2224" s="20"/>
      <c r="AM2224" s="20"/>
      <c r="AN2224" s="20"/>
      <c r="AO2224" s="20"/>
      <c r="AP2224" s="20"/>
      <c r="AQ2224" s="20"/>
      <c r="AR2224" s="20"/>
    </row>
    <row r="2225" spans="5:44" x14ac:dyDescent="0.25">
      <c r="E2225" s="20"/>
      <c r="F2225" s="20"/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  <c r="Q2225" s="20"/>
      <c r="R2225" s="20"/>
      <c r="S2225" s="20"/>
      <c r="T2225" s="20"/>
      <c r="U2225" s="20"/>
      <c r="V2225" s="20"/>
      <c r="W2225" s="20"/>
      <c r="X2225" s="20"/>
      <c r="Y2225" s="20"/>
      <c r="Z2225" s="20"/>
      <c r="AA2225" s="20"/>
      <c r="AB2225" s="20"/>
      <c r="AC2225" s="20"/>
      <c r="AD2225" s="20"/>
      <c r="AE2225" s="20"/>
      <c r="AF2225" s="20"/>
      <c r="AG2225" s="20"/>
      <c r="AH2225" s="20"/>
      <c r="AI2225" s="20"/>
      <c r="AJ2225" s="20"/>
      <c r="AK2225" s="20"/>
      <c r="AL2225" s="20"/>
      <c r="AM2225" s="20"/>
      <c r="AN2225" s="20"/>
      <c r="AO2225" s="20"/>
      <c r="AP2225" s="20"/>
      <c r="AQ2225" s="20"/>
      <c r="AR2225" s="20"/>
    </row>
    <row r="2226" spans="5:44" x14ac:dyDescent="0.25">
      <c r="E2226" s="20"/>
      <c r="F2226" s="20"/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  <c r="Q2226" s="20"/>
      <c r="R2226" s="20"/>
      <c r="S2226" s="20"/>
      <c r="T2226" s="20"/>
      <c r="U2226" s="20"/>
      <c r="V2226" s="20"/>
      <c r="W2226" s="20"/>
      <c r="X2226" s="20"/>
      <c r="Y2226" s="20"/>
      <c r="Z2226" s="20"/>
      <c r="AA2226" s="20"/>
      <c r="AB2226" s="20"/>
      <c r="AC2226" s="20"/>
      <c r="AD2226" s="20"/>
      <c r="AE2226" s="20"/>
      <c r="AF2226" s="20"/>
      <c r="AG2226" s="20"/>
      <c r="AH2226" s="20"/>
      <c r="AI2226" s="20"/>
      <c r="AJ2226" s="20"/>
      <c r="AK2226" s="20"/>
      <c r="AL2226" s="20"/>
      <c r="AM2226" s="20"/>
      <c r="AN2226" s="20"/>
      <c r="AO2226" s="20"/>
      <c r="AP2226" s="20"/>
      <c r="AQ2226" s="20"/>
      <c r="AR2226" s="20"/>
    </row>
    <row r="2227" spans="5:44" x14ac:dyDescent="0.25">
      <c r="E2227" s="20"/>
      <c r="F2227" s="20"/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  <c r="Q2227" s="20"/>
      <c r="R2227" s="20"/>
      <c r="S2227" s="20"/>
      <c r="T2227" s="20"/>
      <c r="U2227" s="20"/>
      <c r="V2227" s="20"/>
      <c r="W2227" s="20"/>
      <c r="X2227" s="20"/>
      <c r="Y2227" s="20"/>
      <c r="Z2227" s="20"/>
      <c r="AA2227" s="20"/>
      <c r="AB2227" s="20"/>
      <c r="AC2227" s="20"/>
      <c r="AD2227" s="20"/>
      <c r="AE2227" s="20"/>
      <c r="AF2227" s="20"/>
      <c r="AG2227" s="20"/>
      <c r="AH2227" s="20"/>
      <c r="AI2227" s="20"/>
      <c r="AJ2227" s="20"/>
      <c r="AK2227" s="20"/>
      <c r="AL2227" s="20"/>
      <c r="AM2227" s="20"/>
      <c r="AN2227" s="20"/>
      <c r="AO2227" s="20"/>
      <c r="AP2227" s="20"/>
      <c r="AQ2227" s="20"/>
      <c r="AR2227" s="20"/>
    </row>
    <row r="2228" spans="5:44" x14ac:dyDescent="0.25">
      <c r="E2228" s="20"/>
      <c r="F2228" s="20"/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  <c r="Q2228" s="20"/>
      <c r="R2228" s="20"/>
      <c r="S2228" s="20"/>
      <c r="T2228" s="20"/>
      <c r="U2228" s="20"/>
      <c r="V2228" s="20"/>
      <c r="W2228" s="20"/>
      <c r="X2228" s="20"/>
      <c r="Y2228" s="20"/>
      <c r="Z2228" s="20"/>
      <c r="AA2228" s="20"/>
      <c r="AB2228" s="20"/>
      <c r="AC2228" s="20"/>
      <c r="AD2228" s="20"/>
      <c r="AE2228" s="20"/>
      <c r="AF2228" s="20"/>
      <c r="AG2228" s="20"/>
      <c r="AH2228" s="20"/>
      <c r="AI2228" s="20"/>
      <c r="AJ2228" s="20"/>
      <c r="AK2228" s="20"/>
      <c r="AL2228" s="20"/>
      <c r="AM2228" s="20"/>
      <c r="AN2228" s="20"/>
      <c r="AO2228" s="20"/>
      <c r="AP2228" s="20"/>
      <c r="AQ2228" s="20"/>
      <c r="AR2228" s="20"/>
    </row>
    <row r="2229" spans="5:44" x14ac:dyDescent="0.25">
      <c r="E2229" s="20"/>
      <c r="F2229" s="20"/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  <c r="Q2229" s="20"/>
      <c r="R2229" s="20"/>
      <c r="S2229" s="20"/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20"/>
      <c r="AG2229" s="20"/>
      <c r="AH2229" s="20"/>
      <c r="AI2229" s="20"/>
      <c r="AJ2229" s="20"/>
      <c r="AK2229" s="20"/>
      <c r="AL2229" s="20"/>
      <c r="AM2229" s="20"/>
      <c r="AN2229" s="20"/>
      <c r="AO2229" s="20"/>
      <c r="AP2229" s="20"/>
      <c r="AQ2229" s="20"/>
      <c r="AR2229" s="20"/>
    </row>
    <row r="2230" spans="5:44" x14ac:dyDescent="0.25">
      <c r="E2230" s="20"/>
      <c r="F2230" s="20"/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  <c r="Q2230" s="20"/>
      <c r="R2230" s="20"/>
      <c r="S2230" s="20"/>
      <c r="T2230" s="20"/>
      <c r="U2230" s="20"/>
      <c r="V2230" s="20"/>
      <c r="W2230" s="20"/>
      <c r="X2230" s="20"/>
      <c r="Y2230" s="20"/>
      <c r="Z2230" s="20"/>
      <c r="AA2230" s="20"/>
      <c r="AB2230" s="20"/>
      <c r="AC2230" s="20"/>
      <c r="AD2230" s="20"/>
      <c r="AE2230" s="20"/>
      <c r="AF2230" s="20"/>
      <c r="AG2230" s="20"/>
      <c r="AH2230" s="20"/>
      <c r="AI2230" s="20"/>
      <c r="AJ2230" s="20"/>
      <c r="AK2230" s="20"/>
      <c r="AL2230" s="20"/>
      <c r="AM2230" s="20"/>
      <c r="AN2230" s="20"/>
      <c r="AO2230" s="20"/>
      <c r="AP2230" s="20"/>
      <c r="AQ2230" s="20"/>
      <c r="AR2230" s="20"/>
    </row>
    <row r="2231" spans="5:44" x14ac:dyDescent="0.25">
      <c r="E2231" s="20"/>
      <c r="F2231" s="20"/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  <c r="Q2231" s="20"/>
      <c r="R2231" s="20"/>
      <c r="S2231" s="20"/>
      <c r="T2231" s="20"/>
      <c r="U2231" s="20"/>
      <c r="V2231" s="20"/>
      <c r="W2231" s="20"/>
      <c r="X2231" s="20"/>
      <c r="Y2231" s="20"/>
      <c r="Z2231" s="20"/>
      <c r="AA2231" s="20"/>
      <c r="AB2231" s="20"/>
      <c r="AC2231" s="20"/>
      <c r="AD2231" s="20"/>
      <c r="AE2231" s="20"/>
      <c r="AF2231" s="20"/>
      <c r="AG2231" s="20"/>
      <c r="AH2231" s="20"/>
      <c r="AI2231" s="20"/>
      <c r="AJ2231" s="20"/>
      <c r="AK2231" s="20"/>
      <c r="AL2231" s="20"/>
      <c r="AM2231" s="20"/>
      <c r="AN2231" s="20"/>
      <c r="AO2231" s="20"/>
      <c r="AP2231" s="20"/>
      <c r="AQ2231" s="20"/>
      <c r="AR2231" s="20"/>
    </row>
    <row r="2232" spans="5:44" x14ac:dyDescent="0.25">
      <c r="E2232" s="20"/>
      <c r="F2232" s="20"/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  <c r="Q2232" s="20"/>
      <c r="R2232" s="20"/>
      <c r="S2232" s="20"/>
      <c r="T2232" s="20"/>
      <c r="U2232" s="20"/>
      <c r="V2232" s="20"/>
      <c r="W2232" s="20"/>
      <c r="X2232" s="20"/>
      <c r="Y2232" s="20"/>
      <c r="Z2232" s="20"/>
      <c r="AA2232" s="20"/>
      <c r="AB2232" s="20"/>
      <c r="AC2232" s="20"/>
      <c r="AD2232" s="20"/>
      <c r="AE2232" s="20"/>
      <c r="AF2232" s="20"/>
      <c r="AG2232" s="20"/>
      <c r="AH2232" s="20"/>
      <c r="AI2232" s="20"/>
      <c r="AJ2232" s="20"/>
      <c r="AK2232" s="20"/>
      <c r="AL2232" s="20"/>
      <c r="AM2232" s="20"/>
      <c r="AN2232" s="20"/>
      <c r="AO2232" s="20"/>
      <c r="AP2232" s="20"/>
      <c r="AQ2232" s="20"/>
      <c r="AR2232" s="20"/>
    </row>
    <row r="2233" spans="5:44" x14ac:dyDescent="0.25">
      <c r="E2233" s="20"/>
      <c r="F2233" s="20"/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  <c r="Q2233" s="20"/>
      <c r="R2233" s="20"/>
      <c r="S2233" s="20"/>
      <c r="T2233" s="20"/>
      <c r="U2233" s="20"/>
      <c r="V2233" s="20"/>
      <c r="W2233" s="20"/>
      <c r="X2233" s="20"/>
      <c r="Y2233" s="20"/>
      <c r="Z2233" s="20"/>
      <c r="AA2233" s="20"/>
      <c r="AB2233" s="20"/>
      <c r="AC2233" s="20"/>
      <c r="AD2233" s="20"/>
      <c r="AE2233" s="20"/>
      <c r="AF2233" s="20"/>
      <c r="AG2233" s="20"/>
      <c r="AH2233" s="20"/>
      <c r="AI2233" s="20"/>
      <c r="AJ2233" s="20"/>
      <c r="AK2233" s="20"/>
      <c r="AL2233" s="20"/>
      <c r="AM2233" s="20"/>
      <c r="AN2233" s="20"/>
      <c r="AO2233" s="20"/>
      <c r="AP2233" s="20"/>
      <c r="AQ2233" s="20"/>
      <c r="AR2233" s="20"/>
    </row>
    <row r="2234" spans="5:44" x14ac:dyDescent="0.25">
      <c r="E2234" s="20"/>
      <c r="F2234" s="20"/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  <c r="Q2234" s="20"/>
      <c r="R2234" s="20"/>
      <c r="S2234" s="20"/>
      <c r="T2234" s="20"/>
      <c r="U2234" s="20"/>
      <c r="V2234" s="20"/>
      <c r="W2234" s="20"/>
      <c r="X2234" s="20"/>
      <c r="Y2234" s="20"/>
      <c r="Z2234" s="20"/>
      <c r="AA2234" s="20"/>
      <c r="AB2234" s="20"/>
      <c r="AC2234" s="20"/>
      <c r="AD2234" s="20"/>
      <c r="AE2234" s="20"/>
      <c r="AF2234" s="20"/>
      <c r="AG2234" s="20"/>
      <c r="AH2234" s="20"/>
      <c r="AI2234" s="20"/>
      <c r="AJ2234" s="20"/>
      <c r="AK2234" s="20"/>
      <c r="AL2234" s="20"/>
      <c r="AM2234" s="20"/>
      <c r="AN2234" s="20"/>
      <c r="AO2234" s="20"/>
      <c r="AP2234" s="20"/>
      <c r="AQ2234" s="20"/>
      <c r="AR2234" s="20"/>
    </row>
    <row r="2235" spans="5:44" x14ac:dyDescent="0.25">
      <c r="E2235" s="20"/>
      <c r="F2235" s="20"/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  <c r="Q2235" s="20"/>
      <c r="R2235" s="20"/>
      <c r="S2235" s="20"/>
      <c r="T2235" s="20"/>
      <c r="U2235" s="20"/>
      <c r="V2235" s="20"/>
      <c r="W2235" s="20"/>
      <c r="X2235" s="20"/>
      <c r="Y2235" s="20"/>
      <c r="Z2235" s="20"/>
      <c r="AA2235" s="20"/>
      <c r="AB2235" s="20"/>
      <c r="AC2235" s="20"/>
      <c r="AD2235" s="20"/>
      <c r="AE2235" s="20"/>
      <c r="AF2235" s="20"/>
      <c r="AG2235" s="20"/>
      <c r="AH2235" s="20"/>
      <c r="AI2235" s="20"/>
      <c r="AJ2235" s="20"/>
      <c r="AK2235" s="20"/>
      <c r="AL2235" s="20"/>
      <c r="AM2235" s="20"/>
      <c r="AN2235" s="20"/>
      <c r="AO2235" s="20"/>
      <c r="AP2235" s="20"/>
      <c r="AQ2235" s="20"/>
      <c r="AR2235" s="20"/>
    </row>
    <row r="2236" spans="5:44" x14ac:dyDescent="0.25">
      <c r="E2236" s="20"/>
      <c r="F2236" s="20"/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  <c r="Q2236" s="20"/>
      <c r="R2236" s="20"/>
      <c r="S2236" s="20"/>
      <c r="T2236" s="20"/>
      <c r="U2236" s="20"/>
      <c r="V2236" s="20"/>
      <c r="W2236" s="20"/>
      <c r="X2236" s="20"/>
      <c r="Y2236" s="20"/>
      <c r="Z2236" s="20"/>
      <c r="AA2236" s="20"/>
      <c r="AB2236" s="20"/>
      <c r="AC2236" s="20"/>
      <c r="AD2236" s="20"/>
      <c r="AE2236" s="20"/>
      <c r="AF2236" s="20"/>
      <c r="AG2236" s="20"/>
      <c r="AH2236" s="20"/>
      <c r="AI2236" s="20"/>
      <c r="AJ2236" s="20"/>
      <c r="AK2236" s="20"/>
      <c r="AL2236" s="20"/>
      <c r="AM2236" s="20"/>
      <c r="AN2236" s="20"/>
      <c r="AO2236" s="20"/>
      <c r="AP2236" s="20"/>
      <c r="AQ2236" s="20"/>
      <c r="AR2236" s="20"/>
    </row>
    <row r="2237" spans="5:44" x14ac:dyDescent="0.25">
      <c r="E2237" s="20"/>
      <c r="F2237" s="20"/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  <c r="Q2237" s="20"/>
      <c r="R2237" s="20"/>
      <c r="S2237" s="20"/>
      <c r="T2237" s="20"/>
      <c r="U2237" s="20"/>
      <c r="V2237" s="20"/>
      <c r="W2237" s="20"/>
      <c r="X2237" s="20"/>
      <c r="Y2237" s="20"/>
      <c r="Z2237" s="20"/>
      <c r="AA2237" s="20"/>
      <c r="AB2237" s="20"/>
      <c r="AC2237" s="20"/>
      <c r="AD2237" s="20"/>
      <c r="AE2237" s="20"/>
      <c r="AF2237" s="20"/>
      <c r="AG2237" s="20"/>
      <c r="AH2237" s="20"/>
      <c r="AI2237" s="20"/>
      <c r="AJ2237" s="20"/>
      <c r="AK2237" s="20"/>
      <c r="AL2237" s="20"/>
      <c r="AM2237" s="20"/>
      <c r="AN2237" s="20"/>
      <c r="AO2237" s="20"/>
      <c r="AP2237" s="20"/>
      <c r="AQ2237" s="20"/>
      <c r="AR2237" s="20"/>
    </row>
    <row r="2238" spans="5:44" x14ac:dyDescent="0.25">
      <c r="E2238" s="20"/>
      <c r="F2238" s="20"/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  <c r="Q2238" s="20"/>
      <c r="R2238" s="20"/>
      <c r="S2238" s="20"/>
      <c r="T2238" s="20"/>
      <c r="U2238" s="20"/>
      <c r="V2238" s="20"/>
      <c r="W2238" s="20"/>
      <c r="X2238" s="20"/>
      <c r="Y2238" s="20"/>
      <c r="Z2238" s="20"/>
      <c r="AA2238" s="20"/>
      <c r="AB2238" s="20"/>
      <c r="AC2238" s="20"/>
      <c r="AD2238" s="20"/>
      <c r="AE2238" s="20"/>
      <c r="AF2238" s="20"/>
      <c r="AG2238" s="20"/>
      <c r="AH2238" s="20"/>
      <c r="AI2238" s="20"/>
      <c r="AJ2238" s="20"/>
      <c r="AK2238" s="20"/>
      <c r="AL2238" s="20"/>
      <c r="AM2238" s="20"/>
      <c r="AN2238" s="20"/>
      <c r="AO2238" s="20"/>
      <c r="AP2238" s="20"/>
      <c r="AQ2238" s="20"/>
      <c r="AR2238" s="20"/>
    </row>
    <row r="2239" spans="5:44" x14ac:dyDescent="0.25">
      <c r="E2239" s="20"/>
      <c r="F2239" s="20"/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  <c r="Q2239" s="20"/>
      <c r="R2239" s="20"/>
      <c r="S2239" s="20"/>
      <c r="T2239" s="20"/>
      <c r="U2239" s="20"/>
      <c r="V2239" s="20"/>
      <c r="W2239" s="20"/>
      <c r="X2239" s="20"/>
      <c r="Y2239" s="20"/>
      <c r="Z2239" s="20"/>
      <c r="AA2239" s="20"/>
      <c r="AB2239" s="20"/>
      <c r="AC2239" s="20"/>
      <c r="AD2239" s="20"/>
      <c r="AE2239" s="20"/>
      <c r="AF2239" s="20"/>
      <c r="AG2239" s="20"/>
      <c r="AH2239" s="20"/>
      <c r="AI2239" s="20"/>
      <c r="AJ2239" s="20"/>
      <c r="AK2239" s="20"/>
      <c r="AL2239" s="20"/>
      <c r="AM2239" s="20"/>
      <c r="AN2239" s="20"/>
      <c r="AO2239" s="20"/>
      <c r="AP2239" s="20"/>
      <c r="AQ2239" s="20"/>
      <c r="AR2239" s="20"/>
    </row>
    <row r="2240" spans="5:44" x14ac:dyDescent="0.25">
      <c r="E2240" s="20"/>
      <c r="F2240" s="20"/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  <c r="Q2240" s="20"/>
      <c r="R2240" s="20"/>
      <c r="S2240" s="20"/>
      <c r="T2240" s="20"/>
      <c r="U2240" s="20"/>
      <c r="V2240" s="20"/>
      <c r="W2240" s="20"/>
      <c r="X2240" s="20"/>
      <c r="Y2240" s="20"/>
      <c r="Z2240" s="20"/>
      <c r="AA2240" s="20"/>
      <c r="AB2240" s="20"/>
      <c r="AC2240" s="20"/>
      <c r="AD2240" s="20"/>
      <c r="AE2240" s="20"/>
      <c r="AF2240" s="20"/>
      <c r="AG2240" s="20"/>
      <c r="AH2240" s="20"/>
      <c r="AI2240" s="20"/>
      <c r="AJ2240" s="20"/>
      <c r="AK2240" s="20"/>
      <c r="AL2240" s="20"/>
      <c r="AM2240" s="20"/>
      <c r="AN2240" s="20"/>
      <c r="AO2240" s="20"/>
      <c r="AP2240" s="20"/>
      <c r="AQ2240" s="20"/>
      <c r="AR2240" s="20"/>
    </row>
    <row r="2241" spans="5:44" x14ac:dyDescent="0.25">
      <c r="E2241" s="20"/>
      <c r="F2241" s="20"/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  <c r="Q2241" s="20"/>
      <c r="R2241" s="20"/>
      <c r="S2241" s="20"/>
      <c r="T2241" s="20"/>
      <c r="U2241" s="20"/>
      <c r="V2241" s="20"/>
      <c r="W2241" s="20"/>
      <c r="X2241" s="20"/>
      <c r="Y2241" s="20"/>
      <c r="Z2241" s="20"/>
      <c r="AA2241" s="20"/>
      <c r="AB2241" s="20"/>
      <c r="AC2241" s="20"/>
      <c r="AD2241" s="20"/>
      <c r="AE2241" s="20"/>
      <c r="AF2241" s="20"/>
      <c r="AG2241" s="20"/>
      <c r="AH2241" s="20"/>
      <c r="AI2241" s="20"/>
      <c r="AJ2241" s="20"/>
      <c r="AK2241" s="20"/>
      <c r="AL2241" s="20"/>
      <c r="AM2241" s="20"/>
      <c r="AN2241" s="20"/>
      <c r="AO2241" s="20"/>
      <c r="AP2241" s="20"/>
      <c r="AQ2241" s="20"/>
      <c r="AR2241" s="20"/>
    </row>
    <row r="2242" spans="5:44" x14ac:dyDescent="0.25">
      <c r="E2242" s="20"/>
      <c r="F2242" s="20"/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  <c r="Q2242" s="20"/>
      <c r="R2242" s="20"/>
      <c r="S2242" s="20"/>
      <c r="T2242" s="20"/>
      <c r="U2242" s="20"/>
      <c r="V2242" s="20"/>
      <c r="W2242" s="20"/>
      <c r="X2242" s="20"/>
      <c r="Y2242" s="20"/>
      <c r="Z2242" s="20"/>
      <c r="AA2242" s="20"/>
      <c r="AB2242" s="20"/>
      <c r="AC2242" s="20"/>
      <c r="AD2242" s="20"/>
      <c r="AE2242" s="20"/>
      <c r="AF2242" s="20"/>
      <c r="AG2242" s="20"/>
      <c r="AH2242" s="20"/>
      <c r="AI2242" s="20"/>
      <c r="AJ2242" s="20"/>
      <c r="AK2242" s="20"/>
      <c r="AL2242" s="20"/>
      <c r="AM2242" s="20"/>
      <c r="AN2242" s="20"/>
      <c r="AO2242" s="20"/>
      <c r="AP2242" s="20"/>
      <c r="AQ2242" s="20"/>
      <c r="AR2242" s="20"/>
    </row>
    <row r="2243" spans="5:44" x14ac:dyDescent="0.25">
      <c r="E2243" s="20"/>
      <c r="F2243" s="20"/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  <c r="Q2243" s="20"/>
      <c r="R2243" s="20"/>
      <c r="S2243" s="20"/>
      <c r="T2243" s="20"/>
      <c r="U2243" s="20"/>
      <c r="V2243" s="20"/>
      <c r="W2243" s="20"/>
      <c r="X2243" s="20"/>
      <c r="Y2243" s="20"/>
      <c r="Z2243" s="20"/>
      <c r="AA2243" s="20"/>
      <c r="AB2243" s="20"/>
      <c r="AC2243" s="20"/>
      <c r="AD2243" s="20"/>
      <c r="AE2243" s="20"/>
      <c r="AF2243" s="20"/>
      <c r="AG2243" s="20"/>
      <c r="AH2243" s="20"/>
      <c r="AI2243" s="20"/>
      <c r="AJ2243" s="20"/>
      <c r="AK2243" s="20"/>
      <c r="AL2243" s="20"/>
      <c r="AM2243" s="20"/>
      <c r="AN2243" s="20"/>
      <c r="AO2243" s="20"/>
      <c r="AP2243" s="20"/>
      <c r="AQ2243" s="20"/>
      <c r="AR2243" s="20"/>
    </row>
    <row r="2244" spans="5:44" x14ac:dyDescent="0.25">
      <c r="E2244" s="20"/>
      <c r="F2244" s="20"/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  <c r="Q2244" s="20"/>
      <c r="R2244" s="20"/>
      <c r="S2244" s="20"/>
      <c r="T2244" s="20"/>
      <c r="U2244" s="20"/>
      <c r="V2244" s="20"/>
      <c r="W2244" s="20"/>
      <c r="X2244" s="20"/>
      <c r="Y2244" s="20"/>
      <c r="Z2244" s="20"/>
      <c r="AA2244" s="20"/>
      <c r="AB2244" s="20"/>
      <c r="AC2244" s="20"/>
      <c r="AD2244" s="20"/>
      <c r="AE2244" s="20"/>
      <c r="AF2244" s="20"/>
      <c r="AG2244" s="20"/>
      <c r="AH2244" s="20"/>
      <c r="AI2244" s="20"/>
      <c r="AJ2244" s="20"/>
      <c r="AK2244" s="20"/>
      <c r="AL2244" s="20"/>
      <c r="AM2244" s="20"/>
      <c r="AN2244" s="20"/>
      <c r="AO2244" s="20"/>
      <c r="AP2244" s="20"/>
      <c r="AQ2244" s="20"/>
      <c r="AR2244" s="20"/>
    </row>
    <row r="2245" spans="5:44" x14ac:dyDescent="0.25"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  <c r="Q2245" s="20"/>
      <c r="R2245" s="20"/>
      <c r="S2245" s="20"/>
      <c r="T2245" s="20"/>
      <c r="U2245" s="20"/>
      <c r="V2245" s="20"/>
      <c r="W2245" s="20"/>
      <c r="X2245" s="20"/>
      <c r="Y2245" s="20"/>
      <c r="Z2245" s="20"/>
      <c r="AA2245" s="20"/>
      <c r="AB2245" s="20"/>
      <c r="AC2245" s="20"/>
      <c r="AD2245" s="20"/>
      <c r="AE2245" s="20"/>
      <c r="AF2245" s="20"/>
      <c r="AG2245" s="20"/>
      <c r="AH2245" s="20"/>
      <c r="AI2245" s="20"/>
      <c r="AJ2245" s="20"/>
      <c r="AK2245" s="20"/>
      <c r="AL2245" s="20"/>
      <c r="AM2245" s="20"/>
      <c r="AN2245" s="20"/>
      <c r="AO2245" s="20"/>
      <c r="AP2245" s="20"/>
      <c r="AQ2245" s="20"/>
      <c r="AR2245" s="20"/>
    </row>
    <row r="2246" spans="5:44" x14ac:dyDescent="0.25">
      <c r="E2246" s="20"/>
      <c r="F2246" s="20"/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  <c r="Q2246" s="20"/>
      <c r="R2246" s="20"/>
      <c r="S2246" s="20"/>
      <c r="T2246" s="20"/>
      <c r="U2246" s="20"/>
      <c r="V2246" s="20"/>
      <c r="W2246" s="20"/>
      <c r="X2246" s="20"/>
      <c r="Y2246" s="20"/>
      <c r="Z2246" s="20"/>
      <c r="AA2246" s="20"/>
      <c r="AB2246" s="20"/>
      <c r="AC2246" s="20"/>
      <c r="AD2246" s="20"/>
      <c r="AE2246" s="20"/>
      <c r="AF2246" s="20"/>
      <c r="AG2246" s="20"/>
      <c r="AH2246" s="20"/>
      <c r="AI2246" s="20"/>
      <c r="AJ2246" s="20"/>
      <c r="AK2246" s="20"/>
      <c r="AL2246" s="20"/>
      <c r="AM2246" s="20"/>
      <c r="AN2246" s="20"/>
      <c r="AO2246" s="20"/>
      <c r="AP2246" s="20"/>
      <c r="AQ2246" s="20"/>
      <c r="AR2246" s="20"/>
    </row>
    <row r="2247" spans="5:44" x14ac:dyDescent="0.25">
      <c r="E2247" s="20"/>
      <c r="F2247" s="20"/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  <c r="Q2247" s="20"/>
      <c r="R2247" s="20"/>
      <c r="S2247" s="20"/>
      <c r="T2247" s="20"/>
      <c r="U2247" s="20"/>
      <c r="V2247" s="20"/>
      <c r="W2247" s="20"/>
      <c r="X2247" s="20"/>
      <c r="Y2247" s="20"/>
      <c r="Z2247" s="20"/>
      <c r="AA2247" s="20"/>
      <c r="AB2247" s="20"/>
      <c r="AC2247" s="20"/>
      <c r="AD2247" s="20"/>
      <c r="AE2247" s="20"/>
      <c r="AF2247" s="20"/>
      <c r="AG2247" s="20"/>
      <c r="AH2247" s="20"/>
      <c r="AI2247" s="20"/>
      <c r="AJ2247" s="20"/>
      <c r="AK2247" s="20"/>
      <c r="AL2247" s="20"/>
      <c r="AM2247" s="20"/>
      <c r="AN2247" s="20"/>
      <c r="AO2247" s="20"/>
      <c r="AP2247" s="20"/>
      <c r="AQ2247" s="20"/>
      <c r="AR2247" s="20"/>
    </row>
    <row r="2248" spans="5:44" x14ac:dyDescent="0.25">
      <c r="E2248" s="20"/>
      <c r="F2248" s="20"/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  <c r="Q2248" s="20"/>
      <c r="R2248" s="20"/>
      <c r="S2248" s="20"/>
      <c r="T2248" s="20"/>
      <c r="U2248" s="20"/>
      <c r="V2248" s="20"/>
      <c r="W2248" s="20"/>
      <c r="X2248" s="20"/>
      <c r="Y2248" s="20"/>
      <c r="Z2248" s="20"/>
      <c r="AA2248" s="20"/>
      <c r="AB2248" s="20"/>
      <c r="AC2248" s="20"/>
      <c r="AD2248" s="20"/>
      <c r="AE2248" s="20"/>
      <c r="AF2248" s="20"/>
      <c r="AG2248" s="20"/>
      <c r="AH2248" s="20"/>
      <c r="AI2248" s="20"/>
      <c r="AJ2248" s="20"/>
      <c r="AK2248" s="20"/>
      <c r="AL2248" s="20"/>
      <c r="AM2248" s="20"/>
      <c r="AN2248" s="20"/>
      <c r="AO2248" s="20"/>
      <c r="AP2248" s="20"/>
      <c r="AQ2248" s="20"/>
      <c r="AR2248" s="20"/>
    </row>
    <row r="2249" spans="5:44" x14ac:dyDescent="0.25">
      <c r="E2249" s="20"/>
      <c r="F2249" s="20"/>
      <c r="G2249" s="20"/>
      <c r="H2249" s="20"/>
      <c r="I2249" s="20"/>
      <c r="J2249" s="20"/>
      <c r="K2249" s="20"/>
      <c r="L2249" s="20"/>
      <c r="M2249" s="20"/>
      <c r="N2249" s="20"/>
      <c r="O2249" s="20"/>
      <c r="P2249" s="20"/>
      <c r="Q2249" s="20"/>
      <c r="R2249" s="20"/>
      <c r="S2249" s="20"/>
      <c r="T2249" s="20"/>
      <c r="U2249" s="20"/>
      <c r="V2249" s="20"/>
      <c r="W2249" s="20"/>
      <c r="X2249" s="20"/>
      <c r="Y2249" s="20"/>
      <c r="Z2249" s="20"/>
      <c r="AA2249" s="20"/>
      <c r="AB2249" s="20"/>
      <c r="AC2249" s="20"/>
      <c r="AD2249" s="20"/>
      <c r="AE2249" s="20"/>
      <c r="AF2249" s="20"/>
      <c r="AG2249" s="20"/>
      <c r="AH2249" s="20"/>
      <c r="AI2249" s="20"/>
      <c r="AJ2249" s="20"/>
      <c r="AK2249" s="20"/>
      <c r="AL2249" s="20"/>
      <c r="AM2249" s="20"/>
      <c r="AN2249" s="20"/>
      <c r="AO2249" s="20"/>
      <c r="AP2249" s="20"/>
      <c r="AQ2249" s="20"/>
      <c r="AR2249" s="20"/>
    </row>
    <row r="2250" spans="5:44" x14ac:dyDescent="0.25">
      <c r="E2250" s="20"/>
      <c r="F2250" s="20"/>
      <c r="G2250" s="20"/>
      <c r="H2250" s="20"/>
      <c r="I2250" s="20"/>
      <c r="J2250" s="20"/>
      <c r="K2250" s="20"/>
      <c r="L2250" s="20"/>
      <c r="M2250" s="20"/>
      <c r="N2250" s="20"/>
      <c r="O2250" s="20"/>
      <c r="P2250" s="20"/>
      <c r="Q2250" s="20"/>
      <c r="R2250" s="20"/>
      <c r="S2250" s="20"/>
      <c r="T2250" s="20"/>
      <c r="U2250" s="20"/>
      <c r="V2250" s="20"/>
      <c r="W2250" s="20"/>
      <c r="X2250" s="20"/>
      <c r="Y2250" s="20"/>
      <c r="Z2250" s="20"/>
      <c r="AA2250" s="20"/>
      <c r="AB2250" s="20"/>
      <c r="AC2250" s="20"/>
      <c r="AD2250" s="20"/>
      <c r="AE2250" s="20"/>
      <c r="AF2250" s="20"/>
      <c r="AG2250" s="20"/>
      <c r="AH2250" s="20"/>
      <c r="AI2250" s="20"/>
      <c r="AJ2250" s="20"/>
      <c r="AK2250" s="20"/>
      <c r="AL2250" s="20"/>
      <c r="AM2250" s="20"/>
      <c r="AN2250" s="20"/>
      <c r="AO2250" s="20"/>
      <c r="AP2250" s="20"/>
      <c r="AQ2250" s="20"/>
      <c r="AR2250" s="20"/>
    </row>
    <row r="2251" spans="5:44" x14ac:dyDescent="0.25">
      <c r="E2251" s="20"/>
      <c r="F2251" s="20"/>
      <c r="G2251" s="20"/>
      <c r="H2251" s="20"/>
      <c r="I2251" s="20"/>
      <c r="J2251" s="20"/>
      <c r="K2251" s="20"/>
      <c r="L2251" s="20"/>
      <c r="M2251" s="20"/>
      <c r="N2251" s="20"/>
      <c r="O2251" s="20"/>
      <c r="P2251" s="20"/>
      <c r="Q2251" s="20"/>
      <c r="R2251" s="20"/>
      <c r="S2251" s="20"/>
      <c r="T2251" s="20"/>
      <c r="U2251" s="20"/>
      <c r="V2251" s="20"/>
      <c r="W2251" s="20"/>
      <c r="X2251" s="20"/>
      <c r="Y2251" s="20"/>
      <c r="Z2251" s="20"/>
      <c r="AA2251" s="20"/>
      <c r="AB2251" s="20"/>
      <c r="AC2251" s="20"/>
      <c r="AD2251" s="20"/>
      <c r="AE2251" s="20"/>
      <c r="AF2251" s="20"/>
      <c r="AG2251" s="20"/>
      <c r="AH2251" s="20"/>
      <c r="AI2251" s="20"/>
      <c r="AJ2251" s="20"/>
      <c r="AK2251" s="20"/>
      <c r="AL2251" s="20"/>
      <c r="AM2251" s="20"/>
      <c r="AN2251" s="20"/>
      <c r="AO2251" s="20"/>
      <c r="AP2251" s="20"/>
      <c r="AQ2251" s="20"/>
      <c r="AR2251" s="20"/>
    </row>
    <row r="2252" spans="5:44" x14ac:dyDescent="0.25">
      <c r="E2252" s="20"/>
      <c r="F2252" s="20"/>
      <c r="G2252" s="20"/>
      <c r="H2252" s="20"/>
      <c r="I2252" s="20"/>
      <c r="J2252" s="20"/>
      <c r="K2252" s="20"/>
      <c r="L2252" s="20"/>
      <c r="M2252" s="20"/>
      <c r="N2252" s="20"/>
      <c r="O2252" s="20"/>
      <c r="P2252" s="20"/>
      <c r="Q2252" s="20"/>
      <c r="R2252" s="20"/>
      <c r="S2252" s="20"/>
      <c r="T2252" s="20"/>
      <c r="U2252" s="20"/>
      <c r="V2252" s="20"/>
      <c r="W2252" s="20"/>
      <c r="X2252" s="20"/>
      <c r="Y2252" s="20"/>
      <c r="Z2252" s="20"/>
      <c r="AA2252" s="20"/>
      <c r="AB2252" s="20"/>
      <c r="AC2252" s="20"/>
      <c r="AD2252" s="20"/>
      <c r="AE2252" s="20"/>
      <c r="AF2252" s="20"/>
      <c r="AG2252" s="20"/>
      <c r="AH2252" s="20"/>
      <c r="AI2252" s="20"/>
      <c r="AJ2252" s="20"/>
      <c r="AK2252" s="20"/>
      <c r="AL2252" s="20"/>
      <c r="AM2252" s="20"/>
      <c r="AN2252" s="20"/>
      <c r="AO2252" s="20"/>
      <c r="AP2252" s="20"/>
      <c r="AQ2252" s="20"/>
      <c r="AR2252" s="20"/>
    </row>
    <row r="2253" spans="5:44" x14ac:dyDescent="0.25">
      <c r="E2253" s="20"/>
      <c r="F2253" s="20"/>
      <c r="G2253" s="20"/>
      <c r="H2253" s="20"/>
      <c r="I2253" s="20"/>
      <c r="J2253" s="20"/>
      <c r="K2253" s="20"/>
      <c r="L2253" s="20"/>
      <c r="M2253" s="20"/>
      <c r="N2253" s="20"/>
      <c r="O2253" s="20"/>
      <c r="P2253" s="20"/>
      <c r="Q2253" s="20"/>
      <c r="R2253" s="20"/>
      <c r="S2253" s="20"/>
      <c r="T2253" s="20"/>
      <c r="U2253" s="20"/>
      <c r="V2253" s="20"/>
      <c r="W2253" s="20"/>
      <c r="X2253" s="20"/>
      <c r="Y2253" s="20"/>
      <c r="Z2253" s="20"/>
      <c r="AA2253" s="20"/>
      <c r="AB2253" s="20"/>
      <c r="AC2253" s="20"/>
      <c r="AD2253" s="20"/>
      <c r="AE2253" s="20"/>
      <c r="AF2253" s="20"/>
      <c r="AG2253" s="20"/>
      <c r="AH2253" s="20"/>
      <c r="AI2253" s="20"/>
      <c r="AJ2253" s="20"/>
      <c r="AK2253" s="20"/>
      <c r="AL2253" s="20"/>
      <c r="AM2253" s="20"/>
      <c r="AN2253" s="20"/>
      <c r="AO2253" s="20"/>
      <c r="AP2253" s="20"/>
      <c r="AQ2253" s="20"/>
      <c r="AR2253" s="20"/>
    </row>
    <row r="2254" spans="5:44" x14ac:dyDescent="0.25">
      <c r="E2254" s="20"/>
      <c r="F2254" s="20"/>
      <c r="G2254" s="20"/>
      <c r="H2254" s="20"/>
      <c r="I2254" s="20"/>
      <c r="J2254" s="20"/>
      <c r="K2254" s="20"/>
      <c r="L2254" s="20"/>
      <c r="M2254" s="20"/>
      <c r="N2254" s="20"/>
      <c r="O2254" s="20"/>
      <c r="P2254" s="20"/>
      <c r="Q2254" s="20"/>
      <c r="R2254" s="20"/>
      <c r="S2254" s="20"/>
      <c r="T2254" s="20"/>
      <c r="U2254" s="20"/>
      <c r="V2254" s="20"/>
      <c r="W2254" s="20"/>
      <c r="X2254" s="20"/>
      <c r="Y2254" s="20"/>
      <c r="Z2254" s="20"/>
      <c r="AA2254" s="20"/>
      <c r="AB2254" s="20"/>
      <c r="AC2254" s="20"/>
      <c r="AD2254" s="20"/>
      <c r="AE2254" s="20"/>
      <c r="AF2254" s="20"/>
      <c r="AG2254" s="20"/>
      <c r="AH2254" s="20"/>
      <c r="AI2254" s="20"/>
      <c r="AJ2254" s="20"/>
      <c r="AK2254" s="20"/>
      <c r="AL2254" s="20"/>
      <c r="AM2254" s="20"/>
      <c r="AN2254" s="20"/>
      <c r="AO2254" s="20"/>
      <c r="AP2254" s="20"/>
      <c r="AQ2254" s="20"/>
      <c r="AR2254" s="20"/>
    </row>
    <row r="2255" spans="5:44" x14ac:dyDescent="0.25">
      <c r="E2255" s="20"/>
      <c r="F2255" s="20"/>
      <c r="G2255" s="20"/>
      <c r="H2255" s="20"/>
      <c r="I2255" s="20"/>
      <c r="J2255" s="20"/>
      <c r="K2255" s="20"/>
      <c r="L2255" s="20"/>
      <c r="M2255" s="20"/>
      <c r="N2255" s="20"/>
      <c r="O2255" s="20"/>
      <c r="P2255" s="20"/>
      <c r="Q2255" s="20"/>
      <c r="R2255" s="20"/>
      <c r="S2255" s="20"/>
      <c r="T2255" s="20"/>
      <c r="U2255" s="20"/>
      <c r="V2255" s="20"/>
      <c r="W2255" s="20"/>
      <c r="X2255" s="20"/>
      <c r="Y2255" s="20"/>
      <c r="Z2255" s="20"/>
      <c r="AA2255" s="20"/>
      <c r="AB2255" s="20"/>
      <c r="AC2255" s="20"/>
      <c r="AD2255" s="20"/>
      <c r="AE2255" s="20"/>
      <c r="AF2255" s="20"/>
      <c r="AG2255" s="20"/>
      <c r="AH2255" s="20"/>
      <c r="AI2255" s="20"/>
      <c r="AJ2255" s="20"/>
      <c r="AK2255" s="20"/>
      <c r="AL2255" s="20"/>
      <c r="AM2255" s="20"/>
      <c r="AN2255" s="20"/>
      <c r="AO2255" s="20"/>
      <c r="AP2255" s="20"/>
      <c r="AQ2255" s="20"/>
      <c r="AR2255" s="20"/>
    </row>
    <row r="2256" spans="5:44" x14ac:dyDescent="0.25">
      <c r="E2256" s="20"/>
      <c r="F2256" s="20"/>
      <c r="G2256" s="20"/>
      <c r="H2256" s="20"/>
      <c r="I2256" s="20"/>
      <c r="J2256" s="20"/>
      <c r="K2256" s="20"/>
      <c r="L2256" s="20"/>
      <c r="M2256" s="20"/>
      <c r="N2256" s="20"/>
      <c r="O2256" s="20"/>
      <c r="P2256" s="20"/>
      <c r="Q2256" s="20"/>
      <c r="R2256" s="20"/>
      <c r="S2256" s="20"/>
      <c r="T2256" s="20"/>
      <c r="U2256" s="20"/>
      <c r="V2256" s="20"/>
      <c r="W2256" s="20"/>
      <c r="X2256" s="20"/>
      <c r="Y2256" s="20"/>
      <c r="Z2256" s="20"/>
      <c r="AA2256" s="20"/>
      <c r="AB2256" s="20"/>
      <c r="AC2256" s="20"/>
      <c r="AD2256" s="20"/>
      <c r="AE2256" s="20"/>
      <c r="AF2256" s="20"/>
      <c r="AG2256" s="20"/>
      <c r="AH2256" s="20"/>
      <c r="AI2256" s="20"/>
      <c r="AJ2256" s="20"/>
      <c r="AK2256" s="20"/>
      <c r="AL2256" s="20"/>
      <c r="AM2256" s="20"/>
      <c r="AN2256" s="20"/>
      <c r="AO2256" s="20"/>
      <c r="AP2256" s="20"/>
      <c r="AQ2256" s="20"/>
      <c r="AR2256" s="20"/>
    </row>
    <row r="2257" spans="5:44" x14ac:dyDescent="0.25">
      <c r="E2257" s="20"/>
      <c r="F2257" s="20"/>
      <c r="G2257" s="20"/>
      <c r="H2257" s="20"/>
      <c r="I2257" s="20"/>
      <c r="J2257" s="20"/>
      <c r="K2257" s="20"/>
      <c r="L2257" s="20"/>
      <c r="M2257" s="20"/>
      <c r="N2257" s="20"/>
      <c r="O2257" s="20"/>
      <c r="P2257" s="20"/>
      <c r="Q2257" s="20"/>
      <c r="R2257" s="20"/>
      <c r="S2257" s="20"/>
      <c r="T2257" s="20"/>
      <c r="U2257" s="20"/>
      <c r="V2257" s="20"/>
      <c r="W2257" s="20"/>
      <c r="X2257" s="20"/>
      <c r="Y2257" s="20"/>
      <c r="Z2257" s="20"/>
      <c r="AA2257" s="20"/>
      <c r="AB2257" s="20"/>
      <c r="AC2257" s="20"/>
      <c r="AD2257" s="20"/>
      <c r="AE2257" s="20"/>
      <c r="AF2257" s="20"/>
      <c r="AG2257" s="20"/>
      <c r="AH2257" s="20"/>
      <c r="AI2257" s="20"/>
      <c r="AJ2257" s="20"/>
      <c r="AK2257" s="20"/>
      <c r="AL2257" s="20"/>
      <c r="AM2257" s="20"/>
      <c r="AN2257" s="20"/>
      <c r="AO2257" s="20"/>
      <c r="AP2257" s="20"/>
      <c r="AQ2257" s="20"/>
      <c r="AR2257" s="20"/>
    </row>
    <row r="2258" spans="5:44" x14ac:dyDescent="0.25">
      <c r="E2258" s="20"/>
      <c r="F2258" s="20"/>
      <c r="G2258" s="20"/>
      <c r="H2258" s="20"/>
      <c r="I2258" s="20"/>
      <c r="J2258" s="20"/>
      <c r="K2258" s="20"/>
      <c r="L2258" s="20"/>
      <c r="M2258" s="20"/>
      <c r="N2258" s="20"/>
      <c r="O2258" s="20"/>
      <c r="P2258" s="20"/>
      <c r="Q2258" s="20"/>
      <c r="R2258" s="20"/>
      <c r="S2258" s="20"/>
      <c r="T2258" s="20"/>
      <c r="U2258" s="20"/>
      <c r="V2258" s="20"/>
      <c r="W2258" s="20"/>
      <c r="X2258" s="20"/>
      <c r="Y2258" s="20"/>
      <c r="Z2258" s="20"/>
      <c r="AA2258" s="20"/>
      <c r="AB2258" s="20"/>
      <c r="AC2258" s="20"/>
      <c r="AD2258" s="20"/>
      <c r="AE2258" s="20"/>
      <c r="AF2258" s="20"/>
      <c r="AG2258" s="20"/>
      <c r="AH2258" s="20"/>
      <c r="AI2258" s="20"/>
      <c r="AJ2258" s="20"/>
      <c r="AK2258" s="20"/>
      <c r="AL2258" s="20"/>
      <c r="AM2258" s="20"/>
      <c r="AN2258" s="20"/>
      <c r="AO2258" s="20"/>
      <c r="AP2258" s="20"/>
      <c r="AQ2258" s="20"/>
      <c r="AR2258" s="20"/>
    </row>
    <row r="2259" spans="5:44" x14ac:dyDescent="0.25">
      <c r="E2259" s="20"/>
      <c r="F2259" s="20"/>
      <c r="G2259" s="20"/>
      <c r="H2259" s="20"/>
      <c r="I2259" s="20"/>
      <c r="J2259" s="20"/>
      <c r="K2259" s="20"/>
      <c r="L2259" s="20"/>
      <c r="M2259" s="20"/>
      <c r="N2259" s="20"/>
      <c r="O2259" s="20"/>
      <c r="P2259" s="20"/>
      <c r="Q2259" s="20"/>
      <c r="R2259" s="20"/>
      <c r="S2259" s="20"/>
      <c r="T2259" s="20"/>
      <c r="U2259" s="20"/>
      <c r="V2259" s="20"/>
      <c r="W2259" s="20"/>
      <c r="X2259" s="20"/>
      <c r="Y2259" s="20"/>
      <c r="Z2259" s="20"/>
      <c r="AA2259" s="20"/>
      <c r="AB2259" s="20"/>
      <c r="AC2259" s="20"/>
      <c r="AD2259" s="20"/>
      <c r="AE2259" s="20"/>
      <c r="AF2259" s="20"/>
      <c r="AG2259" s="20"/>
      <c r="AH2259" s="20"/>
      <c r="AI2259" s="20"/>
      <c r="AJ2259" s="20"/>
      <c r="AK2259" s="20"/>
      <c r="AL2259" s="20"/>
      <c r="AM2259" s="20"/>
      <c r="AN2259" s="20"/>
      <c r="AO2259" s="20"/>
      <c r="AP2259" s="20"/>
      <c r="AQ2259" s="20"/>
      <c r="AR2259" s="20"/>
    </row>
    <row r="2260" spans="5:44" x14ac:dyDescent="0.25">
      <c r="E2260" s="20"/>
      <c r="F2260" s="20"/>
      <c r="G2260" s="20"/>
      <c r="H2260" s="20"/>
      <c r="I2260" s="20"/>
      <c r="J2260" s="20"/>
      <c r="K2260" s="20"/>
      <c r="L2260" s="20"/>
      <c r="M2260" s="20"/>
      <c r="N2260" s="20"/>
      <c r="O2260" s="20"/>
      <c r="P2260" s="20"/>
      <c r="Q2260" s="20"/>
      <c r="R2260" s="20"/>
      <c r="S2260" s="20"/>
      <c r="T2260" s="20"/>
      <c r="U2260" s="20"/>
      <c r="V2260" s="20"/>
      <c r="W2260" s="20"/>
      <c r="X2260" s="20"/>
      <c r="Y2260" s="20"/>
      <c r="Z2260" s="20"/>
      <c r="AA2260" s="20"/>
      <c r="AB2260" s="20"/>
      <c r="AC2260" s="20"/>
      <c r="AD2260" s="20"/>
      <c r="AE2260" s="20"/>
      <c r="AF2260" s="20"/>
      <c r="AG2260" s="20"/>
      <c r="AH2260" s="20"/>
      <c r="AI2260" s="20"/>
      <c r="AJ2260" s="20"/>
      <c r="AK2260" s="20"/>
      <c r="AL2260" s="20"/>
      <c r="AM2260" s="20"/>
      <c r="AN2260" s="20"/>
      <c r="AO2260" s="20"/>
      <c r="AP2260" s="20"/>
      <c r="AQ2260" s="20"/>
      <c r="AR2260" s="20"/>
    </row>
    <row r="2261" spans="5:44" x14ac:dyDescent="0.25">
      <c r="E2261" s="20"/>
      <c r="F2261" s="20"/>
      <c r="G2261" s="20"/>
      <c r="H2261" s="20"/>
      <c r="I2261" s="20"/>
      <c r="J2261" s="20"/>
      <c r="K2261" s="20"/>
      <c r="L2261" s="20"/>
      <c r="M2261" s="20"/>
      <c r="N2261" s="20"/>
      <c r="O2261" s="20"/>
      <c r="P2261" s="20"/>
      <c r="Q2261" s="20"/>
      <c r="R2261" s="20"/>
      <c r="S2261" s="20"/>
      <c r="T2261" s="20"/>
      <c r="U2261" s="20"/>
      <c r="V2261" s="20"/>
      <c r="W2261" s="20"/>
      <c r="X2261" s="20"/>
      <c r="Y2261" s="20"/>
      <c r="Z2261" s="20"/>
      <c r="AA2261" s="20"/>
      <c r="AB2261" s="20"/>
      <c r="AC2261" s="20"/>
      <c r="AD2261" s="20"/>
      <c r="AE2261" s="20"/>
      <c r="AF2261" s="20"/>
      <c r="AG2261" s="20"/>
      <c r="AH2261" s="20"/>
      <c r="AI2261" s="20"/>
      <c r="AJ2261" s="20"/>
      <c r="AK2261" s="20"/>
      <c r="AL2261" s="20"/>
      <c r="AM2261" s="20"/>
      <c r="AN2261" s="20"/>
      <c r="AO2261" s="20"/>
      <c r="AP2261" s="20"/>
      <c r="AQ2261" s="20"/>
      <c r="AR2261" s="20"/>
    </row>
    <row r="2262" spans="5:44" x14ac:dyDescent="0.25">
      <c r="E2262" s="20"/>
      <c r="F2262" s="20"/>
      <c r="G2262" s="20"/>
      <c r="H2262" s="20"/>
      <c r="I2262" s="20"/>
      <c r="J2262" s="20"/>
      <c r="K2262" s="20"/>
      <c r="L2262" s="20"/>
      <c r="M2262" s="20"/>
      <c r="N2262" s="20"/>
      <c r="O2262" s="20"/>
      <c r="P2262" s="20"/>
      <c r="Q2262" s="20"/>
      <c r="R2262" s="20"/>
      <c r="S2262" s="20"/>
      <c r="T2262" s="20"/>
      <c r="U2262" s="20"/>
      <c r="V2262" s="20"/>
      <c r="W2262" s="20"/>
      <c r="X2262" s="20"/>
      <c r="Y2262" s="20"/>
      <c r="Z2262" s="20"/>
      <c r="AA2262" s="20"/>
      <c r="AB2262" s="20"/>
      <c r="AC2262" s="20"/>
      <c r="AD2262" s="20"/>
      <c r="AE2262" s="20"/>
      <c r="AF2262" s="20"/>
      <c r="AG2262" s="20"/>
      <c r="AH2262" s="20"/>
      <c r="AI2262" s="20"/>
      <c r="AJ2262" s="20"/>
      <c r="AK2262" s="20"/>
      <c r="AL2262" s="20"/>
      <c r="AM2262" s="20"/>
      <c r="AN2262" s="20"/>
      <c r="AO2262" s="20"/>
      <c r="AP2262" s="20"/>
      <c r="AQ2262" s="20"/>
      <c r="AR2262" s="20"/>
    </row>
    <row r="2263" spans="5:44" x14ac:dyDescent="0.25"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  <c r="Q2263" s="20"/>
      <c r="R2263" s="20"/>
      <c r="S2263" s="20"/>
      <c r="T2263" s="20"/>
      <c r="U2263" s="20"/>
      <c r="V2263" s="20"/>
      <c r="W2263" s="20"/>
      <c r="X2263" s="20"/>
      <c r="Y2263" s="20"/>
      <c r="Z2263" s="20"/>
      <c r="AA2263" s="20"/>
      <c r="AB2263" s="20"/>
      <c r="AC2263" s="20"/>
      <c r="AD2263" s="20"/>
      <c r="AE2263" s="20"/>
      <c r="AF2263" s="20"/>
      <c r="AG2263" s="20"/>
      <c r="AH2263" s="20"/>
      <c r="AI2263" s="20"/>
      <c r="AJ2263" s="20"/>
      <c r="AK2263" s="20"/>
      <c r="AL2263" s="20"/>
      <c r="AM2263" s="20"/>
      <c r="AN2263" s="20"/>
      <c r="AO2263" s="20"/>
      <c r="AP2263" s="20"/>
      <c r="AQ2263" s="20"/>
      <c r="AR2263" s="20"/>
    </row>
    <row r="2264" spans="5:44" x14ac:dyDescent="0.25">
      <c r="E2264" s="20"/>
      <c r="F2264" s="20"/>
      <c r="G2264" s="20"/>
      <c r="H2264" s="20"/>
      <c r="I2264" s="20"/>
      <c r="J2264" s="20"/>
      <c r="K2264" s="20"/>
      <c r="L2264" s="20"/>
      <c r="M2264" s="20"/>
      <c r="N2264" s="20"/>
      <c r="O2264" s="20"/>
      <c r="P2264" s="20"/>
      <c r="Q2264" s="20"/>
      <c r="R2264" s="20"/>
      <c r="S2264" s="20"/>
      <c r="T2264" s="20"/>
      <c r="U2264" s="20"/>
      <c r="V2264" s="20"/>
      <c r="W2264" s="20"/>
      <c r="X2264" s="20"/>
      <c r="Y2264" s="20"/>
      <c r="Z2264" s="20"/>
      <c r="AA2264" s="20"/>
      <c r="AB2264" s="20"/>
      <c r="AC2264" s="20"/>
      <c r="AD2264" s="20"/>
      <c r="AE2264" s="20"/>
      <c r="AF2264" s="20"/>
      <c r="AG2264" s="20"/>
      <c r="AH2264" s="20"/>
      <c r="AI2264" s="20"/>
      <c r="AJ2264" s="20"/>
      <c r="AK2264" s="20"/>
      <c r="AL2264" s="20"/>
      <c r="AM2264" s="20"/>
      <c r="AN2264" s="20"/>
      <c r="AO2264" s="20"/>
      <c r="AP2264" s="20"/>
      <c r="AQ2264" s="20"/>
      <c r="AR2264" s="20"/>
    </row>
    <row r="2265" spans="5:44" x14ac:dyDescent="0.25">
      <c r="E2265" s="20"/>
      <c r="F2265" s="20"/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  <c r="Q2265" s="20"/>
      <c r="R2265" s="20"/>
      <c r="S2265" s="20"/>
      <c r="T2265" s="20"/>
      <c r="U2265" s="20"/>
      <c r="V2265" s="20"/>
      <c r="W2265" s="20"/>
      <c r="X2265" s="20"/>
      <c r="Y2265" s="20"/>
      <c r="Z2265" s="20"/>
      <c r="AA2265" s="20"/>
      <c r="AB2265" s="20"/>
      <c r="AC2265" s="20"/>
      <c r="AD2265" s="20"/>
      <c r="AE2265" s="20"/>
      <c r="AF2265" s="20"/>
      <c r="AG2265" s="20"/>
      <c r="AH2265" s="20"/>
      <c r="AI2265" s="20"/>
      <c r="AJ2265" s="20"/>
      <c r="AK2265" s="20"/>
      <c r="AL2265" s="20"/>
      <c r="AM2265" s="20"/>
      <c r="AN2265" s="20"/>
      <c r="AO2265" s="20"/>
      <c r="AP2265" s="20"/>
      <c r="AQ2265" s="20"/>
      <c r="AR2265" s="20"/>
    </row>
    <row r="2266" spans="5:44" x14ac:dyDescent="0.25">
      <c r="E2266" s="20"/>
      <c r="F2266" s="20"/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  <c r="Q2266" s="20"/>
      <c r="R2266" s="20"/>
      <c r="S2266" s="20"/>
      <c r="T2266" s="20"/>
      <c r="U2266" s="20"/>
      <c r="V2266" s="20"/>
      <c r="W2266" s="20"/>
      <c r="X2266" s="20"/>
      <c r="Y2266" s="20"/>
      <c r="Z2266" s="20"/>
      <c r="AA2266" s="20"/>
      <c r="AB2266" s="20"/>
      <c r="AC2266" s="20"/>
      <c r="AD2266" s="20"/>
      <c r="AE2266" s="20"/>
      <c r="AF2266" s="20"/>
      <c r="AG2266" s="20"/>
      <c r="AH2266" s="20"/>
      <c r="AI2266" s="20"/>
      <c r="AJ2266" s="20"/>
      <c r="AK2266" s="20"/>
      <c r="AL2266" s="20"/>
      <c r="AM2266" s="20"/>
      <c r="AN2266" s="20"/>
      <c r="AO2266" s="20"/>
      <c r="AP2266" s="20"/>
      <c r="AQ2266" s="20"/>
      <c r="AR2266" s="20"/>
    </row>
    <row r="2267" spans="5:44" x14ac:dyDescent="0.25">
      <c r="E2267" s="20"/>
      <c r="F2267" s="20"/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  <c r="Q2267" s="20"/>
      <c r="R2267" s="20"/>
      <c r="S2267" s="20"/>
      <c r="T2267" s="20"/>
      <c r="U2267" s="20"/>
      <c r="V2267" s="20"/>
      <c r="W2267" s="20"/>
      <c r="X2267" s="20"/>
      <c r="Y2267" s="20"/>
      <c r="Z2267" s="20"/>
      <c r="AA2267" s="20"/>
      <c r="AB2267" s="20"/>
      <c r="AC2267" s="20"/>
      <c r="AD2267" s="20"/>
      <c r="AE2267" s="20"/>
      <c r="AF2267" s="20"/>
      <c r="AG2267" s="20"/>
      <c r="AH2267" s="20"/>
      <c r="AI2267" s="20"/>
      <c r="AJ2267" s="20"/>
      <c r="AK2267" s="20"/>
      <c r="AL2267" s="20"/>
      <c r="AM2267" s="20"/>
      <c r="AN2267" s="20"/>
      <c r="AO2267" s="20"/>
      <c r="AP2267" s="20"/>
      <c r="AQ2267" s="20"/>
      <c r="AR2267" s="20"/>
    </row>
    <row r="2268" spans="5:44" x14ac:dyDescent="0.25">
      <c r="E2268" s="20"/>
      <c r="F2268" s="20"/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  <c r="Q2268" s="20"/>
      <c r="R2268" s="20"/>
      <c r="S2268" s="20"/>
      <c r="T2268" s="20"/>
      <c r="U2268" s="20"/>
      <c r="V2268" s="20"/>
      <c r="W2268" s="20"/>
      <c r="X2268" s="20"/>
      <c r="Y2268" s="20"/>
      <c r="Z2268" s="20"/>
      <c r="AA2268" s="20"/>
      <c r="AB2268" s="20"/>
      <c r="AC2268" s="20"/>
      <c r="AD2268" s="20"/>
      <c r="AE2268" s="20"/>
      <c r="AF2268" s="20"/>
      <c r="AG2268" s="20"/>
      <c r="AH2268" s="20"/>
      <c r="AI2268" s="20"/>
      <c r="AJ2268" s="20"/>
      <c r="AK2268" s="20"/>
      <c r="AL2268" s="20"/>
      <c r="AM2268" s="20"/>
      <c r="AN2268" s="20"/>
      <c r="AO2268" s="20"/>
      <c r="AP2268" s="20"/>
      <c r="AQ2268" s="20"/>
      <c r="AR2268" s="20"/>
    </row>
    <row r="2269" spans="5:44" x14ac:dyDescent="0.25">
      <c r="E2269" s="20"/>
      <c r="F2269" s="20"/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  <c r="Q2269" s="20"/>
      <c r="R2269" s="20"/>
      <c r="S2269" s="20"/>
      <c r="T2269" s="20"/>
      <c r="U2269" s="20"/>
      <c r="V2269" s="20"/>
      <c r="W2269" s="20"/>
      <c r="X2269" s="20"/>
      <c r="Y2269" s="20"/>
      <c r="Z2269" s="20"/>
      <c r="AA2269" s="20"/>
      <c r="AB2269" s="20"/>
      <c r="AC2269" s="20"/>
      <c r="AD2269" s="20"/>
      <c r="AE2269" s="20"/>
      <c r="AF2269" s="20"/>
      <c r="AG2269" s="20"/>
      <c r="AH2269" s="20"/>
      <c r="AI2269" s="20"/>
      <c r="AJ2269" s="20"/>
      <c r="AK2269" s="20"/>
      <c r="AL2269" s="20"/>
      <c r="AM2269" s="20"/>
      <c r="AN2269" s="20"/>
      <c r="AO2269" s="20"/>
      <c r="AP2269" s="20"/>
      <c r="AQ2269" s="20"/>
      <c r="AR2269" s="20"/>
    </row>
    <row r="2270" spans="5:44" x14ac:dyDescent="0.25">
      <c r="E2270" s="20"/>
      <c r="F2270" s="20"/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  <c r="Q2270" s="20"/>
      <c r="R2270" s="20"/>
      <c r="S2270" s="20"/>
      <c r="T2270" s="20"/>
      <c r="U2270" s="20"/>
      <c r="V2270" s="20"/>
      <c r="W2270" s="20"/>
      <c r="X2270" s="20"/>
      <c r="Y2270" s="20"/>
      <c r="Z2270" s="20"/>
      <c r="AA2270" s="20"/>
      <c r="AB2270" s="20"/>
      <c r="AC2270" s="20"/>
      <c r="AD2270" s="20"/>
      <c r="AE2270" s="20"/>
      <c r="AF2270" s="20"/>
      <c r="AG2270" s="20"/>
      <c r="AH2270" s="20"/>
      <c r="AI2270" s="20"/>
      <c r="AJ2270" s="20"/>
      <c r="AK2270" s="20"/>
      <c r="AL2270" s="20"/>
      <c r="AM2270" s="20"/>
      <c r="AN2270" s="20"/>
      <c r="AO2270" s="20"/>
      <c r="AP2270" s="20"/>
      <c r="AQ2270" s="20"/>
      <c r="AR2270" s="20"/>
    </row>
    <row r="2271" spans="5:44" x14ac:dyDescent="0.25">
      <c r="E2271" s="20"/>
      <c r="F2271" s="20"/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  <c r="Q2271" s="20"/>
      <c r="R2271" s="20"/>
      <c r="S2271" s="20"/>
      <c r="T2271" s="20"/>
      <c r="U2271" s="20"/>
      <c r="V2271" s="20"/>
      <c r="W2271" s="20"/>
      <c r="X2271" s="20"/>
      <c r="Y2271" s="20"/>
      <c r="Z2271" s="20"/>
      <c r="AA2271" s="20"/>
      <c r="AB2271" s="20"/>
      <c r="AC2271" s="20"/>
      <c r="AD2271" s="20"/>
      <c r="AE2271" s="20"/>
      <c r="AF2271" s="20"/>
      <c r="AG2271" s="20"/>
      <c r="AH2271" s="20"/>
      <c r="AI2271" s="20"/>
      <c r="AJ2271" s="20"/>
      <c r="AK2271" s="20"/>
      <c r="AL2271" s="20"/>
      <c r="AM2271" s="20"/>
      <c r="AN2271" s="20"/>
      <c r="AO2271" s="20"/>
      <c r="AP2271" s="20"/>
      <c r="AQ2271" s="20"/>
      <c r="AR2271" s="20"/>
    </row>
    <row r="2272" spans="5:44" x14ac:dyDescent="0.25">
      <c r="E2272" s="20"/>
      <c r="F2272" s="20"/>
      <c r="G2272" s="20"/>
      <c r="H2272" s="20"/>
      <c r="I2272" s="20"/>
      <c r="J2272" s="20"/>
      <c r="K2272" s="20"/>
      <c r="L2272" s="20"/>
      <c r="M2272" s="20"/>
      <c r="N2272" s="20"/>
      <c r="O2272" s="20"/>
      <c r="P2272" s="20"/>
      <c r="Q2272" s="20"/>
      <c r="R2272" s="20"/>
      <c r="S2272" s="20"/>
      <c r="T2272" s="20"/>
      <c r="U2272" s="20"/>
      <c r="V2272" s="20"/>
      <c r="W2272" s="20"/>
      <c r="X2272" s="20"/>
      <c r="Y2272" s="20"/>
      <c r="Z2272" s="20"/>
      <c r="AA2272" s="20"/>
      <c r="AB2272" s="20"/>
      <c r="AC2272" s="20"/>
      <c r="AD2272" s="20"/>
      <c r="AE2272" s="20"/>
      <c r="AF2272" s="20"/>
      <c r="AG2272" s="20"/>
      <c r="AH2272" s="20"/>
      <c r="AI2272" s="20"/>
      <c r="AJ2272" s="20"/>
      <c r="AK2272" s="20"/>
      <c r="AL2272" s="20"/>
      <c r="AM2272" s="20"/>
      <c r="AN2272" s="20"/>
      <c r="AO2272" s="20"/>
      <c r="AP2272" s="20"/>
      <c r="AQ2272" s="20"/>
      <c r="AR2272" s="20"/>
    </row>
    <row r="2273" spans="5:44" x14ac:dyDescent="0.25">
      <c r="E2273" s="20"/>
      <c r="F2273" s="20"/>
      <c r="G2273" s="20"/>
      <c r="H2273" s="20"/>
      <c r="I2273" s="20"/>
      <c r="J2273" s="20"/>
      <c r="K2273" s="20"/>
      <c r="L2273" s="20"/>
      <c r="M2273" s="20"/>
      <c r="N2273" s="20"/>
      <c r="O2273" s="20"/>
      <c r="P2273" s="20"/>
      <c r="Q2273" s="20"/>
      <c r="R2273" s="20"/>
      <c r="S2273" s="20"/>
      <c r="T2273" s="20"/>
      <c r="U2273" s="20"/>
      <c r="V2273" s="20"/>
      <c r="W2273" s="20"/>
      <c r="X2273" s="20"/>
      <c r="Y2273" s="20"/>
      <c r="Z2273" s="20"/>
      <c r="AA2273" s="20"/>
      <c r="AB2273" s="20"/>
      <c r="AC2273" s="20"/>
      <c r="AD2273" s="20"/>
      <c r="AE2273" s="20"/>
      <c r="AF2273" s="20"/>
      <c r="AG2273" s="20"/>
      <c r="AH2273" s="20"/>
      <c r="AI2273" s="20"/>
      <c r="AJ2273" s="20"/>
      <c r="AK2273" s="20"/>
      <c r="AL2273" s="20"/>
      <c r="AM2273" s="20"/>
      <c r="AN2273" s="20"/>
      <c r="AO2273" s="20"/>
      <c r="AP2273" s="20"/>
      <c r="AQ2273" s="20"/>
      <c r="AR2273" s="20"/>
    </row>
    <row r="2274" spans="5:44" x14ac:dyDescent="0.25">
      <c r="E2274" s="20"/>
      <c r="F2274" s="20"/>
      <c r="G2274" s="20"/>
      <c r="H2274" s="20"/>
      <c r="I2274" s="20"/>
      <c r="J2274" s="20"/>
      <c r="K2274" s="20"/>
      <c r="L2274" s="20"/>
      <c r="M2274" s="20"/>
      <c r="N2274" s="20"/>
      <c r="O2274" s="20"/>
      <c r="P2274" s="20"/>
      <c r="Q2274" s="20"/>
      <c r="R2274" s="20"/>
      <c r="S2274" s="20"/>
      <c r="T2274" s="20"/>
      <c r="U2274" s="20"/>
      <c r="V2274" s="20"/>
      <c r="W2274" s="20"/>
      <c r="X2274" s="20"/>
      <c r="Y2274" s="20"/>
      <c r="Z2274" s="20"/>
      <c r="AA2274" s="20"/>
      <c r="AB2274" s="20"/>
      <c r="AC2274" s="20"/>
      <c r="AD2274" s="20"/>
      <c r="AE2274" s="20"/>
      <c r="AF2274" s="20"/>
      <c r="AG2274" s="20"/>
      <c r="AH2274" s="20"/>
      <c r="AI2274" s="20"/>
      <c r="AJ2274" s="20"/>
      <c r="AK2274" s="20"/>
      <c r="AL2274" s="20"/>
      <c r="AM2274" s="20"/>
      <c r="AN2274" s="20"/>
      <c r="AO2274" s="20"/>
      <c r="AP2274" s="20"/>
      <c r="AQ2274" s="20"/>
      <c r="AR2274" s="20"/>
    </row>
    <row r="2275" spans="5:44" x14ac:dyDescent="0.25">
      <c r="E2275" s="20"/>
      <c r="F2275" s="20"/>
      <c r="G2275" s="20"/>
      <c r="H2275" s="20"/>
      <c r="I2275" s="20"/>
      <c r="J2275" s="20"/>
      <c r="K2275" s="20"/>
      <c r="L2275" s="20"/>
      <c r="M2275" s="20"/>
      <c r="N2275" s="20"/>
      <c r="O2275" s="20"/>
      <c r="P2275" s="20"/>
      <c r="Q2275" s="20"/>
      <c r="R2275" s="20"/>
      <c r="S2275" s="20"/>
      <c r="T2275" s="20"/>
      <c r="U2275" s="20"/>
      <c r="V2275" s="20"/>
      <c r="W2275" s="20"/>
      <c r="X2275" s="20"/>
      <c r="Y2275" s="20"/>
      <c r="Z2275" s="20"/>
      <c r="AA2275" s="20"/>
      <c r="AB2275" s="20"/>
      <c r="AC2275" s="20"/>
      <c r="AD2275" s="20"/>
      <c r="AE2275" s="20"/>
      <c r="AF2275" s="20"/>
      <c r="AG2275" s="20"/>
      <c r="AH2275" s="20"/>
      <c r="AI2275" s="20"/>
      <c r="AJ2275" s="20"/>
      <c r="AK2275" s="20"/>
      <c r="AL2275" s="20"/>
      <c r="AM2275" s="20"/>
      <c r="AN2275" s="20"/>
      <c r="AO2275" s="20"/>
      <c r="AP2275" s="20"/>
      <c r="AQ2275" s="20"/>
      <c r="AR2275" s="20"/>
    </row>
    <row r="2276" spans="5:44" x14ac:dyDescent="0.25">
      <c r="E2276" s="20"/>
      <c r="F2276" s="20"/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  <c r="Q2276" s="20"/>
      <c r="R2276" s="20"/>
      <c r="S2276" s="20"/>
      <c r="T2276" s="20"/>
      <c r="U2276" s="20"/>
      <c r="V2276" s="20"/>
      <c r="W2276" s="20"/>
      <c r="X2276" s="20"/>
      <c r="Y2276" s="20"/>
      <c r="Z2276" s="20"/>
      <c r="AA2276" s="20"/>
      <c r="AB2276" s="20"/>
      <c r="AC2276" s="20"/>
      <c r="AD2276" s="20"/>
      <c r="AE2276" s="20"/>
      <c r="AF2276" s="20"/>
      <c r="AG2276" s="20"/>
      <c r="AH2276" s="20"/>
      <c r="AI2276" s="20"/>
      <c r="AJ2276" s="20"/>
      <c r="AK2276" s="20"/>
      <c r="AL2276" s="20"/>
      <c r="AM2276" s="20"/>
      <c r="AN2276" s="20"/>
      <c r="AO2276" s="20"/>
      <c r="AP2276" s="20"/>
      <c r="AQ2276" s="20"/>
      <c r="AR2276" s="20"/>
    </row>
    <row r="2277" spans="5:44" x14ac:dyDescent="0.25">
      <c r="E2277" s="20"/>
      <c r="F2277" s="20"/>
      <c r="G2277" s="20"/>
      <c r="H2277" s="20"/>
      <c r="I2277" s="20"/>
      <c r="J2277" s="20"/>
      <c r="K2277" s="20"/>
      <c r="L2277" s="20"/>
      <c r="M2277" s="20"/>
      <c r="N2277" s="20"/>
      <c r="O2277" s="20"/>
      <c r="P2277" s="20"/>
      <c r="Q2277" s="20"/>
      <c r="R2277" s="20"/>
      <c r="S2277" s="20"/>
      <c r="T2277" s="20"/>
      <c r="U2277" s="20"/>
      <c r="V2277" s="20"/>
      <c r="W2277" s="20"/>
      <c r="X2277" s="20"/>
      <c r="Y2277" s="20"/>
      <c r="Z2277" s="20"/>
      <c r="AA2277" s="20"/>
      <c r="AB2277" s="20"/>
      <c r="AC2277" s="20"/>
      <c r="AD2277" s="20"/>
      <c r="AE2277" s="20"/>
      <c r="AF2277" s="20"/>
      <c r="AG2277" s="20"/>
      <c r="AH2277" s="20"/>
      <c r="AI2277" s="20"/>
      <c r="AJ2277" s="20"/>
      <c r="AK2277" s="20"/>
      <c r="AL2277" s="20"/>
      <c r="AM2277" s="20"/>
      <c r="AN2277" s="20"/>
      <c r="AO2277" s="20"/>
      <c r="AP2277" s="20"/>
      <c r="AQ2277" s="20"/>
      <c r="AR2277" s="20"/>
    </row>
    <row r="2278" spans="5:44" x14ac:dyDescent="0.25">
      <c r="E2278" s="20"/>
      <c r="F2278" s="20"/>
      <c r="G2278" s="20"/>
      <c r="H2278" s="20"/>
      <c r="I2278" s="20"/>
      <c r="J2278" s="20"/>
      <c r="K2278" s="20"/>
      <c r="L2278" s="20"/>
      <c r="M2278" s="20"/>
      <c r="N2278" s="20"/>
      <c r="O2278" s="20"/>
      <c r="P2278" s="20"/>
      <c r="Q2278" s="20"/>
      <c r="R2278" s="20"/>
      <c r="S2278" s="20"/>
      <c r="T2278" s="20"/>
      <c r="U2278" s="20"/>
      <c r="V2278" s="20"/>
      <c r="W2278" s="20"/>
      <c r="X2278" s="20"/>
      <c r="Y2278" s="20"/>
      <c r="Z2278" s="20"/>
      <c r="AA2278" s="20"/>
      <c r="AB2278" s="20"/>
      <c r="AC2278" s="20"/>
      <c r="AD2278" s="20"/>
      <c r="AE2278" s="20"/>
      <c r="AF2278" s="20"/>
      <c r="AG2278" s="20"/>
      <c r="AH2278" s="20"/>
      <c r="AI2278" s="20"/>
      <c r="AJ2278" s="20"/>
      <c r="AK2278" s="20"/>
      <c r="AL2278" s="20"/>
      <c r="AM2278" s="20"/>
      <c r="AN2278" s="20"/>
      <c r="AO2278" s="20"/>
      <c r="AP2278" s="20"/>
      <c r="AQ2278" s="20"/>
      <c r="AR2278" s="20"/>
    </row>
    <row r="2279" spans="5:44" x14ac:dyDescent="0.25">
      <c r="E2279" s="20"/>
      <c r="F2279" s="20"/>
      <c r="G2279" s="20"/>
      <c r="H2279" s="20"/>
      <c r="I2279" s="20"/>
      <c r="J2279" s="20"/>
      <c r="K2279" s="20"/>
      <c r="L2279" s="20"/>
      <c r="M2279" s="20"/>
      <c r="N2279" s="20"/>
      <c r="O2279" s="20"/>
      <c r="P2279" s="20"/>
      <c r="Q2279" s="20"/>
      <c r="R2279" s="20"/>
      <c r="S2279" s="20"/>
      <c r="T2279" s="20"/>
      <c r="U2279" s="20"/>
      <c r="V2279" s="20"/>
      <c r="W2279" s="20"/>
      <c r="X2279" s="20"/>
      <c r="Y2279" s="20"/>
      <c r="Z2279" s="20"/>
      <c r="AA2279" s="20"/>
      <c r="AB2279" s="20"/>
      <c r="AC2279" s="20"/>
      <c r="AD2279" s="20"/>
      <c r="AE2279" s="20"/>
      <c r="AF2279" s="20"/>
      <c r="AG2279" s="20"/>
      <c r="AH2279" s="20"/>
      <c r="AI2279" s="20"/>
      <c r="AJ2279" s="20"/>
      <c r="AK2279" s="20"/>
      <c r="AL2279" s="20"/>
      <c r="AM2279" s="20"/>
      <c r="AN2279" s="20"/>
      <c r="AO2279" s="20"/>
      <c r="AP2279" s="20"/>
      <c r="AQ2279" s="20"/>
      <c r="AR2279" s="20"/>
    </row>
    <row r="2280" spans="5:44" x14ac:dyDescent="0.25">
      <c r="E2280" s="20"/>
      <c r="F2280" s="20"/>
      <c r="G2280" s="20"/>
      <c r="H2280" s="20"/>
      <c r="I2280" s="20"/>
      <c r="J2280" s="20"/>
      <c r="K2280" s="20"/>
      <c r="L2280" s="20"/>
      <c r="M2280" s="20"/>
      <c r="N2280" s="20"/>
      <c r="O2280" s="20"/>
      <c r="P2280" s="20"/>
      <c r="Q2280" s="20"/>
      <c r="R2280" s="20"/>
      <c r="S2280" s="20"/>
      <c r="T2280" s="20"/>
      <c r="U2280" s="20"/>
      <c r="V2280" s="20"/>
      <c r="W2280" s="20"/>
      <c r="X2280" s="20"/>
      <c r="Y2280" s="20"/>
      <c r="Z2280" s="20"/>
      <c r="AA2280" s="20"/>
      <c r="AB2280" s="20"/>
      <c r="AC2280" s="20"/>
      <c r="AD2280" s="20"/>
      <c r="AE2280" s="20"/>
      <c r="AF2280" s="20"/>
      <c r="AG2280" s="20"/>
      <c r="AH2280" s="20"/>
      <c r="AI2280" s="20"/>
      <c r="AJ2280" s="20"/>
      <c r="AK2280" s="20"/>
      <c r="AL2280" s="20"/>
      <c r="AM2280" s="20"/>
      <c r="AN2280" s="20"/>
      <c r="AO2280" s="20"/>
      <c r="AP2280" s="20"/>
      <c r="AQ2280" s="20"/>
      <c r="AR2280" s="20"/>
    </row>
    <row r="2281" spans="5:44" x14ac:dyDescent="0.25">
      <c r="E2281" s="20"/>
      <c r="F2281" s="20"/>
      <c r="G2281" s="20"/>
      <c r="H2281" s="20"/>
      <c r="I2281" s="20"/>
      <c r="J2281" s="20"/>
      <c r="K2281" s="20"/>
      <c r="L2281" s="20"/>
      <c r="M2281" s="20"/>
      <c r="N2281" s="20"/>
      <c r="O2281" s="20"/>
      <c r="P2281" s="20"/>
      <c r="Q2281" s="20"/>
      <c r="R2281" s="20"/>
      <c r="S2281" s="20"/>
      <c r="T2281" s="20"/>
      <c r="U2281" s="20"/>
      <c r="V2281" s="20"/>
      <c r="W2281" s="20"/>
      <c r="X2281" s="20"/>
      <c r="Y2281" s="20"/>
      <c r="Z2281" s="20"/>
      <c r="AA2281" s="20"/>
      <c r="AB2281" s="20"/>
      <c r="AC2281" s="20"/>
      <c r="AD2281" s="20"/>
      <c r="AE2281" s="20"/>
      <c r="AF2281" s="20"/>
      <c r="AG2281" s="20"/>
      <c r="AH2281" s="20"/>
      <c r="AI2281" s="20"/>
      <c r="AJ2281" s="20"/>
      <c r="AK2281" s="20"/>
      <c r="AL2281" s="20"/>
      <c r="AM2281" s="20"/>
      <c r="AN2281" s="20"/>
      <c r="AO2281" s="20"/>
      <c r="AP2281" s="20"/>
      <c r="AQ2281" s="20"/>
      <c r="AR2281" s="20"/>
    </row>
    <row r="2282" spans="5:44" x14ac:dyDescent="0.25">
      <c r="E2282" s="20"/>
      <c r="F2282" s="20"/>
      <c r="G2282" s="20"/>
      <c r="H2282" s="20"/>
      <c r="I2282" s="20"/>
      <c r="J2282" s="20"/>
      <c r="K2282" s="20"/>
      <c r="L2282" s="20"/>
      <c r="M2282" s="20"/>
      <c r="N2282" s="20"/>
      <c r="O2282" s="20"/>
      <c r="P2282" s="20"/>
      <c r="Q2282" s="20"/>
      <c r="R2282" s="20"/>
      <c r="S2282" s="20"/>
      <c r="T2282" s="20"/>
      <c r="U2282" s="20"/>
      <c r="V2282" s="20"/>
      <c r="W2282" s="20"/>
      <c r="X2282" s="20"/>
      <c r="Y2282" s="20"/>
      <c r="Z2282" s="20"/>
      <c r="AA2282" s="20"/>
      <c r="AB2282" s="20"/>
      <c r="AC2282" s="20"/>
      <c r="AD2282" s="20"/>
      <c r="AE2282" s="20"/>
      <c r="AF2282" s="20"/>
      <c r="AG2282" s="20"/>
      <c r="AH2282" s="20"/>
      <c r="AI2282" s="20"/>
      <c r="AJ2282" s="20"/>
      <c r="AK2282" s="20"/>
      <c r="AL2282" s="20"/>
      <c r="AM2282" s="20"/>
      <c r="AN2282" s="20"/>
      <c r="AO2282" s="20"/>
      <c r="AP2282" s="20"/>
      <c r="AQ2282" s="20"/>
      <c r="AR2282" s="20"/>
    </row>
    <row r="2283" spans="5:44" x14ac:dyDescent="0.25">
      <c r="E2283" s="20"/>
      <c r="F2283" s="20"/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  <c r="Q2283" s="20"/>
      <c r="R2283" s="20"/>
      <c r="S2283" s="20"/>
      <c r="T2283" s="20"/>
      <c r="U2283" s="20"/>
      <c r="V2283" s="20"/>
      <c r="W2283" s="20"/>
      <c r="X2283" s="20"/>
      <c r="Y2283" s="20"/>
      <c r="Z2283" s="20"/>
      <c r="AA2283" s="20"/>
      <c r="AB2283" s="20"/>
      <c r="AC2283" s="20"/>
      <c r="AD2283" s="20"/>
      <c r="AE2283" s="20"/>
      <c r="AF2283" s="20"/>
      <c r="AG2283" s="20"/>
      <c r="AH2283" s="20"/>
      <c r="AI2283" s="20"/>
      <c r="AJ2283" s="20"/>
      <c r="AK2283" s="20"/>
      <c r="AL2283" s="20"/>
      <c r="AM2283" s="20"/>
      <c r="AN2283" s="20"/>
      <c r="AO2283" s="20"/>
      <c r="AP2283" s="20"/>
      <c r="AQ2283" s="20"/>
      <c r="AR2283" s="20"/>
    </row>
    <row r="2284" spans="5:44" x14ac:dyDescent="0.25">
      <c r="E2284" s="20"/>
      <c r="F2284" s="20"/>
      <c r="G2284" s="20"/>
      <c r="H2284" s="20"/>
      <c r="I2284" s="20"/>
      <c r="J2284" s="20"/>
      <c r="K2284" s="20"/>
      <c r="L2284" s="20"/>
      <c r="M2284" s="20"/>
      <c r="N2284" s="20"/>
      <c r="O2284" s="20"/>
      <c r="P2284" s="20"/>
      <c r="Q2284" s="20"/>
      <c r="R2284" s="20"/>
      <c r="S2284" s="20"/>
      <c r="T2284" s="20"/>
      <c r="U2284" s="20"/>
      <c r="V2284" s="20"/>
      <c r="W2284" s="20"/>
      <c r="X2284" s="20"/>
      <c r="Y2284" s="20"/>
      <c r="Z2284" s="20"/>
      <c r="AA2284" s="20"/>
      <c r="AB2284" s="20"/>
      <c r="AC2284" s="20"/>
      <c r="AD2284" s="20"/>
      <c r="AE2284" s="20"/>
      <c r="AF2284" s="20"/>
      <c r="AG2284" s="20"/>
      <c r="AH2284" s="20"/>
      <c r="AI2284" s="20"/>
      <c r="AJ2284" s="20"/>
      <c r="AK2284" s="20"/>
      <c r="AL2284" s="20"/>
      <c r="AM2284" s="20"/>
      <c r="AN2284" s="20"/>
      <c r="AO2284" s="20"/>
      <c r="AP2284" s="20"/>
      <c r="AQ2284" s="20"/>
      <c r="AR2284" s="20"/>
    </row>
    <row r="2285" spans="5:44" x14ac:dyDescent="0.25">
      <c r="E2285" s="20"/>
      <c r="F2285" s="20"/>
      <c r="G2285" s="20"/>
      <c r="H2285" s="20"/>
      <c r="I2285" s="20"/>
      <c r="J2285" s="20"/>
      <c r="K2285" s="20"/>
      <c r="L2285" s="20"/>
      <c r="M2285" s="20"/>
      <c r="N2285" s="20"/>
      <c r="O2285" s="20"/>
      <c r="P2285" s="20"/>
      <c r="Q2285" s="20"/>
      <c r="R2285" s="20"/>
      <c r="S2285" s="20"/>
      <c r="T2285" s="20"/>
      <c r="U2285" s="20"/>
      <c r="V2285" s="20"/>
      <c r="W2285" s="20"/>
      <c r="X2285" s="20"/>
      <c r="Y2285" s="20"/>
      <c r="Z2285" s="20"/>
      <c r="AA2285" s="20"/>
      <c r="AB2285" s="20"/>
      <c r="AC2285" s="20"/>
      <c r="AD2285" s="20"/>
      <c r="AE2285" s="20"/>
      <c r="AF2285" s="20"/>
      <c r="AG2285" s="20"/>
      <c r="AH2285" s="20"/>
      <c r="AI2285" s="20"/>
      <c r="AJ2285" s="20"/>
      <c r="AK2285" s="20"/>
      <c r="AL2285" s="20"/>
      <c r="AM2285" s="20"/>
      <c r="AN2285" s="20"/>
      <c r="AO2285" s="20"/>
      <c r="AP2285" s="20"/>
      <c r="AQ2285" s="20"/>
      <c r="AR2285" s="20"/>
    </row>
    <row r="2286" spans="5:44" x14ac:dyDescent="0.25">
      <c r="E2286" s="20"/>
      <c r="F2286" s="20"/>
      <c r="G2286" s="20"/>
      <c r="H2286" s="20"/>
      <c r="I2286" s="20"/>
      <c r="J2286" s="20"/>
      <c r="K2286" s="20"/>
      <c r="L2286" s="20"/>
      <c r="M2286" s="20"/>
      <c r="N2286" s="20"/>
      <c r="O2286" s="20"/>
      <c r="P2286" s="20"/>
      <c r="Q2286" s="20"/>
      <c r="R2286" s="20"/>
      <c r="S2286" s="20"/>
      <c r="T2286" s="20"/>
      <c r="U2286" s="20"/>
      <c r="V2286" s="20"/>
      <c r="W2286" s="20"/>
      <c r="X2286" s="20"/>
      <c r="Y2286" s="20"/>
      <c r="Z2286" s="20"/>
      <c r="AA2286" s="20"/>
      <c r="AB2286" s="20"/>
      <c r="AC2286" s="20"/>
      <c r="AD2286" s="20"/>
      <c r="AE2286" s="20"/>
      <c r="AF2286" s="20"/>
      <c r="AG2286" s="20"/>
      <c r="AH2286" s="20"/>
      <c r="AI2286" s="20"/>
      <c r="AJ2286" s="20"/>
      <c r="AK2286" s="20"/>
      <c r="AL2286" s="20"/>
      <c r="AM2286" s="20"/>
      <c r="AN2286" s="20"/>
      <c r="AO2286" s="20"/>
      <c r="AP2286" s="20"/>
      <c r="AQ2286" s="20"/>
      <c r="AR2286" s="20"/>
    </row>
    <row r="2287" spans="5:44" x14ac:dyDescent="0.25">
      <c r="E2287" s="20"/>
      <c r="F2287" s="20"/>
      <c r="G2287" s="20"/>
      <c r="H2287" s="20"/>
      <c r="I2287" s="20"/>
      <c r="J2287" s="20"/>
      <c r="K2287" s="20"/>
      <c r="L2287" s="20"/>
      <c r="M2287" s="20"/>
      <c r="N2287" s="20"/>
      <c r="O2287" s="20"/>
      <c r="P2287" s="20"/>
      <c r="Q2287" s="20"/>
      <c r="R2287" s="20"/>
      <c r="S2287" s="20"/>
      <c r="T2287" s="20"/>
      <c r="U2287" s="20"/>
      <c r="V2287" s="20"/>
      <c r="W2287" s="20"/>
      <c r="X2287" s="20"/>
      <c r="Y2287" s="20"/>
      <c r="Z2287" s="20"/>
      <c r="AA2287" s="20"/>
      <c r="AB2287" s="20"/>
      <c r="AC2287" s="20"/>
      <c r="AD2287" s="20"/>
      <c r="AE2287" s="20"/>
      <c r="AF2287" s="20"/>
      <c r="AG2287" s="20"/>
      <c r="AH2287" s="20"/>
      <c r="AI2287" s="20"/>
      <c r="AJ2287" s="20"/>
      <c r="AK2287" s="20"/>
      <c r="AL2287" s="20"/>
      <c r="AM2287" s="20"/>
      <c r="AN2287" s="20"/>
      <c r="AO2287" s="20"/>
      <c r="AP2287" s="20"/>
      <c r="AQ2287" s="20"/>
      <c r="AR2287" s="20"/>
    </row>
    <row r="2288" spans="5:44" x14ac:dyDescent="0.25">
      <c r="E2288" s="20"/>
      <c r="F2288" s="20"/>
      <c r="G2288" s="20"/>
      <c r="H2288" s="20"/>
      <c r="I2288" s="20"/>
      <c r="J2288" s="20"/>
      <c r="K2288" s="20"/>
      <c r="L2288" s="20"/>
      <c r="M2288" s="20"/>
      <c r="N2288" s="20"/>
      <c r="O2288" s="20"/>
      <c r="P2288" s="20"/>
      <c r="Q2288" s="20"/>
      <c r="R2288" s="20"/>
      <c r="S2288" s="20"/>
      <c r="T2288" s="20"/>
      <c r="U2288" s="20"/>
      <c r="V2288" s="20"/>
      <c r="W2288" s="20"/>
      <c r="X2288" s="20"/>
      <c r="Y2288" s="20"/>
      <c r="Z2288" s="20"/>
      <c r="AA2288" s="20"/>
      <c r="AB2288" s="20"/>
      <c r="AC2288" s="20"/>
      <c r="AD2288" s="20"/>
      <c r="AE2288" s="20"/>
      <c r="AF2288" s="20"/>
      <c r="AG2288" s="20"/>
      <c r="AH2288" s="20"/>
      <c r="AI2288" s="20"/>
      <c r="AJ2288" s="20"/>
      <c r="AK2288" s="20"/>
      <c r="AL2288" s="20"/>
      <c r="AM2288" s="20"/>
      <c r="AN2288" s="20"/>
      <c r="AO2288" s="20"/>
      <c r="AP2288" s="20"/>
      <c r="AQ2288" s="20"/>
      <c r="AR2288" s="20"/>
    </row>
    <row r="2289" spans="5:44" x14ac:dyDescent="0.25">
      <c r="E2289" s="20"/>
      <c r="F2289" s="20"/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  <c r="Q2289" s="20"/>
      <c r="R2289" s="20"/>
      <c r="S2289" s="20"/>
      <c r="T2289" s="20"/>
      <c r="U2289" s="20"/>
      <c r="V2289" s="20"/>
      <c r="W2289" s="20"/>
      <c r="X2289" s="20"/>
      <c r="Y2289" s="20"/>
      <c r="Z2289" s="20"/>
      <c r="AA2289" s="20"/>
      <c r="AB2289" s="20"/>
      <c r="AC2289" s="20"/>
      <c r="AD2289" s="20"/>
      <c r="AE2289" s="20"/>
      <c r="AF2289" s="20"/>
      <c r="AG2289" s="20"/>
      <c r="AH2289" s="20"/>
      <c r="AI2289" s="20"/>
      <c r="AJ2289" s="20"/>
      <c r="AK2289" s="20"/>
      <c r="AL2289" s="20"/>
      <c r="AM2289" s="20"/>
      <c r="AN2289" s="20"/>
      <c r="AO2289" s="20"/>
      <c r="AP2289" s="20"/>
      <c r="AQ2289" s="20"/>
      <c r="AR2289" s="20"/>
    </row>
    <row r="2290" spans="5:44" x14ac:dyDescent="0.25">
      <c r="E2290" s="20"/>
      <c r="F2290" s="20"/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  <c r="Q2290" s="20"/>
      <c r="R2290" s="20"/>
      <c r="S2290" s="20"/>
      <c r="T2290" s="20"/>
      <c r="U2290" s="20"/>
      <c r="V2290" s="20"/>
      <c r="W2290" s="20"/>
      <c r="X2290" s="20"/>
      <c r="Y2290" s="20"/>
      <c r="Z2290" s="20"/>
      <c r="AA2290" s="20"/>
      <c r="AB2290" s="20"/>
      <c r="AC2290" s="20"/>
      <c r="AD2290" s="20"/>
      <c r="AE2290" s="20"/>
      <c r="AF2290" s="20"/>
      <c r="AG2290" s="20"/>
      <c r="AH2290" s="20"/>
      <c r="AI2290" s="20"/>
      <c r="AJ2290" s="20"/>
      <c r="AK2290" s="20"/>
      <c r="AL2290" s="20"/>
      <c r="AM2290" s="20"/>
      <c r="AN2290" s="20"/>
      <c r="AO2290" s="20"/>
      <c r="AP2290" s="20"/>
      <c r="AQ2290" s="20"/>
      <c r="AR2290" s="20"/>
    </row>
    <row r="2291" spans="5:44" x14ac:dyDescent="0.25">
      <c r="E2291" s="20"/>
      <c r="F2291" s="20"/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  <c r="Q2291" s="20"/>
      <c r="R2291" s="20"/>
      <c r="S2291" s="20"/>
      <c r="T2291" s="20"/>
      <c r="U2291" s="20"/>
      <c r="V2291" s="20"/>
      <c r="W2291" s="20"/>
      <c r="X2291" s="20"/>
      <c r="Y2291" s="20"/>
      <c r="Z2291" s="20"/>
      <c r="AA2291" s="20"/>
      <c r="AB2291" s="20"/>
      <c r="AC2291" s="20"/>
      <c r="AD2291" s="20"/>
      <c r="AE2291" s="20"/>
      <c r="AF2291" s="20"/>
      <c r="AG2291" s="20"/>
      <c r="AH2291" s="20"/>
      <c r="AI2291" s="20"/>
      <c r="AJ2291" s="20"/>
      <c r="AK2291" s="20"/>
      <c r="AL2291" s="20"/>
      <c r="AM2291" s="20"/>
      <c r="AN2291" s="20"/>
      <c r="AO2291" s="20"/>
      <c r="AP2291" s="20"/>
      <c r="AQ2291" s="20"/>
      <c r="AR2291" s="20"/>
    </row>
    <row r="2292" spans="5:44" x14ac:dyDescent="0.25">
      <c r="E2292" s="20"/>
      <c r="F2292" s="20"/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  <c r="Q2292" s="20"/>
      <c r="R2292" s="20"/>
      <c r="S2292" s="20"/>
      <c r="T2292" s="20"/>
      <c r="U2292" s="20"/>
      <c r="V2292" s="20"/>
      <c r="W2292" s="20"/>
      <c r="X2292" s="20"/>
      <c r="Y2292" s="20"/>
      <c r="Z2292" s="20"/>
      <c r="AA2292" s="20"/>
      <c r="AB2292" s="20"/>
      <c r="AC2292" s="20"/>
      <c r="AD2292" s="20"/>
      <c r="AE2292" s="20"/>
      <c r="AF2292" s="20"/>
      <c r="AG2292" s="20"/>
      <c r="AH2292" s="20"/>
      <c r="AI2292" s="20"/>
      <c r="AJ2292" s="20"/>
      <c r="AK2292" s="20"/>
      <c r="AL2292" s="20"/>
      <c r="AM2292" s="20"/>
      <c r="AN2292" s="20"/>
      <c r="AO2292" s="20"/>
      <c r="AP2292" s="20"/>
      <c r="AQ2292" s="20"/>
      <c r="AR2292" s="20"/>
    </row>
    <row r="2293" spans="5:44" x14ac:dyDescent="0.25">
      <c r="E2293" s="20"/>
      <c r="F2293" s="20"/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  <c r="Q2293" s="20"/>
      <c r="R2293" s="20"/>
      <c r="S2293" s="20"/>
      <c r="T2293" s="20"/>
      <c r="U2293" s="20"/>
      <c r="V2293" s="20"/>
      <c r="W2293" s="20"/>
      <c r="X2293" s="20"/>
      <c r="Y2293" s="20"/>
      <c r="Z2293" s="20"/>
      <c r="AA2293" s="20"/>
      <c r="AB2293" s="20"/>
      <c r="AC2293" s="20"/>
      <c r="AD2293" s="20"/>
      <c r="AE2293" s="20"/>
      <c r="AF2293" s="20"/>
      <c r="AG2293" s="20"/>
      <c r="AH2293" s="20"/>
      <c r="AI2293" s="20"/>
      <c r="AJ2293" s="20"/>
      <c r="AK2293" s="20"/>
      <c r="AL2293" s="20"/>
      <c r="AM2293" s="20"/>
      <c r="AN2293" s="20"/>
      <c r="AO2293" s="20"/>
      <c r="AP2293" s="20"/>
      <c r="AQ2293" s="20"/>
      <c r="AR2293" s="20"/>
    </row>
    <row r="2294" spans="5:44" x14ac:dyDescent="0.25">
      <c r="E2294" s="20"/>
      <c r="F2294" s="20"/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  <c r="Q2294" s="20"/>
      <c r="R2294" s="20"/>
      <c r="S2294" s="20"/>
      <c r="T2294" s="20"/>
      <c r="U2294" s="20"/>
      <c r="V2294" s="20"/>
      <c r="W2294" s="20"/>
      <c r="X2294" s="20"/>
      <c r="Y2294" s="20"/>
      <c r="Z2294" s="20"/>
      <c r="AA2294" s="20"/>
      <c r="AB2294" s="20"/>
      <c r="AC2294" s="20"/>
      <c r="AD2294" s="20"/>
      <c r="AE2294" s="20"/>
      <c r="AF2294" s="20"/>
      <c r="AG2294" s="20"/>
      <c r="AH2294" s="20"/>
      <c r="AI2294" s="20"/>
      <c r="AJ2294" s="20"/>
      <c r="AK2294" s="20"/>
      <c r="AL2294" s="20"/>
      <c r="AM2294" s="20"/>
      <c r="AN2294" s="20"/>
      <c r="AO2294" s="20"/>
      <c r="AP2294" s="20"/>
      <c r="AQ2294" s="20"/>
      <c r="AR2294" s="20"/>
    </row>
    <row r="2295" spans="5:44" x14ac:dyDescent="0.25">
      <c r="E2295" s="20"/>
      <c r="F2295" s="20"/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  <c r="Q2295" s="20"/>
      <c r="R2295" s="20"/>
      <c r="S2295" s="20"/>
      <c r="T2295" s="20"/>
      <c r="U2295" s="20"/>
      <c r="V2295" s="20"/>
      <c r="W2295" s="20"/>
      <c r="X2295" s="20"/>
      <c r="Y2295" s="20"/>
      <c r="Z2295" s="20"/>
      <c r="AA2295" s="20"/>
      <c r="AB2295" s="20"/>
      <c r="AC2295" s="20"/>
      <c r="AD2295" s="20"/>
      <c r="AE2295" s="20"/>
      <c r="AF2295" s="20"/>
      <c r="AG2295" s="20"/>
      <c r="AH2295" s="20"/>
      <c r="AI2295" s="20"/>
      <c r="AJ2295" s="20"/>
      <c r="AK2295" s="20"/>
      <c r="AL2295" s="20"/>
      <c r="AM2295" s="20"/>
      <c r="AN2295" s="20"/>
      <c r="AO2295" s="20"/>
      <c r="AP2295" s="20"/>
      <c r="AQ2295" s="20"/>
      <c r="AR2295" s="20"/>
    </row>
    <row r="2296" spans="5:44" x14ac:dyDescent="0.25">
      <c r="E2296" s="20"/>
      <c r="F2296" s="20"/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  <c r="Q2296" s="20"/>
      <c r="R2296" s="20"/>
      <c r="S2296" s="20"/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  <c r="AE2296" s="20"/>
      <c r="AF2296" s="20"/>
      <c r="AG2296" s="20"/>
      <c r="AH2296" s="20"/>
      <c r="AI2296" s="20"/>
      <c r="AJ2296" s="20"/>
      <c r="AK2296" s="20"/>
      <c r="AL2296" s="20"/>
      <c r="AM2296" s="20"/>
      <c r="AN2296" s="20"/>
      <c r="AO2296" s="20"/>
      <c r="AP2296" s="20"/>
      <c r="AQ2296" s="20"/>
      <c r="AR2296" s="20"/>
    </row>
    <row r="2297" spans="5:44" x14ac:dyDescent="0.25">
      <c r="E2297" s="20"/>
      <c r="F2297" s="20"/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  <c r="AE2297" s="20"/>
      <c r="AF2297" s="20"/>
      <c r="AG2297" s="20"/>
      <c r="AH2297" s="20"/>
      <c r="AI2297" s="20"/>
      <c r="AJ2297" s="20"/>
      <c r="AK2297" s="20"/>
      <c r="AL2297" s="20"/>
      <c r="AM2297" s="20"/>
      <c r="AN2297" s="20"/>
      <c r="AO2297" s="20"/>
      <c r="AP2297" s="20"/>
      <c r="AQ2297" s="20"/>
      <c r="AR2297" s="20"/>
    </row>
    <row r="2298" spans="5:44" x14ac:dyDescent="0.25">
      <c r="E2298" s="20"/>
      <c r="F2298" s="20"/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  <c r="AE2298" s="20"/>
      <c r="AF2298" s="20"/>
      <c r="AG2298" s="20"/>
      <c r="AH2298" s="20"/>
      <c r="AI2298" s="20"/>
      <c r="AJ2298" s="20"/>
      <c r="AK2298" s="20"/>
      <c r="AL2298" s="20"/>
      <c r="AM2298" s="20"/>
      <c r="AN2298" s="20"/>
      <c r="AO2298" s="20"/>
      <c r="AP2298" s="20"/>
      <c r="AQ2298" s="20"/>
      <c r="AR2298" s="20"/>
    </row>
    <row r="2299" spans="5:44" x14ac:dyDescent="0.25">
      <c r="E2299" s="20"/>
      <c r="F2299" s="20"/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  <c r="AE2299" s="20"/>
      <c r="AF2299" s="20"/>
      <c r="AG2299" s="20"/>
      <c r="AH2299" s="20"/>
      <c r="AI2299" s="20"/>
      <c r="AJ2299" s="20"/>
      <c r="AK2299" s="20"/>
      <c r="AL2299" s="20"/>
      <c r="AM2299" s="20"/>
      <c r="AN2299" s="20"/>
      <c r="AO2299" s="20"/>
      <c r="AP2299" s="20"/>
      <c r="AQ2299" s="20"/>
      <c r="AR2299" s="20"/>
    </row>
    <row r="2300" spans="5:44" x14ac:dyDescent="0.25">
      <c r="E2300" s="20"/>
      <c r="F2300" s="20"/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  <c r="AE2300" s="20"/>
      <c r="AF2300" s="20"/>
      <c r="AG2300" s="20"/>
      <c r="AH2300" s="20"/>
      <c r="AI2300" s="20"/>
      <c r="AJ2300" s="20"/>
      <c r="AK2300" s="20"/>
      <c r="AL2300" s="20"/>
      <c r="AM2300" s="20"/>
      <c r="AN2300" s="20"/>
      <c r="AO2300" s="20"/>
      <c r="AP2300" s="20"/>
      <c r="AQ2300" s="20"/>
      <c r="AR2300" s="20"/>
    </row>
    <row r="2301" spans="5:44" x14ac:dyDescent="0.25">
      <c r="E2301" s="20"/>
      <c r="F2301" s="20"/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  <c r="AE2301" s="20"/>
      <c r="AF2301" s="20"/>
      <c r="AG2301" s="20"/>
      <c r="AH2301" s="20"/>
      <c r="AI2301" s="20"/>
      <c r="AJ2301" s="20"/>
      <c r="AK2301" s="20"/>
      <c r="AL2301" s="20"/>
      <c r="AM2301" s="20"/>
      <c r="AN2301" s="20"/>
      <c r="AO2301" s="20"/>
      <c r="AP2301" s="20"/>
      <c r="AQ2301" s="20"/>
      <c r="AR2301" s="20"/>
    </row>
    <row r="2302" spans="5:44" x14ac:dyDescent="0.25">
      <c r="E2302" s="20"/>
      <c r="F2302" s="20"/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  <c r="AE2302" s="20"/>
      <c r="AF2302" s="20"/>
      <c r="AG2302" s="20"/>
      <c r="AH2302" s="20"/>
      <c r="AI2302" s="20"/>
      <c r="AJ2302" s="20"/>
      <c r="AK2302" s="20"/>
      <c r="AL2302" s="20"/>
      <c r="AM2302" s="20"/>
      <c r="AN2302" s="20"/>
      <c r="AO2302" s="20"/>
      <c r="AP2302" s="20"/>
      <c r="AQ2302" s="20"/>
      <c r="AR2302" s="20"/>
    </row>
    <row r="2303" spans="5:44" x14ac:dyDescent="0.25">
      <c r="E2303" s="20"/>
      <c r="F2303" s="20"/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  <c r="AE2303" s="20"/>
      <c r="AF2303" s="20"/>
      <c r="AG2303" s="20"/>
      <c r="AH2303" s="20"/>
      <c r="AI2303" s="20"/>
      <c r="AJ2303" s="20"/>
      <c r="AK2303" s="20"/>
      <c r="AL2303" s="20"/>
      <c r="AM2303" s="20"/>
      <c r="AN2303" s="20"/>
      <c r="AO2303" s="20"/>
      <c r="AP2303" s="20"/>
      <c r="AQ2303" s="20"/>
      <c r="AR2303" s="20"/>
    </row>
    <row r="2304" spans="5:44" x14ac:dyDescent="0.25">
      <c r="E2304" s="20"/>
      <c r="F2304" s="20"/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  <c r="AE2304" s="20"/>
      <c r="AF2304" s="20"/>
      <c r="AG2304" s="20"/>
      <c r="AH2304" s="20"/>
      <c r="AI2304" s="20"/>
      <c r="AJ2304" s="20"/>
      <c r="AK2304" s="20"/>
      <c r="AL2304" s="20"/>
      <c r="AM2304" s="20"/>
      <c r="AN2304" s="20"/>
      <c r="AO2304" s="20"/>
      <c r="AP2304" s="20"/>
      <c r="AQ2304" s="20"/>
      <c r="AR2304" s="20"/>
    </row>
    <row r="2305" spans="5:44" x14ac:dyDescent="0.25">
      <c r="E2305" s="20"/>
      <c r="F2305" s="20"/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  <c r="AE2305" s="20"/>
      <c r="AF2305" s="20"/>
      <c r="AG2305" s="20"/>
      <c r="AH2305" s="20"/>
      <c r="AI2305" s="20"/>
      <c r="AJ2305" s="20"/>
      <c r="AK2305" s="20"/>
      <c r="AL2305" s="20"/>
      <c r="AM2305" s="20"/>
      <c r="AN2305" s="20"/>
      <c r="AO2305" s="20"/>
      <c r="AP2305" s="20"/>
      <c r="AQ2305" s="20"/>
      <c r="AR2305" s="20"/>
    </row>
    <row r="2306" spans="5:44" x14ac:dyDescent="0.25"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  <c r="AE2306" s="20"/>
      <c r="AF2306" s="20"/>
      <c r="AG2306" s="20"/>
      <c r="AH2306" s="20"/>
      <c r="AI2306" s="20"/>
      <c r="AJ2306" s="20"/>
      <c r="AK2306" s="20"/>
      <c r="AL2306" s="20"/>
      <c r="AM2306" s="20"/>
      <c r="AN2306" s="20"/>
      <c r="AO2306" s="20"/>
      <c r="AP2306" s="20"/>
      <c r="AQ2306" s="20"/>
      <c r="AR2306" s="20"/>
    </row>
    <row r="2307" spans="5:44" x14ac:dyDescent="0.25"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20"/>
      <c r="AF2307" s="20"/>
      <c r="AG2307" s="20"/>
      <c r="AH2307" s="20"/>
      <c r="AI2307" s="20"/>
      <c r="AJ2307" s="20"/>
      <c r="AK2307" s="20"/>
      <c r="AL2307" s="20"/>
      <c r="AM2307" s="20"/>
      <c r="AN2307" s="20"/>
      <c r="AO2307" s="20"/>
      <c r="AP2307" s="20"/>
      <c r="AQ2307" s="20"/>
      <c r="AR2307" s="20"/>
    </row>
    <row r="2308" spans="5:44" x14ac:dyDescent="0.25"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20"/>
      <c r="AG2308" s="20"/>
      <c r="AH2308" s="20"/>
      <c r="AI2308" s="20"/>
      <c r="AJ2308" s="20"/>
      <c r="AK2308" s="20"/>
      <c r="AL2308" s="20"/>
      <c r="AM2308" s="20"/>
      <c r="AN2308" s="20"/>
      <c r="AO2308" s="20"/>
      <c r="AP2308" s="20"/>
      <c r="AQ2308" s="20"/>
      <c r="AR2308" s="20"/>
    </row>
    <row r="2309" spans="5:44" x14ac:dyDescent="0.25"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  <c r="Q2309" s="20"/>
      <c r="R2309" s="20"/>
      <c r="S2309" s="20"/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20"/>
      <c r="AG2309" s="20"/>
      <c r="AH2309" s="20"/>
      <c r="AI2309" s="20"/>
      <c r="AJ2309" s="20"/>
      <c r="AK2309" s="20"/>
      <c r="AL2309" s="20"/>
      <c r="AM2309" s="20"/>
      <c r="AN2309" s="20"/>
      <c r="AO2309" s="20"/>
      <c r="AP2309" s="20"/>
      <c r="AQ2309" s="20"/>
      <c r="AR2309" s="20"/>
    </row>
    <row r="2310" spans="5:44" x14ac:dyDescent="0.25"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20"/>
      <c r="AG2310" s="20"/>
      <c r="AH2310" s="20"/>
      <c r="AI2310" s="20"/>
      <c r="AJ2310" s="20"/>
      <c r="AK2310" s="20"/>
      <c r="AL2310" s="20"/>
      <c r="AM2310" s="20"/>
      <c r="AN2310" s="20"/>
      <c r="AO2310" s="20"/>
      <c r="AP2310" s="20"/>
      <c r="AQ2310" s="20"/>
      <c r="AR2310" s="20"/>
    </row>
    <row r="2311" spans="5:44" x14ac:dyDescent="0.25"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  <c r="Q2311" s="20"/>
      <c r="R2311" s="20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20"/>
      <c r="AG2311" s="20"/>
      <c r="AH2311" s="20"/>
      <c r="AI2311" s="20"/>
      <c r="AJ2311" s="20"/>
      <c r="AK2311" s="20"/>
      <c r="AL2311" s="20"/>
      <c r="AM2311" s="20"/>
      <c r="AN2311" s="20"/>
      <c r="AO2311" s="20"/>
      <c r="AP2311" s="20"/>
      <c r="AQ2311" s="20"/>
      <c r="AR2311" s="20"/>
    </row>
    <row r="2312" spans="5:44" x14ac:dyDescent="0.25">
      <c r="E2312" s="20"/>
      <c r="F2312" s="20"/>
      <c r="G2312" s="20"/>
      <c r="H2312" s="20"/>
      <c r="I2312" s="20"/>
      <c r="J2312" s="20"/>
      <c r="K2312" s="20"/>
      <c r="L2312" s="20"/>
      <c r="M2312" s="20"/>
      <c r="N2312" s="20"/>
      <c r="O2312" s="20"/>
      <c r="P2312" s="20"/>
      <c r="Q2312" s="20"/>
      <c r="R2312" s="20"/>
      <c r="S2312" s="20"/>
      <c r="T2312" s="20"/>
      <c r="U2312" s="20"/>
      <c r="V2312" s="20"/>
      <c r="W2312" s="20"/>
      <c r="X2312" s="20"/>
      <c r="Y2312" s="20"/>
      <c r="Z2312" s="20"/>
      <c r="AA2312" s="20"/>
      <c r="AB2312" s="20"/>
      <c r="AC2312" s="20"/>
      <c r="AD2312" s="20"/>
      <c r="AE2312" s="20"/>
      <c r="AF2312" s="20"/>
      <c r="AG2312" s="20"/>
      <c r="AH2312" s="20"/>
      <c r="AI2312" s="20"/>
      <c r="AJ2312" s="20"/>
      <c r="AK2312" s="20"/>
      <c r="AL2312" s="20"/>
      <c r="AM2312" s="20"/>
      <c r="AN2312" s="20"/>
      <c r="AO2312" s="20"/>
      <c r="AP2312" s="20"/>
      <c r="AQ2312" s="20"/>
      <c r="AR2312" s="20"/>
    </row>
    <row r="2313" spans="5:44" x14ac:dyDescent="0.25">
      <c r="E2313" s="20"/>
      <c r="F2313" s="20"/>
      <c r="G2313" s="20"/>
      <c r="H2313" s="20"/>
      <c r="I2313" s="20"/>
      <c r="J2313" s="20"/>
      <c r="K2313" s="20"/>
      <c r="L2313" s="20"/>
      <c r="M2313" s="20"/>
      <c r="N2313" s="20"/>
      <c r="O2313" s="20"/>
      <c r="P2313" s="20"/>
      <c r="Q2313" s="20"/>
      <c r="R2313" s="20"/>
      <c r="S2313" s="20"/>
      <c r="T2313" s="20"/>
      <c r="U2313" s="20"/>
      <c r="V2313" s="20"/>
      <c r="W2313" s="20"/>
      <c r="X2313" s="20"/>
      <c r="Y2313" s="20"/>
      <c r="Z2313" s="20"/>
      <c r="AA2313" s="20"/>
      <c r="AB2313" s="20"/>
      <c r="AC2313" s="20"/>
      <c r="AD2313" s="20"/>
      <c r="AE2313" s="20"/>
      <c r="AF2313" s="20"/>
      <c r="AG2313" s="20"/>
      <c r="AH2313" s="20"/>
      <c r="AI2313" s="20"/>
      <c r="AJ2313" s="20"/>
      <c r="AK2313" s="20"/>
      <c r="AL2313" s="20"/>
      <c r="AM2313" s="20"/>
      <c r="AN2313" s="20"/>
      <c r="AO2313" s="20"/>
      <c r="AP2313" s="20"/>
      <c r="AQ2313" s="20"/>
      <c r="AR2313" s="20"/>
    </row>
    <row r="2314" spans="5:44" x14ac:dyDescent="0.25">
      <c r="E2314" s="20"/>
      <c r="F2314" s="20"/>
      <c r="G2314" s="20"/>
      <c r="H2314" s="20"/>
      <c r="I2314" s="20"/>
      <c r="J2314" s="20"/>
      <c r="K2314" s="20"/>
      <c r="L2314" s="20"/>
      <c r="M2314" s="20"/>
      <c r="N2314" s="20"/>
      <c r="O2314" s="20"/>
      <c r="P2314" s="20"/>
      <c r="Q2314" s="20"/>
      <c r="R2314" s="20"/>
      <c r="S2314" s="20"/>
      <c r="T2314" s="20"/>
      <c r="U2314" s="20"/>
      <c r="V2314" s="20"/>
      <c r="W2314" s="20"/>
      <c r="X2314" s="20"/>
      <c r="Y2314" s="20"/>
      <c r="Z2314" s="20"/>
      <c r="AA2314" s="20"/>
      <c r="AB2314" s="20"/>
      <c r="AC2314" s="20"/>
      <c r="AD2314" s="20"/>
      <c r="AE2314" s="20"/>
      <c r="AF2314" s="20"/>
      <c r="AG2314" s="20"/>
      <c r="AH2314" s="20"/>
      <c r="AI2314" s="20"/>
      <c r="AJ2314" s="20"/>
      <c r="AK2314" s="20"/>
      <c r="AL2314" s="20"/>
      <c r="AM2314" s="20"/>
      <c r="AN2314" s="20"/>
      <c r="AO2314" s="20"/>
      <c r="AP2314" s="20"/>
      <c r="AQ2314" s="20"/>
      <c r="AR2314" s="20"/>
    </row>
    <row r="2315" spans="5:44" x14ac:dyDescent="0.25"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  <c r="Q2315" s="20"/>
      <c r="R2315" s="20"/>
      <c r="S2315" s="20"/>
      <c r="T2315" s="20"/>
      <c r="U2315" s="20"/>
      <c r="V2315" s="20"/>
      <c r="W2315" s="20"/>
      <c r="X2315" s="20"/>
      <c r="Y2315" s="20"/>
      <c r="Z2315" s="20"/>
      <c r="AA2315" s="20"/>
      <c r="AB2315" s="20"/>
      <c r="AC2315" s="20"/>
      <c r="AD2315" s="20"/>
      <c r="AE2315" s="20"/>
      <c r="AF2315" s="20"/>
      <c r="AG2315" s="20"/>
      <c r="AH2315" s="20"/>
      <c r="AI2315" s="20"/>
      <c r="AJ2315" s="20"/>
      <c r="AK2315" s="20"/>
      <c r="AL2315" s="20"/>
      <c r="AM2315" s="20"/>
      <c r="AN2315" s="20"/>
      <c r="AO2315" s="20"/>
      <c r="AP2315" s="20"/>
      <c r="AQ2315" s="20"/>
      <c r="AR2315" s="20"/>
    </row>
    <row r="2316" spans="5:44" x14ac:dyDescent="0.25">
      <c r="E2316" s="20"/>
      <c r="F2316" s="20"/>
      <c r="G2316" s="20"/>
      <c r="H2316" s="20"/>
      <c r="I2316" s="20"/>
      <c r="J2316" s="20"/>
      <c r="K2316" s="20"/>
      <c r="L2316" s="20"/>
      <c r="M2316" s="20"/>
      <c r="N2316" s="20"/>
      <c r="O2316" s="20"/>
      <c r="P2316" s="20"/>
      <c r="Q2316" s="20"/>
      <c r="R2316" s="20"/>
      <c r="S2316" s="20"/>
      <c r="T2316" s="20"/>
      <c r="U2316" s="20"/>
      <c r="V2316" s="20"/>
      <c r="W2316" s="20"/>
      <c r="X2316" s="20"/>
      <c r="Y2316" s="20"/>
      <c r="Z2316" s="20"/>
      <c r="AA2316" s="20"/>
      <c r="AB2316" s="20"/>
      <c r="AC2316" s="20"/>
      <c r="AD2316" s="20"/>
      <c r="AE2316" s="20"/>
      <c r="AF2316" s="20"/>
      <c r="AG2316" s="20"/>
      <c r="AH2316" s="20"/>
      <c r="AI2316" s="20"/>
      <c r="AJ2316" s="20"/>
      <c r="AK2316" s="20"/>
      <c r="AL2316" s="20"/>
      <c r="AM2316" s="20"/>
      <c r="AN2316" s="20"/>
      <c r="AO2316" s="20"/>
      <c r="AP2316" s="20"/>
      <c r="AQ2316" s="20"/>
      <c r="AR2316" s="20"/>
    </row>
    <row r="2317" spans="5:44" x14ac:dyDescent="0.25">
      <c r="E2317" s="20"/>
      <c r="F2317" s="20"/>
      <c r="G2317" s="20"/>
      <c r="H2317" s="20"/>
      <c r="I2317" s="20"/>
      <c r="J2317" s="20"/>
      <c r="K2317" s="20"/>
      <c r="L2317" s="20"/>
      <c r="M2317" s="20"/>
      <c r="N2317" s="20"/>
      <c r="O2317" s="20"/>
      <c r="P2317" s="20"/>
      <c r="Q2317" s="20"/>
      <c r="R2317" s="20"/>
      <c r="S2317" s="20"/>
      <c r="T2317" s="20"/>
      <c r="U2317" s="20"/>
      <c r="V2317" s="20"/>
      <c r="W2317" s="20"/>
      <c r="X2317" s="20"/>
      <c r="Y2317" s="20"/>
      <c r="Z2317" s="20"/>
      <c r="AA2317" s="20"/>
      <c r="AB2317" s="20"/>
      <c r="AC2317" s="20"/>
      <c r="AD2317" s="20"/>
      <c r="AE2317" s="20"/>
      <c r="AF2317" s="20"/>
      <c r="AG2317" s="20"/>
      <c r="AH2317" s="20"/>
      <c r="AI2317" s="20"/>
      <c r="AJ2317" s="20"/>
      <c r="AK2317" s="20"/>
      <c r="AL2317" s="20"/>
      <c r="AM2317" s="20"/>
      <c r="AN2317" s="20"/>
      <c r="AO2317" s="20"/>
      <c r="AP2317" s="20"/>
      <c r="AQ2317" s="20"/>
      <c r="AR2317" s="20"/>
    </row>
    <row r="2318" spans="5:44" x14ac:dyDescent="0.25"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  <c r="Q2318" s="20"/>
      <c r="R2318" s="20"/>
      <c r="S2318" s="20"/>
      <c r="T2318" s="20"/>
      <c r="U2318" s="20"/>
      <c r="V2318" s="20"/>
      <c r="W2318" s="20"/>
      <c r="X2318" s="20"/>
      <c r="Y2318" s="20"/>
      <c r="Z2318" s="20"/>
      <c r="AA2318" s="20"/>
      <c r="AB2318" s="20"/>
      <c r="AC2318" s="20"/>
      <c r="AD2318" s="20"/>
      <c r="AE2318" s="20"/>
      <c r="AF2318" s="20"/>
      <c r="AG2318" s="20"/>
      <c r="AH2318" s="20"/>
      <c r="AI2318" s="20"/>
      <c r="AJ2318" s="20"/>
      <c r="AK2318" s="20"/>
      <c r="AL2318" s="20"/>
      <c r="AM2318" s="20"/>
      <c r="AN2318" s="20"/>
      <c r="AO2318" s="20"/>
      <c r="AP2318" s="20"/>
      <c r="AQ2318" s="20"/>
      <c r="AR2318" s="20"/>
    </row>
    <row r="2319" spans="5:44" x14ac:dyDescent="0.25">
      <c r="E2319" s="20"/>
      <c r="F2319" s="20"/>
      <c r="G2319" s="20"/>
      <c r="H2319" s="20"/>
      <c r="I2319" s="20"/>
      <c r="J2319" s="20"/>
      <c r="K2319" s="20"/>
      <c r="L2319" s="20"/>
      <c r="M2319" s="20"/>
      <c r="N2319" s="20"/>
      <c r="O2319" s="20"/>
      <c r="P2319" s="20"/>
      <c r="Q2319" s="20"/>
      <c r="R2319" s="20"/>
      <c r="S2319" s="20"/>
      <c r="T2319" s="20"/>
      <c r="U2319" s="20"/>
      <c r="V2319" s="20"/>
      <c r="W2319" s="20"/>
      <c r="X2319" s="20"/>
      <c r="Y2319" s="20"/>
      <c r="Z2319" s="20"/>
      <c r="AA2319" s="20"/>
      <c r="AB2319" s="20"/>
      <c r="AC2319" s="20"/>
      <c r="AD2319" s="20"/>
      <c r="AE2319" s="20"/>
      <c r="AF2319" s="20"/>
      <c r="AG2319" s="20"/>
      <c r="AH2319" s="20"/>
      <c r="AI2319" s="20"/>
      <c r="AJ2319" s="20"/>
      <c r="AK2319" s="20"/>
      <c r="AL2319" s="20"/>
      <c r="AM2319" s="20"/>
      <c r="AN2319" s="20"/>
      <c r="AO2319" s="20"/>
      <c r="AP2319" s="20"/>
      <c r="AQ2319" s="20"/>
      <c r="AR2319" s="20"/>
    </row>
    <row r="2320" spans="5:44" x14ac:dyDescent="0.25">
      <c r="E2320" s="20"/>
      <c r="F2320" s="20"/>
      <c r="G2320" s="20"/>
      <c r="H2320" s="20"/>
      <c r="I2320" s="20"/>
      <c r="J2320" s="20"/>
      <c r="K2320" s="20"/>
      <c r="L2320" s="20"/>
      <c r="M2320" s="20"/>
      <c r="N2320" s="20"/>
      <c r="O2320" s="20"/>
      <c r="P2320" s="20"/>
      <c r="Q2320" s="20"/>
      <c r="R2320" s="20"/>
      <c r="S2320" s="20"/>
      <c r="T2320" s="20"/>
      <c r="U2320" s="20"/>
      <c r="V2320" s="20"/>
      <c r="W2320" s="20"/>
      <c r="X2320" s="20"/>
      <c r="Y2320" s="20"/>
      <c r="Z2320" s="20"/>
      <c r="AA2320" s="20"/>
      <c r="AB2320" s="20"/>
      <c r="AC2320" s="20"/>
      <c r="AD2320" s="20"/>
      <c r="AE2320" s="20"/>
      <c r="AF2320" s="20"/>
      <c r="AG2320" s="20"/>
      <c r="AH2320" s="20"/>
      <c r="AI2320" s="20"/>
      <c r="AJ2320" s="20"/>
      <c r="AK2320" s="20"/>
      <c r="AL2320" s="20"/>
      <c r="AM2320" s="20"/>
      <c r="AN2320" s="20"/>
      <c r="AO2320" s="20"/>
      <c r="AP2320" s="20"/>
      <c r="AQ2320" s="20"/>
      <c r="AR2320" s="20"/>
    </row>
    <row r="2321" spans="5:44" x14ac:dyDescent="0.25">
      <c r="E2321" s="20"/>
      <c r="F2321" s="20"/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  <c r="Q2321" s="20"/>
      <c r="R2321" s="20"/>
      <c r="S2321" s="20"/>
      <c r="T2321" s="20"/>
      <c r="U2321" s="20"/>
      <c r="V2321" s="20"/>
      <c r="W2321" s="20"/>
      <c r="X2321" s="20"/>
      <c r="Y2321" s="20"/>
      <c r="Z2321" s="20"/>
      <c r="AA2321" s="20"/>
      <c r="AB2321" s="20"/>
      <c r="AC2321" s="20"/>
      <c r="AD2321" s="20"/>
      <c r="AE2321" s="20"/>
      <c r="AF2321" s="20"/>
      <c r="AG2321" s="20"/>
      <c r="AH2321" s="20"/>
      <c r="AI2321" s="20"/>
      <c r="AJ2321" s="20"/>
      <c r="AK2321" s="20"/>
      <c r="AL2321" s="20"/>
      <c r="AM2321" s="20"/>
      <c r="AN2321" s="20"/>
      <c r="AO2321" s="20"/>
      <c r="AP2321" s="20"/>
      <c r="AQ2321" s="20"/>
      <c r="AR2321" s="20"/>
    </row>
    <row r="2322" spans="5:44" x14ac:dyDescent="0.25">
      <c r="E2322" s="20"/>
      <c r="F2322" s="20"/>
      <c r="G2322" s="20"/>
      <c r="H2322" s="20"/>
      <c r="I2322" s="20"/>
      <c r="J2322" s="20"/>
      <c r="K2322" s="20"/>
      <c r="L2322" s="20"/>
      <c r="M2322" s="20"/>
      <c r="N2322" s="20"/>
      <c r="O2322" s="20"/>
      <c r="P2322" s="20"/>
      <c r="Q2322" s="20"/>
      <c r="R2322" s="20"/>
      <c r="S2322" s="20"/>
      <c r="T2322" s="20"/>
      <c r="U2322" s="20"/>
      <c r="V2322" s="20"/>
      <c r="W2322" s="20"/>
      <c r="X2322" s="20"/>
      <c r="Y2322" s="20"/>
      <c r="Z2322" s="20"/>
      <c r="AA2322" s="20"/>
      <c r="AB2322" s="20"/>
      <c r="AC2322" s="20"/>
      <c r="AD2322" s="20"/>
      <c r="AE2322" s="20"/>
      <c r="AF2322" s="20"/>
      <c r="AG2322" s="20"/>
      <c r="AH2322" s="20"/>
      <c r="AI2322" s="20"/>
      <c r="AJ2322" s="20"/>
      <c r="AK2322" s="20"/>
      <c r="AL2322" s="20"/>
      <c r="AM2322" s="20"/>
      <c r="AN2322" s="20"/>
      <c r="AO2322" s="20"/>
      <c r="AP2322" s="20"/>
      <c r="AQ2322" s="20"/>
      <c r="AR2322" s="20"/>
    </row>
    <row r="2323" spans="5:44" x14ac:dyDescent="0.25">
      <c r="E2323" s="20"/>
      <c r="F2323" s="20"/>
      <c r="G2323" s="20"/>
      <c r="H2323" s="20"/>
      <c r="I2323" s="20"/>
      <c r="J2323" s="20"/>
      <c r="K2323" s="20"/>
      <c r="L2323" s="20"/>
      <c r="M2323" s="20"/>
      <c r="N2323" s="20"/>
      <c r="O2323" s="20"/>
      <c r="P2323" s="20"/>
      <c r="Q2323" s="20"/>
      <c r="R2323" s="20"/>
      <c r="S2323" s="20"/>
      <c r="T2323" s="20"/>
      <c r="U2323" s="20"/>
      <c r="V2323" s="20"/>
      <c r="W2323" s="20"/>
      <c r="X2323" s="20"/>
      <c r="Y2323" s="20"/>
      <c r="Z2323" s="20"/>
      <c r="AA2323" s="20"/>
      <c r="AB2323" s="20"/>
      <c r="AC2323" s="20"/>
      <c r="AD2323" s="20"/>
      <c r="AE2323" s="20"/>
      <c r="AF2323" s="20"/>
      <c r="AG2323" s="20"/>
      <c r="AH2323" s="20"/>
      <c r="AI2323" s="20"/>
      <c r="AJ2323" s="20"/>
      <c r="AK2323" s="20"/>
      <c r="AL2323" s="20"/>
      <c r="AM2323" s="20"/>
      <c r="AN2323" s="20"/>
      <c r="AO2323" s="20"/>
      <c r="AP2323" s="20"/>
      <c r="AQ2323" s="20"/>
      <c r="AR2323" s="20"/>
    </row>
    <row r="2324" spans="5:44" x14ac:dyDescent="0.25">
      <c r="E2324" s="20"/>
      <c r="F2324" s="20"/>
      <c r="G2324" s="20"/>
      <c r="H2324" s="20"/>
      <c r="I2324" s="20"/>
      <c r="J2324" s="20"/>
      <c r="K2324" s="20"/>
      <c r="L2324" s="20"/>
      <c r="M2324" s="20"/>
      <c r="N2324" s="20"/>
      <c r="O2324" s="20"/>
      <c r="P2324" s="20"/>
      <c r="Q2324" s="20"/>
      <c r="R2324" s="20"/>
      <c r="S2324" s="20"/>
      <c r="T2324" s="20"/>
      <c r="U2324" s="20"/>
      <c r="V2324" s="20"/>
      <c r="W2324" s="20"/>
      <c r="X2324" s="20"/>
      <c r="Y2324" s="20"/>
      <c r="Z2324" s="20"/>
      <c r="AA2324" s="20"/>
      <c r="AB2324" s="20"/>
      <c r="AC2324" s="20"/>
      <c r="AD2324" s="20"/>
      <c r="AE2324" s="20"/>
      <c r="AF2324" s="20"/>
      <c r="AG2324" s="20"/>
      <c r="AH2324" s="20"/>
      <c r="AI2324" s="20"/>
      <c r="AJ2324" s="20"/>
      <c r="AK2324" s="20"/>
      <c r="AL2324" s="20"/>
      <c r="AM2324" s="20"/>
      <c r="AN2324" s="20"/>
      <c r="AO2324" s="20"/>
      <c r="AP2324" s="20"/>
      <c r="AQ2324" s="20"/>
      <c r="AR2324" s="20"/>
    </row>
    <row r="2325" spans="5:44" x14ac:dyDescent="0.25">
      <c r="E2325" s="20"/>
      <c r="F2325" s="20"/>
      <c r="G2325" s="20"/>
      <c r="H2325" s="20"/>
      <c r="I2325" s="20"/>
      <c r="J2325" s="20"/>
      <c r="K2325" s="20"/>
      <c r="L2325" s="20"/>
      <c r="M2325" s="20"/>
      <c r="N2325" s="20"/>
      <c r="O2325" s="20"/>
      <c r="P2325" s="20"/>
      <c r="Q2325" s="20"/>
      <c r="R2325" s="20"/>
      <c r="S2325" s="20"/>
      <c r="T2325" s="20"/>
      <c r="U2325" s="20"/>
      <c r="V2325" s="20"/>
      <c r="W2325" s="20"/>
      <c r="X2325" s="20"/>
      <c r="Y2325" s="20"/>
      <c r="Z2325" s="20"/>
      <c r="AA2325" s="20"/>
      <c r="AB2325" s="20"/>
      <c r="AC2325" s="20"/>
      <c r="AD2325" s="20"/>
      <c r="AE2325" s="20"/>
      <c r="AF2325" s="20"/>
      <c r="AG2325" s="20"/>
      <c r="AH2325" s="20"/>
      <c r="AI2325" s="20"/>
      <c r="AJ2325" s="20"/>
      <c r="AK2325" s="20"/>
      <c r="AL2325" s="20"/>
      <c r="AM2325" s="20"/>
      <c r="AN2325" s="20"/>
      <c r="AO2325" s="20"/>
      <c r="AP2325" s="20"/>
      <c r="AQ2325" s="20"/>
      <c r="AR2325" s="20"/>
    </row>
    <row r="2326" spans="5:44" x14ac:dyDescent="0.25">
      <c r="E2326" s="20"/>
      <c r="F2326" s="20"/>
      <c r="G2326" s="20"/>
      <c r="H2326" s="20"/>
      <c r="I2326" s="20"/>
      <c r="J2326" s="20"/>
      <c r="K2326" s="20"/>
      <c r="L2326" s="20"/>
      <c r="M2326" s="20"/>
      <c r="N2326" s="20"/>
      <c r="O2326" s="20"/>
      <c r="P2326" s="20"/>
      <c r="Q2326" s="20"/>
      <c r="R2326" s="20"/>
      <c r="S2326" s="20"/>
      <c r="T2326" s="20"/>
      <c r="U2326" s="20"/>
      <c r="V2326" s="20"/>
      <c r="W2326" s="20"/>
      <c r="X2326" s="20"/>
      <c r="Y2326" s="20"/>
      <c r="Z2326" s="20"/>
      <c r="AA2326" s="20"/>
      <c r="AB2326" s="20"/>
      <c r="AC2326" s="20"/>
      <c r="AD2326" s="20"/>
      <c r="AE2326" s="20"/>
      <c r="AF2326" s="20"/>
      <c r="AG2326" s="20"/>
      <c r="AH2326" s="20"/>
      <c r="AI2326" s="20"/>
      <c r="AJ2326" s="20"/>
      <c r="AK2326" s="20"/>
      <c r="AL2326" s="20"/>
      <c r="AM2326" s="20"/>
      <c r="AN2326" s="20"/>
      <c r="AO2326" s="20"/>
      <c r="AP2326" s="20"/>
      <c r="AQ2326" s="20"/>
      <c r="AR2326" s="20"/>
    </row>
    <row r="2327" spans="5:44" x14ac:dyDescent="0.25">
      <c r="E2327" s="20"/>
      <c r="F2327" s="20"/>
      <c r="G2327" s="20"/>
      <c r="H2327" s="20"/>
      <c r="I2327" s="20"/>
      <c r="J2327" s="20"/>
      <c r="K2327" s="20"/>
      <c r="L2327" s="20"/>
      <c r="M2327" s="20"/>
      <c r="N2327" s="20"/>
      <c r="O2327" s="20"/>
      <c r="P2327" s="20"/>
      <c r="Q2327" s="20"/>
      <c r="R2327" s="20"/>
      <c r="S2327" s="20"/>
      <c r="T2327" s="20"/>
      <c r="U2327" s="20"/>
      <c r="V2327" s="20"/>
      <c r="W2327" s="20"/>
      <c r="X2327" s="20"/>
      <c r="Y2327" s="20"/>
      <c r="Z2327" s="20"/>
      <c r="AA2327" s="20"/>
      <c r="AB2327" s="20"/>
      <c r="AC2327" s="20"/>
      <c r="AD2327" s="20"/>
      <c r="AE2327" s="20"/>
      <c r="AF2327" s="20"/>
      <c r="AG2327" s="20"/>
      <c r="AH2327" s="20"/>
      <c r="AI2327" s="20"/>
      <c r="AJ2327" s="20"/>
      <c r="AK2327" s="20"/>
      <c r="AL2327" s="20"/>
      <c r="AM2327" s="20"/>
      <c r="AN2327" s="20"/>
      <c r="AO2327" s="20"/>
      <c r="AP2327" s="20"/>
      <c r="AQ2327" s="20"/>
      <c r="AR2327" s="20"/>
    </row>
    <row r="2328" spans="5:44" x14ac:dyDescent="0.25">
      <c r="E2328" s="20"/>
      <c r="F2328" s="20"/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  <c r="Q2328" s="20"/>
      <c r="R2328" s="20"/>
      <c r="S2328" s="20"/>
      <c r="T2328" s="20"/>
      <c r="U2328" s="20"/>
      <c r="V2328" s="20"/>
      <c r="W2328" s="20"/>
      <c r="X2328" s="20"/>
      <c r="Y2328" s="20"/>
      <c r="Z2328" s="20"/>
      <c r="AA2328" s="20"/>
      <c r="AB2328" s="20"/>
      <c r="AC2328" s="20"/>
      <c r="AD2328" s="20"/>
      <c r="AE2328" s="20"/>
      <c r="AF2328" s="20"/>
      <c r="AG2328" s="20"/>
      <c r="AH2328" s="20"/>
      <c r="AI2328" s="20"/>
      <c r="AJ2328" s="20"/>
      <c r="AK2328" s="20"/>
      <c r="AL2328" s="20"/>
      <c r="AM2328" s="20"/>
      <c r="AN2328" s="20"/>
      <c r="AO2328" s="20"/>
      <c r="AP2328" s="20"/>
      <c r="AQ2328" s="20"/>
      <c r="AR2328" s="20"/>
    </row>
    <row r="2329" spans="5:44" x14ac:dyDescent="0.25">
      <c r="E2329" s="20"/>
      <c r="F2329" s="20"/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  <c r="Q2329" s="20"/>
      <c r="R2329" s="20"/>
      <c r="S2329" s="20"/>
      <c r="T2329" s="20"/>
      <c r="U2329" s="20"/>
      <c r="V2329" s="20"/>
      <c r="W2329" s="20"/>
      <c r="X2329" s="20"/>
      <c r="Y2329" s="20"/>
      <c r="Z2329" s="20"/>
      <c r="AA2329" s="20"/>
      <c r="AB2329" s="20"/>
      <c r="AC2329" s="20"/>
      <c r="AD2329" s="20"/>
      <c r="AE2329" s="20"/>
      <c r="AF2329" s="20"/>
      <c r="AG2329" s="20"/>
      <c r="AH2329" s="20"/>
      <c r="AI2329" s="20"/>
      <c r="AJ2329" s="20"/>
      <c r="AK2329" s="20"/>
      <c r="AL2329" s="20"/>
      <c r="AM2329" s="20"/>
      <c r="AN2329" s="20"/>
      <c r="AO2329" s="20"/>
      <c r="AP2329" s="20"/>
      <c r="AQ2329" s="20"/>
      <c r="AR2329" s="20"/>
    </row>
    <row r="2330" spans="5:44" x14ac:dyDescent="0.25">
      <c r="E2330" s="20"/>
      <c r="F2330" s="20"/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  <c r="Q2330" s="20"/>
      <c r="R2330" s="20"/>
      <c r="S2330" s="20"/>
      <c r="T2330" s="20"/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  <c r="AE2330" s="20"/>
      <c r="AF2330" s="20"/>
      <c r="AG2330" s="20"/>
      <c r="AH2330" s="20"/>
      <c r="AI2330" s="20"/>
      <c r="AJ2330" s="20"/>
      <c r="AK2330" s="20"/>
      <c r="AL2330" s="20"/>
      <c r="AM2330" s="20"/>
      <c r="AN2330" s="20"/>
      <c r="AO2330" s="20"/>
      <c r="AP2330" s="20"/>
      <c r="AQ2330" s="20"/>
      <c r="AR2330" s="20"/>
    </row>
    <row r="2331" spans="5:44" x14ac:dyDescent="0.25">
      <c r="E2331" s="20"/>
      <c r="F2331" s="20"/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  <c r="Q2331" s="20"/>
      <c r="R2331" s="20"/>
      <c r="S2331" s="20"/>
      <c r="T2331" s="20"/>
      <c r="U2331" s="20"/>
      <c r="V2331" s="20"/>
      <c r="W2331" s="20"/>
      <c r="X2331" s="20"/>
      <c r="Y2331" s="20"/>
      <c r="Z2331" s="20"/>
      <c r="AA2331" s="20"/>
      <c r="AB2331" s="20"/>
      <c r="AC2331" s="20"/>
      <c r="AD2331" s="20"/>
      <c r="AE2331" s="20"/>
      <c r="AF2331" s="20"/>
      <c r="AG2331" s="20"/>
      <c r="AH2331" s="20"/>
      <c r="AI2331" s="20"/>
      <c r="AJ2331" s="20"/>
      <c r="AK2331" s="20"/>
      <c r="AL2331" s="20"/>
      <c r="AM2331" s="20"/>
      <c r="AN2331" s="20"/>
      <c r="AO2331" s="20"/>
      <c r="AP2331" s="20"/>
      <c r="AQ2331" s="20"/>
      <c r="AR2331" s="20"/>
    </row>
    <row r="2332" spans="5:44" x14ac:dyDescent="0.25">
      <c r="E2332" s="20"/>
      <c r="F2332" s="20"/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  <c r="Q2332" s="20"/>
      <c r="R2332" s="20"/>
      <c r="S2332" s="20"/>
      <c r="T2332" s="20"/>
      <c r="U2332" s="20"/>
      <c r="V2332" s="20"/>
      <c r="W2332" s="20"/>
      <c r="X2332" s="20"/>
      <c r="Y2332" s="20"/>
      <c r="Z2332" s="20"/>
      <c r="AA2332" s="20"/>
      <c r="AB2332" s="20"/>
      <c r="AC2332" s="20"/>
      <c r="AD2332" s="20"/>
      <c r="AE2332" s="20"/>
      <c r="AF2332" s="20"/>
      <c r="AG2332" s="20"/>
      <c r="AH2332" s="20"/>
      <c r="AI2332" s="20"/>
      <c r="AJ2332" s="20"/>
      <c r="AK2332" s="20"/>
      <c r="AL2332" s="20"/>
      <c r="AM2332" s="20"/>
      <c r="AN2332" s="20"/>
      <c r="AO2332" s="20"/>
      <c r="AP2332" s="20"/>
      <c r="AQ2332" s="20"/>
      <c r="AR2332" s="20"/>
    </row>
    <row r="2333" spans="5:44" x14ac:dyDescent="0.25">
      <c r="E2333" s="20"/>
      <c r="F2333" s="20"/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  <c r="Q2333" s="20"/>
      <c r="R2333" s="20"/>
      <c r="S2333" s="20"/>
      <c r="T2333" s="20"/>
      <c r="U2333" s="20"/>
      <c r="V2333" s="20"/>
      <c r="W2333" s="20"/>
      <c r="X2333" s="20"/>
      <c r="Y2333" s="20"/>
      <c r="Z2333" s="20"/>
      <c r="AA2333" s="20"/>
      <c r="AB2333" s="20"/>
      <c r="AC2333" s="20"/>
      <c r="AD2333" s="20"/>
      <c r="AE2333" s="20"/>
      <c r="AF2333" s="20"/>
      <c r="AG2333" s="20"/>
      <c r="AH2333" s="20"/>
      <c r="AI2333" s="20"/>
      <c r="AJ2333" s="20"/>
      <c r="AK2333" s="20"/>
      <c r="AL2333" s="20"/>
      <c r="AM2333" s="20"/>
      <c r="AN2333" s="20"/>
      <c r="AO2333" s="20"/>
      <c r="AP2333" s="20"/>
      <c r="AQ2333" s="20"/>
      <c r="AR2333" s="20"/>
    </row>
    <row r="2334" spans="5:44" x14ac:dyDescent="0.25">
      <c r="E2334" s="20"/>
      <c r="F2334" s="20"/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  <c r="Q2334" s="20"/>
      <c r="R2334" s="20"/>
      <c r="S2334" s="20"/>
      <c r="T2334" s="20"/>
      <c r="U2334" s="20"/>
      <c r="V2334" s="20"/>
      <c r="W2334" s="20"/>
      <c r="X2334" s="20"/>
      <c r="Y2334" s="20"/>
      <c r="Z2334" s="20"/>
      <c r="AA2334" s="20"/>
      <c r="AB2334" s="20"/>
      <c r="AC2334" s="20"/>
      <c r="AD2334" s="20"/>
      <c r="AE2334" s="20"/>
      <c r="AF2334" s="20"/>
      <c r="AG2334" s="20"/>
      <c r="AH2334" s="20"/>
      <c r="AI2334" s="20"/>
      <c r="AJ2334" s="20"/>
      <c r="AK2334" s="20"/>
      <c r="AL2334" s="20"/>
      <c r="AM2334" s="20"/>
      <c r="AN2334" s="20"/>
      <c r="AO2334" s="20"/>
      <c r="AP2334" s="20"/>
      <c r="AQ2334" s="20"/>
      <c r="AR2334" s="20"/>
    </row>
    <row r="2335" spans="5:44" x14ac:dyDescent="0.25">
      <c r="E2335" s="20"/>
      <c r="F2335" s="20"/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  <c r="Q2335" s="20"/>
      <c r="R2335" s="20"/>
      <c r="S2335" s="20"/>
      <c r="T2335" s="20"/>
      <c r="U2335" s="20"/>
      <c r="V2335" s="20"/>
      <c r="W2335" s="20"/>
      <c r="X2335" s="20"/>
      <c r="Y2335" s="20"/>
      <c r="Z2335" s="20"/>
      <c r="AA2335" s="20"/>
      <c r="AB2335" s="20"/>
      <c r="AC2335" s="20"/>
      <c r="AD2335" s="20"/>
      <c r="AE2335" s="20"/>
      <c r="AF2335" s="20"/>
      <c r="AG2335" s="20"/>
      <c r="AH2335" s="20"/>
      <c r="AI2335" s="20"/>
      <c r="AJ2335" s="20"/>
      <c r="AK2335" s="20"/>
      <c r="AL2335" s="20"/>
      <c r="AM2335" s="20"/>
      <c r="AN2335" s="20"/>
      <c r="AO2335" s="20"/>
      <c r="AP2335" s="20"/>
      <c r="AQ2335" s="20"/>
      <c r="AR2335" s="20"/>
    </row>
    <row r="2336" spans="5:44" x14ac:dyDescent="0.25">
      <c r="E2336" s="20"/>
      <c r="F2336" s="20"/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  <c r="Q2336" s="20"/>
      <c r="R2336" s="20"/>
      <c r="S2336" s="20"/>
      <c r="T2336" s="20"/>
      <c r="U2336" s="20"/>
      <c r="V2336" s="20"/>
      <c r="W2336" s="20"/>
      <c r="X2336" s="20"/>
      <c r="Y2336" s="20"/>
      <c r="Z2336" s="20"/>
      <c r="AA2336" s="20"/>
      <c r="AB2336" s="20"/>
      <c r="AC2336" s="20"/>
      <c r="AD2336" s="20"/>
      <c r="AE2336" s="20"/>
      <c r="AF2336" s="20"/>
      <c r="AG2336" s="20"/>
      <c r="AH2336" s="20"/>
      <c r="AI2336" s="20"/>
      <c r="AJ2336" s="20"/>
      <c r="AK2336" s="20"/>
      <c r="AL2336" s="20"/>
      <c r="AM2336" s="20"/>
      <c r="AN2336" s="20"/>
      <c r="AO2336" s="20"/>
      <c r="AP2336" s="20"/>
      <c r="AQ2336" s="20"/>
      <c r="AR2336" s="20"/>
    </row>
    <row r="2337" spans="5:44" x14ac:dyDescent="0.25">
      <c r="E2337" s="20"/>
      <c r="F2337" s="20"/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  <c r="Q2337" s="20"/>
      <c r="R2337" s="20"/>
      <c r="S2337" s="20"/>
      <c r="T2337" s="20"/>
      <c r="U2337" s="20"/>
      <c r="V2337" s="20"/>
      <c r="W2337" s="20"/>
      <c r="X2337" s="20"/>
      <c r="Y2337" s="20"/>
      <c r="Z2337" s="20"/>
      <c r="AA2337" s="20"/>
      <c r="AB2337" s="20"/>
      <c r="AC2337" s="20"/>
      <c r="AD2337" s="20"/>
      <c r="AE2337" s="20"/>
      <c r="AF2337" s="20"/>
      <c r="AG2337" s="20"/>
      <c r="AH2337" s="20"/>
      <c r="AI2337" s="20"/>
      <c r="AJ2337" s="20"/>
      <c r="AK2337" s="20"/>
      <c r="AL2337" s="20"/>
      <c r="AM2337" s="20"/>
      <c r="AN2337" s="20"/>
      <c r="AO2337" s="20"/>
      <c r="AP2337" s="20"/>
      <c r="AQ2337" s="20"/>
      <c r="AR2337" s="20"/>
    </row>
    <row r="2338" spans="5:44" x14ac:dyDescent="0.25">
      <c r="E2338" s="20"/>
      <c r="F2338" s="20"/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  <c r="Q2338" s="20"/>
      <c r="R2338" s="20"/>
      <c r="S2338" s="20"/>
      <c r="T2338" s="20"/>
      <c r="U2338" s="20"/>
      <c r="V2338" s="20"/>
      <c r="W2338" s="20"/>
      <c r="X2338" s="20"/>
      <c r="Y2338" s="20"/>
      <c r="Z2338" s="20"/>
      <c r="AA2338" s="20"/>
      <c r="AB2338" s="20"/>
      <c r="AC2338" s="20"/>
      <c r="AD2338" s="20"/>
      <c r="AE2338" s="20"/>
      <c r="AF2338" s="20"/>
      <c r="AG2338" s="20"/>
      <c r="AH2338" s="20"/>
      <c r="AI2338" s="20"/>
      <c r="AJ2338" s="20"/>
      <c r="AK2338" s="20"/>
      <c r="AL2338" s="20"/>
      <c r="AM2338" s="20"/>
      <c r="AN2338" s="20"/>
      <c r="AO2338" s="20"/>
      <c r="AP2338" s="20"/>
      <c r="AQ2338" s="20"/>
      <c r="AR2338" s="20"/>
    </row>
    <row r="2339" spans="5:44" x14ac:dyDescent="0.25">
      <c r="E2339" s="20"/>
      <c r="F2339" s="20"/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  <c r="Q2339" s="20"/>
      <c r="R2339" s="20"/>
      <c r="S2339" s="20"/>
      <c r="T2339" s="20"/>
      <c r="U2339" s="20"/>
      <c r="V2339" s="20"/>
      <c r="W2339" s="20"/>
      <c r="X2339" s="20"/>
      <c r="Y2339" s="20"/>
      <c r="Z2339" s="20"/>
      <c r="AA2339" s="20"/>
      <c r="AB2339" s="20"/>
      <c r="AC2339" s="20"/>
      <c r="AD2339" s="20"/>
      <c r="AE2339" s="20"/>
      <c r="AF2339" s="20"/>
      <c r="AG2339" s="20"/>
      <c r="AH2339" s="20"/>
      <c r="AI2339" s="20"/>
      <c r="AJ2339" s="20"/>
      <c r="AK2339" s="20"/>
      <c r="AL2339" s="20"/>
      <c r="AM2339" s="20"/>
      <c r="AN2339" s="20"/>
      <c r="AO2339" s="20"/>
      <c r="AP2339" s="20"/>
      <c r="AQ2339" s="20"/>
      <c r="AR2339" s="20"/>
    </row>
    <row r="2340" spans="5:44" x14ac:dyDescent="0.25">
      <c r="E2340" s="20"/>
      <c r="F2340" s="20"/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  <c r="Q2340" s="20"/>
      <c r="R2340" s="20"/>
      <c r="S2340" s="20"/>
      <c r="T2340" s="20"/>
      <c r="U2340" s="20"/>
      <c r="V2340" s="20"/>
      <c r="W2340" s="20"/>
      <c r="X2340" s="20"/>
      <c r="Y2340" s="20"/>
      <c r="Z2340" s="20"/>
      <c r="AA2340" s="20"/>
      <c r="AB2340" s="20"/>
      <c r="AC2340" s="20"/>
      <c r="AD2340" s="20"/>
      <c r="AE2340" s="20"/>
      <c r="AF2340" s="20"/>
      <c r="AG2340" s="20"/>
      <c r="AH2340" s="20"/>
      <c r="AI2340" s="20"/>
      <c r="AJ2340" s="20"/>
      <c r="AK2340" s="20"/>
      <c r="AL2340" s="20"/>
      <c r="AM2340" s="20"/>
      <c r="AN2340" s="20"/>
      <c r="AO2340" s="20"/>
      <c r="AP2340" s="20"/>
      <c r="AQ2340" s="20"/>
      <c r="AR2340" s="20"/>
    </row>
    <row r="2341" spans="5:44" x14ac:dyDescent="0.25">
      <c r="E2341" s="20"/>
      <c r="F2341" s="20"/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  <c r="Q2341" s="20"/>
      <c r="R2341" s="20"/>
      <c r="S2341" s="20"/>
      <c r="T2341" s="20"/>
      <c r="U2341" s="20"/>
      <c r="V2341" s="20"/>
      <c r="W2341" s="20"/>
      <c r="X2341" s="20"/>
      <c r="Y2341" s="20"/>
      <c r="Z2341" s="20"/>
      <c r="AA2341" s="20"/>
      <c r="AB2341" s="20"/>
      <c r="AC2341" s="20"/>
      <c r="AD2341" s="20"/>
      <c r="AE2341" s="20"/>
      <c r="AF2341" s="20"/>
      <c r="AG2341" s="20"/>
      <c r="AH2341" s="20"/>
      <c r="AI2341" s="20"/>
      <c r="AJ2341" s="20"/>
      <c r="AK2341" s="20"/>
      <c r="AL2341" s="20"/>
      <c r="AM2341" s="20"/>
      <c r="AN2341" s="20"/>
      <c r="AO2341" s="20"/>
      <c r="AP2341" s="20"/>
      <c r="AQ2341" s="20"/>
      <c r="AR2341" s="20"/>
    </row>
    <row r="2342" spans="5:44" x14ac:dyDescent="0.25">
      <c r="E2342" s="20"/>
      <c r="F2342" s="20"/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  <c r="Q2342" s="20"/>
      <c r="R2342" s="20"/>
      <c r="S2342" s="20"/>
      <c r="T2342" s="20"/>
      <c r="U2342" s="20"/>
      <c r="V2342" s="20"/>
      <c r="W2342" s="20"/>
      <c r="X2342" s="20"/>
      <c r="Y2342" s="20"/>
      <c r="Z2342" s="20"/>
      <c r="AA2342" s="20"/>
      <c r="AB2342" s="20"/>
      <c r="AC2342" s="20"/>
      <c r="AD2342" s="20"/>
      <c r="AE2342" s="20"/>
      <c r="AF2342" s="20"/>
      <c r="AG2342" s="20"/>
      <c r="AH2342" s="20"/>
      <c r="AI2342" s="20"/>
      <c r="AJ2342" s="20"/>
      <c r="AK2342" s="20"/>
      <c r="AL2342" s="20"/>
      <c r="AM2342" s="20"/>
      <c r="AN2342" s="20"/>
      <c r="AO2342" s="20"/>
      <c r="AP2342" s="20"/>
      <c r="AQ2342" s="20"/>
      <c r="AR2342" s="20"/>
    </row>
    <row r="2343" spans="5:44" x14ac:dyDescent="0.25">
      <c r="E2343" s="20"/>
      <c r="F2343" s="20"/>
      <c r="G2343" s="20"/>
      <c r="H2343" s="20"/>
      <c r="I2343" s="20"/>
      <c r="J2343" s="20"/>
      <c r="K2343" s="20"/>
      <c r="L2343" s="20"/>
      <c r="M2343" s="20"/>
      <c r="N2343" s="20"/>
      <c r="O2343" s="20"/>
      <c r="P2343" s="20"/>
      <c r="Q2343" s="20"/>
      <c r="R2343" s="20"/>
      <c r="S2343" s="20"/>
      <c r="T2343" s="20"/>
      <c r="U2343" s="20"/>
      <c r="V2343" s="20"/>
      <c r="W2343" s="20"/>
      <c r="X2343" s="20"/>
      <c r="Y2343" s="20"/>
      <c r="Z2343" s="20"/>
      <c r="AA2343" s="20"/>
      <c r="AB2343" s="20"/>
      <c r="AC2343" s="20"/>
      <c r="AD2343" s="20"/>
      <c r="AE2343" s="20"/>
      <c r="AF2343" s="20"/>
      <c r="AG2343" s="20"/>
      <c r="AH2343" s="20"/>
      <c r="AI2343" s="20"/>
      <c r="AJ2343" s="20"/>
      <c r="AK2343" s="20"/>
      <c r="AL2343" s="20"/>
      <c r="AM2343" s="20"/>
      <c r="AN2343" s="20"/>
      <c r="AO2343" s="20"/>
      <c r="AP2343" s="20"/>
      <c r="AQ2343" s="20"/>
      <c r="AR2343" s="20"/>
    </row>
    <row r="2344" spans="5:44" x14ac:dyDescent="0.25">
      <c r="E2344" s="20"/>
      <c r="F2344" s="20"/>
      <c r="G2344" s="20"/>
      <c r="H2344" s="20"/>
      <c r="I2344" s="20"/>
      <c r="J2344" s="20"/>
      <c r="K2344" s="20"/>
      <c r="L2344" s="20"/>
      <c r="M2344" s="20"/>
      <c r="N2344" s="20"/>
      <c r="O2344" s="20"/>
      <c r="P2344" s="20"/>
      <c r="Q2344" s="20"/>
      <c r="R2344" s="20"/>
      <c r="S2344" s="20"/>
      <c r="T2344" s="20"/>
      <c r="U2344" s="20"/>
      <c r="V2344" s="20"/>
      <c r="W2344" s="20"/>
      <c r="X2344" s="20"/>
      <c r="Y2344" s="20"/>
      <c r="Z2344" s="20"/>
      <c r="AA2344" s="20"/>
      <c r="AB2344" s="20"/>
      <c r="AC2344" s="20"/>
      <c r="AD2344" s="20"/>
      <c r="AE2344" s="20"/>
      <c r="AF2344" s="20"/>
      <c r="AG2344" s="20"/>
      <c r="AH2344" s="20"/>
      <c r="AI2344" s="20"/>
      <c r="AJ2344" s="20"/>
      <c r="AK2344" s="20"/>
      <c r="AL2344" s="20"/>
      <c r="AM2344" s="20"/>
      <c r="AN2344" s="20"/>
      <c r="AO2344" s="20"/>
      <c r="AP2344" s="20"/>
      <c r="AQ2344" s="20"/>
      <c r="AR2344" s="20"/>
    </row>
    <row r="2345" spans="5:44" x14ac:dyDescent="0.25">
      <c r="E2345" s="20"/>
      <c r="F2345" s="20"/>
      <c r="G2345" s="20"/>
      <c r="H2345" s="20"/>
      <c r="I2345" s="20"/>
      <c r="J2345" s="20"/>
      <c r="K2345" s="20"/>
      <c r="L2345" s="20"/>
      <c r="M2345" s="20"/>
      <c r="N2345" s="20"/>
      <c r="O2345" s="20"/>
      <c r="P2345" s="20"/>
      <c r="Q2345" s="20"/>
      <c r="R2345" s="20"/>
      <c r="S2345" s="20"/>
      <c r="T2345" s="20"/>
      <c r="U2345" s="20"/>
      <c r="V2345" s="20"/>
      <c r="W2345" s="20"/>
      <c r="X2345" s="20"/>
      <c r="Y2345" s="20"/>
      <c r="Z2345" s="20"/>
      <c r="AA2345" s="20"/>
      <c r="AB2345" s="20"/>
      <c r="AC2345" s="20"/>
      <c r="AD2345" s="20"/>
      <c r="AE2345" s="20"/>
      <c r="AF2345" s="20"/>
      <c r="AG2345" s="20"/>
      <c r="AH2345" s="20"/>
      <c r="AI2345" s="20"/>
      <c r="AJ2345" s="20"/>
      <c r="AK2345" s="20"/>
      <c r="AL2345" s="20"/>
      <c r="AM2345" s="20"/>
      <c r="AN2345" s="20"/>
      <c r="AO2345" s="20"/>
      <c r="AP2345" s="20"/>
      <c r="AQ2345" s="20"/>
      <c r="AR2345" s="20"/>
    </row>
    <row r="2346" spans="5:44" x14ac:dyDescent="0.25">
      <c r="E2346" s="20"/>
      <c r="F2346" s="20"/>
      <c r="G2346" s="20"/>
      <c r="H2346" s="20"/>
      <c r="I2346" s="20"/>
      <c r="J2346" s="20"/>
      <c r="K2346" s="20"/>
      <c r="L2346" s="20"/>
      <c r="M2346" s="20"/>
      <c r="N2346" s="20"/>
      <c r="O2346" s="20"/>
      <c r="P2346" s="20"/>
      <c r="Q2346" s="20"/>
      <c r="R2346" s="20"/>
      <c r="S2346" s="20"/>
      <c r="T2346" s="20"/>
      <c r="U2346" s="20"/>
      <c r="V2346" s="20"/>
      <c r="W2346" s="20"/>
      <c r="X2346" s="20"/>
      <c r="Y2346" s="20"/>
      <c r="Z2346" s="20"/>
      <c r="AA2346" s="20"/>
      <c r="AB2346" s="20"/>
      <c r="AC2346" s="20"/>
      <c r="AD2346" s="20"/>
      <c r="AE2346" s="20"/>
      <c r="AF2346" s="20"/>
      <c r="AG2346" s="20"/>
      <c r="AH2346" s="20"/>
      <c r="AI2346" s="20"/>
      <c r="AJ2346" s="20"/>
      <c r="AK2346" s="20"/>
      <c r="AL2346" s="20"/>
      <c r="AM2346" s="20"/>
      <c r="AN2346" s="20"/>
      <c r="AO2346" s="20"/>
      <c r="AP2346" s="20"/>
      <c r="AQ2346" s="20"/>
      <c r="AR2346" s="20"/>
    </row>
    <row r="2347" spans="5:44" x14ac:dyDescent="0.25">
      <c r="E2347" s="20"/>
      <c r="F2347" s="20"/>
      <c r="G2347" s="20"/>
      <c r="H2347" s="20"/>
      <c r="I2347" s="20"/>
      <c r="J2347" s="20"/>
      <c r="K2347" s="20"/>
      <c r="L2347" s="20"/>
      <c r="M2347" s="20"/>
      <c r="N2347" s="20"/>
      <c r="O2347" s="20"/>
      <c r="P2347" s="20"/>
      <c r="Q2347" s="20"/>
      <c r="R2347" s="20"/>
      <c r="S2347" s="20"/>
      <c r="T2347" s="20"/>
      <c r="U2347" s="20"/>
      <c r="V2347" s="20"/>
      <c r="W2347" s="20"/>
      <c r="X2347" s="20"/>
      <c r="Y2347" s="20"/>
      <c r="Z2347" s="20"/>
      <c r="AA2347" s="20"/>
      <c r="AB2347" s="20"/>
      <c r="AC2347" s="20"/>
      <c r="AD2347" s="20"/>
      <c r="AE2347" s="20"/>
      <c r="AF2347" s="20"/>
      <c r="AG2347" s="20"/>
      <c r="AH2347" s="20"/>
      <c r="AI2347" s="20"/>
      <c r="AJ2347" s="20"/>
      <c r="AK2347" s="20"/>
      <c r="AL2347" s="20"/>
      <c r="AM2347" s="20"/>
      <c r="AN2347" s="20"/>
      <c r="AO2347" s="20"/>
      <c r="AP2347" s="20"/>
      <c r="AQ2347" s="20"/>
      <c r="AR2347" s="20"/>
    </row>
    <row r="2348" spans="5:44" x14ac:dyDescent="0.25">
      <c r="E2348" s="20"/>
      <c r="F2348" s="20"/>
      <c r="G2348" s="20"/>
      <c r="H2348" s="20"/>
      <c r="I2348" s="20"/>
      <c r="J2348" s="20"/>
      <c r="K2348" s="20"/>
      <c r="L2348" s="20"/>
      <c r="M2348" s="20"/>
      <c r="N2348" s="20"/>
      <c r="O2348" s="20"/>
      <c r="P2348" s="20"/>
      <c r="Q2348" s="20"/>
      <c r="R2348" s="20"/>
      <c r="S2348" s="20"/>
      <c r="T2348" s="20"/>
      <c r="U2348" s="20"/>
      <c r="V2348" s="20"/>
      <c r="W2348" s="20"/>
      <c r="X2348" s="20"/>
      <c r="Y2348" s="20"/>
      <c r="Z2348" s="20"/>
      <c r="AA2348" s="20"/>
      <c r="AB2348" s="20"/>
      <c r="AC2348" s="20"/>
      <c r="AD2348" s="20"/>
      <c r="AE2348" s="20"/>
      <c r="AF2348" s="20"/>
      <c r="AG2348" s="20"/>
      <c r="AH2348" s="20"/>
      <c r="AI2348" s="20"/>
      <c r="AJ2348" s="20"/>
      <c r="AK2348" s="20"/>
      <c r="AL2348" s="20"/>
      <c r="AM2348" s="20"/>
      <c r="AN2348" s="20"/>
      <c r="AO2348" s="20"/>
      <c r="AP2348" s="20"/>
      <c r="AQ2348" s="20"/>
      <c r="AR2348" s="20"/>
    </row>
    <row r="2349" spans="5:44" x14ac:dyDescent="0.25">
      <c r="E2349" s="20"/>
      <c r="F2349" s="20"/>
      <c r="G2349" s="20"/>
      <c r="H2349" s="20"/>
      <c r="I2349" s="20"/>
      <c r="J2349" s="20"/>
      <c r="K2349" s="20"/>
      <c r="L2349" s="20"/>
      <c r="M2349" s="20"/>
      <c r="N2349" s="20"/>
      <c r="O2349" s="20"/>
      <c r="P2349" s="20"/>
      <c r="Q2349" s="20"/>
      <c r="R2349" s="20"/>
      <c r="S2349" s="20"/>
      <c r="T2349" s="20"/>
      <c r="U2349" s="20"/>
      <c r="V2349" s="20"/>
      <c r="W2349" s="20"/>
      <c r="X2349" s="20"/>
      <c r="Y2349" s="20"/>
      <c r="Z2349" s="20"/>
      <c r="AA2349" s="20"/>
      <c r="AB2349" s="20"/>
      <c r="AC2349" s="20"/>
      <c r="AD2349" s="20"/>
      <c r="AE2349" s="20"/>
      <c r="AF2349" s="20"/>
      <c r="AG2349" s="20"/>
      <c r="AH2349" s="20"/>
      <c r="AI2349" s="20"/>
      <c r="AJ2349" s="20"/>
      <c r="AK2349" s="20"/>
      <c r="AL2349" s="20"/>
      <c r="AM2349" s="20"/>
      <c r="AN2349" s="20"/>
      <c r="AO2349" s="20"/>
      <c r="AP2349" s="20"/>
      <c r="AQ2349" s="20"/>
      <c r="AR2349" s="20"/>
    </row>
    <row r="2350" spans="5:44" x14ac:dyDescent="0.25">
      <c r="E2350" s="20"/>
      <c r="F2350" s="20"/>
      <c r="G2350" s="20"/>
      <c r="H2350" s="20"/>
      <c r="I2350" s="20"/>
      <c r="J2350" s="20"/>
      <c r="K2350" s="20"/>
      <c r="L2350" s="20"/>
      <c r="M2350" s="20"/>
      <c r="N2350" s="20"/>
      <c r="O2350" s="20"/>
      <c r="P2350" s="20"/>
      <c r="Q2350" s="20"/>
      <c r="R2350" s="20"/>
      <c r="S2350" s="20"/>
      <c r="T2350" s="20"/>
      <c r="U2350" s="20"/>
      <c r="V2350" s="20"/>
      <c r="W2350" s="20"/>
      <c r="X2350" s="20"/>
      <c r="Y2350" s="20"/>
      <c r="Z2350" s="20"/>
      <c r="AA2350" s="20"/>
      <c r="AB2350" s="20"/>
      <c r="AC2350" s="20"/>
      <c r="AD2350" s="20"/>
      <c r="AE2350" s="20"/>
      <c r="AF2350" s="20"/>
      <c r="AG2350" s="20"/>
      <c r="AH2350" s="20"/>
      <c r="AI2350" s="20"/>
      <c r="AJ2350" s="20"/>
      <c r="AK2350" s="20"/>
      <c r="AL2350" s="20"/>
      <c r="AM2350" s="20"/>
      <c r="AN2350" s="20"/>
      <c r="AO2350" s="20"/>
      <c r="AP2350" s="20"/>
      <c r="AQ2350" s="20"/>
      <c r="AR2350" s="20"/>
    </row>
    <row r="2351" spans="5:44" x14ac:dyDescent="0.25">
      <c r="E2351" s="20"/>
      <c r="F2351" s="20"/>
      <c r="G2351" s="20"/>
      <c r="H2351" s="20"/>
      <c r="I2351" s="20"/>
      <c r="J2351" s="20"/>
      <c r="K2351" s="20"/>
      <c r="L2351" s="20"/>
      <c r="M2351" s="20"/>
      <c r="N2351" s="20"/>
      <c r="O2351" s="20"/>
      <c r="P2351" s="20"/>
      <c r="Q2351" s="20"/>
      <c r="R2351" s="20"/>
      <c r="S2351" s="20"/>
      <c r="T2351" s="20"/>
      <c r="U2351" s="20"/>
      <c r="V2351" s="20"/>
      <c r="W2351" s="20"/>
      <c r="X2351" s="20"/>
      <c r="Y2351" s="20"/>
      <c r="Z2351" s="20"/>
      <c r="AA2351" s="20"/>
      <c r="AB2351" s="20"/>
      <c r="AC2351" s="20"/>
      <c r="AD2351" s="20"/>
      <c r="AE2351" s="20"/>
      <c r="AF2351" s="20"/>
      <c r="AG2351" s="20"/>
      <c r="AH2351" s="20"/>
      <c r="AI2351" s="20"/>
      <c r="AJ2351" s="20"/>
      <c r="AK2351" s="20"/>
      <c r="AL2351" s="20"/>
      <c r="AM2351" s="20"/>
      <c r="AN2351" s="20"/>
      <c r="AO2351" s="20"/>
      <c r="AP2351" s="20"/>
      <c r="AQ2351" s="20"/>
      <c r="AR2351" s="20"/>
    </row>
    <row r="2352" spans="5:44" x14ac:dyDescent="0.25">
      <c r="E2352" s="20"/>
      <c r="F2352" s="20"/>
      <c r="G2352" s="20"/>
      <c r="H2352" s="20"/>
      <c r="I2352" s="20"/>
      <c r="J2352" s="20"/>
      <c r="K2352" s="20"/>
      <c r="L2352" s="20"/>
      <c r="M2352" s="20"/>
      <c r="N2352" s="20"/>
      <c r="O2352" s="20"/>
      <c r="P2352" s="20"/>
      <c r="Q2352" s="20"/>
      <c r="R2352" s="20"/>
      <c r="S2352" s="20"/>
      <c r="T2352" s="20"/>
      <c r="U2352" s="20"/>
      <c r="V2352" s="20"/>
      <c r="W2352" s="20"/>
      <c r="X2352" s="20"/>
      <c r="Y2352" s="20"/>
      <c r="Z2352" s="20"/>
      <c r="AA2352" s="20"/>
      <c r="AB2352" s="20"/>
      <c r="AC2352" s="20"/>
      <c r="AD2352" s="20"/>
      <c r="AE2352" s="20"/>
      <c r="AF2352" s="20"/>
      <c r="AG2352" s="20"/>
      <c r="AH2352" s="20"/>
      <c r="AI2352" s="20"/>
      <c r="AJ2352" s="20"/>
      <c r="AK2352" s="20"/>
      <c r="AL2352" s="20"/>
      <c r="AM2352" s="20"/>
      <c r="AN2352" s="20"/>
      <c r="AO2352" s="20"/>
      <c r="AP2352" s="20"/>
      <c r="AQ2352" s="20"/>
      <c r="AR2352" s="20"/>
    </row>
    <row r="2353" spans="5:44" x14ac:dyDescent="0.25">
      <c r="E2353" s="20"/>
      <c r="F2353" s="20"/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  <c r="Q2353" s="20"/>
      <c r="R2353" s="20"/>
      <c r="S2353" s="20"/>
      <c r="T2353" s="20"/>
      <c r="U2353" s="20"/>
      <c r="V2353" s="20"/>
      <c r="W2353" s="20"/>
      <c r="X2353" s="20"/>
      <c r="Y2353" s="20"/>
      <c r="Z2353" s="20"/>
      <c r="AA2353" s="20"/>
      <c r="AB2353" s="20"/>
      <c r="AC2353" s="20"/>
      <c r="AD2353" s="20"/>
      <c r="AE2353" s="20"/>
      <c r="AF2353" s="20"/>
      <c r="AG2353" s="20"/>
      <c r="AH2353" s="20"/>
      <c r="AI2353" s="20"/>
      <c r="AJ2353" s="20"/>
      <c r="AK2353" s="20"/>
      <c r="AL2353" s="20"/>
      <c r="AM2353" s="20"/>
      <c r="AN2353" s="20"/>
      <c r="AO2353" s="20"/>
      <c r="AP2353" s="20"/>
      <c r="AQ2353" s="20"/>
      <c r="AR2353" s="20"/>
    </row>
    <row r="2354" spans="5:44" x14ac:dyDescent="0.25">
      <c r="E2354" s="20"/>
      <c r="F2354" s="20"/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  <c r="Q2354" s="20"/>
      <c r="R2354" s="20"/>
      <c r="S2354" s="20"/>
      <c r="T2354" s="20"/>
      <c r="U2354" s="20"/>
      <c r="V2354" s="20"/>
      <c r="W2354" s="20"/>
      <c r="X2354" s="20"/>
      <c r="Y2354" s="20"/>
      <c r="Z2354" s="20"/>
      <c r="AA2354" s="20"/>
      <c r="AB2354" s="20"/>
      <c r="AC2354" s="20"/>
      <c r="AD2354" s="20"/>
      <c r="AE2354" s="20"/>
      <c r="AF2354" s="20"/>
      <c r="AG2354" s="20"/>
      <c r="AH2354" s="20"/>
      <c r="AI2354" s="20"/>
      <c r="AJ2354" s="20"/>
      <c r="AK2354" s="20"/>
      <c r="AL2354" s="20"/>
      <c r="AM2354" s="20"/>
      <c r="AN2354" s="20"/>
      <c r="AO2354" s="20"/>
      <c r="AP2354" s="20"/>
      <c r="AQ2354" s="20"/>
      <c r="AR2354" s="20"/>
    </row>
    <row r="2355" spans="5:44" x14ac:dyDescent="0.25">
      <c r="E2355" s="20"/>
      <c r="F2355" s="20"/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  <c r="Q2355" s="20"/>
      <c r="R2355" s="20"/>
      <c r="S2355" s="20"/>
      <c r="T2355" s="20"/>
      <c r="U2355" s="20"/>
      <c r="V2355" s="20"/>
      <c r="W2355" s="20"/>
      <c r="X2355" s="20"/>
      <c r="Y2355" s="20"/>
      <c r="Z2355" s="20"/>
      <c r="AA2355" s="20"/>
      <c r="AB2355" s="20"/>
      <c r="AC2355" s="20"/>
      <c r="AD2355" s="20"/>
      <c r="AE2355" s="20"/>
      <c r="AF2355" s="20"/>
      <c r="AG2355" s="20"/>
      <c r="AH2355" s="20"/>
      <c r="AI2355" s="20"/>
      <c r="AJ2355" s="20"/>
      <c r="AK2355" s="20"/>
      <c r="AL2355" s="20"/>
      <c r="AM2355" s="20"/>
      <c r="AN2355" s="20"/>
      <c r="AO2355" s="20"/>
      <c r="AP2355" s="20"/>
      <c r="AQ2355" s="20"/>
      <c r="AR2355" s="20"/>
    </row>
    <row r="2356" spans="5:44" x14ac:dyDescent="0.25">
      <c r="E2356" s="20"/>
      <c r="F2356" s="20"/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  <c r="Q2356" s="20"/>
      <c r="R2356" s="20"/>
      <c r="S2356" s="20"/>
      <c r="T2356" s="20"/>
      <c r="U2356" s="20"/>
      <c r="V2356" s="20"/>
      <c r="W2356" s="20"/>
      <c r="X2356" s="20"/>
      <c r="Y2356" s="20"/>
      <c r="Z2356" s="20"/>
      <c r="AA2356" s="20"/>
      <c r="AB2356" s="20"/>
      <c r="AC2356" s="20"/>
      <c r="AD2356" s="20"/>
      <c r="AE2356" s="20"/>
      <c r="AF2356" s="20"/>
      <c r="AG2356" s="20"/>
      <c r="AH2356" s="20"/>
      <c r="AI2356" s="20"/>
      <c r="AJ2356" s="20"/>
      <c r="AK2356" s="20"/>
      <c r="AL2356" s="20"/>
      <c r="AM2356" s="20"/>
      <c r="AN2356" s="20"/>
      <c r="AO2356" s="20"/>
      <c r="AP2356" s="20"/>
      <c r="AQ2356" s="20"/>
      <c r="AR2356" s="20"/>
    </row>
    <row r="2357" spans="5:44" x14ac:dyDescent="0.25">
      <c r="E2357" s="20"/>
      <c r="F2357" s="20"/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  <c r="Q2357" s="20"/>
      <c r="R2357" s="20"/>
      <c r="S2357" s="20"/>
      <c r="T2357" s="20"/>
      <c r="U2357" s="20"/>
      <c r="V2357" s="20"/>
      <c r="W2357" s="20"/>
      <c r="X2357" s="20"/>
      <c r="Y2357" s="20"/>
      <c r="Z2357" s="20"/>
      <c r="AA2357" s="20"/>
      <c r="AB2357" s="20"/>
      <c r="AC2357" s="20"/>
      <c r="AD2357" s="20"/>
      <c r="AE2357" s="20"/>
      <c r="AF2357" s="20"/>
      <c r="AG2357" s="20"/>
      <c r="AH2357" s="20"/>
      <c r="AI2357" s="20"/>
      <c r="AJ2357" s="20"/>
      <c r="AK2357" s="20"/>
      <c r="AL2357" s="20"/>
      <c r="AM2357" s="20"/>
      <c r="AN2357" s="20"/>
      <c r="AO2357" s="20"/>
      <c r="AP2357" s="20"/>
      <c r="AQ2357" s="20"/>
      <c r="AR2357" s="20"/>
    </row>
    <row r="2358" spans="5:44" x14ac:dyDescent="0.25">
      <c r="E2358" s="20"/>
      <c r="F2358" s="20"/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  <c r="AE2358" s="20"/>
      <c r="AF2358" s="20"/>
      <c r="AG2358" s="20"/>
      <c r="AH2358" s="20"/>
      <c r="AI2358" s="20"/>
      <c r="AJ2358" s="20"/>
      <c r="AK2358" s="20"/>
      <c r="AL2358" s="20"/>
      <c r="AM2358" s="20"/>
      <c r="AN2358" s="20"/>
      <c r="AO2358" s="20"/>
      <c r="AP2358" s="20"/>
      <c r="AQ2358" s="20"/>
      <c r="AR2358" s="20"/>
    </row>
    <row r="2359" spans="5:44" x14ac:dyDescent="0.25">
      <c r="E2359" s="20"/>
      <c r="F2359" s="20"/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  <c r="AE2359" s="20"/>
      <c r="AF2359" s="20"/>
      <c r="AG2359" s="20"/>
      <c r="AH2359" s="20"/>
      <c r="AI2359" s="20"/>
      <c r="AJ2359" s="20"/>
      <c r="AK2359" s="20"/>
      <c r="AL2359" s="20"/>
      <c r="AM2359" s="20"/>
      <c r="AN2359" s="20"/>
      <c r="AO2359" s="20"/>
      <c r="AP2359" s="20"/>
      <c r="AQ2359" s="20"/>
      <c r="AR2359" s="20"/>
    </row>
    <row r="2360" spans="5:44" x14ac:dyDescent="0.25">
      <c r="E2360" s="20"/>
      <c r="F2360" s="20"/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  <c r="Q2360" s="20"/>
      <c r="R2360" s="20"/>
      <c r="S2360" s="20"/>
      <c r="T2360" s="20"/>
      <c r="U2360" s="20"/>
      <c r="V2360" s="20"/>
      <c r="W2360" s="20"/>
      <c r="X2360" s="20"/>
      <c r="Y2360" s="20"/>
      <c r="Z2360" s="20"/>
      <c r="AA2360" s="20"/>
      <c r="AB2360" s="20"/>
      <c r="AC2360" s="20"/>
      <c r="AD2360" s="20"/>
      <c r="AE2360" s="20"/>
      <c r="AF2360" s="20"/>
      <c r="AG2360" s="20"/>
      <c r="AH2360" s="20"/>
      <c r="AI2360" s="20"/>
      <c r="AJ2360" s="20"/>
      <c r="AK2360" s="20"/>
      <c r="AL2360" s="20"/>
      <c r="AM2360" s="20"/>
      <c r="AN2360" s="20"/>
      <c r="AO2360" s="20"/>
      <c r="AP2360" s="20"/>
      <c r="AQ2360" s="20"/>
      <c r="AR2360" s="20"/>
    </row>
    <row r="2361" spans="5:44" x14ac:dyDescent="0.25">
      <c r="E2361" s="20"/>
      <c r="F2361" s="20"/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  <c r="Q2361" s="20"/>
      <c r="R2361" s="20"/>
      <c r="S2361" s="20"/>
      <c r="T2361" s="20"/>
      <c r="U2361" s="20"/>
      <c r="V2361" s="20"/>
      <c r="W2361" s="20"/>
      <c r="X2361" s="20"/>
      <c r="Y2361" s="20"/>
      <c r="Z2361" s="20"/>
      <c r="AA2361" s="20"/>
      <c r="AB2361" s="20"/>
      <c r="AC2361" s="20"/>
      <c r="AD2361" s="20"/>
      <c r="AE2361" s="20"/>
      <c r="AF2361" s="20"/>
      <c r="AG2361" s="20"/>
      <c r="AH2361" s="20"/>
      <c r="AI2361" s="20"/>
      <c r="AJ2361" s="20"/>
      <c r="AK2361" s="20"/>
      <c r="AL2361" s="20"/>
      <c r="AM2361" s="20"/>
      <c r="AN2361" s="20"/>
      <c r="AO2361" s="20"/>
      <c r="AP2361" s="20"/>
      <c r="AQ2361" s="20"/>
      <c r="AR2361" s="20"/>
    </row>
    <row r="2362" spans="5:44" x14ac:dyDescent="0.25">
      <c r="E2362" s="20"/>
      <c r="F2362" s="20"/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  <c r="Q2362" s="20"/>
      <c r="R2362" s="20"/>
      <c r="S2362" s="20"/>
      <c r="T2362" s="20"/>
      <c r="U2362" s="20"/>
      <c r="V2362" s="20"/>
      <c r="W2362" s="20"/>
      <c r="X2362" s="20"/>
      <c r="Y2362" s="20"/>
      <c r="Z2362" s="20"/>
      <c r="AA2362" s="20"/>
      <c r="AB2362" s="20"/>
      <c r="AC2362" s="20"/>
      <c r="AD2362" s="20"/>
      <c r="AE2362" s="20"/>
      <c r="AF2362" s="20"/>
      <c r="AG2362" s="20"/>
      <c r="AH2362" s="20"/>
      <c r="AI2362" s="20"/>
      <c r="AJ2362" s="20"/>
      <c r="AK2362" s="20"/>
      <c r="AL2362" s="20"/>
      <c r="AM2362" s="20"/>
      <c r="AN2362" s="20"/>
      <c r="AO2362" s="20"/>
      <c r="AP2362" s="20"/>
      <c r="AQ2362" s="20"/>
      <c r="AR2362" s="20"/>
    </row>
    <row r="2363" spans="5:44" x14ac:dyDescent="0.25">
      <c r="E2363" s="20"/>
      <c r="F2363" s="20"/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  <c r="Q2363" s="20"/>
      <c r="R2363" s="20"/>
      <c r="S2363" s="20"/>
      <c r="T2363" s="20"/>
      <c r="U2363" s="20"/>
      <c r="V2363" s="20"/>
      <c r="W2363" s="20"/>
      <c r="X2363" s="20"/>
      <c r="Y2363" s="20"/>
      <c r="Z2363" s="20"/>
      <c r="AA2363" s="20"/>
      <c r="AB2363" s="20"/>
      <c r="AC2363" s="20"/>
      <c r="AD2363" s="20"/>
      <c r="AE2363" s="20"/>
      <c r="AF2363" s="20"/>
      <c r="AG2363" s="20"/>
      <c r="AH2363" s="20"/>
      <c r="AI2363" s="20"/>
      <c r="AJ2363" s="20"/>
      <c r="AK2363" s="20"/>
      <c r="AL2363" s="20"/>
      <c r="AM2363" s="20"/>
      <c r="AN2363" s="20"/>
      <c r="AO2363" s="20"/>
      <c r="AP2363" s="20"/>
      <c r="AQ2363" s="20"/>
      <c r="AR2363" s="20"/>
    </row>
    <row r="2364" spans="5:44" x14ac:dyDescent="0.25">
      <c r="E2364" s="20"/>
      <c r="F2364" s="20"/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  <c r="Q2364" s="20"/>
      <c r="R2364" s="20"/>
      <c r="S2364" s="20"/>
      <c r="T2364" s="20"/>
      <c r="U2364" s="20"/>
      <c r="V2364" s="20"/>
      <c r="W2364" s="20"/>
      <c r="X2364" s="20"/>
      <c r="Y2364" s="20"/>
      <c r="Z2364" s="20"/>
      <c r="AA2364" s="20"/>
      <c r="AB2364" s="20"/>
      <c r="AC2364" s="20"/>
      <c r="AD2364" s="20"/>
      <c r="AE2364" s="20"/>
      <c r="AF2364" s="20"/>
      <c r="AG2364" s="20"/>
      <c r="AH2364" s="20"/>
      <c r="AI2364" s="20"/>
      <c r="AJ2364" s="20"/>
      <c r="AK2364" s="20"/>
      <c r="AL2364" s="20"/>
      <c r="AM2364" s="20"/>
      <c r="AN2364" s="20"/>
      <c r="AO2364" s="20"/>
      <c r="AP2364" s="20"/>
      <c r="AQ2364" s="20"/>
      <c r="AR2364" s="20"/>
    </row>
    <row r="2365" spans="5:44" x14ac:dyDescent="0.25">
      <c r="E2365" s="20"/>
      <c r="F2365" s="20"/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  <c r="Q2365" s="20"/>
      <c r="R2365" s="20"/>
      <c r="S2365" s="20"/>
      <c r="T2365" s="20"/>
      <c r="U2365" s="20"/>
      <c r="V2365" s="20"/>
      <c r="W2365" s="20"/>
      <c r="X2365" s="20"/>
      <c r="Y2365" s="20"/>
      <c r="Z2365" s="20"/>
      <c r="AA2365" s="20"/>
      <c r="AB2365" s="20"/>
      <c r="AC2365" s="20"/>
      <c r="AD2365" s="20"/>
      <c r="AE2365" s="20"/>
      <c r="AF2365" s="20"/>
      <c r="AG2365" s="20"/>
      <c r="AH2365" s="20"/>
      <c r="AI2365" s="20"/>
      <c r="AJ2365" s="20"/>
      <c r="AK2365" s="20"/>
      <c r="AL2365" s="20"/>
      <c r="AM2365" s="20"/>
      <c r="AN2365" s="20"/>
      <c r="AO2365" s="20"/>
      <c r="AP2365" s="20"/>
      <c r="AQ2365" s="20"/>
      <c r="AR2365" s="20"/>
    </row>
    <row r="2366" spans="5:44" x14ac:dyDescent="0.25">
      <c r="E2366" s="20"/>
      <c r="F2366" s="20"/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  <c r="Q2366" s="20"/>
      <c r="R2366" s="20"/>
      <c r="S2366" s="20"/>
      <c r="T2366" s="20"/>
      <c r="U2366" s="20"/>
      <c r="V2366" s="20"/>
      <c r="W2366" s="20"/>
      <c r="X2366" s="20"/>
      <c r="Y2366" s="20"/>
      <c r="Z2366" s="20"/>
      <c r="AA2366" s="20"/>
      <c r="AB2366" s="20"/>
      <c r="AC2366" s="20"/>
      <c r="AD2366" s="20"/>
      <c r="AE2366" s="20"/>
      <c r="AF2366" s="20"/>
      <c r="AG2366" s="20"/>
      <c r="AH2366" s="20"/>
      <c r="AI2366" s="20"/>
      <c r="AJ2366" s="20"/>
      <c r="AK2366" s="20"/>
      <c r="AL2366" s="20"/>
      <c r="AM2366" s="20"/>
      <c r="AN2366" s="20"/>
      <c r="AO2366" s="20"/>
      <c r="AP2366" s="20"/>
      <c r="AQ2366" s="20"/>
      <c r="AR2366" s="20"/>
    </row>
    <row r="2367" spans="5:44" x14ac:dyDescent="0.25">
      <c r="E2367" s="20"/>
      <c r="F2367" s="20"/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  <c r="Q2367" s="20"/>
      <c r="R2367" s="20"/>
      <c r="S2367" s="20"/>
      <c r="T2367" s="20"/>
      <c r="U2367" s="20"/>
      <c r="V2367" s="20"/>
      <c r="W2367" s="20"/>
      <c r="X2367" s="20"/>
      <c r="Y2367" s="20"/>
      <c r="Z2367" s="20"/>
      <c r="AA2367" s="20"/>
      <c r="AB2367" s="20"/>
      <c r="AC2367" s="20"/>
      <c r="AD2367" s="20"/>
      <c r="AE2367" s="20"/>
      <c r="AF2367" s="20"/>
      <c r="AG2367" s="20"/>
      <c r="AH2367" s="20"/>
      <c r="AI2367" s="20"/>
      <c r="AJ2367" s="20"/>
      <c r="AK2367" s="20"/>
      <c r="AL2367" s="20"/>
      <c r="AM2367" s="20"/>
      <c r="AN2367" s="20"/>
      <c r="AO2367" s="20"/>
      <c r="AP2367" s="20"/>
      <c r="AQ2367" s="20"/>
      <c r="AR2367" s="20"/>
    </row>
    <row r="2368" spans="5:44" x14ac:dyDescent="0.25">
      <c r="E2368" s="20"/>
      <c r="F2368" s="20"/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  <c r="Q2368" s="20"/>
      <c r="R2368" s="20"/>
      <c r="S2368" s="20"/>
      <c r="T2368" s="20"/>
      <c r="U2368" s="20"/>
      <c r="V2368" s="20"/>
      <c r="W2368" s="20"/>
      <c r="X2368" s="20"/>
      <c r="Y2368" s="20"/>
      <c r="Z2368" s="20"/>
      <c r="AA2368" s="20"/>
      <c r="AB2368" s="20"/>
      <c r="AC2368" s="20"/>
      <c r="AD2368" s="20"/>
      <c r="AE2368" s="20"/>
      <c r="AF2368" s="20"/>
      <c r="AG2368" s="20"/>
      <c r="AH2368" s="20"/>
      <c r="AI2368" s="20"/>
      <c r="AJ2368" s="20"/>
      <c r="AK2368" s="20"/>
      <c r="AL2368" s="20"/>
      <c r="AM2368" s="20"/>
      <c r="AN2368" s="20"/>
      <c r="AO2368" s="20"/>
      <c r="AP2368" s="20"/>
      <c r="AQ2368" s="20"/>
      <c r="AR2368" s="20"/>
    </row>
    <row r="2369" spans="5:44" x14ac:dyDescent="0.25">
      <c r="E2369" s="20"/>
      <c r="F2369" s="20"/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  <c r="Q2369" s="20"/>
      <c r="R2369" s="20"/>
      <c r="S2369" s="20"/>
      <c r="T2369" s="20"/>
      <c r="U2369" s="20"/>
      <c r="V2369" s="20"/>
      <c r="W2369" s="20"/>
      <c r="X2369" s="20"/>
      <c r="Y2369" s="20"/>
      <c r="Z2369" s="20"/>
      <c r="AA2369" s="20"/>
      <c r="AB2369" s="20"/>
      <c r="AC2369" s="20"/>
      <c r="AD2369" s="20"/>
      <c r="AE2369" s="20"/>
      <c r="AF2369" s="20"/>
      <c r="AG2369" s="20"/>
      <c r="AH2369" s="20"/>
      <c r="AI2369" s="20"/>
      <c r="AJ2369" s="20"/>
      <c r="AK2369" s="20"/>
      <c r="AL2369" s="20"/>
      <c r="AM2369" s="20"/>
      <c r="AN2369" s="20"/>
      <c r="AO2369" s="20"/>
      <c r="AP2369" s="20"/>
      <c r="AQ2369" s="20"/>
      <c r="AR2369" s="20"/>
    </row>
    <row r="2370" spans="5:44" x14ac:dyDescent="0.25">
      <c r="E2370" s="20"/>
      <c r="F2370" s="20"/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  <c r="Q2370" s="20"/>
      <c r="R2370" s="20"/>
      <c r="S2370" s="20"/>
      <c r="T2370" s="20"/>
      <c r="U2370" s="20"/>
      <c r="V2370" s="20"/>
      <c r="W2370" s="20"/>
      <c r="X2370" s="20"/>
      <c r="Y2370" s="20"/>
      <c r="Z2370" s="20"/>
      <c r="AA2370" s="20"/>
      <c r="AB2370" s="20"/>
      <c r="AC2370" s="20"/>
      <c r="AD2370" s="20"/>
      <c r="AE2370" s="20"/>
      <c r="AF2370" s="20"/>
      <c r="AG2370" s="20"/>
      <c r="AH2370" s="20"/>
      <c r="AI2370" s="20"/>
      <c r="AJ2370" s="20"/>
      <c r="AK2370" s="20"/>
      <c r="AL2370" s="20"/>
      <c r="AM2370" s="20"/>
      <c r="AN2370" s="20"/>
      <c r="AO2370" s="20"/>
      <c r="AP2370" s="20"/>
      <c r="AQ2370" s="20"/>
      <c r="AR2370" s="20"/>
    </row>
    <row r="2371" spans="5:44" x14ac:dyDescent="0.25">
      <c r="E2371" s="20"/>
      <c r="F2371" s="20"/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  <c r="Q2371" s="20"/>
      <c r="R2371" s="20"/>
      <c r="S2371" s="20"/>
      <c r="T2371" s="20"/>
      <c r="U2371" s="20"/>
      <c r="V2371" s="20"/>
      <c r="W2371" s="20"/>
      <c r="X2371" s="20"/>
      <c r="Y2371" s="20"/>
      <c r="Z2371" s="20"/>
      <c r="AA2371" s="20"/>
      <c r="AB2371" s="20"/>
      <c r="AC2371" s="20"/>
      <c r="AD2371" s="20"/>
      <c r="AE2371" s="20"/>
      <c r="AF2371" s="20"/>
      <c r="AG2371" s="20"/>
      <c r="AH2371" s="20"/>
      <c r="AI2371" s="20"/>
      <c r="AJ2371" s="20"/>
      <c r="AK2371" s="20"/>
      <c r="AL2371" s="20"/>
      <c r="AM2371" s="20"/>
      <c r="AN2371" s="20"/>
      <c r="AO2371" s="20"/>
      <c r="AP2371" s="20"/>
      <c r="AQ2371" s="20"/>
      <c r="AR2371" s="20"/>
    </row>
    <row r="2372" spans="5:44" x14ac:dyDescent="0.25">
      <c r="E2372" s="20"/>
      <c r="F2372" s="20"/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  <c r="Q2372" s="20"/>
      <c r="R2372" s="20"/>
      <c r="S2372" s="20"/>
      <c r="T2372" s="20"/>
      <c r="U2372" s="20"/>
      <c r="V2372" s="20"/>
      <c r="W2372" s="20"/>
      <c r="X2372" s="20"/>
      <c r="Y2372" s="20"/>
      <c r="Z2372" s="20"/>
      <c r="AA2372" s="20"/>
      <c r="AB2372" s="20"/>
      <c r="AC2372" s="20"/>
      <c r="AD2372" s="20"/>
      <c r="AE2372" s="20"/>
      <c r="AF2372" s="20"/>
      <c r="AG2372" s="20"/>
      <c r="AH2372" s="20"/>
      <c r="AI2372" s="20"/>
      <c r="AJ2372" s="20"/>
      <c r="AK2372" s="20"/>
      <c r="AL2372" s="20"/>
      <c r="AM2372" s="20"/>
      <c r="AN2372" s="20"/>
      <c r="AO2372" s="20"/>
      <c r="AP2372" s="20"/>
      <c r="AQ2372" s="20"/>
      <c r="AR2372" s="20"/>
    </row>
    <row r="2373" spans="5:44" x14ac:dyDescent="0.25"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  <c r="Q2373" s="20"/>
      <c r="R2373" s="20"/>
      <c r="S2373" s="20"/>
      <c r="T2373" s="20"/>
      <c r="U2373" s="20"/>
      <c r="V2373" s="20"/>
      <c r="W2373" s="20"/>
      <c r="X2373" s="20"/>
      <c r="Y2373" s="20"/>
      <c r="Z2373" s="20"/>
      <c r="AA2373" s="20"/>
      <c r="AB2373" s="20"/>
      <c r="AC2373" s="20"/>
      <c r="AD2373" s="20"/>
      <c r="AE2373" s="20"/>
      <c r="AF2373" s="20"/>
      <c r="AG2373" s="20"/>
      <c r="AH2373" s="20"/>
      <c r="AI2373" s="20"/>
      <c r="AJ2373" s="20"/>
      <c r="AK2373" s="20"/>
      <c r="AL2373" s="20"/>
      <c r="AM2373" s="20"/>
      <c r="AN2373" s="20"/>
      <c r="AO2373" s="20"/>
      <c r="AP2373" s="20"/>
      <c r="AQ2373" s="20"/>
      <c r="AR2373" s="20"/>
    </row>
    <row r="2374" spans="5:44" x14ac:dyDescent="0.25">
      <c r="E2374" s="20"/>
      <c r="F2374" s="20"/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  <c r="Q2374" s="20"/>
      <c r="R2374" s="20"/>
      <c r="S2374" s="20"/>
      <c r="T2374" s="20"/>
      <c r="U2374" s="20"/>
      <c r="V2374" s="20"/>
      <c r="W2374" s="20"/>
      <c r="X2374" s="20"/>
      <c r="Y2374" s="20"/>
      <c r="Z2374" s="20"/>
      <c r="AA2374" s="20"/>
      <c r="AB2374" s="20"/>
      <c r="AC2374" s="20"/>
      <c r="AD2374" s="20"/>
      <c r="AE2374" s="20"/>
      <c r="AF2374" s="20"/>
      <c r="AG2374" s="20"/>
      <c r="AH2374" s="20"/>
      <c r="AI2374" s="20"/>
      <c r="AJ2374" s="20"/>
      <c r="AK2374" s="20"/>
      <c r="AL2374" s="20"/>
      <c r="AM2374" s="20"/>
      <c r="AN2374" s="20"/>
      <c r="AO2374" s="20"/>
      <c r="AP2374" s="20"/>
      <c r="AQ2374" s="20"/>
      <c r="AR2374" s="20"/>
    </row>
    <row r="2375" spans="5:44" x14ac:dyDescent="0.25">
      <c r="E2375" s="20"/>
      <c r="F2375" s="20"/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  <c r="Q2375" s="20"/>
      <c r="R2375" s="20"/>
      <c r="S2375" s="20"/>
      <c r="T2375" s="20"/>
      <c r="U2375" s="20"/>
      <c r="V2375" s="20"/>
      <c r="W2375" s="20"/>
      <c r="X2375" s="20"/>
      <c r="Y2375" s="20"/>
      <c r="Z2375" s="20"/>
      <c r="AA2375" s="20"/>
      <c r="AB2375" s="20"/>
      <c r="AC2375" s="20"/>
      <c r="AD2375" s="20"/>
      <c r="AE2375" s="20"/>
      <c r="AF2375" s="20"/>
      <c r="AG2375" s="20"/>
      <c r="AH2375" s="20"/>
      <c r="AI2375" s="20"/>
      <c r="AJ2375" s="20"/>
      <c r="AK2375" s="20"/>
      <c r="AL2375" s="20"/>
      <c r="AM2375" s="20"/>
      <c r="AN2375" s="20"/>
      <c r="AO2375" s="20"/>
      <c r="AP2375" s="20"/>
      <c r="AQ2375" s="20"/>
      <c r="AR2375" s="20"/>
    </row>
    <row r="2376" spans="5:44" x14ac:dyDescent="0.25">
      <c r="E2376" s="20"/>
      <c r="F2376" s="20"/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  <c r="Q2376" s="20"/>
      <c r="R2376" s="20"/>
      <c r="S2376" s="20"/>
      <c r="T2376" s="20"/>
      <c r="U2376" s="20"/>
      <c r="V2376" s="20"/>
      <c r="W2376" s="20"/>
      <c r="X2376" s="20"/>
      <c r="Y2376" s="20"/>
      <c r="Z2376" s="20"/>
      <c r="AA2376" s="20"/>
      <c r="AB2376" s="20"/>
      <c r="AC2376" s="20"/>
      <c r="AD2376" s="20"/>
      <c r="AE2376" s="20"/>
      <c r="AF2376" s="20"/>
      <c r="AG2376" s="20"/>
      <c r="AH2376" s="20"/>
      <c r="AI2376" s="20"/>
      <c r="AJ2376" s="20"/>
      <c r="AK2376" s="20"/>
      <c r="AL2376" s="20"/>
      <c r="AM2376" s="20"/>
      <c r="AN2376" s="20"/>
      <c r="AO2376" s="20"/>
      <c r="AP2376" s="20"/>
      <c r="AQ2376" s="20"/>
      <c r="AR2376" s="20"/>
    </row>
    <row r="2377" spans="5:44" x14ac:dyDescent="0.25">
      <c r="E2377" s="20"/>
      <c r="F2377" s="20"/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  <c r="Q2377" s="20"/>
      <c r="R2377" s="20"/>
      <c r="S2377" s="20"/>
      <c r="T2377" s="20"/>
      <c r="U2377" s="20"/>
      <c r="V2377" s="20"/>
      <c r="W2377" s="20"/>
      <c r="X2377" s="20"/>
      <c r="Y2377" s="20"/>
      <c r="Z2377" s="20"/>
      <c r="AA2377" s="20"/>
      <c r="AB2377" s="20"/>
      <c r="AC2377" s="20"/>
      <c r="AD2377" s="20"/>
      <c r="AE2377" s="20"/>
      <c r="AF2377" s="20"/>
      <c r="AG2377" s="20"/>
      <c r="AH2377" s="20"/>
      <c r="AI2377" s="20"/>
      <c r="AJ2377" s="20"/>
      <c r="AK2377" s="20"/>
      <c r="AL2377" s="20"/>
      <c r="AM2377" s="20"/>
      <c r="AN2377" s="20"/>
      <c r="AO2377" s="20"/>
      <c r="AP2377" s="20"/>
      <c r="AQ2377" s="20"/>
      <c r="AR2377" s="20"/>
    </row>
    <row r="2378" spans="5:44" x14ac:dyDescent="0.25">
      <c r="E2378" s="20"/>
      <c r="F2378" s="20"/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  <c r="Q2378" s="20"/>
      <c r="R2378" s="20"/>
      <c r="S2378" s="20"/>
      <c r="T2378" s="20"/>
      <c r="U2378" s="20"/>
      <c r="V2378" s="20"/>
      <c r="W2378" s="20"/>
      <c r="X2378" s="20"/>
      <c r="Y2378" s="20"/>
      <c r="Z2378" s="20"/>
      <c r="AA2378" s="20"/>
      <c r="AB2378" s="20"/>
      <c r="AC2378" s="20"/>
      <c r="AD2378" s="20"/>
      <c r="AE2378" s="20"/>
      <c r="AF2378" s="20"/>
      <c r="AG2378" s="20"/>
      <c r="AH2378" s="20"/>
      <c r="AI2378" s="20"/>
      <c r="AJ2378" s="20"/>
      <c r="AK2378" s="20"/>
      <c r="AL2378" s="20"/>
      <c r="AM2378" s="20"/>
      <c r="AN2378" s="20"/>
      <c r="AO2378" s="20"/>
      <c r="AP2378" s="20"/>
      <c r="AQ2378" s="20"/>
      <c r="AR2378" s="20"/>
    </row>
    <row r="2379" spans="5:44" x14ac:dyDescent="0.25">
      <c r="E2379" s="20"/>
      <c r="F2379" s="20"/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  <c r="Q2379" s="20"/>
      <c r="R2379" s="20"/>
      <c r="S2379" s="20"/>
      <c r="T2379" s="20"/>
      <c r="U2379" s="20"/>
      <c r="V2379" s="20"/>
      <c r="W2379" s="20"/>
      <c r="X2379" s="20"/>
      <c r="Y2379" s="20"/>
      <c r="Z2379" s="20"/>
      <c r="AA2379" s="20"/>
      <c r="AB2379" s="20"/>
      <c r="AC2379" s="20"/>
      <c r="AD2379" s="20"/>
      <c r="AE2379" s="20"/>
      <c r="AF2379" s="20"/>
      <c r="AG2379" s="20"/>
      <c r="AH2379" s="20"/>
      <c r="AI2379" s="20"/>
      <c r="AJ2379" s="20"/>
      <c r="AK2379" s="20"/>
      <c r="AL2379" s="20"/>
      <c r="AM2379" s="20"/>
      <c r="AN2379" s="20"/>
      <c r="AO2379" s="20"/>
      <c r="AP2379" s="20"/>
      <c r="AQ2379" s="20"/>
      <c r="AR2379" s="20"/>
    </row>
    <row r="2380" spans="5:44" x14ac:dyDescent="0.25">
      <c r="E2380" s="20"/>
      <c r="F2380" s="20"/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  <c r="Q2380" s="20"/>
      <c r="R2380" s="20"/>
      <c r="S2380" s="20"/>
      <c r="T2380" s="20"/>
      <c r="U2380" s="20"/>
      <c r="V2380" s="20"/>
      <c r="W2380" s="20"/>
      <c r="X2380" s="20"/>
      <c r="Y2380" s="20"/>
      <c r="Z2380" s="20"/>
      <c r="AA2380" s="20"/>
      <c r="AB2380" s="20"/>
      <c r="AC2380" s="20"/>
      <c r="AD2380" s="20"/>
      <c r="AE2380" s="20"/>
      <c r="AF2380" s="20"/>
      <c r="AG2380" s="20"/>
      <c r="AH2380" s="20"/>
      <c r="AI2380" s="20"/>
      <c r="AJ2380" s="20"/>
      <c r="AK2380" s="20"/>
      <c r="AL2380" s="20"/>
      <c r="AM2380" s="20"/>
      <c r="AN2380" s="20"/>
      <c r="AO2380" s="20"/>
      <c r="AP2380" s="20"/>
      <c r="AQ2380" s="20"/>
      <c r="AR2380" s="20"/>
    </row>
    <row r="2381" spans="5:44" x14ac:dyDescent="0.25">
      <c r="E2381" s="20"/>
      <c r="F2381" s="20"/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  <c r="Q2381" s="20"/>
      <c r="R2381" s="20"/>
      <c r="S2381" s="20"/>
      <c r="T2381" s="20"/>
      <c r="U2381" s="20"/>
      <c r="V2381" s="20"/>
      <c r="W2381" s="20"/>
      <c r="X2381" s="20"/>
      <c r="Y2381" s="20"/>
      <c r="Z2381" s="20"/>
      <c r="AA2381" s="20"/>
      <c r="AB2381" s="20"/>
      <c r="AC2381" s="20"/>
      <c r="AD2381" s="20"/>
      <c r="AE2381" s="20"/>
      <c r="AF2381" s="20"/>
      <c r="AG2381" s="20"/>
      <c r="AH2381" s="20"/>
      <c r="AI2381" s="20"/>
      <c r="AJ2381" s="20"/>
      <c r="AK2381" s="20"/>
      <c r="AL2381" s="20"/>
      <c r="AM2381" s="20"/>
      <c r="AN2381" s="20"/>
      <c r="AO2381" s="20"/>
      <c r="AP2381" s="20"/>
      <c r="AQ2381" s="20"/>
      <c r="AR2381" s="20"/>
    </row>
    <row r="2382" spans="5:44" x14ac:dyDescent="0.25">
      <c r="E2382" s="20"/>
      <c r="F2382" s="20"/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  <c r="Q2382" s="20"/>
      <c r="R2382" s="20"/>
      <c r="S2382" s="20"/>
      <c r="T2382" s="20"/>
      <c r="U2382" s="20"/>
      <c r="V2382" s="20"/>
      <c r="W2382" s="20"/>
      <c r="X2382" s="20"/>
      <c r="Y2382" s="20"/>
      <c r="Z2382" s="20"/>
      <c r="AA2382" s="20"/>
      <c r="AB2382" s="20"/>
      <c r="AC2382" s="20"/>
      <c r="AD2382" s="20"/>
      <c r="AE2382" s="20"/>
      <c r="AF2382" s="20"/>
      <c r="AG2382" s="20"/>
      <c r="AH2382" s="20"/>
      <c r="AI2382" s="20"/>
      <c r="AJ2382" s="20"/>
      <c r="AK2382" s="20"/>
      <c r="AL2382" s="20"/>
      <c r="AM2382" s="20"/>
      <c r="AN2382" s="20"/>
      <c r="AO2382" s="20"/>
      <c r="AP2382" s="20"/>
      <c r="AQ2382" s="20"/>
      <c r="AR2382" s="20"/>
    </row>
    <row r="2383" spans="5:44" x14ac:dyDescent="0.25">
      <c r="E2383" s="20"/>
      <c r="F2383" s="20"/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  <c r="Q2383" s="20"/>
      <c r="R2383" s="20"/>
      <c r="S2383" s="20"/>
      <c r="T2383" s="20"/>
      <c r="U2383" s="20"/>
      <c r="V2383" s="20"/>
      <c r="W2383" s="20"/>
      <c r="X2383" s="20"/>
      <c r="Y2383" s="20"/>
      <c r="Z2383" s="20"/>
      <c r="AA2383" s="20"/>
      <c r="AB2383" s="20"/>
      <c r="AC2383" s="20"/>
      <c r="AD2383" s="20"/>
      <c r="AE2383" s="20"/>
      <c r="AF2383" s="20"/>
      <c r="AG2383" s="20"/>
      <c r="AH2383" s="20"/>
      <c r="AI2383" s="20"/>
      <c r="AJ2383" s="20"/>
      <c r="AK2383" s="20"/>
      <c r="AL2383" s="20"/>
      <c r="AM2383" s="20"/>
      <c r="AN2383" s="20"/>
      <c r="AO2383" s="20"/>
      <c r="AP2383" s="20"/>
      <c r="AQ2383" s="20"/>
      <c r="AR2383" s="20"/>
    </row>
    <row r="2384" spans="5:44" x14ac:dyDescent="0.25">
      <c r="E2384" s="20"/>
      <c r="F2384" s="20"/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  <c r="Q2384" s="20"/>
      <c r="R2384" s="20"/>
      <c r="S2384" s="20"/>
      <c r="T2384" s="20"/>
      <c r="U2384" s="20"/>
      <c r="V2384" s="20"/>
      <c r="W2384" s="20"/>
      <c r="X2384" s="20"/>
      <c r="Y2384" s="20"/>
      <c r="Z2384" s="20"/>
      <c r="AA2384" s="20"/>
      <c r="AB2384" s="20"/>
      <c r="AC2384" s="20"/>
      <c r="AD2384" s="20"/>
      <c r="AE2384" s="20"/>
      <c r="AF2384" s="20"/>
      <c r="AG2384" s="20"/>
      <c r="AH2384" s="20"/>
      <c r="AI2384" s="20"/>
      <c r="AJ2384" s="20"/>
      <c r="AK2384" s="20"/>
      <c r="AL2384" s="20"/>
      <c r="AM2384" s="20"/>
      <c r="AN2384" s="20"/>
      <c r="AO2384" s="20"/>
      <c r="AP2384" s="20"/>
      <c r="AQ2384" s="20"/>
      <c r="AR2384" s="20"/>
    </row>
    <row r="2385" spans="5:44" x14ac:dyDescent="0.25">
      <c r="E2385" s="20"/>
      <c r="F2385" s="20"/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  <c r="Q2385" s="20"/>
      <c r="R2385" s="20"/>
      <c r="S2385" s="20"/>
      <c r="T2385" s="20"/>
      <c r="U2385" s="20"/>
      <c r="V2385" s="20"/>
      <c r="W2385" s="20"/>
      <c r="X2385" s="20"/>
      <c r="Y2385" s="20"/>
      <c r="Z2385" s="20"/>
      <c r="AA2385" s="20"/>
      <c r="AB2385" s="20"/>
      <c r="AC2385" s="20"/>
      <c r="AD2385" s="20"/>
      <c r="AE2385" s="20"/>
      <c r="AF2385" s="20"/>
      <c r="AG2385" s="20"/>
      <c r="AH2385" s="20"/>
      <c r="AI2385" s="20"/>
      <c r="AJ2385" s="20"/>
      <c r="AK2385" s="20"/>
      <c r="AL2385" s="20"/>
      <c r="AM2385" s="20"/>
      <c r="AN2385" s="20"/>
      <c r="AO2385" s="20"/>
      <c r="AP2385" s="20"/>
      <c r="AQ2385" s="20"/>
      <c r="AR2385" s="20"/>
    </row>
    <row r="2386" spans="5:44" x14ac:dyDescent="0.25">
      <c r="E2386" s="20"/>
      <c r="F2386" s="20"/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  <c r="Q2386" s="20"/>
      <c r="R2386" s="20"/>
      <c r="S2386" s="20"/>
      <c r="T2386" s="20"/>
      <c r="U2386" s="20"/>
      <c r="V2386" s="20"/>
      <c r="W2386" s="20"/>
      <c r="X2386" s="20"/>
      <c r="Y2386" s="20"/>
      <c r="Z2386" s="20"/>
      <c r="AA2386" s="20"/>
      <c r="AB2386" s="20"/>
      <c r="AC2386" s="20"/>
      <c r="AD2386" s="20"/>
      <c r="AE2386" s="20"/>
      <c r="AF2386" s="20"/>
      <c r="AG2386" s="20"/>
      <c r="AH2386" s="20"/>
      <c r="AI2386" s="20"/>
      <c r="AJ2386" s="20"/>
      <c r="AK2386" s="20"/>
      <c r="AL2386" s="20"/>
      <c r="AM2386" s="20"/>
      <c r="AN2386" s="20"/>
      <c r="AO2386" s="20"/>
      <c r="AP2386" s="20"/>
      <c r="AQ2386" s="20"/>
      <c r="AR2386" s="20"/>
    </row>
    <row r="2387" spans="5:44" x14ac:dyDescent="0.25">
      <c r="E2387" s="20"/>
      <c r="F2387" s="20"/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  <c r="Q2387" s="20"/>
      <c r="R2387" s="20"/>
      <c r="S2387" s="20"/>
      <c r="T2387" s="20"/>
      <c r="U2387" s="20"/>
      <c r="V2387" s="20"/>
      <c r="W2387" s="20"/>
      <c r="X2387" s="20"/>
      <c r="Y2387" s="20"/>
      <c r="Z2387" s="20"/>
      <c r="AA2387" s="20"/>
      <c r="AB2387" s="20"/>
      <c r="AC2387" s="20"/>
      <c r="AD2387" s="20"/>
      <c r="AE2387" s="20"/>
      <c r="AF2387" s="20"/>
      <c r="AG2387" s="20"/>
      <c r="AH2387" s="20"/>
      <c r="AI2387" s="20"/>
      <c r="AJ2387" s="20"/>
      <c r="AK2387" s="20"/>
      <c r="AL2387" s="20"/>
      <c r="AM2387" s="20"/>
      <c r="AN2387" s="20"/>
      <c r="AO2387" s="20"/>
      <c r="AP2387" s="20"/>
      <c r="AQ2387" s="20"/>
      <c r="AR2387" s="20"/>
    </row>
    <row r="2388" spans="5:44" x14ac:dyDescent="0.25">
      <c r="E2388" s="20"/>
      <c r="F2388" s="20"/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  <c r="Q2388" s="20"/>
      <c r="R2388" s="20"/>
      <c r="S2388" s="20"/>
      <c r="T2388" s="20"/>
      <c r="U2388" s="20"/>
      <c r="V2388" s="20"/>
      <c r="W2388" s="20"/>
      <c r="X2388" s="20"/>
      <c r="Y2388" s="20"/>
      <c r="Z2388" s="20"/>
      <c r="AA2388" s="20"/>
      <c r="AB2388" s="20"/>
      <c r="AC2388" s="20"/>
      <c r="AD2388" s="20"/>
      <c r="AE2388" s="20"/>
      <c r="AF2388" s="20"/>
      <c r="AG2388" s="20"/>
      <c r="AH2388" s="20"/>
      <c r="AI2388" s="20"/>
      <c r="AJ2388" s="20"/>
      <c r="AK2388" s="20"/>
      <c r="AL2388" s="20"/>
      <c r="AM2388" s="20"/>
      <c r="AN2388" s="20"/>
      <c r="AO2388" s="20"/>
      <c r="AP2388" s="20"/>
      <c r="AQ2388" s="20"/>
      <c r="AR2388" s="20"/>
    </row>
    <row r="2389" spans="5:44" x14ac:dyDescent="0.25">
      <c r="E2389" s="20"/>
      <c r="F2389" s="20"/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  <c r="Q2389" s="20"/>
      <c r="R2389" s="20"/>
      <c r="S2389" s="20"/>
      <c r="T2389" s="20"/>
      <c r="U2389" s="20"/>
      <c r="V2389" s="20"/>
      <c r="W2389" s="20"/>
      <c r="X2389" s="20"/>
      <c r="Y2389" s="20"/>
      <c r="Z2389" s="20"/>
      <c r="AA2389" s="20"/>
      <c r="AB2389" s="20"/>
      <c r="AC2389" s="20"/>
      <c r="AD2389" s="20"/>
      <c r="AE2389" s="20"/>
      <c r="AF2389" s="20"/>
      <c r="AG2389" s="20"/>
      <c r="AH2389" s="20"/>
      <c r="AI2389" s="20"/>
      <c r="AJ2389" s="20"/>
      <c r="AK2389" s="20"/>
      <c r="AL2389" s="20"/>
      <c r="AM2389" s="20"/>
      <c r="AN2389" s="20"/>
      <c r="AO2389" s="20"/>
      <c r="AP2389" s="20"/>
      <c r="AQ2389" s="20"/>
      <c r="AR2389" s="20"/>
    </row>
    <row r="2390" spans="5:44" x14ac:dyDescent="0.25">
      <c r="E2390" s="20"/>
      <c r="F2390" s="20"/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  <c r="Q2390" s="20"/>
      <c r="R2390" s="20"/>
      <c r="S2390" s="20"/>
      <c r="T2390" s="20"/>
      <c r="U2390" s="20"/>
      <c r="V2390" s="20"/>
      <c r="W2390" s="20"/>
      <c r="X2390" s="20"/>
      <c r="Y2390" s="20"/>
      <c r="Z2390" s="20"/>
      <c r="AA2390" s="20"/>
      <c r="AB2390" s="20"/>
      <c r="AC2390" s="20"/>
      <c r="AD2390" s="20"/>
      <c r="AE2390" s="20"/>
      <c r="AF2390" s="20"/>
      <c r="AG2390" s="20"/>
      <c r="AH2390" s="20"/>
      <c r="AI2390" s="20"/>
      <c r="AJ2390" s="20"/>
      <c r="AK2390" s="20"/>
      <c r="AL2390" s="20"/>
      <c r="AM2390" s="20"/>
      <c r="AN2390" s="20"/>
      <c r="AO2390" s="20"/>
      <c r="AP2390" s="20"/>
      <c r="AQ2390" s="20"/>
      <c r="AR2390" s="20"/>
    </row>
    <row r="2391" spans="5:44" x14ac:dyDescent="0.25">
      <c r="E2391" s="20"/>
      <c r="F2391" s="20"/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  <c r="Q2391" s="20"/>
      <c r="R2391" s="20"/>
      <c r="S2391" s="20"/>
      <c r="T2391" s="20"/>
      <c r="U2391" s="20"/>
      <c r="V2391" s="20"/>
      <c r="W2391" s="20"/>
      <c r="X2391" s="20"/>
      <c r="Y2391" s="20"/>
      <c r="Z2391" s="20"/>
      <c r="AA2391" s="20"/>
      <c r="AB2391" s="20"/>
      <c r="AC2391" s="20"/>
      <c r="AD2391" s="20"/>
      <c r="AE2391" s="20"/>
      <c r="AF2391" s="20"/>
      <c r="AG2391" s="20"/>
      <c r="AH2391" s="20"/>
      <c r="AI2391" s="20"/>
      <c r="AJ2391" s="20"/>
      <c r="AK2391" s="20"/>
      <c r="AL2391" s="20"/>
      <c r="AM2391" s="20"/>
      <c r="AN2391" s="20"/>
      <c r="AO2391" s="20"/>
      <c r="AP2391" s="20"/>
      <c r="AQ2391" s="20"/>
      <c r="AR2391" s="20"/>
    </row>
    <row r="2392" spans="5:44" x14ac:dyDescent="0.25">
      <c r="E2392" s="20"/>
      <c r="F2392" s="20"/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  <c r="Q2392" s="20"/>
      <c r="R2392" s="20"/>
      <c r="S2392" s="20"/>
      <c r="T2392" s="20"/>
      <c r="U2392" s="20"/>
      <c r="V2392" s="20"/>
      <c r="W2392" s="20"/>
      <c r="X2392" s="20"/>
      <c r="Y2392" s="20"/>
      <c r="Z2392" s="20"/>
      <c r="AA2392" s="20"/>
      <c r="AB2392" s="20"/>
      <c r="AC2392" s="20"/>
      <c r="AD2392" s="20"/>
      <c r="AE2392" s="20"/>
      <c r="AF2392" s="20"/>
      <c r="AG2392" s="20"/>
      <c r="AH2392" s="20"/>
      <c r="AI2392" s="20"/>
      <c r="AJ2392" s="20"/>
      <c r="AK2392" s="20"/>
      <c r="AL2392" s="20"/>
      <c r="AM2392" s="20"/>
      <c r="AN2392" s="20"/>
      <c r="AO2392" s="20"/>
      <c r="AP2392" s="20"/>
      <c r="AQ2392" s="20"/>
      <c r="AR2392" s="20"/>
    </row>
    <row r="2393" spans="5:44" x14ac:dyDescent="0.25">
      <c r="E2393" s="20"/>
      <c r="F2393" s="20"/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  <c r="Q2393" s="20"/>
      <c r="R2393" s="20"/>
      <c r="S2393" s="20"/>
      <c r="T2393" s="20"/>
      <c r="U2393" s="20"/>
      <c r="V2393" s="20"/>
      <c r="W2393" s="20"/>
      <c r="X2393" s="20"/>
      <c r="Y2393" s="20"/>
      <c r="Z2393" s="20"/>
      <c r="AA2393" s="20"/>
      <c r="AB2393" s="20"/>
      <c r="AC2393" s="20"/>
      <c r="AD2393" s="20"/>
      <c r="AE2393" s="20"/>
      <c r="AF2393" s="20"/>
      <c r="AG2393" s="20"/>
      <c r="AH2393" s="20"/>
      <c r="AI2393" s="20"/>
      <c r="AJ2393" s="20"/>
      <c r="AK2393" s="20"/>
      <c r="AL2393" s="20"/>
      <c r="AM2393" s="20"/>
      <c r="AN2393" s="20"/>
      <c r="AO2393" s="20"/>
      <c r="AP2393" s="20"/>
      <c r="AQ2393" s="20"/>
      <c r="AR2393" s="20"/>
    </row>
    <row r="2394" spans="5:44" x14ac:dyDescent="0.25">
      <c r="E2394" s="20"/>
      <c r="F2394" s="20"/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  <c r="AE2394" s="20"/>
      <c r="AF2394" s="20"/>
      <c r="AG2394" s="20"/>
      <c r="AH2394" s="20"/>
      <c r="AI2394" s="20"/>
      <c r="AJ2394" s="20"/>
      <c r="AK2394" s="20"/>
      <c r="AL2394" s="20"/>
      <c r="AM2394" s="20"/>
      <c r="AN2394" s="20"/>
      <c r="AO2394" s="20"/>
      <c r="AP2394" s="20"/>
      <c r="AQ2394" s="20"/>
      <c r="AR2394" s="20"/>
    </row>
    <row r="2395" spans="5:44" x14ac:dyDescent="0.25">
      <c r="E2395" s="20"/>
      <c r="F2395" s="20"/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  <c r="Q2395" s="20"/>
      <c r="R2395" s="20"/>
      <c r="S2395" s="20"/>
      <c r="T2395" s="20"/>
      <c r="U2395" s="20"/>
      <c r="V2395" s="20"/>
      <c r="W2395" s="20"/>
      <c r="X2395" s="20"/>
      <c r="Y2395" s="20"/>
      <c r="Z2395" s="20"/>
      <c r="AA2395" s="20"/>
      <c r="AB2395" s="20"/>
      <c r="AC2395" s="20"/>
      <c r="AD2395" s="20"/>
      <c r="AE2395" s="20"/>
      <c r="AF2395" s="20"/>
      <c r="AG2395" s="20"/>
      <c r="AH2395" s="20"/>
      <c r="AI2395" s="20"/>
      <c r="AJ2395" s="20"/>
      <c r="AK2395" s="20"/>
      <c r="AL2395" s="20"/>
      <c r="AM2395" s="20"/>
      <c r="AN2395" s="20"/>
      <c r="AO2395" s="20"/>
      <c r="AP2395" s="20"/>
      <c r="AQ2395" s="20"/>
      <c r="AR2395" s="20"/>
    </row>
    <row r="2396" spans="5:44" x14ac:dyDescent="0.25">
      <c r="E2396" s="20"/>
      <c r="F2396" s="20"/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  <c r="AE2396" s="20"/>
      <c r="AF2396" s="20"/>
      <c r="AG2396" s="20"/>
      <c r="AH2396" s="20"/>
      <c r="AI2396" s="20"/>
      <c r="AJ2396" s="20"/>
      <c r="AK2396" s="20"/>
      <c r="AL2396" s="20"/>
      <c r="AM2396" s="20"/>
      <c r="AN2396" s="20"/>
      <c r="AO2396" s="20"/>
      <c r="AP2396" s="20"/>
      <c r="AQ2396" s="20"/>
      <c r="AR2396" s="20"/>
    </row>
    <row r="2397" spans="5:44" x14ac:dyDescent="0.25">
      <c r="E2397" s="20"/>
      <c r="F2397" s="20"/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  <c r="AE2397" s="20"/>
      <c r="AF2397" s="20"/>
      <c r="AG2397" s="20"/>
      <c r="AH2397" s="20"/>
      <c r="AI2397" s="20"/>
      <c r="AJ2397" s="20"/>
      <c r="AK2397" s="20"/>
      <c r="AL2397" s="20"/>
      <c r="AM2397" s="20"/>
      <c r="AN2397" s="20"/>
      <c r="AO2397" s="20"/>
      <c r="AP2397" s="20"/>
      <c r="AQ2397" s="20"/>
      <c r="AR2397" s="20"/>
    </row>
    <row r="2398" spans="5:44" x14ac:dyDescent="0.25">
      <c r="E2398" s="20"/>
      <c r="F2398" s="20"/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  <c r="AE2398" s="20"/>
      <c r="AF2398" s="20"/>
      <c r="AG2398" s="20"/>
      <c r="AH2398" s="20"/>
      <c r="AI2398" s="20"/>
      <c r="AJ2398" s="20"/>
      <c r="AK2398" s="20"/>
      <c r="AL2398" s="20"/>
      <c r="AM2398" s="20"/>
      <c r="AN2398" s="20"/>
      <c r="AO2398" s="20"/>
      <c r="AP2398" s="20"/>
      <c r="AQ2398" s="20"/>
      <c r="AR2398" s="20"/>
    </row>
    <row r="2399" spans="5:44" x14ac:dyDescent="0.25">
      <c r="E2399" s="20"/>
      <c r="F2399" s="20"/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  <c r="AE2399" s="20"/>
      <c r="AF2399" s="20"/>
      <c r="AG2399" s="20"/>
      <c r="AH2399" s="20"/>
      <c r="AI2399" s="20"/>
      <c r="AJ2399" s="20"/>
      <c r="AK2399" s="20"/>
      <c r="AL2399" s="20"/>
      <c r="AM2399" s="20"/>
      <c r="AN2399" s="20"/>
      <c r="AO2399" s="20"/>
      <c r="AP2399" s="20"/>
      <c r="AQ2399" s="20"/>
      <c r="AR2399" s="20"/>
    </row>
    <row r="2400" spans="5:44" x14ac:dyDescent="0.25">
      <c r="E2400" s="20"/>
      <c r="F2400" s="20"/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  <c r="AE2400" s="20"/>
      <c r="AF2400" s="20"/>
      <c r="AG2400" s="20"/>
      <c r="AH2400" s="20"/>
      <c r="AI2400" s="20"/>
      <c r="AJ2400" s="20"/>
      <c r="AK2400" s="20"/>
      <c r="AL2400" s="20"/>
      <c r="AM2400" s="20"/>
      <c r="AN2400" s="20"/>
      <c r="AO2400" s="20"/>
      <c r="AP2400" s="20"/>
      <c r="AQ2400" s="20"/>
      <c r="AR2400" s="20"/>
    </row>
    <row r="2401" spans="5:44" x14ac:dyDescent="0.25">
      <c r="E2401" s="20"/>
      <c r="F2401" s="20"/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  <c r="AE2401" s="20"/>
      <c r="AF2401" s="20"/>
      <c r="AG2401" s="20"/>
      <c r="AH2401" s="20"/>
      <c r="AI2401" s="20"/>
      <c r="AJ2401" s="20"/>
      <c r="AK2401" s="20"/>
      <c r="AL2401" s="20"/>
      <c r="AM2401" s="20"/>
      <c r="AN2401" s="20"/>
      <c r="AO2401" s="20"/>
      <c r="AP2401" s="20"/>
      <c r="AQ2401" s="20"/>
      <c r="AR2401" s="20"/>
    </row>
    <row r="2402" spans="5:44" x14ac:dyDescent="0.25">
      <c r="E2402" s="20"/>
      <c r="F2402" s="20"/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  <c r="Q2402" s="20"/>
      <c r="R2402" s="20"/>
      <c r="S2402" s="20"/>
      <c r="T2402" s="20"/>
      <c r="U2402" s="20"/>
      <c r="V2402" s="20"/>
      <c r="W2402" s="20"/>
      <c r="X2402" s="20"/>
      <c r="Y2402" s="20"/>
      <c r="Z2402" s="20"/>
      <c r="AA2402" s="20"/>
      <c r="AB2402" s="20"/>
      <c r="AC2402" s="20"/>
      <c r="AD2402" s="20"/>
      <c r="AE2402" s="20"/>
      <c r="AF2402" s="20"/>
      <c r="AG2402" s="20"/>
      <c r="AH2402" s="20"/>
      <c r="AI2402" s="20"/>
      <c r="AJ2402" s="20"/>
      <c r="AK2402" s="20"/>
      <c r="AL2402" s="20"/>
      <c r="AM2402" s="20"/>
      <c r="AN2402" s="20"/>
      <c r="AO2402" s="20"/>
      <c r="AP2402" s="20"/>
      <c r="AQ2402" s="20"/>
      <c r="AR2402" s="20"/>
    </row>
    <row r="2403" spans="5:44" x14ac:dyDescent="0.25">
      <c r="E2403" s="20"/>
      <c r="F2403" s="20"/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  <c r="Q2403" s="20"/>
      <c r="R2403" s="20"/>
      <c r="S2403" s="20"/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20"/>
      <c r="AF2403" s="20"/>
      <c r="AG2403" s="20"/>
      <c r="AH2403" s="20"/>
      <c r="AI2403" s="20"/>
      <c r="AJ2403" s="20"/>
      <c r="AK2403" s="20"/>
      <c r="AL2403" s="20"/>
      <c r="AM2403" s="20"/>
      <c r="AN2403" s="20"/>
      <c r="AO2403" s="20"/>
      <c r="AP2403" s="20"/>
      <c r="AQ2403" s="20"/>
      <c r="AR2403" s="20"/>
    </row>
    <row r="2404" spans="5:44" x14ac:dyDescent="0.25">
      <c r="E2404" s="20"/>
      <c r="F2404" s="20"/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  <c r="Q2404" s="20"/>
      <c r="R2404" s="20"/>
      <c r="S2404" s="20"/>
      <c r="T2404" s="20"/>
      <c r="U2404" s="20"/>
      <c r="V2404" s="20"/>
      <c r="W2404" s="20"/>
      <c r="X2404" s="20"/>
      <c r="Y2404" s="20"/>
      <c r="Z2404" s="20"/>
      <c r="AA2404" s="20"/>
      <c r="AB2404" s="20"/>
      <c r="AC2404" s="20"/>
      <c r="AD2404" s="20"/>
      <c r="AE2404" s="20"/>
      <c r="AF2404" s="20"/>
      <c r="AG2404" s="20"/>
      <c r="AH2404" s="20"/>
      <c r="AI2404" s="20"/>
      <c r="AJ2404" s="20"/>
      <c r="AK2404" s="20"/>
      <c r="AL2404" s="20"/>
      <c r="AM2404" s="20"/>
      <c r="AN2404" s="20"/>
      <c r="AO2404" s="20"/>
      <c r="AP2404" s="20"/>
      <c r="AQ2404" s="20"/>
      <c r="AR2404" s="20"/>
    </row>
    <row r="2405" spans="5:44" x14ac:dyDescent="0.25">
      <c r="E2405" s="20"/>
      <c r="F2405" s="20"/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  <c r="Q2405" s="20"/>
      <c r="R2405" s="20"/>
      <c r="S2405" s="20"/>
      <c r="T2405" s="20"/>
      <c r="U2405" s="20"/>
      <c r="V2405" s="20"/>
      <c r="W2405" s="20"/>
      <c r="X2405" s="20"/>
      <c r="Y2405" s="20"/>
      <c r="Z2405" s="20"/>
      <c r="AA2405" s="20"/>
      <c r="AB2405" s="20"/>
      <c r="AC2405" s="20"/>
      <c r="AD2405" s="20"/>
      <c r="AE2405" s="20"/>
      <c r="AF2405" s="20"/>
      <c r="AG2405" s="20"/>
      <c r="AH2405" s="20"/>
      <c r="AI2405" s="20"/>
      <c r="AJ2405" s="20"/>
      <c r="AK2405" s="20"/>
      <c r="AL2405" s="20"/>
      <c r="AM2405" s="20"/>
      <c r="AN2405" s="20"/>
      <c r="AO2405" s="20"/>
      <c r="AP2405" s="20"/>
      <c r="AQ2405" s="20"/>
      <c r="AR2405" s="20"/>
    </row>
    <row r="2406" spans="5:44" x14ac:dyDescent="0.25">
      <c r="E2406" s="20"/>
      <c r="F2406" s="20"/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  <c r="Q2406" s="20"/>
      <c r="R2406" s="20"/>
      <c r="S2406" s="20"/>
      <c r="T2406" s="20"/>
      <c r="U2406" s="20"/>
      <c r="V2406" s="20"/>
      <c r="W2406" s="20"/>
      <c r="X2406" s="20"/>
      <c r="Y2406" s="20"/>
      <c r="Z2406" s="20"/>
      <c r="AA2406" s="20"/>
      <c r="AB2406" s="20"/>
      <c r="AC2406" s="20"/>
      <c r="AD2406" s="20"/>
      <c r="AE2406" s="20"/>
      <c r="AF2406" s="20"/>
      <c r="AG2406" s="20"/>
      <c r="AH2406" s="20"/>
      <c r="AI2406" s="20"/>
      <c r="AJ2406" s="20"/>
      <c r="AK2406" s="20"/>
      <c r="AL2406" s="20"/>
      <c r="AM2406" s="20"/>
      <c r="AN2406" s="20"/>
      <c r="AO2406" s="20"/>
      <c r="AP2406" s="20"/>
      <c r="AQ2406" s="20"/>
      <c r="AR2406" s="20"/>
    </row>
    <row r="2407" spans="5:44" x14ac:dyDescent="0.25">
      <c r="E2407" s="20"/>
      <c r="F2407" s="20"/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  <c r="Q2407" s="20"/>
      <c r="R2407" s="20"/>
      <c r="S2407" s="20"/>
      <c r="T2407" s="20"/>
      <c r="U2407" s="20"/>
      <c r="V2407" s="20"/>
      <c r="W2407" s="20"/>
      <c r="X2407" s="20"/>
      <c r="Y2407" s="20"/>
      <c r="Z2407" s="20"/>
      <c r="AA2407" s="20"/>
      <c r="AB2407" s="20"/>
      <c r="AC2407" s="20"/>
      <c r="AD2407" s="20"/>
      <c r="AE2407" s="20"/>
      <c r="AF2407" s="20"/>
      <c r="AG2407" s="20"/>
      <c r="AH2407" s="20"/>
      <c r="AI2407" s="20"/>
      <c r="AJ2407" s="20"/>
      <c r="AK2407" s="20"/>
      <c r="AL2407" s="20"/>
      <c r="AM2407" s="20"/>
      <c r="AN2407" s="20"/>
      <c r="AO2407" s="20"/>
      <c r="AP2407" s="20"/>
      <c r="AQ2407" s="20"/>
      <c r="AR2407" s="20"/>
    </row>
    <row r="2408" spans="5:44" x14ac:dyDescent="0.25">
      <c r="E2408" s="20"/>
      <c r="F2408" s="20"/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  <c r="Q2408" s="20"/>
      <c r="R2408" s="20"/>
      <c r="S2408" s="20"/>
      <c r="T2408" s="20"/>
      <c r="U2408" s="20"/>
      <c r="V2408" s="20"/>
      <c r="W2408" s="20"/>
      <c r="X2408" s="20"/>
      <c r="Y2408" s="20"/>
      <c r="Z2408" s="20"/>
      <c r="AA2408" s="20"/>
      <c r="AB2408" s="20"/>
      <c r="AC2408" s="20"/>
      <c r="AD2408" s="20"/>
      <c r="AE2408" s="20"/>
      <c r="AF2408" s="20"/>
      <c r="AG2408" s="20"/>
      <c r="AH2408" s="20"/>
      <c r="AI2408" s="20"/>
      <c r="AJ2408" s="20"/>
      <c r="AK2408" s="20"/>
      <c r="AL2408" s="20"/>
      <c r="AM2408" s="20"/>
      <c r="AN2408" s="20"/>
      <c r="AO2408" s="20"/>
      <c r="AP2408" s="20"/>
      <c r="AQ2408" s="20"/>
      <c r="AR2408" s="20"/>
    </row>
    <row r="2409" spans="5:44" x14ac:dyDescent="0.25">
      <c r="E2409" s="20"/>
      <c r="F2409" s="20"/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  <c r="Q2409" s="20"/>
      <c r="R2409" s="20"/>
      <c r="S2409" s="20"/>
      <c r="T2409" s="20"/>
      <c r="U2409" s="20"/>
      <c r="V2409" s="20"/>
      <c r="W2409" s="20"/>
      <c r="X2409" s="20"/>
      <c r="Y2409" s="20"/>
      <c r="Z2409" s="20"/>
      <c r="AA2409" s="20"/>
      <c r="AB2409" s="20"/>
      <c r="AC2409" s="20"/>
      <c r="AD2409" s="20"/>
      <c r="AE2409" s="20"/>
      <c r="AF2409" s="20"/>
      <c r="AG2409" s="20"/>
      <c r="AH2409" s="20"/>
      <c r="AI2409" s="20"/>
      <c r="AJ2409" s="20"/>
      <c r="AK2409" s="20"/>
      <c r="AL2409" s="20"/>
      <c r="AM2409" s="20"/>
      <c r="AN2409" s="20"/>
      <c r="AO2409" s="20"/>
      <c r="AP2409" s="20"/>
      <c r="AQ2409" s="20"/>
      <c r="AR2409" s="20"/>
    </row>
    <row r="2410" spans="5:44" x14ac:dyDescent="0.25">
      <c r="E2410" s="20"/>
      <c r="F2410" s="20"/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  <c r="Q2410" s="20"/>
      <c r="R2410" s="20"/>
      <c r="S2410" s="20"/>
      <c r="T2410" s="20"/>
      <c r="U2410" s="20"/>
      <c r="V2410" s="20"/>
      <c r="W2410" s="20"/>
      <c r="X2410" s="20"/>
      <c r="Y2410" s="20"/>
      <c r="Z2410" s="20"/>
      <c r="AA2410" s="20"/>
      <c r="AB2410" s="20"/>
      <c r="AC2410" s="20"/>
      <c r="AD2410" s="20"/>
      <c r="AE2410" s="20"/>
      <c r="AF2410" s="20"/>
      <c r="AG2410" s="20"/>
      <c r="AH2410" s="20"/>
      <c r="AI2410" s="20"/>
      <c r="AJ2410" s="20"/>
      <c r="AK2410" s="20"/>
      <c r="AL2410" s="20"/>
      <c r="AM2410" s="20"/>
      <c r="AN2410" s="20"/>
      <c r="AO2410" s="20"/>
      <c r="AP2410" s="20"/>
      <c r="AQ2410" s="20"/>
      <c r="AR2410" s="20"/>
    </row>
    <row r="2411" spans="5:44" x14ac:dyDescent="0.25">
      <c r="E2411" s="20"/>
      <c r="F2411" s="20"/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  <c r="Q2411" s="20"/>
      <c r="R2411" s="20"/>
      <c r="S2411" s="20"/>
      <c r="T2411" s="20"/>
      <c r="U2411" s="20"/>
      <c r="V2411" s="20"/>
      <c r="W2411" s="20"/>
      <c r="X2411" s="20"/>
      <c r="Y2411" s="20"/>
      <c r="Z2411" s="20"/>
      <c r="AA2411" s="20"/>
      <c r="AB2411" s="20"/>
      <c r="AC2411" s="20"/>
      <c r="AD2411" s="20"/>
      <c r="AE2411" s="20"/>
      <c r="AF2411" s="20"/>
      <c r="AG2411" s="20"/>
      <c r="AH2411" s="20"/>
      <c r="AI2411" s="20"/>
      <c r="AJ2411" s="20"/>
      <c r="AK2411" s="20"/>
      <c r="AL2411" s="20"/>
      <c r="AM2411" s="20"/>
      <c r="AN2411" s="20"/>
      <c r="AO2411" s="20"/>
      <c r="AP2411" s="20"/>
      <c r="AQ2411" s="20"/>
      <c r="AR2411" s="20"/>
    </row>
    <row r="2412" spans="5:44" x14ac:dyDescent="0.25">
      <c r="E2412" s="20"/>
      <c r="F2412" s="20"/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  <c r="Q2412" s="20"/>
      <c r="R2412" s="20"/>
      <c r="S2412" s="20"/>
      <c r="T2412" s="20"/>
      <c r="U2412" s="20"/>
      <c r="V2412" s="20"/>
      <c r="W2412" s="20"/>
      <c r="X2412" s="20"/>
      <c r="Y2412" s="20"/>
      <c r="Z2412" s="20"/>
      <c r="AA2412" s="20"/>
      <c r="AB2412" s="20"/>
      <c r="AC2412" s="20"/>
      <c r="AD2412" s="20"/>
      <c r="AE2412" s="20"/>
      <c r="AF2412" s="20"/>
      <c r="AG2412" s="20"/>
      <c r="AH2412" s="20"/>
      <c r="AI2412" s="20"/>
      <c r="AJ2412" s="20"/>
      <c r="AK2412" s="20"/>
      <c r="AL2412" s="20"/>
      <c r="AM2412" s="20"/>
      <c r="AN2412" s="20"/>
      <c r="AO2412" s="20"/>
      <c r="AP2412" s="20"/>
      <c r="AQ2412" s="20"/>
      <c r="AR2412" s="20"/>
    </row>
    <row r="2413" spans="5:44" x14ac:dyDescent="0.25">
      <c r="E2413" s="20"/>
      <c r="F2413" s="20"/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  <c r="Q2413" s="20"/>
      <c r="R2413" s="20"/>
      <c r="S2413" s="20"/>
      <c r="T2413" s="20"/>
      <c r="U2413" s="20"/>
      <c r="V2413" s="20"/>
      <c r="W2413" s="20"/>
      <c r="X2413" s="20"/>
      <c r="Y2413" s="20"/>
      <c r="Z2413" s="20"/>
      <c r="AA2413" s="20"/>
      <c r="AB2413" s="20"/>
      <c r="AC2413" s="20"/>
      <c r="AD2413" s="20"/>
      <c r="AE2413" s="20"/>
      <c r="AF2413" s="20"/>
      <c r="AG2413" s="20"/>
      <c r="AH2413" s="20"/>
      <c r="AI2413" s="20"/>
      <c r="AJ2413" s="20"/>
      <c r="AK2413" s="20"/>
      <c r="AL2413" s="20"/>
      <c r="AM2413" s="20"/>
      <c r="AN2413" s="20"/>
      <c r="AO2413" s="20"/>
      <c r="AP2413" s="20"/>
      <c r="AQ2413" s="20"/>
      <c r="AR2413" s="20"/>
    </row>
    <row r="2414" spans="5:44" x14ac:dyDescent="0.25">
      <c r="E2414" s="20"/>
      <c r="F2414" s="20"/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  <c r="Q2414" s="20"/>
      <c r="R2414" s="20"/>
      <c r="S2414" s="20"/>
      <c r="T2414" s="20"/>
      <c r="U2414" s="20"/>
      <c r="V2414" s="20"/>
      <c r="W2414" s="20"/>
      <c r="X2414" s="20"/>
      <c r="Y2414" s="20"/>
      <c r="Z2414" s="20"/>
      <c r="AA2414" s="20"/>
      <c r="AB2414" s="20"/>
      <c r="AC2414" s="20"/>
      <c r="AD2414" s="20"/>
      <c r="AE2414" s="20"/>
      <c r="AF2414" s="20"/>
      <c r="AG2414" s="20"/>
      <c r="AH2414" s="20"/>
      <c r="AI2414" s="20"/>
      <c r="AJ2414" s="20"/>
      <c r="AK2414" s="20"/>
      <c r="AL2414" s="20"/>
      <c r="AM2414" s="20"/>
      <c r="AN2414" s="20"/>
      <c r="AO2414" s="20"/>
      <c r="AP2414" s="20"/>
      <c r="AQ2414" s="20"/>
      <c r="AR2414" s="20"/>
    </row>
    <row r="2415" spans="5:44" x14ac:dyDescent="0.25">
      <c r="E2415" s="20"/>
      <c r="F2415" s="20"/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  <c r="Q2415" s="20"/>
      <c r="R2415" s="20"/>
      <c r="S2415" s="20"/>
      <c r="T2415" s="20"/>
      <c r="U2415" s="20"/>
      <c r="V2415" s="20"/>
      <c r="W2415" s="20"/>
      <c r="X2415" s="20"/>
      <c r="Y2415" s="20"/>
      <c r="Z2415" s="20"/>
      <c r="AA2415" s="20"/>
      <c r="AB2415" s="20"/>
      <c r="AC2415" s="20"/>
      <c r="AD2415" s="20"/>
      <c r="AE2415" s="20"/>
      <c r="AF2415" s="20"/>
      <c r="AG2415" s="20"/>
      <c r="AH2415" s="20"/>
      <c r="AI2415" s="20"/>
      <c r="AJ2415" s="20"/>
      <c r="AK2415" s="20"/>
      <c r="AL2415" s="20"/>
      <c r="AM2415" s="20"/>
      <c r="AN2415" s="20"/>
      <c r="AO2415" s="20"/>
      <c r="AP2415" s="20"/>
      <c r="AQ2415" s="20"/>
      <c r="AR2415" s="20"/>
    </row>
    <row r="2416" spans="5:44" x14ac:dyDescent="0.25">
      <c r="E2416" s="20"/>
      <c r="F2416" s="20"/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  <c r="S2416" s="20"/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20"/>
      <c r="AF2416" s="20"/>
      <c r="AG2416" s="20"/>
      <c r="AH2416" s="20"/>
      <c r="AI2416" s="20"/>
      <c r="AJ2416" s="20"/>
      <c r="AK2416" s="20"/>
      <c r="AL2416" s="20"/>
      <c r="AM2416" s="20"/>
      <c r="AN2416" s="20"/>
      <c r="AO2416" s="20"/>
      <c r="AP2416" s="20"/>
      <c r="AQ2416" s="20"/>
      <c r="AR2416" s="20"/>
    </row>
    <row r="2417" spans="5:44" x14ac:dyDescent="0.25"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  <c r="S2417" s="20"/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20"/>
      <c r="AG2417" s="20"/>
      <c r="AH2417" s="20"/>
      <c r="AI2417" s="20"/>
      <c r="AJ2417" s="20"/>
      <c r="AK2417" s="20"/>
      <c r="AL2417" s="20"/>
      <c r="AM2417" s="20"/>
      <c r="AN2417" s="20"/>
      <c r="AO2417" s="20"/>
      <c r="AP2417" s="20"/>
      <c r="AQ2417" s="20"/>
      <c r="AR2417" s="20"/>
    </row>
    <row r="2418" spans="5:44" x14ac:dyDescent="0.25">
      <c r="E2418" s="20"/>
      <c r="F2418" s="20"/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  <c r="Q2418" s="20"/>
      <c r="R2418" s="20"/>
      <c r="S2418" s="20"/>
      <c r="T2418" s="20"/>
      <c r="U2418" s="20"/>
      <c r="V2418" s="20"/>
      <c r="W2418" s="20"/>
      <c r="X2418" s="20"/>
      <c r="Y2418" s="20"/>
      <c r="Z2418" s="20"/>
      <c r="AA2418" s="20"/>
      <c r="AB2418" s="20"/>
      <c r="AC2418" s="20"/>
      <c r="AD2418" s="20"/>
      <c r="AE2418" s="20"/>
      <c r="AF2418" s="20"/>
      <c r="AG2418" s="20"/>
      <c r="AH2418" s="20"/>
      <c r="AI2418" s="20"/>
      <c r="AJ2418" s="20"/>
      <c r="AK2418" s="20"/>
      <c r="AL2418" s="20"/>
      <c r="AM2418" s="20"/>
      <c r="AN2418" s="20"/>
      <c r="AO2418" s="20"/>
      <c r="AP2418" s="20"/>
      <c r="AQ2418" s="20"/>
      <c r="AR2418" s="20"/>
    </row>
    <row r="2419" spans="5:44" x14ac:dyDescent="0.25">
      <c r="E2419" s="20"/>
      <c r="F2419" s="20"/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  <c r="Q2419" s="20"/>
      <c r="R2419" s="20"/>
      <c r="S2419" s="20"/>
      <c r="T2419" s="20"/>
      <c r="U2419" s="20"/>
      <c r="V2419" s="20"/>
      <c r="W2419" s="20"/>
      <c r="X2419" s="20"/>
      <c r="Y2419" s="20"/>
      <c r="Z2419" s="20"/>
      <c r="AA2419" s="20"/>
      <c r="AB2419" s="20"/>
      <c r="AC2419" s="20"/>
      <c r="AD2419" s="20"/>
      <c r="AE2419" s="20"/>
      <c r="AF2419" s="20"/>
      <c r="AG2419" s="20"/>
      <c r="AH2419" s="20"/>
      <c r="AI2419" s="20"/>
      <c r="AJ2419" s="20"/>
      <c r="AK2419" s="20"/>
      <c r="AL2419" s="20"/>
      <c r="AM2419" s="20"/>
      <c r="AN2419" s="20"/>
      <c r="AO2419" s="20"/>
      <c r="AP2419" s="20"/>
      <c r="AQ2419" s="20"/>
      <c r="AR2419" s="20"/>
    </row>
    <row r="2420" spans="5:44" x14ac:dyDescent="0.25">
      <c r="E2420" s="20"/>
      <c r="F2420" s="20"/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  <c r="Q2420" s="20"/>
      <c r="R2420" s="20"/>
      <c r="S2420" s="20"/>
      <c r="T2420" s="20"/>
      <c r="U2420" s="20"/>
      <c r="V2420" s="20"/>
      <c r="W2420" s="20"/>
      <c r="X2420" s="20"/>
      <c r="Y2420" s="20"/>
      <c r="Z2420" s="20"/>
      <c r="AA2420" s="20"/>
      <c r="AB2420" s="20"/>
      <c r="AC2420" s="20"/>
      <c r="AD2420" s="20"/>
      <c r="AE2420" s="20"/>
      <c r="AF2420" s="20"/>
      <c r="AG2420" s="20"/>
      <c r="AH2420" s="20"/>
      <c r="AI2420" s="20"/>
      <c r="AJ2420" s="20"/>
      <c r="AK2420" s="20"/>
      <c r="AL2420" s="20"/>
      <c r="AM2420" s="20"/>
      <c r="AN2420" s="20"/>
      <c r="AO2420" s="20"/>
      <c r="AP2420" s="20"/>
      <c r="AQ2420" s="20"/>
      <c r="AR2420" s="20"/>
    </row>
    <row r="2421" spans="5:44" x14ac:dyDescent="0.25">
      <c r="E2421" s="20"/>
      <c r="F2421" s="20"/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  <c r="Q2421" s="20"/>
      <c r="R2421" s="20"/>
      <c r="S2421" s="20"/>
      <c r="T2421" s="20"/>
      <c r="U2421" s="20"/>
      <c r="V2421" s="20"/>
      <c r="W2421" s="20"/>
      <c r="X2421" s="20"/>
      <c r="Y2421" s="20"/>
      <c r="Z2421" s="20"/>
      <c r="AA2421" s="20"/>
      <c r="AB2421" s="20"/>
      <c r="AC2421" s="20"/>
      <c r="AD2421" s="20"/>
      <c r="AE2421" s="20"/>
      <c r="AF2421" s="20"/>
      <c r="AG2421" s="20"/>
      <c r="AH2421" s="20"/>
      <c r="AI2421" s="20"/>
      <c r="AJ2421" s="20"/>
      <c r="AK2421" s="20"/>
      <c r="AL2421" s="20"/>
      <c r="AM2421" s="20"/>
      <c r="AN2421" s="20"/>
      <c r="AO2421" s="20"/>
      <c r="AP2421" s="20"/>
      <c r="AQ2421" s="20"/>
      <c r="AR2421" s="20"/>
    </row>
    <row r="2422" spans="5:44" x14ac:dyDescent="0.25">
      <c r="E2422" s="20"/>
      <c r="F2422" s="20"/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  <c r="Q2422" s="20"/>
      <c r="R2422" s="20"/>
      <c r="S2422" s="20"/>
      <c r="T2422" s="20"/>
      <c r="U2422" s="20"/>
      <c r="V2422" s="20"/>
      <c r="W2422" s="20"/>
      <c r="X2422" s="20"/>
      <c r="Y2422" s="20"/>
      <c r="Z2422" s="20"/>
      <c r="AA2422" s="20"/>
      <c r="AB2422" s="20"/>
      <c r="AC2422" s="20"/>
      <c r="AD2422" s="20"/>
      <c r="AE2422" s="20"/>
      <c r="AF2422" s="20"/>
      <c r="AG2422" s="20"/>
      <c r="AH2422" s="20"/>
      <c r="AI2422" s="20"/>
      <c r="AJ2422" s="20"/>
      <c r="AK2422" s="20"/>
      <c r="AL2422" s="20"/>
      <c r="AM2422" s="20"/>
      <c r="AN2422" s="20"/>
      <c r="AO2422" s="20"/>
      <c r="AP2422" s="20"/>
      <c r="AQ2422" s="20"/>
      <c r="AR2422" s="20"/>
    </row>
    <row r="2423" spans="5:44" x14ac:dyDescent="0.25">
      <c r="E2423" s="20"/>
      <c r="F2423" s="20"/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  <c r="Q2423" s="20"/>
      <c r="R2423" s="20"/>
      <c r="S2423" s="20"/>
      <c r="T2423" s="20"/>
      <c r="U2423" s="20"/>
      <c r="V2423" s="20"/>
      <c r="W2423" s="20"/>
      <c r="X2423" s="20"/>
      <c r="Y2423" s="20"/>
      <c r="Z2423" s="20"/>
      <c r="AA2423" s="20"/>
      <c r="AB2423" s="20"/>
      <c r="AC2423" s="20"/>
      <c r="AD2423" s="20"/>
      <c r="AE2423" s="20"/>
      <c r="AF2423" s="20"/>
      <c r="AG2423" s="20"/>
      <c r="AH2423" s="20"/>
      <c r="AI2423" s="20"/>
      <c r="AJ2423" s="20"/>
      <c r="AK2423" s="20"/>
      <c r="AL2423" s="20"/>
      <c r="AM2423" s="20"/>
      <c r="AN2423" s="20"/>
      <c r="AO2423" s="20"/>
      <c r="AP2423" s="20"/>
      <c r="AQ2423" s="20"/>
      <c r="AR2423" s="20"/>
    </row>
    <row r="2424" spans="5:44" x14ac:dyDescent="0.25">
      <c r="E2424" s="20"/>
      <c r="F2424" s="20"/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  <c r="Q2424" s="20"/>
      <c r="R2424" s="20"/>
      <c r="S2424" s="20"/>
      <c r="T2424" s="20"/>
      <c r="U2424" s="20"/>
      <c r="V2424" s="20"/>
      <c r="W2424" s="20"/>
      <c r="X2424" s="20"/>
      <c r="Y2424" s="20"/>
      <c r="Z2424" s="20"/>
      <c r="AA2424" s="20"/>
      <c r="AB2424" s="20"/>
      <c r="AC2424" s="20"/>
      <c r="AD2424" s="20"/>
      <c r="AE2424" s="20"/>
      <c r="AF2424" s="20"/>
      <c r="AG2424" s="20"/>
      <c r="AH2424" s="20"/>
      <c r="AI2424" s="20"/>
      <c r="AJ2424" s="20"/>
      <c r="AK2424" s="20"/>
      <c r="AL2424" s="20"/>
      <c r="AM2424" s="20"/>
      <c r="AN2424" s="20"/>
      <c r="AO2424" s="20"/>
      <c r="AP2424" s="20"/>
      <c r="AQ2424" s="20"/>
      <c r="AR2424" s="20"/>
    </row>
    <row r="2425" spans="5:44" x14ac:dyDescent="0.25">
      <c r="E2425" s="20"/>
      <c r="F2425" s="20"/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  <c r="Q2425" s="20"/>
      <c r="R2425" s="20"/>
      <c r="S2425" s="20"/>
      <c r="T2425" s="20"/>
      <c r="U2425" s="20"/>
      <c r="V2425" s="20"/>
      <c r="W2425" s="20"/>
      <c r="X2425" s="20"/>
      <c r="Y2425" s="20"/>
      <c r="Z2425" s="20"/>
      <c r="AA2425" s="20"/>
      <c r="AB2425" s="20"/>
      <c r="AC2425" s="20"/>
      <c r="AD2425" s="20"/>
      <c r="AE2425" s="20"/>
      <c r="AF2425" s="20"/>
      <c r="AG2425" s="20"/>
      <c r="AH2425" s="20"/>
      <c r="AI2425" s="20"/>
      <c r="AJ2425" s="20"/>
      <c r="AK2425" s="20"/>
      <c r="AL2425" s="20"/>
      <c r="AM2425" s="20"/>
      <c r="AN2425" s="20"/>
      <c r="AO2425" s="20"/>
      <c r="AP2425" s="20"/>
      <c r="AQ2425" s="20"/>
      <c r="AR2425" s="20"/>
    </row>
    <row r="2426" spans="5:44" x14ac:dyDescent="0.25">
      <c r="E2426" s="20"/>
      <c r="F2426" s="20"/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  <c r="AE2426" s="20"/>
      <c r="AF2426" s="20"/>
      <c r="AG2426" s="20"/>
      <c r="AH2426" s="20"/>
      <c r="AI2426" s="20"/>
      <c r="AJ2426" s="20"/>
      <c r="AK2426" s="20"/>
      <c r="AL2426" s="20"/>
      <c r="AM2426" s="20"/>
      <c r="AN2426" s="20"/>
      <c r="AO2426" s="20"/>
      <c r="AP2426" s="20"/>
      <c r="AQ2426" s="20"/>
      <c r="AR2426" s="20"/>
    </row>
    <row r="2427" spans="5:44" x14ac:dyDescent="0.25">
      <c r="E2427" s="20"/>
      <c r="F2427" s="20"/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  <c r="Q2427" s="20"/>
      <c r="R2427" s="20"/>
      <c r="S2427" s="20"/>
      <c r="T2427" s="20"/>
      <c r="U2427" s="20"/>
      <c r="V2427" s="20"/>
      <c r="W2427" s="20"/>
      <c r="X2427" s="20"/>
      <c r="Y2427" s="20"/>
      <c r="Z2427" s="20"/>
      <c r="AA2427" s="20"/>
      <c r="AB2427" s="20"/>
      <c r="AC2427" s="20"/>
      <c r="AD2427" s="20"/>
      <c r="AE2427" s="20"/>
      <c r="AF2427" s="20"/>
      <c r="AG2427" s="20"/>
      <c r="AH2427" s="20"/>
      <c r="AI2427" s="20"/>
      <c r="AJ2427" s="20"/>
      <c r="AK2427" s="20"/>
      <c r="AL2427" s="20"/>
      <c r="AM2427" s="20"/>
      <c r="AN2427" s="20"/>
      <c r="AO2427" s="20"/>
      <c r="AP2427" s="20"/>
      <c r="AQ2427" s="20"/>
      <c r="AR2427" s="20"/>
    </row>
    <row r="2428" spans="5:44" x14ac:dyDescent="0.25"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  <c r="Q2428" s="20"/>
      <c r="R2428" s="20"/>
      <c r="S2428" s="20"/>
      <c r="T2428" s="20"/>
      <c r="U2428" s="20"/>
      <c r="V2428" s="20"/>
      <c r="W2428" s="20"/>
      <c r="X2428" s="20"/>
      <c r="Y2428" s="20"/>
      <c r="Z2428" s="20"/>
      <c r="AA2428" s="20"/>
      <c r="AB2428" s="20"/>
      <c r="AC2428" s="20"/>
      <c r="AD2428" s="20"/>
      <c r="AE2428" s="20"/>
      <c r="AF2428" s="20"/>
      <c r="AG2428" s="20"/>
      <c r="AH2428" s="20"/>
      <c r="AI2428" s="20"/>
      <c r="AJ2428" s="20"/>
      <c r="AK2428" s="20"/>
      <c r="AL2428" s="20"/>
      <c r="AM2428" s="20"/>
      <c r="AN2428" s="20"/>
      <c r="AO2428" s="20"/>
      <c r="AP2428" s="20"/>
      <c r="AQ2428" s="20"/>
      <c r="AR2428" s="20"/>
    </row>
    <row r="2429" spans="5:44" x14ac:dyDescent="0.25">
      <c r="E2429" s="20"/>
      <c r="F2429" s="20"/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  <c r="Q2429" s="20"/>
      <c r="R2429" s="20"/>
      <c r="S2429" s="20"/>
      <c r="T2429" s="20"/>
      <c r="U2429" s="20"/>
      <c r="V2429" s="20"/>
      <c r="W2429" s="20"/>
      <c r="X2429" s="20"/>
      <c r="Y2429" s="20"/>
      <c r="Z2429" s="20"/>
      <c r="AA2429" s="20"/>
      <c r="AB2429" s="20"/>
      <c r="AC2429" s="20"/>
      <c r="AD2429" s="20"/>
      <c r="AE2429" s="20"/>
      <c r="AF2429" s="20"/>
      <c r="AG2429" s="20"/>
      <c r="AH2429" s="20"/>
      <c r="AI2429" s="20"/>
      <c r="AJ2429" s="20"/>
      <c r="AK2429" s="20"/>
      <c r="AL2429" s="20"/>
      <c r="AM2429" s="20"/>
      <c r="AN2429" s="20"/>
      <c r="AO2429" s="20"/>
      <c r="AP2429" s="20"/>
      <c r="AQ2429" s="20"/>
      <c r="AR2429" s="20"/>
    </row>
    <row r="2430" spans="5:44" x14ac:dyDescent="0.25">
      <c r="E2430" s="20"/>
      <c r="F2430" s="20"/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  <c r="Q2430" s="20"/>
      <c r="R2430" s="20"/>
      <c r="S2430" s="20"/>
      <c r="T2430" s="20"/>
      <c r="U2430" s="20"/>
      <c r="V2430" s="20"/>
      <c r="W2430" s="20"/>
      <c r="X2430" s="20"/>
      <c r="Y2430" s="20"/>
      <c r="Z2430" s="20"/>
      <c r="AA2430" s="20"/>
      <c r="AB2430" s="20"/>
      <c r="AC2430" s="20"/>
      <c r="AD2430" s="20"/>
      <c r="AE2430" s="20"/>
      <c r="AF2430" s="20"/>
      <c r="AG2430" s="20"/>
      <c r="AH2430" s="20"/>
      <c r="AI2430" s="20"/>
      <c r="AJ2430" s="20"/>
      <c r="AK2430" s="20"/>
      <c r="AL2430" s="20"/>
      <c r="AM2430" s="20"/>
      <c r="AN2430" s="20"/>
      <c r="AO2430" s="20"/>
      <c r="AP2430" s="20"/>
      <c r="AQ2430" s="20"/>
      <c r="AR2430" s="20"/>
    </row>
    <row r="2431" spans="5:44" x14ac:dyDescent="0.25">
      <c r="E2431" s="20"/>
      <c r="F2431" s="20"/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  <c r="Q2431" s="20"/>
      <c r="R2431" s="20"/>
      <c r="S2431" s="20"/>
      <c r="T2431" s="20"/>
      <c r="U2431" s="20"/>
      <c r="V2431" s="20"/>
      <c r="W2431" s="20"/>
      <c r="X2431" s="20"/>
      <c r="Y2431" s="20"/>
      <c r="Z2431" s="20"/>
      <c r="AA2431" s="20"/>
      <c r="AB2431" s="20"/>
      <c r="AC2431" s="20"/>
      <c r="AD2431" s="20"/>
      <c r="AE2431" s="20"/>
      <c r="AF2431" s="20"/>
      <c r="AG2431" s="20"/>
      <c r="AH2431" s="20"/>
      <c r="AI2431" s="20"/>
      <c r="AJ2431" s="20"/>
      <c r="AK2431" s="20"/>
      <c r="AL2431" s="20"/>
      <c r="AM2431" s="20"/>
      <c r="AN2431" s="20"/>
      <c r="AO2431" s="20"/>
      <c r="AP2431" s="20"/>
      <c r="AQ2431" s="20"/>
      <c r="AR2431" s="20"/>
    </row>
    <row r="2432" spans="5:44" x14ac:dyDescent="0.25">
      <c r="E2432" s="20"/>
      <c r="F2432" s="20"/>
      <c r="G2432" s="20"/>
      <c r="H2432" s="20"/>
      <c r="I2432" s="20"/>
      <c r="J2432" s="20"/>
      <c r="K2432" s="20"/>
      <c r="L2432" s="20"/>
      <c r="M2432" s="20"/>
      <c r="N2432" s="20"/>
      <c r="O2432" s="20"/>
      <c r="P2432" s="20"/>
      <c r="Q2432" s="20"/>
      <c r="R2432" s="20"/>
      <c r="S2432" s="20"/>
      <c r="T2432" s="20"/>
      <c r="U2432" s="20"/>
      <c r="V2432" s="20"/>
      <c r="W2432" s="20"/>
      <c r="X2432" s="20"/>
      <c r="Y2432" s="20"/>
      <c r="Z2432" s="20"/>
      <c r="AA2432" s="20"/>
      <c r="AB2432" s="20"/>
      <c r="AC2432" s="20"/>
      <c r="AD2432" s="20"/>
      <c r="AE2432" s="20"/>
      <c r="AF2432" s="20"/>
      <c r="AG2432" s="20"/>
      <c r="AH2432" s="20"/>
      <c r="AI2432" s="20"/>
      <c r="AJ2432" s="20"/>
      <c r="AK2432" s="20"/>
      <c r="AL2432" s="20"/>
      <c r="AM2432" s="20"/>
      <c r="AN2432" s="20"/>
      <c r="AO2432" s="20"/>
      <c r="AP2432" s="20"/>
      <c r="AQ2432" s="20"/>
      <c r="AR2432" s="20"/>
    </row>
    <row r="2433" spans="5:44" x14ac:dyDescent="0.25">
      <c r="E2433" s="20"/>
      <c r="F2433" s="20"/>
      <c r="G2433" s="20"/>
      <c r="H2433" s="20"/>
      <c r="I2433" s="20"/>
      <c r="J2433" s="20"/>
      <c r="K2433" s="20"/>
      <c r="L2433" s="20"/>
      <c r="M2433" s="20"/>
      <c r="N2433" s="20"/>
      <c r="O2433" s="20"/>
      <c r="P2433" s="20"/>
      <c r="Q2433" s="20"/>
      <c r="R2433" s="20"/>
      <c r="S2433" s="20"/>
      <c r="T2433" s="20"/>
      <c r="U2433" s="20"/>
      <c r="V2433" s="20"/>
      <c r="W2433" s="20"/>
      <c r="X2433" s="20"/>
      <c r="Y2433" s="20"/>
      <c r="Z2433" s="20"/>
      <c r="AA2433" s="20"/>
      <c r="AB2433" s="20"/>
      <c r="AC2433" s="20"/>
      <c r="AD2433" s="20"/>
      <c r="AE2433" s="20"/>
      <c r="AF2433" s="20"/>
      <c r="AG2433" s="20"/>
      <c r="AH2433" s="20"/>
      <c r="AI2433" s="20"/>
      <c r="AJ2433" s="20"/>
      <c r="AK2433" s="20"/>
      <c r="AL2433" s="20"/>
      <c r="AM2433" s="20"/>
      <c r="AN2433" s="20"/>
      <c r="AO2433" s="20"/>
      <c r="AP2433" s="20"/>
      <c r="AQ2433" s="20"/>
      <c r="AR2433" s="20"/>
    </row>
    <row r="2434" spans="5:44" x14ac:dyDescent="0.25">
      <c r="E2434" s="20"/>
      <c r="F2434" s="20"/>
      <c r="G2434" s="20"/>
      <c r="H2434" s="20"/>
      <c r="I2434" s="20"/>
      <c r="J2434" s="20"/>
      <c r="K2434" s="20"/>
      <c r="L2434" s="20"/>
      <c r="M2434" s="20"/>
      <c r="N2434" s="20"/>
      <c r="O2434" s="20"/>
      <c r="P2434" s="20"/>
      <c r="Q2434" s="20"/>
      <c r="R2434" s="20"/>
      <c r="S2434" s="20"/>
      <c r="T2434" s="20"/>
      <c r="U2434" s="20"/>
      <c r="V2434" s="20"/>
      <c r="W2434" s="20"/>
      <c r="X2434" s="20"/>
      <c r="Y2434" s="20"/>
      <c r="Z2434" s="20"/>
      <c r="AA2434" s="20"/>
      <c r="AB2434" s="20"/>
      <c r="AC2434" s="20"/>
      <c r="AD2434" s="20"/>
      <c r="AE2434" s="20"/>
      <c r="AF2434" s="20"/>
      <c r="AG2434" s="20"/>
      <c r="AH2434" s="20"/>
      <c r="AI2434" s="20"/>
      <c r="AJ2434" s="20"/>
      <c r="AK2434" s="20"/>
      <c r="AL2434" s="20"/>
      <c r="AM2434" s="20"/>
      <c r="AN2434" s="20"/>
      <c r="AO2434" s="20"/>
      <c r="AP2434" s="20"/>
      <c r="AQ2434" s="20"/>
      <c r="AR2434" s="20"/>
    </row>
    <row r="2435" spans="5:44" x14ac:dyDescent="0.25">
      <c r="E2435" s="20"/>
      <c r="F2435" s="20"/>
      <c r="G2435" s="20"/>
      <c r="H2435" s="20"/>
      <c r="I2435" s="20"/>
      <c r="J2435" s="20"/>
      <c r="K2435" s="20"/>
      <c r="L2435" s="20"/>
      <c r="M2435" s="20"/>
      <c r="N2435" s="20"/>
      <c r="O2435" s="20"/>
      <c r="P2435" s="20"/>
      <c r="Q2435" s="20"/>
      <c r="R2435" s="20"/>
      <c r="S2435" s="20"/>
      <c r="T2435" s="20"/>
      <c r="U2435" s="20"/>
      <c r="V2435" s="20"/>
      <c r="W2435" s="20"/>
      <c r="X2435" s="20"/>
      <c r="Y2435" s="20"/>
      <c r="Z2435" s="20"/>
      <c r="AA2435" s="20"/>
      <c r="AB2435" s="20"/>
      <c r="AC2435" s="20"/>
      <c r="AD2435" s="20"/>
      <c r="AE2435" s="20"/>
      <c r="AF2435" s="20"/>
      <c r="AG2435" s="20"/>
      <c r="AH2435" s="20"/>
      <c r="AI2435" s="20"/>
      <c r="AJ2435" s="20"/>
      <c r="AK2435" s="20"/>
      <c r="AL2435" s="20"/>
      <c r="AM2435" s="20"/>
      <c r="AN2435" s="20"/>
      <c r="AO2435" s="20"/>
      <c r="AP2435" s="20"/>
      <c r="AQ2435" s="20"/>
      <c r="AR2435" s="20"/>
    </row>
    <row r="2436" spans="5:44" x14ac:dyDescent="0.25">
      <c r="E2436" s="20"/>
      <c r="F2436" s="20"/>
      <c r="G2436" s="20"/>
      <c r="H2436" s="20"/>
      <c r="I2436" s="20"/>
      <c r="J2436" s="20"/>
      <c r="K2436" s="20"/>
      <c r="L2436" s="20"/>
      <c r="M2436" s="20"/>
      <c r="N2436" s="20"/>
      <c r="O2436" s="20"/>
      <c r="P2436" s="20"/>
      <c r="Q2436" s="20"/>
      <c r="R2436" s="20"/>
      <c r="S2436" s="20"/>
      <c r="T2436" s="20"/>
      <c r="U2436" s="20"/>
      <c r="V2436" s="20"/>
      <c r="W2436" s="20"/>
      <c r="X2436" s="20"/>
      <c r="Y2436" s="20"/>
      <c r="Z2436" s="20"/>
      <c r="AA2436" s="20"/>
      <c r="AB2436" s="20"/>
      <c r="AC2436" s="20"/>
      <c r="AD2436" s="20"/>
      <c r="AE2436" s="20"/>
      <c r="AF2436" s="20"/>
      <c r="AG2436" s="20"/>
      <c r="AH2436" s="20"/>
      <c r="AI2436" s="20"/>
      <c r="AJ2436" s="20"/>
      <c r="AK2436" s="20"/>
      <c r="AL2436" s="20"/>
      <c r="AM2436" s="20"/>
      <c r="AN2436" s="20"/>
      <c r="AO2436" s="20"/>
      <c r="AP2436" s="20"/>
      <c r="AQ2436" s="20"/>
      <c r="AR2436" s="20"/>
    </row>
    <row r="2437" spans="5:44" x14ac:dyDescent="0.25">
      <c r="E2437" s="20"/>
      <c r="F2437" s="20"/>
      <c r="G2437" s="20"/>
      <c r="H2437" s="20"/>
      <c r="I2437" s="20"/>
      <c r="J2437" s="20"/>
      <c r="K2437" s="20"/>
      <c r="L2437" s="20"/>
      <c r="M2437" s="20"/>
      <c r="N2437" s="20"/>
      <c r="O2437" s="20"/>
      <c r="P2437" s="20"/>
      <c r="Q2437" s="20"/>
      <c r="R2437" s="20"/>
      <c r="S2437" s="20"/>
      <c r="T2437" s="20"/>
      <c r="U2437" s="20"/>
      <c r="V2437" s="20"/>
      <c r="W2437" s="20"/>
      <c r="X2437" s="20"/>
      <c r="Y2437" s="20"/>
      <c r="Z2437" s="20"/>
      <c r="AA2437" s="20"/>
      <c r="AB2437" s="20"/>
      <c r="AC2437" s="20"/>
      <c r="AD2437" s="20"/>
      <c r="AE2437" s="20"/>
      <c r="AF2437" s="20"/>
      <c r="AG2437" s="20"/>
      <c r="AH2437" s="20"/>
      <c r="AI2437" s="20"/>
      <c r="AJ2437" s="20"/>
      <c r="AK2437" s="20"/>
      <c r="AL2437" s="20"/>
      <c r="AM2437" s="20"/>
      <c r="AN2437" s="20"/>
      <c r="AO2437" s="20"/>
      <c r="AP2437" s="20"/>
      <c r="AQ2437" s="20"/>
      <c r="AR2437" s="20"/>
    </row>
    <row r="2438" spans="5:44" x14ac:dyDescent="0.25">
      <c r="E2438" s="20"/>
      <c r="F2438" s="20"/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  <c r="Q2438" s="20"/>
      <c r="R2438" s="20"/>
      <c r="S2438" s="20"/>
      <c r="T2438" s="20"/>
      <c r="U2438" s="20"/>
      <c r="V2438" s="20"/>
      <c r="W2438" s="20"/>
      <c r="X2438" s="20"/>
      <c r="Y2438" s="20"/>
      <c r="Z2438" s="20"/>
      <c r="AA2438" s="20"/>
      <c r="AB2438" s="20"/>
      <c r="AC2438" s="20"/>
      <c r="AD2438" s="20"/>
      <c r="AE2438" s="20"/>
      <c r="AF2438" s="20"/>
      <c r="AG2438" s="20"/>
      <c r="AH2438" s="20"/>
      <c r="AI2438" s="20"/>
      <c r="AJ2438" s="20"/>
      <c r="AK2438" s="20"/>
      <c r="AL2438" s="20"/>
      <c r="AM2438" s="20"/>
      <c r="AN2438" s="20"/>
      <c r="AO2438" s="20"/>
      <c r="AP2438" s="20"/>
      <c r="AQ2438" s="20"/>
      <c r="AR2438" s="20"/>
    </row>
    <row r="2439" spans="5:44" x14ac:dyDescent="0.25">
      <c r="E2439" s="20"/>
      <c r="F2439" s="20"/>
      <c r="G2439" s="20"/>
      <c r="H2439" s="20"/>
      <c r="I2439" s="20"/>
      <c r="J2439" s="20"/>
      <c r="K2439" s="20"/>
      <c r="L2439" s="20"/>
      <c r="M2439" s="20"/>
      <c r="N2439" s="20"/>
      <c r="O2439" s="20"/>
      <c r="P2439" s="20"/>
      <c r="Q2439" s="20"/>
      <c r="R2439" s="20"/>
      <c r="S2439" s="20"/>
      <c r="T2439" s="20"/>
      <c r="U2439" s="20"/>
      <c r="V2439" s="20"/>
      <c r="W2439" s="20"/>
      <c r="X2439" s="20"/>
      <c r="Y2439" s="20"/>
      <c r="Z2439" s="20"/>
      <c r="AA2439" s="20"/>
      <c r="AB2439" s="20"/>
      <c r="AC2439" s="20"/>
      <c r="AD2439" s="20"/>
      <c r="AE2439" s="20"/>
      <c r="AF2439" s="20"/>
      <c r="AG2439" s="20"/>
      <c r="AH2439" s="20"/>
      <c r="AI2439" s="20"/>
      <c r="AJ2439" s="20"/>
      <c r="AK2439" s="20"/>
      <c r="AL2439" s="20"/>
      <c r="AM2439" s="20"/>
      <c r="AN2439" s="20"/>
      <c r="AO2439" s="20"/>
      <c r="AP2439" s="20"/>
      <c r="AQ2439" s="20"/>
      <c r="AR2439" s="20"/>
    </row>
    <row r="2440" spans="5:44" x14ac:dyDescent="0.25">
      <c r="E2440" s="20"/>
      <c r="F2440" s="20"/>
      <c r="G2440" s="20"/>
      <c r="H2440" s="20"/>
      <c r="I2440" s="20"/>
      <c r="J2440" s="20"/>
      <c r="K2440" s="20"/>
      <c r="L2440" s="20"/>
      <c r="M2440" s="20"/>
      <c r="N2440" s="20"/>
      <c r="O2440" s="20"/>
      <c r="P2440" s="20"/>
      <c r="Q2440" s="20"/>
      <c r="R2440" s="20"/>
      <c r="S2440" s="20"/>
      <c r="T2440" s="20"/>
      <c r="U2440" s="20"/>
      <c r="V2440" s="20"/>
      <c r="W2440" s="20"/>
      <c r="X2440" s="20"/>
      <c r="Y2440" s="20"/>
      <c r="Z2440" s="20"/>
      <c r="AA2440" s="20"/>
      <c r="AB2440" s="20"/>
      <c r="AC2440" s="20"/>
      <c r="AD2440" s="20"/>
      <c r="AE2440" s="20"/>
      <c r="AF2440" s="20"/>
      <c r="AG2440" s="20"/>
      <c r="AH2440" s="20"/>
      <c r="AI2440" s="20"/>
      <c r="AJ2440" s="20"/>
      <c r="AK2440" s="20"/>
      <c r="AL2440" s="20"/>
      <c r="AM2440" s="20"/>
      <c r="AN2440" s="20"/>
      <c r="AO2440" s="20"/>
      <c r="AP2440" s="20"/>
      <c r="AQ2440" s="20"/>
      <c r="AR2440" s="20"/>
    </row>
    <row r="2441" spans="5:44" x14ac:dyDescent="0.25">
      <c r="E2441" s="20"/>
      <c r="F2441" s="20"/>
      <c r="G2441" s="20"/>
      <c r="H2441" s="20"/>
      <c r="I2441" s="20"/>
      <c r="J2441" s="20"/>
      <c r="K2441" s="20"/>
      <c r="L2441" s="20"/>
      <c r="M2441" s="20"/>
      <c r="N2441" s="20"/>
      <c r="O2441" s="20"/>
      <c r="P2441" s="20"/>
      <c r="Q2441" s="20"/>
      <c r="R2441" s="20"/>
      <c r="S2441" s="20"/>
      <c r="T2441" s="20"/>
      <c r="U2441" s="20"/>
      <c r="V2441" s="20"/>
      <c r="W2441" s="20"/>
      <c r="X2441" s="20"/>
      <c r="Y2441" s="20"/>
      <c r="Z2441" s="20"/>
      <c r="AA2441" s="20"/>
      <c r="AB2441" s="20"/>
      <c r="AC2441" s="20"/>
      <c r="AD2441" s="20"/>
      <c r="AE2441" s="20"/>
      <c r="AF2441" s="20"/>
      <c r="AG2441" s="20"/>
      <c r="AH2441" s="20"/>
      <c r="AI2441" s="20"/>
      <c r="AJ2441" s="20"/>
      <c r="AK2441" s="20"/>
      <c r="AL2441" s="20"/>
      <c r="AM2441" s="20"/>
      <c r="AN2441" s="20"/>
      <c r="AO2441" s="20"/>
      <c r="AP2441" s="20"/>
      <c r="AQ2441" s="20"/>
      <c r="AR2441" s="20"/>
    </row>
    <row r="2442" spans="5:44" x14ac:dyDescent="0.25">
      <c r="E2442" s="20"/>
      <c r="F2442" s="20"/>
      <c r="G2442" s="20"/>
      <c r="H2442" s="20"/>
      <c r="I2442" s="20"/>
      <c r="J2442" s="20"/>
      <c r="K2442" s="20"/>
      <c r="L2442" s="20"/>
      <c r="M2442" s="20"/>
      <c r="N2442" s="20"/>
      <c r="O2442" s="20"/>
      <c r="P2442" s="20"/>
      <c r="Q2442" s="20"/>
      <c r="R2442" s="20"/>
      <c r="S2442" s="20"/>
      <c r="T2442" s="20"/>
      <c r="U2442" s="20"/>
      <c r="V2442" s="20"/>
      <c r="W2442" s="20"/>
      <c r="X2442" s="20"/>
      <c r="Y2442" s="20"/>
      <c r="Z2442" s="20"/>
      <c r="AA2442" s="20"/>
      <c r="AB2442" s="20"/>
      <c r="AC2442" s="20"/>
      <c r="AD2442" s="20"/>
      <c r="AE2442" s="20"/>
      <c r="AF2442" s="20"/>
      <c r="AG2442" s="20"/>
      <c r="AH2442" s="20"/>
      <c r="AI2442" s="20"/>
      <c r="AJ2442" s="20"/>
      <c r="AK2442" s="20"/>
      <c r="AL2442" s="20"/>
      <c r="AM2442" s="20"/>
      <c r="AN2442" s="20"/>
      <c r="AO2442" s="20"/>
      <c r="AP2442" s="20"/>
      <c r="AQ2442" s="20"/>
      <c r="AR2442" s="20"/>
    </row>
    <row r="2443" spans="5:44" x14ac:dyDescent="0.25">
      <c r="E2443" s="20"/>
      <c r="F2443" s="20"/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  <c r="Q2443" s="20"/>
      <c r="R2443" s="20"/>
      <c r="S2443" s="20"/>
      <c r="T2443" s="20"/>
      <c r="U2443" s="20"/>
      <c r="V2443" s="20"/>
      <c r="W2443" s="20"/>
      <c r="X2443" s="20"/>
      <c r="Y2443" s="20"/>
      <c r="Z2443" s="20"/>
      <c r="AA2443" s="20"/>
      <c r="AB2443" s="20"/>
      <c r="AC2443" s="20"/>
      <c r="AD2443" s="20"/>
      <c r="AE2443" s="20"/>
      <c r="AF2443" s="20"/>
      <c r="AG2443" s="20"/>
      <c r="AH2443" s="20"/>
      <c r="AI2443" s="20"/>
      <c r="AJ2443" s="20"/>
      <c r="AK2443" s="20"/>
      <c r="AL2443" s="20"/>
      <c r="AM2443" s="20"/>
      <c r="AN2443" s="20"/>
      <c r="AO2443" s="20"/>
      <c r="AP2443" s="20"/>
      <c r="AQ2443" s="20"/>
      <c r="AR2443" s="20"/>
    </row>
    <row r="2444" spans="5:44" x14ac:dyDescent="0.25"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  <c r="Q2444" s="20"/>
      <c r="R2444" s="20"/>
      <c r="S2444" s="20"/>
      <c r="T2444" s="20"/>
      <c r="U2444" s="20"/>
      <c r="V2444" s="20"/>
      <c r="W2444" s="20"/>
      <c r="X2444" s="20"/>
      <c r="Y2444" s="20"/>
      <c r="Z2444" s="20"/>
      <c r="AA2444" s="20"/>
      <c r="AB2444" s="20"/>
      <c r="AC2444" s="20"/>
      <c r="AD2444" s="20"/>
      <c r="AE2444" s="20"/>
      <c r="AF2444" s="20"/>
      <c r="AG2444" s="20"/>
      <c r="AH2444" s="20"/>
      <c r="AI2444" s="20"/>
      <c r="AJ2444" s="20"/>
      <c r="AK2444" s="20"/>
      <c r="AL2444" s="20"/>
      <c r="AM2444" s="20"/>
      <c r="AN2444" s="20"/>
      <c r="AO2444" s="20"/>
      <c r="AP2444" s="20"/>
      <c r="AQ2444" s="20"/>
      <c r="AR2444" s="20"/>
    </row>
    <row r="2445" spans="5:44" x14ac:dyDescent="0.25">
      <c r="E2445" s="20"/>
      <c r="F2445" s="20"/>
      <c r="G2445" s="20"/>
      <c r="H2445" s="20"/>
      <c r="I2445" s="20"/>
      <c r="J2445" s="20"/>
      <c r="K2445" s="20"/>
      <c r="L2445" s="20"/>
      <c r="M2445" s="20"/>
      <c r="N2445" s="20"/>
      <c r="O2445" s="20"/>
      <c r="P2445" s="20"/>
      <c r="Q2445" s="20"/>
      <c r="R2445" s="20"/>
      <c r="S2445" s="20"/>
      <c r="T2445" s="20"/>
      <c r="U2445" s="20"/>
      <c r="V2445" s="20"/>
      <c r="W2445" s="20"/>
      <c r="X2445" s="20"/>
      <c r="Y2445" s="20"/>
      <c r="Z2445" s="20"/>
      <c r="AA2445" s="20"/>
      <c r="AB2445" s="20"/>
      <c r="AC2445" s="20"/>
      <c r="AD2445" s="20"/>
      <c r="AE2445" s="20"/>
      <c r="AF2445" s="20"/>
      <c r="AG2445" s="20"/>
      <c r="AH2445" s="20"/>
      <c r="AI2445" s="20"/>
      <c r="AJ2445" s="20"/>
      <c r="AK2445" s="20"/>
      <c r="AL2445" s="20"/>
      <c r="AM2445" s="20"/>
      <c r="AN2445" s="20"/>
      <c r="AO2445" s="20"/>
      <c r="AP2445" s="20"/>
      <c r="AQ2445" s="20"/>
      <c r="AR2445" s="20"/>
    </row>
    <row r="2446" spans="5:44" x14ac:dyDescent="0.25">
      <c r="E2446" s="20"/>
      <c r="F2446" s="20"/>
      <c r="G2446" s="20"/>
      <c r="H2446" s="20"/>
      <c r="I2446" s="20"/>
      <c r="J2446" s="20"/>
      <c r="K2446" s="20"/>
      <c r="L2446" s="20"/>
      <c r="M2446" s="20"/>
      <c r="N2446" s="20"/>
      <c r="O2446" s="20"/>
      <c r="P2446" s="20"/>
      <c r="Q2446" s="20"/>
      <c r="R2446" s="20"/>
      <c r="S2446" s="20"/>
      <c r="T2446" s="20"/>
      <c r="U2446" s="20"/>
      <c r="V2446" s="20"/>
      <c r="W2446" s="20"/>
      <c r="X2446" s="20"/>
      <c r="Y2446" s="20"/>
      <c r="Z2446" s="20"/>
      <c r="AA2446" s="20"/>
      <c r="AB2446" s="20"/>
      <c r="AC2446" s="20"/>
      <c r="AD2446" s="20"/>
      <c r="AE2446" s="20"/>
      <c r="AF2446" s="20"/>
      <c r="AG2446" s="20"/>
      <c r="AH2446" s="20"/>
      <c r="AI2446" s="20"/>
      <c r="AJ2446" s="20"/>
      <c r="AK2446" s="20"/>
      <c r="AL2446" s="20"/>
      <c r="AM2446" s="20"/>
      <c r="AN2446" s="20"/>
      <c r="AO2446" s="20"/>
      <c r="AP2446" s="20"/>
      <c r="AQ2446" s="20"/>
      <c r="AR2446" s="20"/>
    </row>
    <row r="2447" spans="5:44" x14ac:dyDescent="0.25">
      <c r="E2447" s="20"/>
      <c r="F2447" s="20"/>
      <c r="G2447" s="20"/>
      <c r="H2447" s="20"/>
      <c r="I2447" s="20"/>
      <c r="J2447" s="20"/>
      <c r="K2447" s="20"/>
      <c r="L2447" s="20"/>
      <c r="M2447" s="20"/>
      <c r="N2447" s="20"/>
      <c r="O2447" s="20"/>
      <c r="P2447" s="20"/>
      <c r="Q2447" s="20"/>
      <c r="R2447" s="20"/>
      <c r="S2447" s="20"/>
      <c r="T2447" s="20"/>
      <c r="U2447" s="20"/>
      <c r="V2447" s="20"/>
      <c r="W2447" s="20"/>
      <c r="X2447" s="20"/>
      <c r="Y2447" s="20"/>
      <c r="Z2447" s="20"/>
      <c r="AA2447" s="20"/>
      <c r="AB2447" s="20"/>
      <c r="AC2447" s="20"/>
      <c r="AD2447" s="20"/>
      <c r="AE2447" s="20"/>
      <c r="AF2447" s="20"/>
      <c r="AG2447" s="20"/>
      <c r="AH2447" s="20"/>
      <c r="AI2447" s="20"/>
      <c r="AJ2447" s="20"/>
      <c r="AK2447" s="20"/>
      <c r="AL2447" s="20"/>
      <c r="AM2447" s="20"/>
      <c r="AN2447" s="20"/>
      <c r="AO2447" s="20"/>
      <c r="AP2447" s="20"/>
      <c r="AQ2447" s="20"/>
      <c r="AR2447" s="20"/>
    </row>
    <row r="2448" spans="5:44" x14ac:dyDescent="0.25">
      <c r="E2448" s="20"/>
      <c r="F2448" s="20"/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  <c r="Q2448" s="20"/>
      <c r="R2448" s="20"/>
      <c r="S2448" s="20"/>
      <c r="T2448" s="20"/>
      <c r="U2448" s="20"/>
      <c r="V2448" s="20"/>
      <c r="W2448" s="20"/>
      <c r="X2448" s="20"/>
      <c r="Y2448" s="20"/>
      <c r="Z2448" s="20"/>
      <c r="AA2448" s="20"/>
      <c r="AB2448" s="20"/>
      <c r="AC2448" s="20"/>
      <c r="AD2448" s="20"/>
      <c r="AE2448" s="20"/>
      <c r="AF2448" s="20"/>
      <c r="AG2448" s="20"/>
      <c r="AH2448" s="20"/>
      <c r="AI2448" s="20"/>
      <c r="AJ2448" s="20"/>
      <c r="AK2448" s="20"/>
      <c r="AL2448" s="20"/>
      <c r="AM2448" s="20"/>
      <c r="AN2448" s="20"/>
      <c r="AO2448" s="20"/>
      <c r="AP2448" s="20"/>
      <c r="AQ2448" s="20"/>
      <c r="AR2448" s="20"/>
    </row>
    <row r="2449" spans="5:44" x14ac:dyDescent="0.25">
      <c r="E2449" s="20"/>
      <c r="F2449" s="20"/>
      <c r="G2449" s="20"/>
      <c r="H2449" s="20"/>
      <c r="I2449" s="20"/>
      <c r="J2449" s="20"/>
      <c r="K2449" s="20"/>
      <c r="L2449" s="20"/>
      <c r="M2449" s="20"/>
      <c r="N2449" s="20"/>
      <c r="O2449" s="20"/>
      <c r="P2449" s="20"/>
      <c r="Q2449" s="20"/>
      <c r="R2449" s="20"/>
      <c r="S2449" s="20"/>
      <c r="T2449" s="20"/>
      <c r="U2449" s="20"/>
      <c r="V2449" s="20"/>
      <c r="W2449" s="20"/>
      <c r="X2449" s="20"/>
      <c r="Y2449" s="20"/>
      <c r="Z2449" s="20"/>
      <c r="AA2449" s="20"/>
      <c r="AB2449" s="20"/>
      <c r="AC2449" s="20"/>
      <c r="AD2449" s="20"/>
      <c r="AE2449" s="20"/>
      <c r="AF2449" s="20"/>
      <c r="AG2449" s="20"/>
      <c r="AH2449" s="20"/>
      <c r="AI2449" s="20"/>
      <c r="AJ2449" s="20"/>
      <c r="AK2449" s="20"/>
      <c r="AL2449" s="20"/>
      <c r="AM2449" s="20"/>
      <c r="AN2449" s="20"/>
      <c r="AO2449" s="20"/>
      <c r="AP2449" s="20"/>
      <c r="AQ2449" s="20"/>
      <c r="AR2449" s="20"/>
    </row>
    <row r="2450" spans="5:44" x14ac:dyDescent="0.25">
      <c r="E2450" s="20"/>
      <c r="F2450" s="20"/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  <c r="Q2450" s="20"/>
      <c r="R2450" s="20"/>
      <c r="S2450" s="20"/>
      <c r="T2450" s="20"/>
      <c r="U2450" s="20"/>
      <c r="V2450" s="20"/>
      <c r="W2450" s="20"/>
      <c r="X2450" s="20"/>
      <c r="Y2450" s="20"/>
      <c r="Z2450" s="20"/>
      <c r="AA2450" s="20"/>
      <c r="AB2450" s="20"/>
      <c r="AC2450" s="20"/>
      <c r="AD2450" s="20"/>
      <c r="AE2450" s="20"/>
      <c r="AF2450" s="20"/>
      <c r="AG2450" s="20"/>
      <c r="AH2450" s="20"/>
      <c r="AI2450" s="20"/>
      <c r="AJ2450" s="20"/>
      <c r="AK2450" s="20"/>
      <c r="AL2450" s="20"/>
      <c r="AM2450" s="20"/>
      <c r="AN2450" s="20"/>
      <c r="AO2450" s="20"/>
      <c r="AP2450" s="20"/>
      <c r="AQ2450" s="20"/>
      <c r="AR2450" s="20"/>
    </row>
    <row r="2451" spans="5:44" x14ac:dyDescent="0.25">
      <c r="E2451" s="20"/>
      <c r="F2451" s="20"/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  <c r="Q2451" s="20"/>
      <c r="R2451" s="20"/>
      <c r="S2451" s="20"/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  <c r="AE2451" s="20"/>
      <c r="AF2451" s="20"/>
      <c r="AG2451" s="20"/>
      <c r="AH2451" s="20"/>
      <c r="AI2451" s="20"/>
      <c r="AJ2451" s="20"/>
      <c r="AK2451" s="20"/>
      <c r="AL2451" s="20"/>
      <c r="AM2451" s="20"/>
      <c r="AN2451" s="20"/>
      <c r="AO2451" s="20"/>
      <c r="AP2451" s="20"/>
      <c r="AQ2451" s="20"/>
      <c r="AR2451" s="20"/>
    </row>
    <row r="2452" spans="5:44" x14ac:dyDescent="0.25">
      <c r="E2452" s="20"/>
      <c r="F2452" s="20"/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  <c r="AE2452" s="20"/>
      <c r="AF2452" s="20"/>
      <c r="AG2452" s="20"/>
      <c r="AH2452" s="20"/>
      <c r="AI2452" s="20"/>
      <c r="AJ2452" s="20"/>
      <c r="AK2452" s="20"/>
      <c r="AL2452" s="20"/>
      <c r="AM2452" s="20"/>
      <c r="AN2452" s="20"/>
      <c r="AO2452" s="20"/>
      <c r="AP2452" s="20"/>
      <c r="AQ2452" s="20"/>
      <c r="AR2452" s="20"/>
    </row>
    <row r="2453" spans="5:44" x14ac:dyDescent="0.25">
      <c r="E2453" s="20"/>
      <c r="F2453" s="20"/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  <c r="Q2453" s="20"/>
      <c r="R2453" s="20"/>
      <c r="S2453" s="20"/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  <c r="AE2453" s="20"/>
      <c r="AF2453" s="20"/>
      <c r="AG2453" s="20"/>
      <c r="AH2453" s="20"/>
      <c r="AI2453" s="20"/>
      <c r="AJ2453" s="20"/>
      <c r="AK2453" s="20"/>
      <c r="AL2453" s="20"/>
      <c r="AM2453" s="20"/>
      <c r="AN2453" s="20"/>
      <c r="AO2453" s="20"/>
      <c r="AP2453" s="20"/>
      <c r="AQ2453" s="20"/>
      <c r="AR2453" s="20"/>
    </row>
    <row r="2454" spans="5:44" x14ac:dyDescent="0.25">
      <c r="E2454" s="20"/>
      <c r="F2454" s="20"/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  <c r="Q2454" s="20"/>
      <c r="R2454" s="20"/>
      <c r="S2454" s="20"/>
      <c r="T2454" s="20"/>
      <c r="U2454" s="20"/>
      <c r="V2454" s="20"/>
      <c r="W2454" s="20"/>
      <c r="X2454" s="20"/>
      <c r="Y2454" s="20"/>
      <c r="Z2454" s="20"/>
      <c r="AA2454" s="20"/>
      <c r="AB2454" s="20"/>
      <c r="AC2454" s="20"/>
      <c r="AD2454" s="20"/>
      <c r="AE2454" s="20"/>
      <c r="AF2454" s="20"/>
      <c r="AG2454" s="20"/>
      <c r="AH2454" s="20"/>
      <c r="AI2454" s="20"/>
      <c r="AJ2454" s="20"/>
      <c r="AK2454" s="20"/>
      <c r="AL2454" s="20"/>
      <c r="AM2454" s="20"/>
      <c r="AN2454" s="20"/>
      <c r="AO2454" s="20"/>
      <c r="AP2454" s="20"/>
      <c r="AQ2454" s="20"/>
      <c r="AR2454" s="20"/>
    </row>
    <row r="2455" spans="5:44" x14ac:dyDescent="0.25">
      <c r="E2455" s="20"/>
      <c r="F2455" s="20"/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  <c r="Q2455" s="20"/>
      <c r="R2455" s="20"/>
      <c r="S2455" s="20"/>
      <c r="T2455" s="20"/>
      <c r="U2455" s="20"/>
      <c r="V2455" s="20"/>
      <c r="W2455" s="20"/>
      <c r="X2455" s="20"/>
      <c r="Y2455" s="20"/>
      <c r="Z2455" s="20"/>
      <c r="AA2455" s="20"/>
      <c r="AB2455" s="20"/>
      <c r="AC2455" s="20"/>
      <c r="AD2455" s="20"/>
      <c r="AE2455" s="20"/>
      <c r="AF2455" s="20"/>
      <c r="AG2455" s="20"/>
      <c r="AH2455" s="20"/>
      <c r="AI2455" s="20"/>
      <c r="AJ2455" s="20"/>
      <c r="AK2455" s="20"/>
      <c r="AL2455" s="20"/>
      <c r="AM2455" s="20"/>
      <c r="AN2455" s="20"/>
      <c r="AO2455" s="20"/>
      <c r="AP2455" s="20"/>
      <c r="AQ2455" s="20"/>
      <c r="AR2455" s="20"/>
    </row>
    <row r="2456" spans="5:44" x14ac:dyDescent="0.25">
      <c r="E2456" s="20"/>
      <c r="F2456" s="20"/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  <c r="Q2456" s="20"/>
      <c r="R2456" s="20"/>
      <c r="S2456" s="20"/>
      <c r="T2456" s="20"/>
      <c r="U2456" s="20"/>
      <c r="V2456" s="20"/>
      <c r="W2456" s="20"/>
      <c r="X2456" s="20"/>
      <c r="Y2456" s="20"/>
      <c r="Z2456" s="20"/>
      <c r="AA2456" s="20"/>
      <c r="AB2456" s="20"/>
      <c r="AC2456" s="20"/>
      <c r="AD2456" s="20"/>
      <c r="AE2456" s="20"/>
      <c r="AF2456" s="20"/>
      <c r="AG2456" s="20"/>
      <c r="AH2456" s="20"/>
      <c r="AI2456" s="20"/>
      <c r="AJ2456" s="20"/>
      <c r="AK2456" s="20"/>
      <c r="AL2456" s="20"/>
      <c r="AM2456" s="20"/>
      <c r="AN2456" s="20"/>
      <c r="AO2456" s="20"/>
      <c r="AP2456" s="20"/>
      <c r="AQ2456" s="20"/>
      <c r="AR2456" s="20"/>
    </row>
    <row r="2457" spans="5:44" x14ac:dyDescent="0.25">
      <c r="E2457" s="20"/>
      <c r="F2457" s="20"/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  <c r="Q2457" s="20"/>
      <c r="R2457" s="20"/>
      <c r="S2457" s="20"/>
      <c r="T2457" s="20"/>
      <c r="U2457" s="20"/>
      <c r="V2457" s="20"/>
      <c r="W2457" s="20"/>
      <c r="X2457" s="20"/>
      <c r="Y2457" s="20"/>
      <c r="Z2457" s="20"/>
      <c r="AA2457" s="20"/>
      <c r="AB2457" s="20"/>
      <c r="AC2457" s="20"/>
      <c r="AD2457" s="20"/>
      <c r="AE2457" s="20"/>
      <c r="AF2457" s="20"/>
      <c r="AG2457" s="20"/>
      <c r="AH2457" s="20"/>
      <c r="AI2457" s="20"/>
      <c r="AJ2457" s="20"/>
      <c r="AK2457" s="20"/>
      <c r="AL2457" s="20"/>
      <c r="AM2457" s="20"/>
      <c r="AN2457" s="20"/>
      <c r="AO2457" s="20"/>
      <c r="AP2457" s="20"/>
      <c r="AQ2457" s="20"/>
      <c r="AR2457" s="20"/>
    </row>
    <row r="2458" spans="5:44" x14ac:dyDescent="0.25">
      <c r="E2458" s="20"/>
      <c r="F2458" s="20"/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  <c r="Q2458" s="20"/>
      <c r="R2458" s="20"/>
      <c r="S2458" s="20"/>
      <c r="T2458" s="20"/>
      <c r="U2458" s="20"/>
      <c r="V2458" s="20"/>
      <c r="W2458" s="20"/>
      <c r="X2458" s="20"/>
      <c r="Y2458" s="20"/>
      <c r="Z2458" s="20"/>
      <c r="AA2458" s="20"/>
      <c r="AB2458" s="20"/>
      <c r="AC2458" s="20"/>
      <c r="AD2458" s="20"/>
      <c r="AE2458" s="20"/>
      <c r="AF2458" s="20"/>
      <c r="AG2458" s="20"/>
      <c r="AH2458" s="20"/>
      <c r="AI2458" s="20"/>
      <c r="AJ2458" s="20"/>
      <c r="AK2458" s="20"/>
      <c r="AL2458" s="20"/>
      <c r="AM2458" s="20"/>
      <c r="AN2458" s="20"/>
      <c r="AO2458" s="20"/>
      <c r="AP2458" s="20"/>
      <c r="AQ2458" s="20"/>
      <c r="AR2458" s="20"/>
    </row>
    <row r="2459" spans="5:44" x14ac:dyDescent="0.25">
      <c r="E2459" s="20"/>
      <c r="F2459" s="20"/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  <c r="AE2459" s="20"/>
      <c r="AF2459" s="20"/>
      <c r="AG2459" s="20"/>
      <c r="AH2459" s="20"/>
      <c r="AI2459" s="20"/>
      <c r="AJ2459" s="20"/>
      <c r="AK2459" s="20"/>
      <c r="AL2459" s="20"/>
      <c r="AM2459" s="20"/>
      <c r="AN2459" s="20"/>
      <c r="AO2459" s="20"/>
      <c r="AP2459" s="20"/>
      <c r="AQ2459" s="20"/>
      <c r="AR2459" s="20"/>
    </row>
    <row r="2460" spans="5:44" x14ac:dyDescent="0.25">
      <c r="E2460" s="20"/>
      <c r="F2460" s="20"/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  <c r="Q2460" s="20"/>
      <c r="R2460" s="20"/>
      <c r="S2460" s="20"/>
      <c r="T2460" s="20"/>
      <c r="U2460" s="20"/>
      <c r="V2460" s="20"/>
      <c r="W2460" s="20"/>
      <c r="X2460" s="20"/>
      <c r="Y2460" s="20"/>
      <c r="Z2460" s="20"/>
      <c r="AA2460" s="20"/>
      <c r="AB2460" s="20"/>
      <c r="AC2460" s="20"/>
      <c r="AD2460" s="20"/>
      <c r="AE2460" s="20"/>
      <c r="AF2460" s="20"/>
      <c r="AG2460" s="20"/>
      <c r="AH2460" s="20"/>
      <c r="AI2460" s="20"/>
      <c r="AJ2460" s="20"/>
      <c r="AK2460" s="20"/>
      <c r="AL2460" s="20"/>
      <c r="AM2460" s="20"/>
      <c r="AN2460" s="20"/>
      <c r="AO2460" s="20"/>
      <c r="AP2460" s="20"/>
      <c r="AQ2460" s="20"/>
      <c r="AR2460" s="20"/>
    </row>
    <row r="2461" spans="5:44" x14ac:dyDescent="0.25">
      <c r="E2461" s="20"/>
      <c r="F2461" s="20"/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  <c r="Q2461" s="20"/>
      <c r="R2461" s="20"/>
      <c r="S2461" s="20"/>
      <c r="T2461" s="20"/>
      <c r="U2461" s="20"/>
      <c r="V2461" s="20"/>
      <c r="W2461" s="20"/>
      <c r="X2461" s="20"/>
      <c r="Y2461" s="20"/>
      <c r="Z2461" s="20"/>
      <c r="AA2461" s="20"/>
      <c r="AB2461" s="20"/>
      <c r="AC2461" s="20"/>
      <c r="AD2461" s="20"/>
      <c r="AE2461" s="20"/>
      <c r="AF2461" s="20"/>
      <c r="AG2461" s="20"/>
      <c r="AH2461" s="20"/>
      <c r="AI2461" s="20"/>
      <c r="AJ2461" s="20"/>
      <c r="AK2461" s="20"/>
      <c r="AL2461" s="20"/>
      <c r="AM2461" s="20"/>
      <c r="AN2461" s="20"/>
      <c r="AO2461" s="20"/>
      <c r="AP2461" s="20"/>
      <c r="AQ2461" s="20"/>
      <c r="AR2461" s="20"/>
    </row>
    <row r="2462" spans="5:44" x14ac:dyDescent="0.25">
      <c r="E2462" s="20"/>
      <c r="F2462" s="20"/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  <c r="Q2462" s="20"/>
      <c r="R2462" s="20"/>
      <c r="S2462" s="20"/>
      <c r="T2462" s="20"/>
      <c r="U2462" s="20"/>
      <c r="V2462" s="20"/>
      <c r="W2462" s="20"/>
      <c r="X2462" s="20"/>
      <c r="Y2462" s="20"/>
      <c r="Z2462" s="20"/>
      <c r="AA2462" s="20"/>
      <c r="AB2462" s="20"/>
      <c r="AC2462" s="20"/>
      <c r="AD2462" s="20"/>
      <c r="AE2462" s="20"/>
      <c r="AF2462" s="20"/>
      <c r="AG2462" s="20"/>
      <c r="AH2462" s="20"/>
      <c r="AI2462" s="20"/>
      <c r="AJ2462" s="20"/>
      <c r="AK2462" s="20"/>
      <c r="AL2462" s="20"/>
      <c r="AM2462" s="20"/>
      <c r="AN2462" s="20"/>
      <c r="AO2462" s="20"/>
      <c r="AP2462" s="20"/>
      <c r="AQ2462" s="20"/>
      <c r="AR2462" s="20"/>
    </row>
    <row r="2463" spans="5:44" x14ac:dyDescent="0.25">
      <c r="E2463" s="20"/>
      <c r="F2463" s="20"/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  <c r="Q2463" s="20"/>
      <c r="R2463" s="20"/>
      <c r="S2463" s="20"/>
      <c r="T2463" s="20"/>
      <c r="U2463" s="20"/>
      <c r="V2463" s="20"/>
      <c r="W2463" s="20"/>
      <c r="X2463" s="20"/>
      <c r="Y2463" s="20"/>
      <c r="Z2463" s="20"/>
      <c r="AA2463" s="20"/>
      <c r="AB2463" s="20"/>
      <c r="AC2463" s="20"/>
      <c r="AD2463" s="20"/>
      <c r="AE2463" s="20"/>
      <c r="AF2463" s="20"/>
      <c r="AG2463" s="20"/>
      <c r="AH2463" s="20"/>
      <c r="AI2463" s="20"/>
      <c r="AJ2463" s="20"/>
      <c r="AK2463" s="20"/>
      <c r="AL2463" s="20"/>
      <c r="AM2463" s="20"/>
      <c r="AN2463" s="20"/>
      <c r="AO2463" s="20"/>
      <c r="AP2463" s="20"/>
      <c r="AQ2463" s="20"/>
      <c r="AR2463" s="20"/>
    </row>
    <row r="2464" spans="5:44" x14ac:dyDescent="0.25">
      <c r="E2464" s="20"/>
      <c r="F2464" s="20"/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  <c r="Q2464" s="20"/>
      <c r="R2464" s="20"/>
      <c r="S2464" s="20"/>
      <c r="T2464" s="20"/>
      <c r="U2464" s="20"/>
      <c r="V2464" s="20"/>
      <c r="W2464" s="20"/>
      <c r="X2464" s="20"/>
      <c r="Y2464" s="20"/>
      <c r="Z2464" s="20"/>
      <c r="AA2464" s="20"/>
      <c r="AB2464" s="20"/>
      <c r="AC2464" s="20"/>
      <c r="AD2464" s="20"/>
      <c r="AE2464" s="20"/>
      <c r="AF2464" s="20"/>
      <c r="AG2464" s="20"/>
      <c r="AH2464" s="20"/>
      <c r="AI2464" s="20"/>
      <c r="AJ2464" s="20"/>
      <c r="AK2464" s="20"/>
      <c r="AL2464" s="20"/>
      <c r="AM2464" s="20"/>
      <c r="AN2464" s="20"/>
      <c r="AO2464" s="20"/>
      <c r="AP2464" s="20"/>
      <c r="AQ2464" s="20"/>
      <c r="AR2464" s="20"/>
    </row>
    <row r="2465" spans="5:44" x14ac:dyDescent="0.25">
      <c r="E2465" s="20"/>
      <c r="F2465" s="20"/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  <c r="Q2465" s="20"/>
      <c r="R2465" s="20"/>
      <c r="S2465" s="20"/>
      <c r="T2465" s="20"/>
      <c r="U2465" s="20"/>
      <c r="V2465" s="20"/>
      <c r="W2465" s="20"/>
      <c r="X2465" s="20"/>
      <c r="Y2465" s="20"/>
      <c r="Z2465" s="20"/>
      <c r="AA2465" s="20"/>
      <c r="AB2465" s="20"/>
      <c r="AC2465" s="20"/>
      <c r="AD2465" s="20"/>
      <c r="AE2465" s="20"/>
      <c r="AF2465" s="20"/>
      <c r="AG2465" s="20"/>
      <c r="AH2465" s="20"/>
      <c r="AI2465" s="20"/>
      <c r="AJ2465" s="20"/>
      <c r="AK2465" s="20"/>
      <c r="AL2465" s="20"/>
      <c r="AM2465" s="20"/>
      <c r="AN2465" s="20"/>
      <c r="AO2465" s="20"/>
      <c r="AP2465" s="20"/>
      <c r="AQ2465" s="20"/>
      <c r="AR2465" s="20"/>
    </row>
    <row r="2466" spans="5:44" x14ac:dyDescent="0.25">
      <c r="E2466" s="20"/>
      <c r="F2466" s="20"/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  <c r="Q2466" s="20"/>
      <c r="R2466" s="20"/>
      <c r="S2466" s="20"/>
      <c r="T2466" s="20"/>
      <c r="U2466" s="20"/>
      <c r="V2466" s="20"/>
      <c r="W2466" s="20"/>
      <c r="X2466" s="20"/>
      <c r="Y2466" s="20"/>
      <c r="Z2466" s="20"/>
      <c r="AA2466" s="20"/>
      <c r="AB2466" s="20"/>
      <c r="AC2466" s="20"/>
      <c r="AD2466" s="20"/>
      <c r="AE2466" s="20"/>
      <c r="AF2466" s="20"/>
      <c r="AG2466" s="20"/>
      <c r="AH2466" s="20"/>
      <c r="AI2466" s="20"/>
      <c r="AJ2466" s="20"/>
      <c r="AK2466" s="20"/>
      <c r="AL2466" s="20"/>
      <c r="AM2466" s="20"/>
      <c r="AN2466" s="20"/>
      <c r="AO2466" s="20"/>
      <c r="AP2466" s="20"/>
      <c r="AQ2466" s="20"/>
      <c r="AR2466" s="20"/>
    </row>
    <row r="2467" spans="5:44" x14ac:dyDescent="0.25">
      <c r="E2467" s="20"/>
      <c r="F2467" s="20"/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  <c r="Q2467" s="20"/>
      <c r="R2467" s="20"/>
      <c r="S2467" s="20"/>
      <c r="T2467" s="20"/>
      <c r="U2467" s="20"/>
      <c r="V2467" s="20"/>
      <c r="W2467" s="20"/>
      <c r="X2467" s="20"/>
      <c r="Y2467" s="20"/>
      <c r="Z2467" s="20"/>
      <c r="AA2467" s="20"/>
      <c r="AB2467" s="20"/>
      <c r="AC2467" s="20"/>
      <c r="AD2467" s="20"/>
      <c r="AE2467" s="20"/>
      <c r="AF2467" s="20"/>
      <c r="AG2467" s="20"/>
      <c r="AH2467" s="20"/>
      <c r="AI2467" s="20"/>
      <c r="AJ2467" s="20"/>
      <c r="AK2467" s="20"/>
      <c r="AL2467" s="20"/>
      <c r="AM2467" s="20"/>
      <c r="AN2467" s="20"/>
      <c r="AO2467" s="20"/>
      <c r="AP2467" s="20"/>
      <c r="AQ2467" s="20"/>
      <c r="AR2467" s="20"/>
    </row>
    <row r="2468" spans="5:44" x14ac:dyDescent="0.25">
      <c r="E2468" s="20"/>
      <c r="F2468" s="20"/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  <c r="Q2468" s="20"/>
      <c r="R2468" s="20"/>
      <c r="S2468" s="20"/>
      <c r="T2468" s="20"/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  <c r="AE2468" s="20"/>
      <c r="AF2468" s="20"/>
      <c r="AG2468" s="20"/>
      <c r="AH2468" s="20"/>
      <c r="AI2468" s="20"/>
      <c r="AJ2468" s="20"/>
      <c r="AK2468" s="20"/>
      <c r="AL2468" s="20"/>
      <c r="AM2468" s="20"/>
      <c r="AN2468" s="20"/>
      <c r="AO2468" s="20"/>
      <c r="AP2468" s="20"/>
      <c r="AQ2468" s="20"/>
      <c r="AR2468" s="20"/>
    </row>
    <row r="2469" spans="5:44" x14ac:dyDescent="0.25">
      <c r="E2469" s="20"/>
      <c r="F2469" s="20"/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  <c r="AE2469" s="20"/>
      <c r="AF2469" s="20"/>
      <c r="AG2469" s="20"/>
      <c r="AH2469" s="20"/>
      <c r="AI2469" s="20"/>
      <c r="AJ2469" s="20"/>
      <c r="AK2469" s="20"/>
      <c r="AL2469" s="20"/>
      <c r="AM2469" s="20"/>
      <c r="AN2469" s="20"/>
      <c r="AO2469" s="20"/>
      <c r="AP2469" s="20"/>
      <c r="AQ2469" s="20"/>
      <c r="AR2469" s="20"/>
    </row>
    <row r="2470" spans="5:44" x14ac:dyDescent="0.25">
      <c r="E2470" s="20"/>
      <c r="F2470" s="20"/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  <c r="AE2470" s="20"/>
      <c r="AF2470" s="20"/>
      <c r="AG2470" s="20"/>
      <c r="AH2470" s="20"/>
      <c r="AI2470" s="20"/>
      <c r="AJ2470" s="20"/>
      <c r="AK2470" s="20"/>
      <c r="AL2470" s="20"/>
      <c r="AM2470" s="20"/>
      <c r="AN2470" s="20"/>
      <c r="AO2470" s="20"/>
      <c r="AP2470" s="20"/>
      <c r="AQ2470" s="20"/>
      <c r="AR2470" s="20"/>
    </row>
    <row r="2471" spans="5:44" x14ac:dyDescent="0.25">
      <c r="E2471" s="20"/>
      <c r="F2471" s="20"/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  <c r="Q2471" s="20"/>
      <c r="R2471" s="20"/>
      <c r="S2471" s="20"/>
      <c r="T2471" s="20"/>
      <c r="U2471" s="20"/>
      <c r="V2471" s="20"/>
      <c r="W2471" s="20"/>
      <c r="X2471" s="20"/>
      <c r="Y2471" s="20"/>
      <c r="Z2471" s="20"/>
      <c r="AA2471" s="20"/>
      <c r="AB2471" s="20"/>
      <c r="AC2471" s="20"/>
      <c r="AD2471" s="20"/>
      <c r="AE2471" s="20"/>
      <c r="AF2471" s="20"/>
      <c r="AG2471" s="20"/>
      <c r="AH2471" s="20"/>
      <c r="AI2471" s="20"/>
      <c r="AJ2471" s="20"/>
      <c r="AK2471" s="20"/>
      <c r="AL2471" s="20"/>
      <c r="AM2471" s="20"/>
      <c r="AN2471" s="20"/>
      <c r="AO2471" s="20"/>
      <c r="AP2471" s="20"/>
      <c r="AQ2471" s="20"/>
      <c r="AR2471" s="20"/>
    </row>
    <row r="2472" spans="5:44" x14ac:dyDescent="0.25">
      <c r="E2472" s="20"/>
      <c r="F2472" s="20"/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  <c r="Q2472" s="20"/>
      <c r="R2472" s="20"/>
      <c r="S2472" s="20"/>
      <c r="T2472" s="20"/>
      <c r="U2472" s="20"/>
      <c r="V2472" s="20"/>
      <c r="W2472" s="20"/>
      <c r="X2472" s="20"/>
      <c r="Y2472" s="20"/>
      <c r="Z2472" s="20"/>
      <c r="AA2472" s="20"/>
      <c r="AB2472" s="20"/>
      <c r="AC2472" s="20"/>
      <c r="AD2472" s="20"/>
      <c r="AE2472" s="20"/>
      <c r="AF2472" s="20"/>
      <c r="AG2472" s="20"/>
      <c r="AH2472" s="20"/>
      <c r="AI2472" s="20"/>
      <c r="AJ2472" s="20"/>
      <c r="AK2472" s="20"/>
      <c r="AL2472" s="20"/>
      <c r="AM2472" s="20"/>
      <c r="AN2472" s="20"/>
      <c r="AO2472" s="20"/>
      <c r="AP2472" s="20"/>
      <c r="AQ2472" s="20"/>
      <c r="AR2472" s="20"/>
    </row>
    <row r="2473" spans="5:44" x14ac:dyDescent="0.25">
      <c r="E2473" s="20"/>
      <c r="F2473" s="20"/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  <c r="Q2473" s="20"/>
      <c r="R2473" s="20"/>
      <c r="S2473" s="20"/>
      <c r="T2473" s="20"/>
      <c r="U2473" s="20"/>
      <c r="V2473" s="20"/>
      <c r="W2473" s="20"/>
      <c r="X2473" s="20"/>
      <c r="Y2473" s="20"/>
      <c r="Z2473" s="20"/>
      <c r="AA2473" s="20"/>
      <c r="AB2473" s="20"/>
      <c r="AC2473" s="20"/>
      <c r="AD2473" s="20"/>
      <c r="AE2473" s="20"/>
      <c r="AF2473" s="20"/>
      <c r="AG2473" s="20"/>
      <c r="AH2473" s="20"/>
      <c r="AI2473" s="20"/>
      <c r="AJ2473" s="20"/>
      <c r="AK2473" s="20"/>
      <c r="AL2473" s="20"/>
      <c r="AM2473" s="20"/>
      <c r="AN2473" s="20"/>
      <c r="AO2473" s="20"/>
      <c r="AP2473" s="20"/>
      <c r="AQ2473" s="20"/>
      <c r="AR2473" s="20"/>
    </row>
    <row r="2474" spans="5:44" x14ac:dyDescent="0.25">
      <c r="E2474" s="20"/>
      <c r="F2474" s="20"/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  <c r="Q2474" s="20"/>
      <c r="R2474" s="20"/>
      <c r="S2474" s="20"/>
      <c r="T2474" s="20"/>
      <c r="U2474" s="20"/>
      <c r="V2474" s="20"/>
      <c r="W2474" s="20"/>
      <c r="X2474" s="20"/>
      <c r="Y2474" s="20"/>
      <c r="Z2474" s="20"/>
      <c r="AA2474" s="20"/>
      <c r="AB2474" s="20"/>
      <c r="AC2474" s="20"/>
      <c r="AD2474" s="20"/>
      <c r="AE2474" s="20"/>
      <c r="AF2474" s="20"/>
      <c r="AG2474" s="20"/>
      <c r="AH2474" s="20"/>
      <c r="AI2474" s="20"/>
      <c r="AJ2474" s="20"/>
      <c r="AK2474" s="20"/>
      <c r="AL2474" s="20"/>
      <c r="AM2474" s="20"/>
      <c r="AN2474" s="20"/>
      <c r="AO2474" s="20"/>
      <c r="AP2474" s="20"/>
      <c r="AQ2474" s="20"/>
      <c r="AR2474" s="20"/>
    </row>
    <row r="2475" spans="5:44" x14ac:dyDescent="0.25">
      <c r="E2475" s="20"/>
      <c r="F2475" s="20"/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  <c r="Q2475" s="20"/>
      <c r="R2475" s="20"/>
      <c r="S2475" s="20"/>
      <c r="T2475" s="20"/>
      <c r="U2475" s="20"/>
      <c r="V2475" s="20"/>
      <c r="W2475" s="20"/>
      <c r="X2475" s="20"/>
      <c r="Y2475" s="20"/>
      <c r="Z2475" s="20"/>
      <c r="AA2475" s="20"/>
      <c r="AB2475" s="20"/>
      <c r="AC2475" s="20"/>
      <c r="AD2475" s="20"/>
      <c r="AE2475" s="20"/>
      <c r="AF2475" s="20"/>
      <c r="AG2475" s="20"/>
      <c r="AH2475" s="20"/>
      <c r="AI2475" s="20"/>
      <c r="AJ2475" s="20"/>
      <c r="AK2475" s="20"/>
      <c r="AL2475" s="20"/>
      <c r="AM2475" s="20"/>
      <c r="AN2475" s="20"/>
      <c r="AO2475" s="20"/>
      <c r="AP2475" s="20"/>
      <c r="AQ2475" s="20"/>
      <c r="AR2475" s="20"/>
    </row>
    <row r="2476" spans="5:44" x14ac:dyDescent="0.25">
      <c r="E2476" s="20"/>
      <c r="F2476" s="20"/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  <c r="Q2476" s="20"/>
      <c r="R2476" s="20"/>
      <c r="S2476" s="20"/>
      <c r="T2476" s="20"/>
      <c r="U2476" s="20"/>
      <c r="V2476" s="20"/>
      <c r="W2476" s="20"/>
      <c r="X2476" s="20"/>
      <c r="Y2476" s="20"/>
      <c r="Z2476" s="20"/>
      <c r="AA2476" s="20"/>
      <c r="AB2476" s="20"/>
      <c r="AC2476" s="20"/>
      <c r="AD2476" s="20"/>
      <c r="AE2476" s="20"/>
      <c r="AF2476" s="20"/>
      <c r="AG2476" s="20"/>
      <c r="AH2476" s="20"/>
      <c r="AI2476" s="20"/>
      <c r="AJ2476" s="20"/>
      <c r="AK2476" s="20"/>
      <c r="AL2476" s="20"/>
      <c r="AM2476" s="20"/>
      <c r="AN2476" s="20"/>
      <c r="AO2476" s="20"/>
      <c r="AP2476" s="20"/>
      <c r="AQ2476" s="20"/>
      <c r="AR2476" s="20"/>
    </row>
    <row r="2477" spans="5:44" x14ac:dyDescent="0.25">
      <c r="E2477" s="20"/>
      <c r="F2477" s="20"/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  <c r="Q2477" s="20"/>
      <c r="R2477" s="20"/>
      <c r="S2477" s="20"/>
      <c r="T2477" s="20"/>
      <c r="U2477" s="20"/>
      <c r="V2477" s="20"/>
      <c r="W2477" s="20"/>
      <c r="X2477" s="20"/>
      <c r="Y2477" s="20"/>
      <c r="Z2477" s="20"/>
      <c r="AA2477" s="20"/>
      <c r="AB2477" s="20"/>
      <c r="AC2477" s="20"/>
      <c r="AD2477" s="20"/>
      <c r="AE2477" s="20"/>
      <c r="AF2477" s="20"/>
      <c r="AG2477" s="20"/>
      <c r="AH2477" s="20"/>
      <c r="AI2477" s="20"/>
      <c r="AJ2477" s="20"/>
      <c r="AK2477" s="20"/>
      <c r="AL2477" s="20"/>
      <c r="AM2477" s="20"/>
      <c r="AN2477" s="20"/>
      <c r="AO2477" s="20"/>
      <c r="AP2477" s="20"/>
      <c r="AQ2477" s="20"/>
      <c r="AR2477" s="20"/>
    </row>
    <row r="2478" spans="5:44" x14ac:dyDescent="0.25">
      <c r="E2478" s="20"/>
      <c r="F2478" s="20"/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  <c r="Q2478" s="20"/>
      <c r="R2478" s="20"/>
      <c r="S2478" s="20"/>
      <c r="T2478" s="20"/>
      <c r="U2478" s="20"/>
      <c r="V2478" s="20"/>
      <c r="W2478" s="20"/>
      <c r="X2478" s="20"/>
      <c r="Y2478" s="20"/>
      <c r="Z2478" s="20"/>
      <c r="AA2478" s="20"/>
      <c r="AB2478" s="20"/>
      <c r="AC2478" s="20"/>
      <c r="AD2478" s="20"/>
      <c r="AE2478" s="20"/>
      <c r="AF2478" s="20"/>
      <c r="AG2478" s="20"/>
      <c r="AH2478" s="20"/>
      <c r="AI2478" s="20"/>
      <c r="AJ2478" s="20"/>
      <c r="AK2478" s="20"/>
      <c r="AL2478" s="20"/>
      <c r="AM2478" s="20"/>
      <c r="AN2478" s="20"/>
      <c r="AO2478" s="20"/>
      <c r="AP2478" s="20"/>
      <c r="AQ2478" s="20"/>
      <c r="AR2478" s="20"/>
    </row>
    <row r="2479" spans="5:44" x14ac:dyDescent="0.25">
      <c r="E2479" s="20"/>
      <c r="F2479" s="20"/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  <c r="Q2479" s="20"/>
      <c r="R2479" s="20"/>
      <c r="S2479" s="20"/>
      <c r="T2479" s="20"/>
      <c r="U2479" s="20"/>
      <c r="V2479" s="20"/>
      <c r="W2479" s="20"/>
      <c r="X2479" s="20"/>
      <c r="Y2479" s="20"/>
      <c r="Z2479" s="20"/>
      <c r="AA2479" s="20"/>
      <c r="AB2479" s="20"/>
      <c r="AC2479" s="20"/>
      <c r="AD2479" s="20"/>
      <c r="AE2479" s="20"/>
      <c r="AF2479" s="20"/>
      <c r="AG2479" s="20"/>
      <c r="AH2479" s="20"/>
      <c r="AI2479" s="20"/>
      <c r="AJ2479" s="20"/>
      <c r="AK2479" s="20"/>
      <c r="AL2479" s="20"/>
      <c r="AM2479" s="20"/>
      <c r="AN2479" s="20"/>
      <c r="AO2479" s="20"/>
      <c r="AP2479" s="20"/>
      <c r="AQ2479" s="20"/>
      <c r="AR2479" s="20"/>
    </row>
    <row r="2480" spans="5:44" x14ac:dyDescent="0.25">
      <c r="E2480" s="20"/>
      <c r="F2480" s="20"/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  <c r="Q2480" s="20"/>
      <c r="R2480" s="20"/>
      <c r="S2480" s="20"/>
      <c r="T2480" s="20"/>
      <c r="U2480" s="20"/>
      <c r="V2480" s="20"/>
      <c r="W2480" s="20"/>
      <c r="X2480" s="20"/>
      <c r="Y2480" s="20"/>
      <c r="Z2480" s="20"/>
      <c r="AA2480" s="20"/>
      <c r="AB2480" s="20"/>
      <c r="AC2480" s="20"/>
      <c r="AD2480" s="20"/>
      <c r="AE2480" s="20"/>
      <c r="AF2480" s="20"/>
      <c r="AG2480" s="20"/>
      <c r="AH2480" s="20"/>
      <c r="AI2480" s="20"/>
      <c r="AJ2480" s="20"/>
      <c r="AK2480" s="20"/>
      <c r="AL2480" s="20"/>
      <c r="AM2480" s="20"/>
      <c r="AN2480" s="20"/>
      <c r="AO2480" s="20"/>
      <c r="AP2480" s="20"/>
      <c r="AQ2480" s="20"/>
      <c r="AR2480" s="20"/>
    </row>
    <row r="2481" spans="5:44" x14ac:dyDescent="0.25">
      <c r="E2481" s="20"/>
      <c r="F2481" s="20"/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  <c r="Q2481" s="20"/>
      <c r="R2481" s="20"/>
      <c r="S2481" s="20"/>
      <c r="T2481" s="20"/>
      <c r="U2481" s="20"/>
      <c r="V2481" s="20"/>
      <c r="W2481" s="20"/>
      <c r="X2481" s="20"/>
      <c r="Y2481" s="20"/>
      <c r="Z2481" s="20"/>
      <c r="AA2481" s="20"/>
      <c r="AB2481" s="20"/>
      <c r="AC2481" s="20"/>
      <c r="AD2481" s="20"/>
      <c r="AE2481" s="20"/>
      <c r="AF2481" s="20"/>
      <c r="AG2481" s="20"/>
      <c r="AH2481" s="20"/>
      <c r="AI2481" s="20"/>
      <c r="AJ2481" s="20"/>
      <c r="AK2481" s="20"/>
      <c r="AL2481" s="20"/>
      <c r="AM2481" s="20"/>
      <c r="AN2481" s="20"/>
      <c r="AO2481" s="20"/>
      <c r="AP2481" s="20"/>
      <c r="AQ2481" s="20"/>
      <c r="AR2481" s="20"/>
    </row>
    <row r="2482" spans="5:44" x14ac:dyDescent="0.25">
      <c r="E2482" s="20"/>
      <c r="F2482" s="20"/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  <c r="Q2482" s="20"/>
      <c r="R2482" s="20"/>
      <c r="S2482" s="20"/>
      <c r="T2482" s="20"/>
      <c r="U2482" s="20"/>
      <c r="V2482" s="20"/>
      <c r="W2482" s="20"/>
      <c r="X2482" s="20"/>
      <c r="Y2482" s="20"/>
      <c r="Z2482" s="20"/>
      <c r="AA2482" s="20"/>
      <c r="AB2482" s="20"/>
      <c r="AC2482" s="20"/>
      <c r="AD2482" s="20"/>
      <c r="AE2482" s="20"/>
      <c r="AF2482" s="20"/>
      <c r="AG2482" s="20"/>
      <c r="AH2482" s="20"/>
      <c r="AI2482" s="20"/>
      <c r="AJ2482" s="20"/>
      <c r="AK2482" s="20"/>
      <c r="AL2482" s="20"/>
      <c r="AM2482" s="20"/>
      <c r="AN2482" s="20"/>
      <c r="AO2482" s="20"/>
      <c r="AP2482" s="20"/>
      <c r="AQ2482" s="20"/>
      <c r="AR2482" s="20"/>
    </row>
    <row r="2483" spans="5:44" x14ac:dyDescent="0.25"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  <c r="Q2483" s="20"/>
      <c r="R2483" s="20"/>
      <c r="S2483" s="20"/>
      <c r="T2483" s="20"/>
      <c r="U2483" s="20"/>
      <c r="V2483" s="20"/>
      <c r="W2483" s="20"/>
      <c r="X2483" s="20"/>
      <c r="Y2483" s="20"/>
      <c r="Z2483" s="20"/>
      <c r="AA2483" s="20"/>
      <c r="AB2483" s="20"/>
      <c r="AC2483" s="20"/>
      <c r="AD2483" s="20"/>
      <c r="AE2483" s="20"/>
      <c r="AF2483" s="20"/>
      <c r="AG2483" s="20"/>
      <c r="AH2483" s="20"/>
      <c r="AI2483" s="20"/>
      <c r="AJ2483" s="20"/>
      <c r="AK2483" s="20"/>
      <c r="AL2483" s="20"/>
      <c r="AM2483" s="20"/>
      <c r="AN2483" s="20"/>
      <c r="AO2483" s="20"/>
      <c r="AP2483" s="20"/>
      <c r="AQ2483" s="20"/>
      <c r="AR2483" s="20"/>
    </row>
    <row r="2484" spans="5:44" x14ac:dyDescent="0.25">
      <c r="E2484" s="20"/>
      <c r="F2484" s="20"/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  <c r="Q2484" s="20"/>
      <c r="R2484" s="20"/>
      <c r="S2484" s="20"/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  <c r="AE2484" s="20"/>
      <c r="AF2484" s="20"/>
      <c r="AG2484" s="20"/>
      <c r="AH2484" s="20"/>
      <c r="AI2484" s="20"/>
      <c r="AJ2484" s="20"/>
      <c r="AK2484" s="20"/>
      <c r="AL2484" s="20"/>
      <c r="AM2484" s="20"/>
      <c r="AN2484" s="20"/>
      <c r="AO2484" s="20"/>
      <c r="AP2484" s="20"/>
      <c r="AQ2484" s="20"/>
      <c r="AR2484" s="20"/>
    </row>
    <row r="2485" spans="5:44" x14ac:dyDescent="0.25">
      <c r="E2485" s="20"/>
      <c r="F2485" s="20"/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  <c r="Q2485" s="20"/>
      <c r="R2485" s="20"/>
      <c r="S2485" s="20"/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  <c r="AE2485" s="20"/>
      <c r="AF2485" s="20"/>
      <c r="AG2485" s="20"/>
      <c r="AH2485" s="20"/>
      <c r="AI2485" s="20"/>
      <c r="AJ2485" s="20"/>
      <c r="AK2485" s="20"/>
      <c r="AL2485" s="20"/>
      <c r="AM2485" s="20"/>
      <c r="AN2485" s="20"/>
      <c r="AO2485" s="20"/>
      <c r="AP2485" s="20"/>
      <c r="AQ2485" s="20"/>
      <c r="AR2485" s="20"/>
    </row>
    <row r="2486" spans="5:44" x14ac:dyDescent="0.25">
      <c r="E2486" s="20"/>
      <c r="F2486" s="20"/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  <c r="Q2486" s="20"/>
      <c r="R2486" s="20"/>
      <c r="S2486" s="20"/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  <c r="AE2486" s="20"/>
      <c r="AF2486" s="20"/>
      <c r="AG2486" s="20"/>
      <c r="AH2486" s="20"/>
      <c r="AI2486" s="20"/>
      <c r="AJ2486" s="20"/>
      <c r="AK2486" s="20"/>
      <c r="AL2486" s="20"/>
      <c r="AM2486" s="20"/>
      <c r="AN2486" s="20"/>
      <c r="AO2486" s="20"/>
      <c r="AP2486" s="20"/>
      <c r="AQ2486" s="20"/>
      <c r="AR2486" s="20"/>
    </row>
    <row r="2487" spans="5:44" x14ac:dyDescent="0.25">
      <c r="E2487" s="20"/>
      <c r="F2487" s="20"/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  <c r="Q2487" s="20"/>
      <c r="R2487" s="20"/>
      <c r="S2487" s="20"/>
      <c r="T2487" s="20"/>
      <c r="U2487" s="20"/>
      <c r="V2487" s="20"/>
      <c r="W2487" s="20"/>
      <c r="X2487" s="20"/>
      <c r="Y2487" s="20"/>
      <c r="Z2487" s="20"/>
      <c r="AA2487" s="20"/>
      <c r="AB2487" s="20"/>
      <c r="AC2487" s="20"/>
      <c r="AD2487" s="20"/>
      <c r="AE2487" s="20"/>
      <c r="AF2487" s="20"/>
      <c r="AG2487" s="20"/>
      <c r="AH2487" s="20"/>
      <c r="AI2487" s="20"/>
      <c r="AJ2487" s="20"/>
      <c r="AK2487" s="20"/>
      <c r="AL2487" s="20"/>
      <c r="AM2487" s="20"/>
      <c r="AN2487" s="20"/>
      <c r="AO2487" s="20"/>
      <c r="AP2487" s="20"/>
      <c r="AQ2487" s="20"/>
      <c r="AR2487" s="20"/>
    </row>
    <row r="2488" spans="5:44" x14ac:dyDescent="0.25">
      <c r="E2488" s="20"/>
      <c r="F2488" s="20"/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  <c r="Q2488" s="20"/>
      <c r="R2488" s="20"/>
      <c r="S2488" s="20"/>
      <c r="T2488" s="20"/>
      <c r="U2488" s="20"/>
      <c r="V2488" s="20"/>
      <c r="W2488" s="20"/>
      <c r="X2488" s="20"/>
      <c r="Y2488" s="20"/>
      <c r="Z2488" s="20"/>
      <c r="AA2488" s="20"/>
      <c r="AB2488" s="20"/>
      <c r="AC2488" s="20"/>
      <c r="AD2488" s="20"/>
      <c r="AE2488" s="20"/>
      <c r="AF2488" s="20"/>
      <c r="AG2488" s="20"/>
      <c r="AH2488" s="20"/>
      <c r="AI2488" s="20"/>
      <c r="AJ2488" s="20"/>
      <c r="AK2488" s="20"/>
      <c r="AL2488" s="20"/>
      <c r="AM2488" s="20"/>
      <c r="AN2488" s="20"/>
      <c r="AO2488" s="20"/>
      <c r="AP2488" s="20"/>
      <c r="AQ2488" s="20"/>
      <c r="AR2488" s="20"/>
    </row>
    <row r="2489" spans="5:44" x14ac:dyDescent="0.25">
      <c r="E2489" s="20"/>
      <c r="F2489" s="20"/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  <c r="Q2489" s="20"/>
      <c r="R2489" s="20"/>
      <c r="S2489" s="20"/>
      <c r="T2489" s="20"/>
      <c r="U2489" s="20"/>
      <c r="V2489" s="20"/>
      <c r="W2489" s="20"/>
      <c r="X2489" s="20"/>
      <c r="Y2489" s="20"/>
      <c r="Z2489" s="20"/>
      <c r="AA2489" s="20"/>
      <c r="AB2489" s="20"/>
      <c r="AC2489" s="20"/>
      <c r="AD2489" s="20"/>
      <c r="AE2489" s="20"/>
      <c r="AF2489" s="20"/>
      <c r="AG2489" s="20"/>
      <c r="AH2489" s="20"/>
      <c r="AI2489" s="20"/>
      <c r="AJ2489" s="20"/>
      <c r="AK2489" s="20"/>
      <c r="AL2489" s="20"/>
      <c r="AM2489" s="20"/>
      <c r="AN2489" s="20"/>
      <c r="AO2489" s="20"/>
      <c r="AP2489" s="20"/>
      <c r="AQ2489" s="20"/>
      <c r="AR2489" s="20"/>
    </row>
    <row r="2490" spans="5:44" x14ac:dyDescent="0.25">
      <c r="E2490" s="20"/>
      <c r="F2490" s="20"/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  <c r="Q2490" s="20"/>
      <c r="R2490" s="20"/>
      <c r="S2490" s="20"/>
      <c r="T2490" s="20"/>
      <c r="U2490" s="20"/>
      <c r="V2490" s="20"/>
      <c r="W2490" s="20"/>
      <c r="X2490" s="20"/>
      <c r="Y2490" s="20"/>
      <c r="Z2490" s="20"/>
      <c r="AA2490" s="20"/>
      <c r="AB2490" s="20"/>
      <c r="AC2490" s="20"/>
      <c r="AD2490" s="20"/>
      <c r="AE2490" s="20"/>
      <c r="AF2490" s="20"/>
      <c r="AG2490" s="20"/>
      <c r="AH2490" s="20"/>
      <c r="AI2490" s="20"/>
      <c r="AJ2490" s="20"/>
      <c r="AK2490" s="20"/>
      <c r="AL2490" s="20"/>
      <c r="AM2490" s="20"/>
      <c r="AN2490" s="20"/>
      <c r="AO2490" s="20"/>
      <c r="AP2490" s="20"/>
      <c r="AQ2490" s="20"/>
      <c r="AR2490" s="20"/>
    </row>
    <row r="2491" spans="5:44" x14ac:dyDescent="0.25">
      <c r="E2491" s="20"/>
      <c r="F2491" s="20"/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  <c r="Q2491" s="20"/>
      <c r="R2491" s="20"/>
      <c r="S2491" s="20"/>
      <c r="T2491" s="20"/>
      <c r="U2491" s="20"/>
      <c r="V2491" s="20"/>
      <c r="W2491" s="20"/>
      <c r="X2491" s="20"/>
      <c r="Y2491" s="20"/>
      <c r="Z2491" s="20"/>
      <c r="AA2491" s="20"/>
      <c r="AB2491" s="20"/>
      <c r="AC2491" s="20"/>
      <c r="AD2491" s="20"/>
      <c r="AE2491" s="20"/>
      <c r="AF2491" s="20"/>
      <c r="AG2491" s="20"/>
      <c r="AH2491" s="20"/>
      <c r="AI2491" s="20"/>
      <c r="AJ2491" s="20"/>
      <c r="AK2491" s="20"/>
      <c r="AL2491" s="20"/>
      <c r="AM2491" s="20"/>
      <c r="AN2491" s="20"/>
      <c r="AO2491" s="20"/>
      <c r="AP2491" s="20"/>
      <c r="AQ2491" s="20"/>
      <c r="AR2491" s="20"/>
    </row>
    <row r="2492" spans="5:44" x14ac:dyDescent="0.25">
      <c r="E2492" s="20"/>
      <c r="F2492" s="20"/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  <c r="Q2492" s="20"/>
      <c r="R2492" s="20"/>
      <c r="S2492" s="20"/>
      <c r="T2492" s="20"/>
      <c r="U2492" s="20"/>
      <c r="V2492" s="20"/>
      <c r="W2492" s="20"/>
      <c r="X2492" s="20"/>
      <c r="Y2492" s="20"/>
      <c r="Z2492" s="20"/>
      <c r="AA2492" s="20"/>
      <c r="AB2492" s="20"/>
      <c r="AC2492" s="20"/>
      <c r="AD2492" s="20"/>
      <c r="AE2492" s="20"/>
      <c r="AF2492" s="20"/>
      <c r="AG2492" s="20"/>
      <c r="AH2492" s="20"/>
      <c r="AI2492" s="20"/>
      <c r="AJ2492" s="20"/>
      <c r="AK2492" s="20"/>
      <c r="AL2492" s="20"/>
      <c r="AM2492" s="20"/>
      <c r="AN2492" s="20"/>
      <c r="AO2492" s="20"/>
      <c r="AP2492" s="20"/>
      <c r="AQ2492" s="20"/>
      <c r="AR2492" s="20"/>
    </row>
    <row r="2493" spans="5:44" x14ac:dyDescent="0.25">
      <c r="E2493" s="20"/>
      <c r="F2493" s="20"/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  <c r="Q2493" s="20"/>
      <c r="R2493" s="20"/>
      <c r="S2493" s="20"/>
      <c r="T2493" s="20"/>
      <c r="U2493" s="20"/>
      <c r="V2493" s="20"/>
      <c r="W2493" s="20"/>
      <c r="X2493" s="20"/>
      <c r="Y2493" s="20"/>
      <c r="Z2493" s="20"/>
      <c r="AA2493" s="20"/>
      <c r="AB2493" s="20"/>
      <c r="AC2493" s="20"/>
      <c r="AD2493" s="20"/>
      <c r="AE2493" s="20"/>
      <c r="AF2493" s="20"/>
      <c r="AG2493" s="20"/>
      <c r="AH2493" s="20"/>
      <c r="AI2493" s="20"/>
      <c r="AJ2493" s="20"/>
      <c r="AK2493" s="20"/>
      <c r="AL2493" s="20"/>
      <c r="AM2493" s="20"/>
      <c r="AN2493" s="20"/>
      <c r="AO2493" s="20"/>
      <c r="AP2493" s="20"/>
      <c r="AQ2493" s="20"/>
      <c r="AR2493" s="20"/>
    </row>
    <row r="2494" spans="5:44" x14ac:dyDescent="0.25">
      <c r="E2494" s="20"/>
      <c r="F2494" s="20"/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  <c r="Q2494" s="20"/>
      <c r="R2494" s="20"/>
      <c r="S2494" s="20"/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  <c r="AE2494" s="20"/>
      <c r="AF2494" s="20"/>
      <c r="AG2494" s="20"/>
      <c r="AH2494" s="20"/>
      <c r="AI2494" s="20"/>
      <c r="AJ2494" s="20"/>
      <c r="AK2494" s="20"/>
      <c r="AL2494" s="20"/>
      <c r="AM2494" s="20"/>
      <c r="AN2494" s="20"/>
      <c r="AO2494" s="20"/>
      <c r="AP2494" s="20"/>
      <c r="AQ2494" s="20"/>
      <c r="AR2494" s="20"/>
    </row>
    <row r="2495" spans="5:44" x14ac:dyDescent="0.25">
      <c r="E2495" s="20"/>
      <c r="F2495" s="20"/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  <c r="Q2495" s="20"/>
      <c r="R2495" s="20"/>
      <c r="S2495" s="20"/>
      <c r="T2495" s="20"/>
      <c r="U2495" s="20"/>
      <c r="V2495" s="20"/>
      <c r="W2495" s="20"/>
      <c r="X2495" s="20"/>
      <c r="Y2495" s="20"/>
      <c r="Z2495" s="20"/>
      <c r="AA2495" s="20"/>
      <c r="AB2495" s="20"/>
      <c r="AC2495" s="20"/>
      <c r="AD2495" s="20"/>
      <c r="AE2495" s="20"/>
      <c r="AF2495" s="20"/>
      <c r="AG2495" s="20"/>
      <c r="AH2495" s="20"/>
      <c r="AI2495" s="20"/>
      <c r="AJ2495" s="20"/>
      <c r="AK2495" s="20"/>
      <c r="AL2495" s="20"/>
      <c r="AM2495" s="20"/>
      <c r="AN2495" s="20"/>
      <c r="AO2495" s="20"/>
      <c r="AP2495" s="20"/>
      <c r="AQ2495" s="20"/>
      <c r="AR2495" s="20"/>
    </row>
    <row r="2496" spans="5:44" x14ac:dyDescent="0.25">
      <c r="E2496" s="20"/>
      <c r="F2496" s="20"/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  <c r="Q2496" s="20"/>
      <c r="R2496" s="20"/>
      <c r="S2496" s="20"/>
      <c r="T2496" s="20"/>
      <c r="U2496" s="20"/>
      <c r="V2496" s="20"/>
      <c r="W2496" s="20"/>
      <c r="X2496" s="20"/>
      <c r="Y2496" s="20"/>
      <c r="Z2496" s="20"/>
      <c r="AA2496" s="20"/>
      <c r="AB2496" s="20"/>
      <c r="AC2496" s="20"/>
      <c r="AD2496" s="20"/>
      <c r="AE2496" s="20"/>
      <c r="AF2496" s="20"/>
      <c r="AG2496" s="20"/>
      <c r="AH2496" s="20"/>
      <c r="AI2496" s="20"/>
      <c r="AJ2496" s="20"/>
      <c r="AK2496" s="20"/>
      <c r="AL2496" s="20"/>
      <c r="AM2496" s="20"/>
      <c r="AN2496" s="20"/>
      <c r="AO2496" s="20"/>
      <c r="AP2496" s="20"/>
      <c r="AQ2496" s="20"/>
      <c r="AR2496" s="20"/>
    </row>
    <row r="2497" spans="5:44" x14ac:dyDescent="0.25">
      <c r="E2497" s="20"/>
      <c r="F2497" s="20"/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  <c r="Q2497" s="20"/>
      <c r="R2497" s="20"/>
      <c r="S2497" s="20"/>
      <c r="T2497" s="20"/>
      <c r="U2497" s="20"/>
      <c r="V2497" s="20"/>
      <c r="W2497" s="20"/>
      <c r="X2497" s="20"/>
      <c r="Y2497" s="20"/>
      <c r="Z2497" s="20"/>
      <c r="AA2497" s="20"/>
      <c r="AB2497" s="20"/>
      <c r="AC2497" s="20"/>
      <c r="AD2497" s="20"/>
      <c r="AE2497" s="20"/>
      <c r="AF2497" s="20"/>
      <c r="AG2497" s="20"/>
      <c r="AH2497" s="20"/>
      <c r="AI2497" s="20"/>
      <c r="AJ2497" s="20"/>
      <c r="AK2497" s="20"/>
      <c r="AL2497" s="20"/>
      <c r="AM2497" s="20"/>
      <c r="AN2497" s="20"/>
      <c r="AO2497" s="20"/>
      <c r="AP2497" s="20"/>
      <c r="AQ2497" s="20"/>
      <c r="AR2497" s="20"/>
    </row>
    <row r="2498" spans="5:44" x14ac:dyDescent="0.25">
      <c r="E2498" s="20"/>
      <c r="F2498" s="20"/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  <c r="AE2498" s="20"/>
      <c r="AF2498" s="20"/>
      <c r="AG2498" s="20"/>
      <c r="AH2498" s="20"/>
      <c r="AI2498" s="20"/>
      <c r="AJ2498" s="20"/>
      <c r="AK2498" s="20"/>
      <c r="AL2498" s="20"/>
      <c r="AM2498" s="20"/>
      <c r="AN2498" s="20"/>
      <c r="AO2498" s="20"/>
      <c r="AP2498" s="20"/>
      <c r="AQ2498" s="20"/>
      <c r="AR2498" s="20"/>
    </row>
    <row r="2499" spans="5:44" x14ac:dyDescent="0.25">
      <c r="E2499" s="20"/>
      <c r="F2499" s="20"/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  <c r="Q2499" s="20"/>
      <c r="R2499" s="20"/>
      <c r="S2499" s="20"/>
      <c r="T2499" s="20"/>
      <c r="U2499" s="20"/>
      <c r="V2499" s="20"/>
      <c r="W2499" s="20"/>
      <c r="X2499" s="20"/>
      <c r="Y2499" s="20"/>
      <c r="Z2499" s="20"/>
      <c r="AA2499" s="20"/>
      <c r="AB2499" s="20"/>
      <c r="AC2499" s="20"/>
      <c r="AD2499" s="20"/>
      <c r="AE2499" s="20"/>
      <c r="AF2499" s="20"/>
      <c r="AG2499" s="20"/>
      <c r="AH2499" s="20"/>
      <c r="AI2499" s="20"/>
      <c r="AJ2499" s="20"/>
      <c r="AK2499" s="20"/>
      <c r="AL2499" s="20"/>
      <c r="AM2499" s="20"/>
      <c r="AN2499" s="20"/>
      <c r="AO2499" s="20"/>
      <c r="AP2499" s="20"/>
      <c r="AQ2499" s="20"/>
      <c r="AR2499" s="20"/>
    </row>
    <row r="2500" spans="5:44" x14ac:dyDescent="0.25">
      <c r="E2500" s="20"/>
      <c r="F2500" s="20"/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  <c r="AE2500" s="20"/>
      <c r="AF2500" s="20"/>
      <c r="AG2500" s="20"/>
      <c r="AH2500" s="20"/>
      <c r="AI2500" s="20"/>
      <c r="AJ2500" s="20"/>
      <c r="AK2500" s="20"/>
      <c r="AL2500" s="20"/>
      <c r="AM2500" s="20"/>
      <c r="AN2500" s="20"/>
      <c r="AO2500" s="20"/>
      <c r="AP2500" s="20"/>
      <c r="AQ2500" s="20"/>
      <c r="AR2500" s="20"/>
    </row>
    <row r="2501" spans="5:44" x14ac:dyDescent="0.25">
      <c r="E2501" s="20"/>
      <c r="F2501" s="20"/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  <c r="Q2501" s="20"/>
      <c r="R2501" s="20"/>
      <c r="S2501" s="20"/>
      <c r="T2501" s="20"/>
      <c r="U2501" s="20"/>
      <c r="V2501" s="20"/>
      <c r="W2501" s="20"/>
      <c r="X2501" s="20"/>
      <c r="Y2501" s="20"/>
      <c r="Z2501" s="20"/>
      <c r="AA2501" s="20"/>
      <c r="AB2501" s="20"/>
      <c r="AC2501" s="20"/>
      <c r="AD2501" s="20"/>
      <c r="AE2501" s="20"/>
      <c r="AF2501" s="20"/>
      <c r="AG2501" s="20"/>
      <c r="AH2501" s="20"/>
      <c r="AI2501" s="20"/>
      <c r="AJ2501" s="20"/>
      <c r="AK2501" s="20"/>
      <c r="AL2501" s="20"/>
      <c r="AM2501" s="20"/>
      <c r="AN2501" s="20"/>
      <c r="AO2501" s="20"/>
      <c r="AP2501" s="20"/>
      <c r="AQ2501" s="20"/>
      <c r="AR2501" s="20"/>
    </row>
    <row r="2502" spans="5:44" x14ac:dyDescent="0.25"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  <c r="AE2502" s="20"/>
      <c r="AF2502" s="20"/>
      <c r="AG2502" s="20"/>
      <c r="AH2502" s="20"/>
      <c r="AI2502" s="20"/>
      <c r="AJ2502" s="20"/>
      <c r="AK2502" s="20"/>
      <c r="AL2502" s="20"/>
      <c r="AM2502" s="20"/>
      <c r="AN2502" s="20"/>
      <c r="AO2502" s="20"/>
      <c r="AP2502" s="20"/>
      <c r="AQ2502" s="20"/>
      <c r="AR2502" s="20"/>
    </row>
    <row r="2503" spans="5:44" x14ac:dyDescent="0.25">
      <c r="E2503" s="20"/>
      <c r="F2503" s="20"/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  <c r="Q2503" s="20"/>
      <c r="R2503" s="20"/>
      <c r="S2503" s="20"/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  <c r="AE2503" s="20"/>
      <c r="AF2503" s="20"/>
      <c r="AG2503" s="20"/>
      <c r="AH2503" s="20"/>
      <c r="AI2503" s="20"/>
      <c r="AJ2503" s="20"/>
      <c r="AK2503" s="20"/>
      <c r="AL2503" s="20"/>
      <c r="AM2503" s="20"/>
      <c r="AN2503" s="20"/>
      <c r="AO2503" s="20"/>
      <c r="AP2503" s="20"/>
      <c r="AQ2503" s="20"/>
      <c r="AR2503" s="20"/>
    </row>
    <row r="2504" spans="5:44" x14ac:dyDescent="0.25"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  <c r="AE2504" s="20"/>
      <c r="AF2504" s="20"/>
      <c r="AG2504" s="20"/>
      <c r="AH2504" s="20"/>
      <c r="AI2504" s="20"/>
      <c r="AJ2504" s="20"/>
      <c r="AK2504" s="20"/>
      <c r="AL2504" s="20"/>
      <c r="AM2504" s="20"/>
      <c r="AN2504" s="20"/>
      <c r="AO2504" s="20"/>
      <c r="AP2504" s="20"/>
      <c r="AQ2504" s="20"/>
      <c r="AR2504" s="20"/>
    </row>
    <row r="2505" spans="5:44" x14ac:dyDescent="0.25">
      <c r="E2505" s="20"/>
      <c r="F2505" s="20"/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  <c r="Q2505" s="20"/>
      <c r="R2505" s="20"/>
      <c r="S2505" s="20"/>
      <c r="T2505" s="20"/>
      <c r="U2505" s="20"/>
      <c r="V2505" s="20"/>
      <c r="W2505" s="20"/>
      <c r="X2505" s="20"/>
      <c r="Y2505" s="20"/>
      <c r="Z2505" s="20"/>
      <c r="AA2505" s="20"/>
      <c r="AB2505" s="20"/>
      <c r="AC2505" s="20"/>
      <c r="AD2505" s="20"/>
      <c r="AE2505" s="20"/>
      <c r="AF2505" s="20"/>
      <c r="AG2505" s="20"/>
      <c r="AH2505" s="20"/>
      <c r="AI2505" s="20"/>
      <c r="AJ2505" s="20"/>
      <c r="AK2505" s="20"/>
      <c r="AL2505" s="20"/>
      <c r="AM2505" s="20"/>
      <c r="AN2505" s="20"/>
      <c r="AO2505" s="20"/>
      <c r="AP2505" s="20"/>
      <c r="AQ2505" s="20"/>
      <c r="AR2505" s="20"/>
    </row>
    <row r="2506" spans="5:44" x14ac:dyDescent="0.25">
      <c r="E2506" s="20"/>
      <c r="F2506" s="20"/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  <c r="Q2506" s="20"/>
      <c r="R2506" s="20"/>
      <c r="S2506" s="20"/>
      <c r="T2506" s="20"/>
      <c r="U2506" s="20"/>
      <c r="V2506" s="20"/>
      <c r="W2506" s="20"/>
      <c r="X2506" s="20"/>
      <c r="Y2506" s="20"/>
      <c r="Z2506" s="20"/>
      <c r="AA2506" s="20"/>
      <c r="AB2506" s="20"/>
      <c r="AC2506" s="20"/>
      <c r="AD2506" s="20"/>
      <c r="AE2506" s="20"/>
      <c r="AF2506" s="20"/>
      <c r="AG2506" s="20"/>
      <c r="AH2506" s="20"/>
      <c r="AI2506" s="20"/>
      <c r="AJ2506" s="20"/>
      <c r="AK2506" s="20"/>
      <c r="AL2506" s="20"/>
      <c r="AM2506" s="20"/>
      <c r="AN2506" s="20"/>
      <c r="AO2506" s="20"/>
      <c r="AP2506" s="20"/>
      <c r="AQ2506" s="20"/>
      <c r="AR2506" s="20"/>
    </row>
    <row r="2507" spans="5:44" x14ac:dyDescent="0.25"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  <c r="AE2507" s="20"/>
      <c r="AF2507" s="20"/>
      <c r="AG2507" s="20"/>
      <c r="AH2507" s="20"/>
      <c r="AI2507" s="20"/>
      <c r="AJ2507" s="20"/>
      <c r="AK2507" s="20"/>
      <c r="AL2507" s="20"/>
      <c r="AM2507" s="20"/>
      <c r="AN2507" s="20"/>
      <c r="AO2507" s="20"/>
      <c r="AP2507" s="20"/>
      <c r="AQ2507" s="20"/>
      <c r="AR2507" s="20"/>
    </row>
    <row r="2508" spans="5:44" x14ac:dyDescent="0.25">
      <c r="E2508" s="20"/>
      <c r="F2508" s="20"/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  <c r="AE2508" s="20"/>
      <c r="AF2508" s="20"/>
      <c r="AG2508" s="20"/>
      <c r="AH2508" s="20"/>
      <c r="AI2508" s="20"/>
      <c r="AJ2508" s="20"/>
      <c r="AK2508" s="20"/>
      <c r="AL2508" s="20"/>
      <c r="AM2508" s="20"/>
      <c r="AN2508" s="20"/>
      <c r="AO2508" s="20"/>
      <c r="AP2508" s="20"/>
      <c r="AQ2508" s="20"/>
      <c r="AR2508" s="20"/>
    </row>
    <row r="2509" spans="5:44" x14ac:dyDescent="0.25">
      <c r="E2509" s="20"/>
      <c r="F2509" s="20"/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  <c r="AE2509" s="20"/>
      <c r="AF2509" s="20"/>
      <c r="AG2509" s="20"/>
      <c r="AH2509" s="20"/>
      <c r="AI2509" s="20"/>
      <c r="AJ2509" s="20"/>
      <c r="AK2509" s="20"/>
      <c r="AL2509" s="20"/>
      <c r="AM2509" s="20"/>
      <c r="AN2509" s="20"/>
      <c r="AO2509" s="20"/>
      <c r="AP2509" s="20"/>
      <c r="AQ2509" s="20"/>
      <c r="AR2509" s="20"/>
    </row>
    <row r="2510" spans="5:44" x14ac:dyDescent="0.25">
      <c r="E2510" s="20"/>
      <c r="F2510" s="20"/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  <c r="Q2510" s="20"/>
      <c r="R2510" s="20"/>
      <c r="S2510" s="20"/>
      <c r="T2510" s="20"/>
      <c r="U2510" s="20"/>
      <c r="V2510" s="20"/>
      <c r="W2510" s="20"/>
      <c r="X2510" s="20"/>
      <c r="Y2510" s="20"/>
      <c r="Z2510" s="20"/>
      <c r="AA2510" s="20"/>
      <c r="AB2510" s="20"/>
      <c r="AC2510" s="20"/>
      <c r="AD2510" s="20"/>
      <c r="AE2510" s="20"/>
      <c r="AF2510" s="20"/>
      <c r="AG2510" s="20"/>
      <c r="AH2510" s="20"/>
      <c r="AI2510" s="20"/>
      <c r="AJ2510" s="20"/>
      <c r="AK2510" s="20"/>
      <c r="AL2510" s="20"/>
      <c r="AM2510" s="20"/>
      <c r="AN2510" s="20"/>
      <c r="AO2510" s="20"/>
      <c r="AP2510" s="20"/>
      <c r="AQ2510" s="20"/>
      <c r="AR2510" s="20"/>
    </row>
    <row r="2511" spans="5:44" x14ac:dyDescent="0.25">
      <c r="E2511" s="20"/>
      <c r="F2511" s="20"/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  <c r="Q2511" s="20"/>
      <c r="R2511" s="20"/>
      <c r="S2511" s="20"/>
      <c r="T2511" s="20"/>
      <c r="U2511" s="20"/>
      <c r="V2511" s="20"/>
      <c r="W2511" s="20"/>
      <c r="X2511" s="20"/>
      <c r="Y2511" s="20"/>
      <c r="Z2511" s="20"/>
      <c r="AA2511" s="20"/>
      <c r="AB2511" s="20"/>
      <c r="AC2511" s="20"/>
      <c r="AD2511" s="20"/>
      <c r="AE2511" s="20"/>
      <c r="AF2511" s="20"/>
      <c r="AG2511" s="20"/>
      <c r="AH2511" s="20"/>
      <c r="AI2511" s="20"/>
      <c r="AJ2511" s="20"/>
      <c r="AK2511" s="20"/>
      <c r="AL2511" s="20"/>
      <c r="AM2511" s="20"/>
      <c r="AN2511" s="20"/>
      <c r="AO2511" s="20"/>
      <c r="AP2511" s="20"/>
      <c r="AQ2511" s="20"/>
      <c r="AR2511" s="20"/>
    </row>
    <row r="2512" spans="5:44" x14ac:dyDescent="0.25">
      <c r="E2512" s="20"/>
      <c r="F2512" s="20"/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  <c r="Q2512" s="20"/>
      <c r="R2512" s="20"/>
      <c r="S2512" s="20"/>
      <c r="T2512" s="20"/>
      <c r="U2512" s="20"/>
      <c r="V2512" s="20"/>
      <c r="W2512" s="20"/>
      <c r="X2512" s="20"/>
      <c r="Y2512" s="20"/>
      <c r="Z2512" s="20"/>
      <c r="AA2512" s="20"/>
      <c r="AB2512" s="20"/>
      <c r="AC2512" s="20"/>
      <c r="AD2512" s="20"/>
      <c r="AE2512" s="20"/>
      <c r="AF2512" s="20"/>
      <c r="AG2512" s="20"/>
      <c r="AH2512" s="20"/>
      <c r="AI2512" s="20"/>
      <c r="AJ2512" s="20"/>
      <c r="AK2512" s="20"/>
      <c r="AL2512" s="20"/>
      <c r="AM2512" s="20"/>
      <c r="AN2512" s="20"/>
      <c r="AO2512" s="20"/>
      <c r="AP2512" s="20"/>
      <c r="AQ2512" s="20"/>
      <c r="AR2512" s="20"/>
    </row>
    <row r="2513" spans="5:44" x14ac:dyDescent="0.25">
      <c r="E2513" s="20"/>
      <c r="F2513" s="20"/>
      <c r="G2513" s="20"/>
      <c r="H2513" s="20"/>
      <c r="I2513" s="20"/>
      <c r="J2513" s="20"/>
      <c r="K2513" s="20"/>
      <c r="L2513" s="20"/>
      <c r="M2513" s="20"/>
      <c r="N2513" s="20"/>
      <c r="O2513" s="20"/>
      <c r="P2513" s="20"/>
      <c r="Q2513" s="20"/>
      <c r="R2513" s="20"/>
      <c r="S2513" s="20"/>
      <c r="T2513" s="20"/>
      <c r="U2513" s="20"/>
      <c r="V2513" s="20"/>
      <c r="W2513" s="20"/>
      <c r="X2513" s="20"/>
      <c r="Y2513" s="20"/>
      <c r="Z2513" s="20"/>
      <c r="AA2513" s="20"/>
      <c r="AB2513" s="20"/>
      <c r="AC2513" s="20"/>
      <c r="AD2513" s="20"/>
      <c r="AE2513" s="20"/>
      <c r="AF2513" s="20"/>
      <c r="AG2513" s="20"/>
      <c r="AH2513" s="20"/>
      <c r="AI2513" s="20"/>
      <c r="AJ2513" s="20"/>
      <c r="AK2513" s="20"/>
      <c r="AL2513" s="20"/>
      <c r="AM2513" s="20"/>
      <c r="AN2513" s="20"/>
      <c r="AO2513" s="20"/>
      <c r="AP2513" s="20"/>
      <c r="AQ2513" s="20"/>
      <c r="AR2513" s="20"/>
    </row>
    <row r="2514" spans="5:44" x14ac:dyDescent="0.25">
      <c r="E2514" s="20"/>
      <c r="F2514" s="20"/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  <c r="Q2514" s="20"/>
      <c r="R2514" s="20"/>
      <c r="S2514" s="20"/>
      <c r="T2514" s="20"/>
      <c r="U2514" s="20"/>
      <c r="V2514" s="20"/>
      <c r="W2514" s="20"/>
      <c r="X2514" s="20"/>
      <c r="Y2514" s="20"/>
      <c r="Z2514" s="20"/>
      <c r="AA2514" s="20"/>
      <c r="AB2514" s="20"/>
      <c r="AC2514" s="20"/>
      <c r="AD2514" s="20"/>
      <c r="AE2514" s="20"/>
      <c r="AF2514" s="20"/>
      <c r="AG2514" s="20"/>
      <c r="AH2514" s="20"/>
      <c r="AI2514" s="20"/>
      <c r="AJ2514" s="20"/>
      <c r="AK2514" s="20"/>
      <c r="AL2514" s="20"/>
      <c r="AM2514" s="20"/>
      <c r="AN2514" s="20"/>
      <c r="AO2514" s="20"/>
      <c r="AP2514" s="20"/>
      <c r="AQ2514" s="20"/>
      <c r="AR2514" s="20"/>
    </row>
    <row r="2515" spans="5:44" x14ac:dyDescent="0.25">
      <c r="E2515" s="20"/>
      <c r="F2515" s="20"/>
      <c r="G2515" s="20"/>
      <c r="H2515" s="20"/>
      <c r="I2515" s="20"/>
      <c r="J2515" s="20"/>
      <c r="K2515" s="20"/>
      <c r="L2515" s="20"/>
      <c r="M2515" s="20"/>
      <c r="N2515" s="20"/>
      <c r="O2515" s="20"/>
      <c r="P2515" s="20"/>
      <c r="Q2515" s="20"/>
      <c r="R2515" s="20"/>
      <c r="S2515" s="20"/>
      <c r="T2515" s="20"/>
      <c r="U2515" s="20"/>
      <c r="V2515" s="20"/>
      <c r="W2515" s="20"/>
      <c r="X2515" s="20"/>
      <c r="Y2515" s="20"/>
      <c r="Z2515" s="20"/>
      <c r="AA2515" s="20"/>
      <c r="AB2515" s="20"/>
      <c r="AC2515" s="20"/>
      <c r="AD2515" s="20"/>
      <c r="AE2515" s="20"/>
      <c r="AF2515" s="20"/>
      <c r="AG2515" s="20"/>
      <c r="AH2515" s="20"/>
      <c r="AI2515" s="20"/>
      <c r="AJ2515" s="20"/>
      <c r="AK2515" s="20"/>
      <c r="AL2515" s="20"/>
      <c r="AM2515" s="20"/>
      <c r="AN2515" s="20"/>
      <c r="AO2515" s="20"/>
      <c r="AP2515" s="20"/>
      <c r="AQ2515" s="20"/>
      <c r="AR2515" s="20"/>
    </row>
    <row r="2516" spans="5:44" x14ac:dyDescent="0.25">
      <c r="E2516" s="20"/>
      <c r="F2516" s="20"/>
      <c r="G2516" s="20"/>
      <c r="H2516" s="20"/>
      <c r="I2516" s="20"/>
      <c r="J2516" s="20"/>
      <c r="K2516" s="20"/>
      <c r="L2516" s="20"/>
      <c r="M2516" s="20"/>
      <c r="N2516" s="20"/>
      <c r="O2516" s="20"/>
      <c r="P2516" s="20"/>
      <c r="Q2516" s="20"/>
      <c r="R2516" s="20"/>
      <c r="S2516" s="20"/>
      <c r="T2516" s="20"/>
      <c r="U2516" s="20"/>
      <c r="V2516" s="20"/>
      <c r="W2516" s="20"/>
      <c r="X2516" s="20"/>
      <c r="Y2516" s="20"/>
      <c r="Z2516" s="20"/>
      <c r="AA2516" s="20"/>
      <c r="AB2516" s="20"/>
      <c r="AC2516" s="20"/>
      <c r="AD2516" s="20"/>
      <c r="AE2516" s="20"/>
      <c r="AF2516" s="20"/>
      <c r="AG2516" s="20"/>
      <c r="AH2516" s="20"/>
      <c r="AI2516" s="20"/>
      <c r="AJ2516" s="20"/>
      <c r="AK2516" s="20"/>
      <c r="AL2516" s="20"/>
      <c r="AM2516" s="20"/>
      <c r="AN2516" s="20"/>
      <c r="AO2516" s="20"/>
      <c r="AP2516" s="20"/>
      <c r="AQ2516" s="20"/>
      <c r="AR2516" s="20"/>
    </row>
    <row r="2517" spans="5:44" x14ac:dyDescent="0.25">
      <c r="E2517" s="20"/>
      <c r="F2517" s="20"/>
      <c r="G2517" s="20"/>
      <c r="H2517" s="20"/>
      <c r="I2517" s="20"/>
      <c r="J2517" s="20"/>
      <c r="K2517" s="20"/>
      <c r="L2517" s="20"/>
      <c r="M2517" s="20"/>
      <c r="N2517" s="20"/>
      <c r="O2517" s="20"/>
      <c r="P2517" s="20"/>
      <c r="Q2517" s="20"/>
      <c r="R2517" s="20"/>
      <c r="S2517" s="20"/>
      <c r="T2517" s="20"/>
      <c r="U2517" s="20"/>
      <c r="V2517" s="20"/>
      <c r="W2517" s="20"/>
      <c r="X2517" s="20"/>
      <c r="Y2517" s="20"/>
      <c r="Z2517" s="20"/>
      <c r="AA2517" s="20"/>
      <c r="AB2517" s="20"/>
      <c r="AC2517" s="20"/>
      <c r="AD2517" s="20"/>
      <c r="AE2517" s="20"/>
      <c r="AF2517" s="20"/>
      <c r="AG2517" s="20"/>
      <c r="AH2517" s="20"/>
      <c r="AI2517" s="20"/>
      <c r="AJ2517" s="20"/>
      <c r="AK2517" s="20"/>
      <c r="AL2517" s="20"/>
      <c r="AM2517" s="20"/>
      <c r="AN2517" s="20"/>
      <c r="AO2517" s="20"/>
      <c r="AP2517" s="20"/>
      <c r="AQ2517" s="20"/>
      <c r="AR2517" s="20"/>
    </row>
    <row r="2518" spans="5:44" x14ac:dyDescent="0.25">
      <c r="E2518" s="20"/>
      <c r="F2518" s="20"/>
      <c r="G2518" s="20"/>
      <c r="H2518" s="20"/>
      <c r="I2518" s="20"/>
      <c r="J2518" s="20"/>
      <c r="K2518" s="20"/>
      <c r="L2518" s="20"/>
      <c r="M2518" s="20"/>
      <c r="N2518" s="20"/>
      <c r="O2518" s="20"/>
      <c r="P2518" s="20"/>
      <c r="Q2518" s="20"/>
      <c r="R2518" s="20"/>
      <c r="S2518" s="20"/>
      <c r="T2518" s="20"/>
      <c r="U2518" s="20"/>
      <c r="V2518" s="20"/>
      <c r="W2518" s="20"/>
      <c r="X2518" s="20"/>
      <c r="Y2518" s="20"/>
      <c r="Z2518" s="20"/>
      <c r="AA2518" s="20"/>
      <c r="AB2518" s="20"/>
      <c r="AC2518" s="20"/>
      <c r="AD2518" s="20"/>
      <c r="AE2518" s="20"/>
      <c r="AF2518" s="20"/>
      <c r="AG2518" s="20"/>
      <c r="AH2518" s="20"/>
      <c r="AI2518" s="20"/>
      <c r="AJ2518" s="20"/>
      <c r="AK2518" s="20"/>
      <c r="AL2518" s="20"/>
      <c r="AM2518" s="20"/>
      <c r="AN2518" s="20"/>
      <c r="AO2518" s="20"/>
      <c r="AP2518" s="20"/>
      <c r="AQ2518" s="20"/>
      <c r="AR2518" s="20"/>
    </row>
    <row r="2519" spans="5:44" x14ac:dyDescent="0.25">
      <c r="E2519" s="20"/>
      <c r="F2519" s="20"/>
      <c r="G2519" s="20"/>
      <c r="H2519" s="20"/>
      <c r="I2519" s="20"/>
      <c r="J2519" s="20"/>
      <c r="K2519" s="20"/>
      <c r="L2519" s="20"/>
      <c r="M2519" s="20"/>
      <c r="N2519" s="20"/>
      <c r="O2519" s="20"/>
      <c r="P2519" s="20"/>
      <c r="Q2519" s="20"/>
      <c r="R2519" s="20"/>
      <c r="S2519" s="20"/>
      <c r="T2519" s="20"/>
      <c r="U2519" s="20"/>
      <c r="V2519" s="20"/>
      <c r="W2519" s="20"/>
      <c r="X2519" s="20"/>
      <c r="Y2519" s="20"/>
      <c r="Z2519" s="20"/>
      <c r="AA2519" s="20"/>
      <c r="AB2519" s="20"/>
      <c r="AC2519" s="20"/>
      <c r="AD2519" s="20"/>
      <c r="AE2519" s="20"/>
      <c r="AF2519" s="20"/>
      <c r="AG2519" s="20"/>
      <c r="AH2519" s="20"/>
      <c r="AI2519" s="20"/>
      <c r="AJ2519" s="20"/>
      <c r="AK2519" s="20"/>
      <c r="AL2519" s="20"/>
      <c r="AM2519" s="20"/>
      <c r="AN2519" s="20"/>
      <c r="AO2519" s="20"/>
      <c r="AP2519" s="20"/>
      <c r="AQ2519" s="20"/>
      <c r="AR2519" s="20"/>
    </row>
    <row r="2520" spans="5:44" x14ac:dyDescent="0.25">
      <c r="E2520" s="20"/>
      <c r="F2520" s="20"/>
      <c r="G2520" s="20"/>
      <c r="H2520" s="20"/>
      <c r="I2520" s="20"/>
      <c r="J2520" s="20"/>
      <c r="K2520" s="20"/>
      <c r="L2520" s="20"/>
      <c r="M2520" s="20"/>
      <c r="N2520" s="20"/>
      <c r="O2520" s="20"/>
      <c r="P2520" s="20"/>
      <c r="Q2520" s="20"/>
      <c r="R2520" s="20"/>
      <c r="S2520" s="20"/>
      <c r="T2520" s="20"/>
      <c r="U2520" s="20"/>
      <c r="V2520" s="20"/>
      <c r="W2520" s="20"/>
      <c r="X2520" s="20"/>
      <c r="Y2520" s="20"/>
      <c r="Z2520" s="20"/>
      <c r="AA2520" s="20"/>
      <c r="AB2520" s="20"/>
      <c r="AC2520" s="20"/>
      <c r="AD2520" s="20"/>
      <c r="AE2520" s="20"/>
      <c r="AF2520" s="20"/>
      <c r="AG2520" s="20"/>
      <c r="AH2520" s="20"/>
      <c r="AI2520" s="20"/>
      <c r="AJ2520" s="20"/>
      <c r="AK2520" s="20"/>
      <c r="AL2520" s="20"/>
      <c r="AM2520" s="20"/>
      <c r="AN2520" s="20"/>
      <c r="AO2520" s="20"/>
      <c r="AP2520" s="20"/>
      <c r="AQ2520" s="20"/>
      <c r="AR2520" s="20"/>
    </row>
    <row r="2521" spans="5:44" x14ac:dyDescent="0.25">
      <c r="E2521" s="20"/>
      <c r="F2521" s="20"/>
      <c r="G2521" s="20"/>
      <c r="H2521" s="20"/>
      <c r="I2521" s="20"/>
      <c r="J2521" s="20"/>
      <c r="K2521" s="20"/>
      <c r="L2521" s="20"/>
      <c r="M2521" s="20"/>
      <c r="N2521" s="20"/>
      <c r="O2521" s="20"/>
      <c r="P2521" s="20"/>
      <c r="Q2521" s="20"/>
      <c r="R2521" s="20"/>
      <c r="S2521" s="20"/>
      <c r="T2521" s="20"/>
      <c r="U2521" s="20"/>
      <c r="V2521" s="20"/>
      <c r="W2521" s="20"/>
      <c r="X2521" s="20"/>
      <c r="Y2521" s="20"/>
      <c r="Z2521" s="20"/>
      <c r="AA2521" s="20"/>
      <c r="AB2521" s="20"/>
      <c r="AC2521" s="20"/>
      <c r="AD2521" s="20"/>
      <c r="AE2521" s="20"/>
      <c r="AF2521" s="20"/>
      <c r="AG2521" s="20"/>
      <c r="AH2521" s="20"/>
      <c r="AI2521" s="20"/>
      <c r="AJ2521" s="20"/>
      <c r="AK2521" s="20"/>
      <c r="AL2521" s="20"/>
      <c r="AM2521" s="20"/>
      <c r="AN2521" s="20"/>
      <c r="AO2521" s="20"/>
      <c r="AP2521" s="20"/>
      <c r="AQ2521" s="20"/>
      <c r="AR2521" s="20"/>
    </row>
    <row r="2522" spans="5:44" x14ac:dyDescent="0.25">
      <c r="E2522" s="20"/>
      <c r="F2522" s="20"/>
      <c r="G2522" s="20"/>
      <c r="H2522" s="20"/>
      <c r="I2522" s="20"/>
      <c r="J2522" s="20"/>
      <c r="K2522" s="20"/>
      <c r="L2522" s="20"/>
      <c r="M2522" s="20"/>
      <c r="N2522" s="20"/>
      <c r="O2522" s="20"/>
      <c r="P2522" s="20"/>
      <c r="Q2522" s="20"/>
      <c r="R2522" s="20"/>
      <c r="S2522" s="20"/>
      <c r="T2522" s="20"/>
      <c r="U2522" s="20"/>
      <c r="V2522" s="20"/>
      <c r="W2522" s="20"/>
      <c r="X2522" s="20"/>
      <c r="Y2522" s="20"/>
      <c r="Z2522" s="20"/>
      <c r="AA2522" s="20"/>
      <c r="AB2522" s="20"/>
      <c r="AC2522" s="20"/>
      <c r="AD2522" s="20"/>
      <c r="AE2522" s="20"/>
      <c r="AF2522" s="20"/>
      <c r="AG2522" s="20"/>
      <c r="AH2522" s="20"/>
      <c r="AI2522" s="20"/>
      <c r="AJ2522" s="20"/>
      <c r="AK2522" s="20"/>
      <c r="AL2522" s="20"/>
      <c r="AM2522" s="20"/>
      <c r="AN2522" s="20"/>
      <c r="AO2522" s="20"/>
      <c r="AP2522" s="20"/>
      <c r="AQ2522" s="20"/>
      <c r="AR2522" s="20"/>
    </row>
    <row r="2523" spans="5:44" x14ac:dyDescent="0.25">
      <c r="E2523" s="20"/>
      <c r="F2523" s="20"/>
      <c r="G2523" s="20"/>
      <c r="H2523" s="20"/>
      <c r="I2523" s="20"/>
      <c r="J2523" s="20"/>
      <c r="K2523" s="20"/>
      <c r="L2523" s="20"/>
      <c r="M2523" s="20"/>
      <c r="N2523" s="20"/>
      <c r="O2523" s="20"/>
      <c r="P2523" s="20"/>
      <c r="Q2523" s="20"/>
      <c r="R2523" s="20"/>
      <c r="S2523" s="20"/>
      <c r="T2523" s="20"/>
      <c r="U2523" s="20"/>
      <c r="V2523" s="20"/>
      <c r="W2523" s="20"/>
      <c r="X2523" s="20"/>
      <c r="Y2523" s="20"/>
      <c r="Z2523" s="20"/>
      <c r="AA2523" s="20"/>
      <c r="AB2523" s="20"/>
      <c r="AC2523" s="20"/>
      <c r="AD2523" s="20"/>
      <c r="AE2523" s="20"/>
      <c r="AF2523" s="20"/>
      <c r="AG2523" s="20"/>
      <c r="AH2523" s="20"/>
      <c r="AI2523" s="20"/>
      <c r="AJ2523" s="20"/>
      <c r="AK2523" s="20"/>
      <c r="AL2523" s="20"/>
      <c r="AM2523" s="20"/>
      <c r="AN2523" s="20"/>
      <c r="AO2523" s="20"/>
      <c r="AP2523" s="20"/>
      <c r="AQ2523" s="20"/>
      <c r="AR2523" s="20"/>
    </row>
    <row r="2524" spans="5:44" x14ac:dyDescent="0.25">
      <c r="E2524" s="20"/>
      <c r="F2524" s="20"/>
      <c r="G2524" s="20"/>
      <c r="H2524" s="20"/>
      <c r="I2524" s="20"/>
      <c r="J2524" s="20"/>
      <c r="K2524" s="20"/>
      <c r="L2524" s="20"/>
      <c r="M2524" s="20"/>
      <c r="N2524" s="20"/>
      <c r="O2524" s="20"/>
      <c r="P2524" s="20"/>
      <c r="Q2524" s="20"/>
      <c r="R2524" s="20"/>
      <c r="S2524" s="20"/>
      <c r="T2524" s="20"/>
      <c r="U2524" s="20"/>
      <c r="V2524" s="20"/>
      <c r="W2524" s="20"/>
      <c r="X2524" s="20"/>
      <c r="Y2524" s="20"/>
      <c r="Z2524" s="20"/>
      <c r="AA2524" s="20"/>
      <c r="AB2524" s="20"/>
      <c r="AC2524" s="20"/>
      <c r="AD2524" s="20"/>
      <c r="AE2524" s="20"/>
      <c r="AF2524" s="20"/>
      <c r="AG2524" s="20"/>
      <c r="AH2524" s="20"/>
      <c r="AI2524" s="20"/>
      <c r="AJ2524" s="20"/>
      <c r="AK2524" s="20"/>
      <c r="AL2524" s="20"/>
      <c r="AM2524" s="20"/>
      <c r="AN2524" s="20"/>
      <c r="AO2524" s="20"/>
      <c r="AP2524" s="20"/>
      <c r="AQ2524" s="20"/>
      <c r="AR2524" s="20"/>
    </row>
    <row r="2525" spans="5:44" x14ac:dyDescent="0.25">
      <c r="E2525" s="20"/>
      <c r="F2525" s="20"/>
      <c r="G2525" s="20"/>
      <c r="H2525" s="20"/>
      <c r="I2525" s="20"/>
      <c r="J2525" s="20"/>
      <c r="K2525" s="20"/>
      <c r="L2525" s="20"/>
      <c r="M2525" s="20"/>
      <c r="N2525" s="20"/>
      <c r="O2525" s="20"/>
      <c r="P2525" s="20"/>
      <c r="Q2525" s="20"/>
      <c r="R2525" s="20"/>
      <c r="S2525" s="20"/>
      <c r="T2525" s="20"/>
      <c r="U2525" s="20"/>
      <c r="V2525" s="20"/>
      <c r="W2525" s="20"/>
      <c r="X2525" s="20"/>
      <c r="Y2525" s="20"/>
      <c r="Z2525" s="20"/>
      <c r="AA2525" s="20"/>
      <c r="AB2525" s="20"/>
      <c r="AC2525" s="20"/>
      <c r="AD2525" s="20"/>
      <c r="AE2525" s="20"/>
      <c r="AF2525" s="20"/>
      <c r="AG2525" s="20"/>
      <c r="AH2525" s="20"/>
      <c r="AI2525" s="20"/>
      <c r="AJ2525" s="20"/>
      <c r="AK2525" s="20"/>
      <c r="AL2525" s="20"/>
      <c r="AM2525" s="20"/>
      <c r="AN2525" s="20"/>
      <c r="AO2525" s="20"/>
      <c r="AP2525" s="20"/>
      <c r="AQ2525" s="20"/>
      <c r="AR2525" s="20"/>
    </row>
    <row r="2526" spans="5:44" x14ac:dyDescent="0.25">
      <c r="E2526" s="20"/>
      <c r="F2526" s="20"/>
      <c r="G2526" s="20"/>
      <c r="H2526" s="20"/>
      <c r="I2526" s="20"/>
      <c r="J2526" s="20"/>
      <c r="K2526" s="20"/>
      <c r="L2526" s="20"/>
      <c r="M2526" s="20"/>
      <c r="N2526" s="20"/>
      <c r="O2526" s="20"/>
      <c r="P2526" s="20"/>
      <c r="Q2526" s="20"/>
      <c r="R2526" s="20"/>
      <c r="S2526" s="20"/>
      <c r="T2526" s="20"/>
      <c r="U2526" s="20"/>
      <c r="V2526" s="20"/>
      <c r="W2526" s="20"/>
      <c r="X2526" s="20"/>
      <c r="Y2526" s="20"/>
      <c r="Z2526" s="20"/>
      <c r="AA2526" s="20"/>
      <c r="AB2526" s="20"/>
      <c r="AC2526" s="20"/>
      <c r="AD2526" s="20"/>
      <c r="AE2526" s="20"/>
      <c r="AF2526" s="20"/>
      <c r="AG2526" s="20"/>
      <c r="AH2526" s="20"/>
      <c r="AI2526" s="20"/>
      <c r="AJ2526" s="20"/>
      <c r="AK2526" s="20"/>
      <c r="AL2526" s="20"/>
      <c r="AM2526" s="20"/>
      <c r="AN2526" s="20"/>
      <c r="AO2526" s="20"/>
      <c r="AP2526" s="20"/>
      <c r="AQ2526" s="20"/>
      <c r="AR2526" s="20"/>
    </row>
    <row r="2527" spans="5:44" x14ac:dyDescent="0.25">
      <c r="E2527" s="20"/>
      <c r="F2527" s="20"/>
      <c r="G2527" s="20"/>
      <c r="H2527" s="20"/>
      <c r="I2527" s="20"/>
      <c r="J2527" s="20"/>
      <c r="K2527" s="20"/>
      <c r="L2527" s="20"/>
      <c r="M2527" s="20"/>
      <c r="N2527" s="20"/>
      <c r="O2527" s="20"/>
      <c r="P2527" s="20"/>
      <c r="Q2527" s="20"/>
      <c r="R2527" s="20"/>
      <c r="S2527" s="20"/>
      <c r="T2527" s="20"/>
      <c r="U2527" s="20"/>
      <c r="V2527" s="20"/>
      <c r="W2527" s="20"/>
      <c r="X2527" s="20"/>
      <c r="Y2527" s="20"/>
      <c r="Z2527" s="20"/>
      <c r="AA2527" s="20"/>
      <c r="AB2527" s="20"/>
      <c r="AC2527" s="20"/>
      <c r="AD2527" s="20"/>
      <c r="AE2527" s="20"/>
      <c r="AF2527" s="20"/>
      <c r="AG2527" s="20"/>
      <c r="AH2527" s="20"/>
      <c r="AI2527" s="20"/>
      <c r="AJ2527" s="20"/>
      <c r="AK2527" s="20"/>
      <c r="AL2527" s="20"/>
      <c r="AM2527" s="20"/>
      <c r="AN2527" s="20"/>
      <c r="AO2527" s="20"/>
      <c r="AP2527" s="20"/>
      <c r="AQ2527" s="20"/>
      <c r="AR2527" s="20"/>
    </row>
    <row r="2528" spans="5:44" x14ac:dyDescent="0.25">
      <c r="E2528" s="20"/>
      <c r="F2528" s="20"/>
      <c r="G2528" s="20"/>
      <c r="H2528" s="20"/>
      <c r="I2528" s="20"/>
      <c r="J2528" s="20"/>
      <c r="K2528" s="20"/>
      <c r="L2528" s="20"/>
      <c r="M2528" s="20"/>
      <c r="N2528" s="20"/>
      <c r="O2528" s="20"/>
      <c r="P2528" s="20"/>
      <c r="Q2528" s="20"/>
      <c r="R2528" s="20"/>
      <c r="S2528" s="20"/>
      <c r="T2528" s="20"/>
      <c r="U2528" s="20"/>
      <c r="V2528" s="20"/>
      <c r="W2528" s="20"/>
      <c r="X2528" s="20"/>
      <c r="Y2528" s="20"/>
      <c r="Z2528" s="20"/>
      <c r="AA2528" s="20"/>
      <c r="AB2528" s="20"/>
      <c r="AC2528" s="20"/>
      <c r="AD2528" s="20"/>
      <c r="AE2528" s="20"/>
      <c r="AF2528" s="20"/>
      <c r="AG2528" s="20"/>
      <c r="AH2528" s="20"/>
      <c r="AI2528" s="20"/>
      <c r="AJ2528" s="20"/>
      <c r="AK2528" s="20"/>
      <c r="AL2528" s="20"/>
      <c r="AM2528" s="20"/>
      <c r="AN2528" s="20"/>
      <c r="AO2528" s="20"/>
      <c r="AP2528" s="20"/>
      <c r="AQ2528" s="20"/>
      <c r="AR2528" s="20"/>
    </row>
    <row r="2529" spans="5:44" x14ac:dyDescent="0.25">
      <c r="E2529" s="20"/>
      <c r="F2529" s="20"/>
      <c r="G2529" s="20"/>
      <c r="H2529" s="20"/>
      <c r="I2529" s="20"/>
      <c r="J2529" s="20"/>
      <c r="K2529" s="20"/>
      <c r="L2529" s="20"/>
      <c r="M2529" s="20"/>
      <c r="N2529" s="20"/>
      <c r="O2529" s="20"/>
      <c r="P2529" s="20"/>
      <c r="Q2529" s="20"/>
      <c r="R2529" s="20"/>
      <c r="S2529" s="20"/>
      <c r="T2529" s="20"/>
      <c r="U2529" s="20"/>
      <c r="V2529" s="20"/>
      <c r="W2529" s="20"/>
      <c r="X2529" s="20"/>
      <c r="Y2529" s="20"/>
      <c r="Z2529" s="20"/>
      <c r="AA2529" s="20"/>
      <c r="AB2529" s="20"/>
      <c r="AC2529" s="20"/>
      <c r="AD2529" s="20"/>
      <c r="AE2529" s="20"/>
      <c r="AF2529" s="20"/>
      <c r="AG2529" s="20"/>
      <c r="AH2529" s="20"/>
      <c r="AI2529" s="20"/>
      <c r="AJ2529" s="20"/>
      <c r="AK2529" s="20"/>
      <c r="AL2529" s="20"/>
      <c r="AM2529" s="20"/>
      <c r="AN2529" s="20"/>
      <c r="AO2529" s="20"/>
      <c r="AP2529" s="20"/>
      <c r="AQ2529" s="20"/>
      <c r="AR2529" s="20"/>
    </row>
    <row r="2530" spans="5:44" x14ac:dyDescent="0.25">
      <c r="E2530" s="20"/>
      <c r="F2530" s="20"/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  <c r="Q2530" s="20"/>
      <c r="R2530" s="20"/>
      <c r="S2530" s="20"/>
      <c r="T2530" s="20"/>
      <c r="U2530" s="20"/>
      <c r="V2530" s="20"/>
      <c r="W2530" s="20"/>
      <c r="X2530" s="20"/>
      <c r="Y2530" s="20"/>
      <c r="Z2530" s="20"/>
      <c r="AA2530" s="20"/>
      <c r="AB2530" s="20"/>
      <c r="AC2530" s="20"/>
      <c r="AD2530" s="20"/>
      <c r="AE2530" s="20"/>
      <c r="AF2530" s="20"/>
      <c r="AG2530" s="20"/>
      <c r="AH2530" s="20"/>
      <c r="AI2530" s="20"/>
      <c r="AJ2530" s="20"/>
      <c r="AK2530" s="20"/>
      <c r="AL2530" s="20"/>
      <c r="AM2530" s="20"/>
      <c r="AN2530" s="20"/>
      <c r="AO2530" s="20"/>
      <c r="AP2530" s="20"/>
      <c r="AQ2530" s="20"/>
      <c r="AR2530" s="20"/>
    </row>
    <row r="2531" spans="5:44" x14ac:dyDescent="0.25">
      <c r="E2531" s="20"/>
      <c r="F2531" s="20"/>
      <c r="G2531" s="20"/>
      <c r="H2531" s="20"/>
      <c r="I2531" s="20"/>
      <c r="J2531" s="20"/>
      <c r="K2531" s="20"/>
      <c r="L2531" s="20"/>
      <c r="M2531" s="20"/>
      <c r="N2531" s="20"/>
      <c r="O2531" s="20"/>
      <c r="P2531" s="20"/>
      <c r="Q2531" s="20"/>
      <c r="R2531" s="20"/>
      <c r="S2531" s="20"/>
      <c r="T2531" s="20"/>
      <c r="U2531" s="20"/>
      <c r="V2531" s="20"/>
      <c r="W2531" s="20"/>
      <c r="X2531" s="20"/>
      <c r="Y2531" s="20"/>
      <c r="Z2531" s="20"/>
      <c r="AA2531" s="20"/>
      <c r="AB2531" s="20"/>
      <c r="AC2531" s="20"/>
      <c r="AD2531" s="20"/>
      <c r="AE2531" s="20"/>
      <c r="AF2531" s="20"/>
      <c r="AG2531" s="20"/>
      <c r="AH2531" s="20"/>
      <c r="AI2531" s="20"/>
      <c r="AJ2531" s="20"/>
      <c r="AK2531" s="20"/>
      <c r="AL2531" s="20"/>
      <c r="AM2531" s="20"/>
      <c r="AN2531" s="20"/>
      <c r="AO2531" s="20"/>
      <c r="AP2531" s="20"/>
      <c r="AQ2531" s="20"/>
      <c r="AR2531" s="20"/>
    </row>
    <row r="2532" spans="5:44" x14ac:dyDescent="0.25">
      <c r="E2532" s="20"/>
      <c r="F2532" s="20"/>
      <c r="G2532" s="20"/>
      <c r="H2532" s="20"/>
      <c r="I2532" s="20"/>
      <c r="J2532" s="20"/>
      <c r="K2532" s="20"/>
      <c r="L2532" s="20"/>
      <c r="M2532" s="20"/>
      <c r="N2532" s="20"/>
      <c r="O2532" s="20"/>
      <c r="P2532" s="20"/>
      <c r="Q2532" s="20"/>
      <c r="R2532" s="20"/>
      <c r="S2532" s="20"/>
      <c r="T2532" s="20"/>
      <c r="U2532" s="20"/>
      <c r="V2532" s="20"/>
      <c r="W2532" s="20"/>
      <c r="X2532" s="20"/>
      <c r="Y2532" s="20"/>
      <c r="Z2532" s="20"/>
      <c r="AA2532" s="20"/>
      <c r="AB2532" s="20"/>
      <c r="AC2532" s="20"/>
      <c r="AD2532" s="20"/>
      <c r="AE2532" s="20"/>
      <c r="AF2532" s="20"/>
      <c r="AG2532" s="20"/>
      <c r="AH2532" s="20"/>
      <c r="AI2532" s="20"/>
      <c r="AJ2532" s="20"/>
      <c r="AK2532" s="20"/>
      <c r="AL2532" s="20"/>
      <c r="AM2532" s="20"/>
      <c r="AN2532" s="20"/>
      <c r="AO2532" s="20"/>
      <c r="AP2532" s="20"/>
      <c r="AQ2532" s="20"/>
      <c r="AR2532" s="20"/>
    </row>
    <row r="2533" spans="5:44" x14ac:dyDescent="0.25">
      <c r="E2533" s="20"/>
      <c r="F2533" s="20"/>
      <c r="G2533" s="20"/>
      <c r="H2533" s="20"/>
      <c r="I2533" s="20"/>
      <c r="J2533" s="20"/>
      <c r="K2533" s="20"/>
      <c r="L2533" s="20"/>
      <c r="M2533" s="20"/>
      <c r="N2533" s="20"/>
      <c r="O2533" s="20"/>
      <c r="P2533" s="20"/>
      <c r="Q2533" s="20"/>
      <c r="R2533" s="20"/>
      <c r="S2533" s="20"/>
      <c r="T2533" s="20"/>
      <c r="U2533" s="20"/>
      <c r="V2533" s="20"/>
      <c r="W2533" s="20"/>
      <c r="X2533" s="20"/>
      <c r="Y2533" s="20"/>
      <c r="Z2533" s="20"/>
      <c r="AA2533" s="20"/>
      <c r="AB2533" s="20"/>
      <c r="AC2533" s="20"/>
      <c r="AD2533" s="20"/>
      <c r="AE2533" s="20"/>
      <c r="AF2533" s="20"/>
      <c r="AG2533" s="20"/>
      <c r="AH2533" s="20"/>
      <c r="AI2533" s="20"/>
      <c r="AJ2533" s="20"/>
      <c r="AK2533" s="20"/>
      <c r="AL2533" s="20"/>
      <c r="AM2533" s="20"/>
      <c r="AN2533" s="20"/>
      <c r="AO2533" s="20"/>
      <c r="AP2533" s="20"/>
      <c r="AQ2533" s="20"/>
      <c r="AR2533" s="20"/>
    </row>
    <row r="2534" spans="5:44" x14ac:dyDescent="0.25">
      <c r="E2534" s="20"/>
      <c r="F2534" s="20"/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  <c r="Q2534" s="20"/>
      <c r="R2534" s="20"/>
      <c r="S2534" s="20"/>
      <c r="T2534" s="20"/>
      <c r="U2534" s="20"/>
      <c r="V2534" s="20"/>
      <c r="W2534" s="20"/>
      <c r="X2534" s="20"/>
      <c r="Y2534" s="20"/>
      <c r="Z2534" s="20"/>
      <c r="AA2534" s="20"/>
      <c r="AB2534" s="20"/>
      <c r="AC2534" s="20"/>
      <c r="AD2534" s="20"/>
      <c r="AE2534" s="20"/>
      <c r="AF2534" s="20"/>
      <c r="AG2534" s="20"/>
      <c r="AH2534" s="20"/>
      <c r="AI2534" s="20"/>
      <c r="AJ2534" s="20"/>
      <c r="AK2534" s="20"/>
      <c r="AL2534" s="20"/>
      <c r="AM2534" s="20"/>
      <c r="AN2534" s="20"/>
      <c r="AO2534" s="20"/>
      <c r="AP2534" s="20"/>
      <c r="AQ2534" s="20"/>
      <c r="AR2534" s="20"/>
    </row>
    <row r="2535" spans="5:44" x14ac:dyDescent="0.25">
      <c r="E2535" s="20"/>
      <c r="F2535" s="20"/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  <c r="Q2535" s="20"/>
      <c r="R2535" s="20"/>
      <c r="S2535" s="20"/>
      <c r="T2535" s="20"/>
      <c r="U2535" s="20"/>
      <c r="V2535" s="20"/>
      <c r="W2535" s="20"/>
      <c r="X2535" s="20"/>
      <c r="Y2535" s="20"/>
      <c r="Z2535" s="20"/>
      <c r="AA2535" s="20"/>
      <c r="AB2535" s="20"/>
      <c r="AC2535" s="20"/>
      <c r="AD2535" s="20"/>
      <c r="AE2535" s="20"/>
      <c r="AF2535" s="20"/>
      <c r="AG2535" s="20"/>
      <c r="AH2535" s="20"/>
      <c r="AI2535" s="20"/>
      <c r="AJ2535" s="20"/>
      <c r="AK2535" s="20"/>
      <c r="AL2535" s="20"/>
      <c r="AM2535" s="20"/>
      <c r="AN2535" s="20"/>
      <c r="AO2535" s="20"/>
      <c r="AP2535" s="20"/>
      <c r="AQ2535" s="20"/>
      <c r="AR2535" s="20"/>
    </row>
    <row r="2536" spans="5:44" x14ac:dyDescent="0.25">
      <c r="E2536" s="20"/>
      <c r="F2536" s="20"/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  <c r="Q2536" s="20"/>
      <c r="R2536" s="20"/>
      <c r="S2536" s="20"/>
      <c r="T2536" s="20"/>
      <c r="U2536" s="20"/>
      <c r="V2536" s="20"/>
      <c r="W2536" s="20"/>
      <c r="X2536" s="20"/>
      <c r="Y2536" s="20"/>
      <c r="Z2536" s="20"/>
      <c r="AA2536" s="20"/>
      <c r="AB2536" s="20"/>
      <c r="AC2536" s="20"/>
      <c r="AD2536" s="20"/>
      <c r="AE2536" s="20"/>
      <c r="AF2536" s="20"/>
      <c r="AG2536" s="20"/>
      <c r="AH2536" s="20"/>
      <c r="AI2536" s="20"/>
      <c r="AJ2536" s="20"/>
      <c r="AK2536" s="20"/>
      <c r="AL2536" s="20"/>
      <c r="AM2536" s="20"/>
      <c r="AN2536" s="20"/>
      <c r="AO2536" s="20"/>
      <c r="AP2536" s="20"/>
      <c r="AQ2536" s="20"/>
      <c r="AR2536" s="20"/>
    </row>
    <row r="2537" spans="5:44" x14ac:dyDescent="0.25">
      <c r="E2537" s="20"/>
      <c r="F2537" s="20"/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  <c r="Q2537" s="20"/>
      <c r="R2537" s="20"/>
      <c r="S2537" s="20"/>
      <c r="T2537" s="20"/>
      <c r="U2537" s="20"/>
      <c r="V2537" s="20"/>
      <c r="W2537" s="20"/>
      <c r="X2537" s="20"/>
      <c r="Y2537" s="20"/>
      <c r="Z2537" s="20"/>
      <c r="AA2537" s="20"/>
      <c r="AB2537" s="20"/>
      <c r="AC2537" s="20"/>
      <c r="AD2537" s="20"/>
      <c r="AE2537" s="20"/>
      <c r="AF2537" s="20"/>
      <c r="AG2537" s="20"/>
      <c r="AH2537" s="20"/>
      <c r="AI2537" s="20"/>
      <c r="AJ2537" s="20"/>
      <c r="AK2537" s="20"/>
      <c r="AL2537" s="20"/>
      <c r="AM2537" s="20"/>
      <c r="AN2537" s="20"/>
      <c r="AO2537" s="20"/>
      <c r="AP2537" s="20"/>
      <c r="AQ2537" s="20"/>
      <c r="AR2537" s="20"/>
    </row>
    <row r="2538" spans="5:44" x14ac:dyDescent="0.25"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  <c r="Q2538" s="20"/>
      <c r="R2538" s="20"/>
      <c r="S2538" s="20"/>
      <c r="T2538" s="20"/>
      <c r="U2538" s="20"/>
      <c r="V2538" s="20"/>
      <c r="W2538" s="20"/>
      <c r="X2538" s="20"/>
      <c r="Y2538" s="20"/>
      <c r="Z2538" s="20"/>
      <c r="AA2538" s="20"/>
      <c r="AB2538" s="20"/>
      <c r="AC2538" s="20"/>
      <c r="AD2538" s="20"/>
      <c r="AE2538" s="20"/>
      <c r="AF2538" s="20"/>
      <c r="AG2538" s="20"/>
      <c r="AH2538" s="20"/>
      <c r="AI2538" s="20"/>
      <c r="AJ2538" s="20"/>
      <c r="AK2538" s="20"/>
      <c r="AL2538" s="20"/>
      <c r="AM2538" s="20"/>
      <c r="AN2538" s="20"/>
      <c r="AO2538" s="20"/>
      <c r="AP2538" s="20"/>
      <c r="AQ2538" s="20"/>
      <c r="AR2538" s="20"/>
    </row>
    <row r="2539" spans="5:44" x14ac:dyDescent="0.25">
      <c r="E2539" s="20"/>
      <c r="F2539" s="20"/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  <c r="Q2539" s="20"/>
      <c r="R2539" s="20"/>
      <c r="S2539" s="20"/>
      <c r="T2539" s="20"/>
      <c r="U2539" s="20"/>
      <c r="V2539" s="20"/>
      <c r="W2539" s="20"/>
      <c r="X2539" s="20"/>
      <c r="Y2539" s="20"/>
      <c r="Z2539" s="20"/>
      <c r="AA2539" s="20"/>
      <c r="AB2539" s="20"/>
      <c r="AC2539" s="20"/>
      <c r="AD2539" s="20"/>
      <c r="AE2539" s="20"/>
      <c r="AF2539" s="20"/>
      <c r="AG2539" s="20"/>
      <c r="AH2539" s="20"/>
      <c r="AI2539" s="20"/>
      <c r="AJ2539" s="20"/>
      <c r="AK2539" s="20"/>
      <c r="AL2539" s="20"/>
      <c r="AM2539" s="20"/>
      <c r="AN2539" s="20"/>
      <c r="AO2539" s="20"/>
      <c r="AP2539" s="20"/>
      <c r="AQ2539" s="20"/>
      <c r="AR2539" s="20"/>
    </row>
    <row r="2540" spans="5:44" x14ac:dyDescent="0.25">
      <c r="E2540" s="20"/>
      <c r="F2540" s="20"/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  <c r="Q2540" s="20"/>
      <c r="R2540" s="20"/>
      <c r="S2540" s="20"/>
      <c r="T2540" s="20"/>
      <c r="U2540" s="20"/>
      <c r="V2540" s="20"/>
      <c r="W2540" s="20"/>
      <c r="X2540" s="20"/>
      <c r="Y2540" s="20"/>
      <c r="Z2540" s="20"/>
      <c r="AA2540" s="20"/>
      <c r="AB2540" s="20"/>
      <c r="AC2540" s="20"/>
      <c r="AD2540" s="20"/>
      <c r="AE2540" s="20"/>
      <c r="AF2540" s="20"/>
      <c r="AG2540" s="20"/>
      <c r="AH2540" s="20"/>
      <c r="AI2540" s="20"/>
      <c r="AJ2540" s="20"/>
      <c r="AK2540" s="20"/>
      <c r="AL2540" s="20"/>
      <c r="AM2540" s="20"/>
      <c r="AN2540" s="20"/>
      <c r="AO2540" s="20"/>
      <c r="AP2540" s="20"/>
      <c r="AQ2540" s="20"/>
      <c r="AR2540" s="20"/>
    </row>
    <row r="2541" spans="5:44" x14ac:dyDescent="0.25">
      <c r="E2541" s="20"/>
      <c r="F2541" s="20"/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  <c r="Q2541" s="20"/>
      <c r="R2541" s="20"/>
      <c r="S2541" s="20"/>
      <c r="T2541" s="20"/>
      <c r="U2541" s="20"/>
      <c r="V2541" s="20"/>
      <c r="W2541" s="20"/>
      <c r="X2541" s="20"/>
      <c r="Y2541" s="20"/>
      <c r="Z2541" s="20"/>
      <c r="AA2541" s="20"/>
      <c r="AB2541" s="20"/>
      <c r="AC2541" s="20"/>
      <c r="AD2541" s="20"/>
      <c r="AE2541" s="20"/>
      <c r="AF2541" s="20"/>
      <c r="AG2541" s="20"/>
      <c r="AH2541" s="20"/>
      <c r="AI2541" s="20"/>
      <c r="AJ2541" s="20"/>
      <c r="AK2541" s="20"/>
      <c r="AL2541" s="20"/>
      <c r="AM2541" s="20"/>
      <c r="AN2541" s="20"/>
      <c r="AO2541" s="20"/>
      <c r="AP2541" s="20"/>
      <c r="AQ2541" s="20"/>
      <c r="AR2541" s="20"/>
    </row>
    <row r="2542" spans="5:44" x14ac:dyDescent="0.25">
      <c r="E2542" s="20"/>
      <c r="F2542" s="20"/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  <c r="Q2542" s="20"/>
      <c r="R2542" s="20"/>
      <c r="S2542" s="20"/>
      <c r="T2542" s="20"/>
      <c r="U2542" s="20"/>
      <c r="V2542" s="20"/>
      <c r="W2542" s="20"/>
      <c r="X2542" s="20"/>
      <c r="Y2542" s="20"/>
      <c r="Z2542" s="20"/>
      <c r="AA2542" s="20"/>
      <c r="AB2542" s="20"/>
      <c r="AC2542" s="20"/>
      <c r="AD2542" s="20"/>
      <c r="AE2542" s="20"/>
      <c r="AF2542" s="20"/>
      <c r="AG2542" s="20"/>
      <c r="AH2542" s="20"/>
      <c r="AI2542" s="20"/>
      <c r="AJ2542" s="20"/>
      <c r="AK2542" s="20"/>
      <c r="AL2542" s="20"/>
      <c r="AM2542" s="20"/>
      <c r="AN2542" s="20"/>
      <c r="AO2542" s="20"/>
      <c r="AP2542" s="20"/>
      <c r="AQ2542" s="20"/>
      <c r="AR2542" s="20"/>
    </row>
    <row r="2543" spans="5:44" x14ac:dyDescent="0.25">
      <c r="E2543" s="20"/>
      <c r="F2543" s="20"/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  <c r="Q2543" s="20"/>
      <c r="R2543" s="20"/>
      <c r="S2543" s="20"/>
      <c r="T2543" s="20"/>
      <c r="U2543" s="20"/>
      <c r="V2543" s="20"/>
      <c r="W2543" s="20"/>
      <c r="X2543" s="20"/>
      <c r="Y2543" s="20"/>
      <c r="Z2543" s="20"/>
      <c r="AA2543" s="20"/>
      <c r="AB2543" s="20"/>
      <c r="AC2543" s="20"/>
      <c r="AD2543" s="20"/>
      <c r="AE2543" s="20"/>
      <c r="AF2543" s="20"/>
      <c r="AG2543" s="20"/>
      <c r="AH2543" s="20"/>
      <c r="AI2543" s="20"/>
      <c r="AJ2543" s="20"/>
      <c r="AK2543" s="20"/>
      <c r="AL2543" s="20"/>
      <c r="AM2543" s="20"/>
      <c r="AN2543" s="20"/>
      <c r="AO2543" s="20"/>
      <c r="AP2543" s="20"/>
      <c r="AQ2543" s="20"/>
      <c r="AR2543" s="20"/>
    </row>
    <row r="2544" spans="5:44" x14ac:dyDescent="0.25">
      <c r="E2544" s="20"/>
      <c r="F2544" s="20"/>
      <c r="G2544" s="20"/>
      <c r="H2544" s="20"/>
      <c r="I2544" s="20"/>
      <c r="J2544" s="20"/>
      <c r="K2544" s="20"/>
      <c r="L2544" s="20"/>
      <c r="M2544" s="20"/>
      <c r="N2544" s="20"/>
      <c r="O2544" s="20"/>
      <c r="P2544" s="20"/>
      <c r="Q2544" s="20"/>
      <c r="R2544" s="20"/>
      <c r="S2544" s="20"/>
      <c r="T2544" s="20"/>
      <c r="U2544" s="20"/>
      <c r="V2544" s="20"/>
      <c r="W2544" s="20"/>
      <c r="X2544" s="20"/>
      <c r="Y2544" s="20"/>
      <c r="Z2544" s="20"/>
      <c r="AA2544" s="20"/>
      <c r="AB2544" s="20"/>
      <c r="AC2544" s="20"/>
      <c r="AD2544" s="20"/>
      <c r="AE2544" s="20"/>
      <c r="AF2544" s="20"/>
      <c r="AG2544" s="20"/>
      <c r="AH2544" s="20"/>
      <c r="AI2544" s="20"/>
      <c r="AJ2544" s="20"/>
      <c r="AK2544" s="20"/>
      <c r="AL2544" s="20"/>
      <c r="AM2544" s="20"/>
      <c r="AN2544" s="20"/>
      <c r="AO2544" s="20"/>
      <c r="AP2544" s="20"/>
      <c r="AQ2544" s="20"/>
      <c r="AR2544" s="20"/>
    </row>
    <row r="2545" spans="5:44" x14ac:dyDescent="0.25">
      <c r="E2545" s="20"/>
      <c r="F2545" s="20"/>
      <c r="G2545" s="20"/>
      <c r="H2545" s="20"/>
      <c r="I2545" s="20"/>
      <c r="J2545" s="20"/>
      <c r="K2545" s="20"/>
      <c r="L2545" s="20"/>
      <c r="M2545" s="20"/>
      <c r="N2545" s="20"/>
      <c r="O2545" s="20"/>
      <c r="P2545" s="20"/>
      <c r="Q2545" s="20"/>
      <c r="R2545" s="20"/>
      <c r="S2545" s="20"/>
      <c r="T2545" s="20"/>
      <c r="U2545" s="20"/>
      <c r="V2545" s="20"/>
      <c r="W2545" s="20"/>
      <c r="X2545" s="20"/>
      <c r="Y2545" s="20"/>
      <c r="Z2545" s="20"/>
      <c r="AA2545" s="20"/>
      <c r="AB2545" s="20"/>
      <c r="AC2545" s="20"/>
      <c r="AD2545" s="20"/>
      <c r="AE2545" s="20"/>
      <c r="AF2545" s="20"/>
      <c r="AG2545" s="20"/>
      <c r="AH2545" s="20"/>
      <c r="AI2545" s="20"/>
      <c r="AJ2545" s="20"/>
      <c r="AK2545" s="20"/>
      <c r="AL2545" s="20"/>
      <c r="AM2545" s="20"/>
      <c r="AN2545" s="20"/>
      <c r="AO2545" s="20"/>
      <c r="AP2545" s="20"/>
      <c r="AQ2545" s="20"/>
      <c r="AR2545" s="20"/>
    </row>
    <row r="2546" spans="5:44" x14ac:dyDescent="0.25">
      <c r="E2546" s="20"/>
      <c r="F2546" s="20"/>
      <c r="G2546" s="20"/>
      <c r="H2546" s="20"/>
      <c r="I2546" s="20"/>
      <c r="J2546" s="20"/>
      <c r="K2546" s="20"/>
      <c r="L2546" s="20"/>
      <c r="M2546" s="20"/>
      <c r="N2546" s="20"/>
      <c r="O2546" s="20"/>
      <c r="P2546" s="20"/>
      <c r="Q2546" s="20"/>
      <c r="R2546" s="20"/>
      <c r="S2546" s="20"/>
      <c r="T2546" s="20"/>
      <c r="U2546" s="20"/>
      <c r="V2546" s="20"/>
      <c r="W2546" s="20"/>
      <c r="X2546" s="20"/>
      <c r="Y2546" s="20"/>
      <c r="Z2546" s="20"/>
      <c r="AA2546" s="20"/>
      <c r="AB2546" s="20"/>
      <c r="AC2546" s="20"/>
      <c r="AD2546" s="20"/>
      <c r="AE2546" s="20"/>
      <c r="AF2546" s="20"/>
      <c r="AG2546" s="20"/>
      <c r="AH2546" s="20"/>
      <c r="AI2546" s="20"/>
      <c r="AJ2546" s="20"/>
      <c r="AK2546" s="20"/>
      <c r="AL2546" s="20"/>
      <c r="AM2546" s="20"/>
      <c r="AN2546" s="20"/>
      <c r="AO2546" s="20"/>
      <c r="AP2546" s="20"/>
      <c r="AQ2546" s="20"/>
      <c r="AR2546" s="20"/>
    </row>
    <row r="2547" spans="5:44" x14ac:dyDescent="0.25">
      <c r="E2547" s="20"/>
      <c r="F2547" s="20"/>
      <c r="G2547" s="20"/>
      <c r="H2547" s="20"/>
      <c r="I2547" s="20"/>
      <c r="J2547" s="20"/>
      <c r="K2547" s="20"/>
      <c r="L2547" s="20"/>
      <c r="M2547" s="20"/>
      <c r="N2547" s="20"/>
      <c r="O2547" s="20"/>
      <c r="P2547" s="20"/>
      <c r="Q2547" s="20"/>
      <c r="R2547" s="20"/>
      <c r="S2547" s="20"/>
      <c r="T2547" s="20"/>
      <c r="U2547" s="20"/>
      <c r="V2547" s="20"/>
      <c r="W2547" s="20"/>
      <c r="X2547" s="20"/>
      <c r="Y2547" s="20"/>
      <c r="Z2547" s="20"/>
      <c r="AA2547" s="20"/>
      <c r="AB2547" s="20"/>
      <c r="AC2547" s="20"/>
      <c r="AD2547" s="20"/>
      <c r="AE2547" s="20"/>
      <c r="AF2547" s="20"/>
      <c r="AG2547" s="20"/>
      <c r="AH2547" s="20"/>
      <c r="AI2547" s="20"/>
      <c r="AJ2547" s="20"/>
      <c r="AK2547" s="20"/>
      <c r="AL2547" s="20"/>
      <c r="AM2547" s="20"/>
      <c r="AN2547" s="20"/>
      <c r="AO2547" s="20"/>
      <c r="AP2547" s="20"/>
      <c r="AQ2547" s="20"/>
      <c r="AR2547" s="20"/>
    </row>
    <row r="2548" spans="5:44" x14ac:dyDescent="0.25">
      <c r="E2548" s="20"/>
      <c r="F2548" s="20"/>
      <c r="G2548" s="20"/>
      <c r="H2548" s="20"/>
      <c r="I2548" s="20"/>
      <c r="J2548" s="20"/>
      <c r="K2548" s="20"/>
      <c r="L2548" s="20"/>
      <c r="M2548" s="20"/>
      <c r="N2548" s="20"/>
      <c r="O2548" s="20"/>
      <c r="P2548" s="20"/>
      <c r="Q2548" s="20"/>
      <c r="R2548" s="20"/>
      <c r="S2548" s="20"/>
      <c r="T2548" s="20"/>
      <c r="U2548" s="20"/>
      <c r="V2548" s="20"/>
      <c r="W2548" s="20"/>
      <c r="X2548" s="20"/>
      <c r="Y2548" s="20"/>
      <c r="Z2548" s="20"/>
      <c r="AA2548" s="20"/>
      <c r="AB2548" s="20"/>
      <c r="AC2548" s="20"/>
      <c r="AD2548" s="20"/>
      <c r="AE2548" s="20"/>
      <c r="AF2548" s="20"/>
      <c r="AG2548" s="20"/>
      <c r="AH2548" s="20"/>
      <c r="AI2548" s="20"/>
      <c r="AJ2548" s="20"/>
      <c r="AK2548" s="20"/>
      <c r="AL2548" s="20"/>
      <c r="AM2548" s="20"/>
      <c r="AN2548" s="20"/>
      <c r="AO2548" s="20"/>
      <c r="AP2548" s="20"/>
      <c r="AQ2548" s="20"/>
      <c r="AR2548" s="20"/>
    </row>
    <row r="2549" spans="5:44" x14ac:dyDescent="0.25">
      <c r="E2549" s="20"/>
      <c r="F2549" s="20"/>
      <c r="G2549" s="20"/>
      <c r="H2549" s="20"/>
      <c r="I2549" s="20"/>
      <c r="J2549" s="20"/>
      <c r="K2549" s="20"/>
      <c r="L2549" s="20"/>
      <c r="M2549" s="20"/>
      <c r="N2549" s="20"/>
      <c r="O2549" s="20"/>
      <c r="P2549" s="20"/>
      <c r="Q2549" s="20"/>
      <c r="R2549" s="20"/>
      <c r="S2549" s="20"/>
      <c r="T2549" s="20"/>
      <c r="U2549" s="20"/>
      <c r="V2549" s="20"/>
      <c r="W2549" s="20"/>
      <c r="X2549" s="20"/>
      <c r="Y2549" s="20"/>
      <c r="Z2549" s="20"/>
      <c r="AA2549" s="20"/>
      <c r="AB2549" s="20"/>
      <c r="AC2549" s="20"/>
      <c r="AD2549" s="20"/>
      <c r="AE2549" s="20"/>
      <c r="AF2549" s="20"/>
      <c r="AG2549" s="20"/>
      <c r="AH2549" s="20"/>
      <c r="AI2549" s="20"/>
      <c r="AJ2549" s="20"/>
      <c r="AK2549" s="20"/>
      <c r="AL2549" s="20"/>
      <c r="AM2549" s="20"/>
      <c r="AN2549" s="20"/>
      <c r="AO2549" s="20"/>
      <c r="AP2549" s="20"/>
      <c r="AQ2549" s="20"/>
      <c r="AR2549" s="20"/>
    </row>
    <row r="2550" spans="5:44" x14ac:dyDescent="0.25">
      <c r="E2550" s="20"/>
      <c r="F2550" s="20"/>
      <c r="G2550" s="20"/>
      <c r="H2550" s="20"/>
      <c r="I2550" s="20"/>
      <c r="J2550" s="20"/>
      <c r="K2550" s="20"/>
      <c r="L2550" s="20"/>
      <c r="M2550" s="20"/>
      <c r="N2550" s="20"/>
      <c r="O2550" s="20"/>
      <c r="P2550" s="20"/>
      <c r="Q2550" s="20"/>
      <c r="R2550" s="20"/>
      <c r="S2550" s="20"/>
      <c r="T2550" s="20"/>
      <c r="U2550" s="20"/>
      <c r="V2550" s="20"/>
      <c r="W2550" s="20"/>
      <c r="X2550" s="20"/>
      <c r="Y2550" s="20"/>
      <c r="Z2550" s="20"/>
      <c r="AA2550" s="20"/>
      <c r="AB2550" s="20"/>
      <c r="AC2550" s="20"/>
      <c r="AD2550" s="20"/>
      <c r="AE2550" s="20"/>
      <c r="AF2550" s="20"/>
      <c r="AG2550" s="20"/>
      <c r="AH2550" s="20"/>
      <c r="AI2550" s="20"/>
      <c r="AJ2550" s="20"/>
      <c r="AK2550" s="20"/>
      <c r="AL2550" s="20"/>
      <c r="AM2550" s="20"/>
      <c r="AN2550" s="20"/>
      <c r="AO2550" s="20"/>
      <c r="AP2550" s="20"/>
      <c r="AQ2550" s="20"/>
      <c r="AR2550" s="20"/>
    </row>
    <row r="2551" spans="5:44" x14ac:dyDescent="0.25">
      <c r="E2551" s="20"/>
      <c r="F2551" s="20"/>
      <c r="G2551" s="20"/>
      <c r="H2551" s="20"/>
      <c r="I2551" s="20"/>
      <c r="J2551" s="20"/>
      <c r="K2551" s="20"/>
      <c r="L2551" s="20"/>
      <c r="M2551" s="20"/>
      <c r="N2551" s="20"/>
      <c r="O2551" s="20"/>
      <c r="P2551" s="20"/>
      <c r="Q2551" s="20"/>
      <c r="R2551" s="20"/>
      <c r="S2551" s="20"/>
      <c r="T2551" s="20"/>
      <c r="U2551" s="20"/>
      <c r="V2551" s="20"/>
      <c r="W2551" s="20"/>
      <c r="X2551" s="20"/>
      <c r="Y2551" s="20"/>
      <c r="Z2551" s="20"/>
      <c r="AA2551" s="20"/>
      <c r="AB2551" s="20"/>
      <c r="AC2551" s="20"/>
      <c r="AD2551" s="20"/>
      <c r="AE2551" s="20"/>
      <c r="AF2551" s="20"/>
      <c r="AG2551" s="20"/>
      <c r="AH2551" s="20"/>
      <c r="AI2551" s="20"/>
      <c r="AJ2551" s="20"/>
      <c r="AK2551" s="20"/>
      <c r="AL2551" s="20"/>
      <c r="AM2551" s="20"/>
      <c r="AN2551" s="20"/>
      <c r="AO2551" s="20"/>
      <c r="AP2551" s="20"/>
      <c r="AQ2551" s="20"/>
      <c r="AR2551" s="20"/>
    </row>
    <row r="2552" spans="5:44" x14ac:dyDescent="0.25">
      <c r="E2552" s="20"/>
      <c r="F2552" s="20"/>
      <c r="G2552" s="20"/>
      <c r="H2552" s="20"/>
      <c r="I2552" s="20"/>
      <c r="J2552" s="20"/>
      <c r="K2552" s="20"/>
      <c r="L2552" s="20"/>
      <c r="M2552" s="20"/>
      <c r="N2552" s="20"/>
      <c r="O2552" s="20"/>
      <c r="P2552" s="20"/>
      <c r="Q2552" s="20"/>
      <c r="R2552" s="20"/>
      <c r="S2552" s="20"/>
      <c r="T2552" s="20"/>
      <c r="U2552" s="20"/>
      <c r="V2552" s="20"/>
      <c r="W2552" s="20"/>
      <c r="X2552" s="20"/>
      <c r="Y2552" s="20"/>
      <c r="Z2552" s="20"/>
      <c r="AA2552" s="20"/>
      <c r="AB2552" s="20"/>
      <c r="AC2552" s="20"/>
      <c r="AD2552" s="20"/>
      <c r="AE2552" s="20"/>
      <c r="AF2552" s="20"/>
      <c r="AG2552" s="20"/>
      <c r="AH2552" s="20"/>
      <c r="AI2552" s="20"/>
      <c r="AJ2552" s="20"/>
      <c r="AK2552" s="20"/>
      <c r="AL2552" s="20"/>
      <c r="AM2552" s="20"/>
      <c r="AN2552" s="20"/>
      <c r="AO2552" s="20"/>
      <c r="AP2552" s="20"/>
      <c r="AQ2552" s="20"/>
      <c r="AR2552" s="20"/>
    </row>
    <row r="2553" spans="5:44" x14ac:dyDescent="0.25">
      <c r="E2553" s="20"/>
      <c r="F2553" s="20"/>
      <c r="G2553" s="20"/>
      <c r="H2553" s="20"/>
      <c r="I2553" s="20"/>
      <c r="J2553" s="20"/>
      <c r="K2553" s="20"/>
      <c r="L2553" s="20"/>
      <c r="M2553" s="20"/>
      <c r="N2553" s="20"/>
      <c r="O2553" s="20"/>
      <c r="P2553" s="20"/>
      <c r="Q2553" s="20"/>
      <c r="R2553" s="20"/>
      <c r="S2553" s="20"/>
      <c r="T2553" s="20"/>
      <c r="U2553" s="20"/>
      <c r="V2553" s="20"/>
      <c r="W2553" s="20"/>
      <c r="X2553" s="20"/>
      <c r="Y2553" s="20"/>
      <c r="Z2553" s="20"/>
      <c r="AA2553" s="20"/>
      <c r="AB2553" s="20"/>
      <c r="AC2553" s="20"/>
      <c r="AD2553" s="20"/>
      <c r="AE2553" s="20"/>
      <c r="AF2553" s="20"/>
      <c r="AG2553" s="20"/>
      <c r="AH2553" s="20"/>
      <c r="AI2553" s="20"/>
      <c r="AJ2553" s="20"/>
      <c r="AK2553" s="20"/>
      <c r="AL2553" s="20"/>
      <c r="AM2553" s="20"/>
      <c r="AN2553" s="20"/>
      <c r="AO2553" s="20"/>
      <c r="AP2553" s="20"/>
      <c r="AQ2553" s="20"/>
      <c r="AR2553" s="20"/>
    </row>
    <row r="2554" spans="5:44" x14ac:dyDescent="0.25">
      <c r="E2554" s="20"/>
      <c r="F2554" s="20"/>
      <c r="G2554" s="20"/>
      <c r="H2554" s="20"/>
      <c r="I2554" s="20"/>
      <c r="J2554" s="20"/>
      <c r="K2554" s="20"/>
      <c r="L2554" s="20"/>
      <c r="M2554" s="20"/>
      <c r="N2554" s="20"/>
      <c r="O2554" s="20"/>
      <c r="P2554" s="20"/>
      <c r="Q2554" s="20"/>
      <c r="R2554" s="20"/>
      <c r="S2554" s="20"/>
      <c r="T2554" s="20"/>
      <c r="U2554" s="20"/>
      <c r="V2554" s="20"/>
      <c r="W2554" s="20"/>
      <c r="X2554" s="20"/>
      <c r="Y2554" s="20"/>
      <c r="Z2554" s="20"/>
      <c r="AA2554" s="20"/>
      <c r="AB2554" s="20"/>
      <c r="AC2554" s="20"/>
      <c r="AD2554" s="20"/>
      <c r="AE2554" s="20"/>
      <c r="AF2554" s="20"/>
      <c r="AG2554" s="20"/>
      <c r="AH2554" s="20"/>
      <c r="AI2554" s="20"/>
      <c r="AJ2554" s="20"/>
      <c r="AK2554" s="20"/>
      <c r="AL2554" s="20"/>
      <c r="AM2554" s="20"/>
      <c r="AN2554" s="20"/>
      <c r="AO2554" s="20"/>
      <c r="AP2554" s="20"/>
      <c r="AQ2554" s="20"/>
      <c r="AR2554" s="20"/>
    </row>
    <row r="2555" spans="5:44" x14ac:dyDescent="0.25">
      <c r="E2555" s="20"/>
      <c r="F2555" s="20"/>
      <c r="G2555" s="20"/>
      <c r="H2555" s="20"/>
      <c r="I2555" s="20"/>
      <c r="J2555" s="20"/>
      <c r="K2555" s="20"/>
      <c r="L2555" s="20"/>
      <c r="M2555" s="20"/>
      <c r="N2555" s="20"/>
      <c r="O2555" s="20"/>
      <c r="P2555" s="20"/>
      <c r="Q2555" s="20"/>
      <c r="R2555" s="20"/>
      <c r="S2555" s="20"/>
      <c r="T2555" s="20"/>
      <c r="U2555" s="20"/>
      <c r="V2555" s="20"/>
      <c r="W2555" s="20"/>
      <c r="X2555" s="20"/>
      <c r="Y2555" s="20"/>
      <c r="Z2555" s="20"/>
      <c r="AA2555" s="20"/>
      <c r="AB2555" s="20"/>
      <c r="AC2555" s="20"/>
      <c r="AD2555" s="20"/>
      <c r="AE2555" s="20"/>
      <c r="AF2555" s="20"/>
      <c r="AG2555" s="20"/>
      <c r="AH2555" s="20"/>
      <c r="AI2555" s="20"/>
      <c r="AJ2555" s="20"/>
      <c r="AK2555" s="20"/>
      <c r="AL2555" s="20"/>
      <c r="AM2555" s="20"/>
      <c r="AN2555" s="20"/>
      <c r="AO2555" s="20"/>
      <c r="AP2555" s="20"/>
      <c r="AQ2555" s="20"/>
      <c r="AR2555" s="20"/>
    </row>
    <row r="2556" spans="5:44" x14ac:dyDescent="0.25">
      <c r="E2556" s="20"/>
      <c r="F2556" s="20"/>
      <c r="G2556" s="20"/>
      <c r="H2556" s="20"/>
      <c r="I2556" s="20"/>
      <c r="J2556" s="20"/>
      <c r="K2556" s="20"/>
      <c r="L2556" s="20"/>
      <c r="M2556" s="20"/>
      <c r="N2556" s="20"/>
      <c r="O2556" s="20"/>
      <c r="P2556" s="20"/>
      <c r="Q2556" s="20"/>
      <c r="R2556" s="20"/>
      <c r="S2556" s="20"/>
      <c r="T2556" s="20"/>
      <c r="U2556" s="20"/>
      <c r="V2556" s="20"/>
      <c r="W2556" s="20"/>
      <c r="X2556" s="20"/>
      <c r="Y2556" s="20"/>
      <c r="Z2556" s="20"/>
      <c r="AA2556" s="20"/>
      <c r="AB2556" s="20"/>
      <c r="AC2556" s="20"/>
      <c r="AD2556" s="20"/>
      <c r="AE2556" s="20"/>
      <c r="AF2556" s="20"/>
      <c r="AG2556" s="20"/>
      <c r="AH2556" s="20"/>
      <c r="AI2556" s="20"/>
      <c r="AJ2556" s="20"/>
      <c r="AK2556" s="20"/>
      <c r="AL2556" s="20"/>
      <c r="AM2556" s="20"/>
      <c r="AN2556" s="20"/>
      <c r="AO2556" s="20"/>
      <c r="AP2556" s="20"/>
      <c r="AQ2556" s="20"/>
      <c r="AR2556" s="20"/>
    </row>
    <row r="2557" spans="5:44" x14ac:dyDescent="0.25">
      <c r="E2557" s="20"/>
      <c r="F2557" s="20"/>
      <c r="G2557" s="20"/>
      <c r="H2557" s="20"/>
      <c r="I2557" s="20"/>
      <c r="J2557" s="20"/>
      <c r="K2557" s="20"/>
      <c r="L2557" s="20"/>
      <c r="M2557" s="20"/>
      <c r="N2557" s="20"/>
      <c r="O2557" s="20"/>
      <c r="P2557" s="20"/>
      <c r="Q2557" s="20"/>
      <c r="R2557" s="20"/>
      <c r="S2557" s="20"/>
      <c r="T2557" s="20"/>
      <c r="U2557" s="20"/>
      <c r="V2557" s="20"/>
      <c r="W2557" s="20"/>
      <c r="X2557" s="20"/>
      <c r="Y2557" s="20"/>
      <c r="Z2557" s="20"/>
      <c r="AA2557" s="20"/>
      <c r="AB2557" s="20"/>
      <c r="AC2557" s="20"/>
      <c r="AD2557" s="20"/>
      <c r="AE2557" s="20"/>
      <c r="AF2557" s="20"/>
      <c r="AG2557" s="20"/>
      <c r="AH2557" s="20"/>
      <c r="AI2557" s="20"/>
      <c r="AJ2557" s="20"/>
      <c r="AK2557" s="20"/>
      <c r="AL2557" s="20"/>
      <c r="AM2557" s="20"/>
      <c r="AN2557" s="20"/>
      <c r="AO2557" s="20"/>
      <c r="AP2557" s="20"/>
      <c r="AQ2557" s="20"/>
      <c r="AR2557" s="20"/>
    </row>
    <row r="2558" spans="5:44" x14ac:dyDescent="0.25">
      <c r="E2558" s="20"/>
      <c r="F2558" s="20"/>
      <c r="G2558" s="20"/>
      <c r="H2558" s="20"/>
      <c r="I2558" s="20"/>
      <c r="J2558" s="20"/>
      <c r="K2558" s="20"/>
      <c r="L2558" s="20"/>
      <c r="M2558" s="20"/>
      <c r="N2558" s="20"/>
      <c r="O2558" s="20"/>
      <c r="P2558" s="20"/>
      <c r="Q2558" s="20"/>
      <c r="R2558" s="20"/>
      <c r="S2558" s="20"/>
      <c r="T2558" s="20"/>
      <c r="U2558" s="20"/>
      <c r="V2558" s="20"/>
      <c r="W2558" s="20"/>
      <c r="X2558" s="20"/>
      <c r="Y2558" s="20"/>
      <c r="Z2558" s="20"/>
      <c r="AA2558" s="20"/>
      <c r="AB2558" s="20"/>
      <c r="AC2558" s="20"/>
      <c r="AD2558" s="20"/>
      <c r="AE2558" s="20"/>
      <c r="AF2558" s="20"/>
      <c r="AG2558" s="20"/>
      <c r="AH2558" s="20"/>
      <c r="AI2558" s="20"/>
      <c r="AJ2558" s="20"/>
      <c r="AK2558" s="20"/>
      <c r="AL2558" s="20"/>
      <c r="AM2558" s="20"/>
      <c r="AN2558" s="20"/>
      <c r="AO2558" s="20"/>
      <c r="AP2558" s="20"/>
      <c r="AQ2558" s="20"/>
      <c r="AR2558" s="20"/>
    </row>
    <row r="2559" spans="5:44" x14ac:dyDescent="0.25">
      <c r="E2559" s="20"/>
      <c r="F2559" s="20"/>
      <c r="G2559" s="20"/>
      <c r="H2559" s="20"/>
      <c r="I2559" s="20"/>
      <c r="J2559" s="20"/>
      <c r="K2559" s="20"/>
      <c r="L2559" s="20"/>
      <c r="M2559" s="20"/>
      <c r="N2559" s="20"/>
      <c r="O2559" s="20"/>
      <c r="P2559" s="20"/>
      <c r="Q2559" s="20"/>
      <c r="R2559" s="20"/>
      <c r="S2559" s="20"/>
      <c r="T2559" s="20"/>
      <c r="U2559" s="20"/>
      <c r="V2559" s="20"/>
      <c r="W2559" s="20"/>
      <c r="X2559" s="20"/>
      <c r="Y2559" s="20"/>
      <c r="Z2559" s="20"/>
      <c r="AA2559" s="20"/>
      <c r="AB2559" s="20"/>
      <c r="AC2559" s="20"/>
      <c r="AD2559" s="20"/>
      <c r="AE2559" s="20"/>
      <c r="AF2559" s="20"/>
      <c r="AG2559" s="20"/>
      <c r="AH2559" s="20"/>
      <c r="AI2559" s="20"/>
      <c r="AJ2559" s="20"/>
      <c r="AK2559" s="20"/>
      <c r="AL2559" s="20"/>
      <c r="AM2559" s="20"/>
      <c r="AN2559" s="20"/>
      <c r="AO2559" s="20"/>
      <c r="AP2559" s="20"/>
      <c r="AQ2559" s="20"/>
      <c r="AR2559" s="20"/>
    </row>
    <row r="2560" spans="5:44" x14ac:dyDescent="0.25">
      <c r="E2560" s="20"/>
      <c r="F2560" s="20"/>
      <c r="G2560" s="20"/>
      <c r="H2560" s="20"/>
      <c r="I2560" s="20"/>
      <c r="J2560" s="20"/>
      <c r="K2560" s="20"/>
      <c r="L2560" s="20"/>
      <c r="M2560" s="20"/>
      <c r="N2560" s="20"/>
      <c r="O2560" s="20"/>
      <c r="P2560" s="20"/>
      <c r="Q2560" s="20"/>
      <c r="R2560" s="20"/>
      <c r="S2560" s="20"/>
      <c r="T2560" s="20"/>
      <c r="U2560" s="20"/>
      <c r="V2560" s="20"/>
      <c r="W2560" s="20"/>
      <c r="X2560" s="20"/>
      <c r="Y2560" s="20"/>
      <c r="Z2560" s="20"/>
      <c r="AA2560" s="20"/>
      <c r="AB2560" s="20"/>
      <c r="AC2560" s="20"/>
      <c r="AD2560" s="20"/>
      <c r="AE2560" s="20"/>
      <c r="AF2560" s="20"/>
      <c r="AG2560" s="20"/>
      <c r="AH2560" s="20"/>
      <c r="AI2560" s="20"/>
      <c r="AJ2560" s="20"/>
      <c r="AK2560" s="20"/>
      <c r="AL2560" s="20"/>
      <c r="AM2560" s="20"/>
      <c r="AN2560" s="20"/>
      <c r="AO2560" s="20"/>
      <c r="AP2560" s="20"/>
      <c r="AQ2560" s="20"/>
      <c r="AR2560" s="20"/>
    </row>
    <row r="2561" spans="5:44" x14ac:dyDescent="0.25">
      <c r="E2561" s="20"/>
      <c r="F2561" s="20"/>
      <c r="G2561" s="20"/>
      <c r="H2561" s="20"/>
      <c r="I2561" s="20"/>
      <c r="J2561" s="20"/>
      <c r="K2561" s="20"/>
      <c r="L2561" s="20"/>
      <c r="M2561" s="20"/>
      <c r="N2561" s="20"/>
      <c r="O2561" s="20"/>
      <c r="P2561" s="20"/>
      <c r="Q2561" s="20"/>
      <c r="R2561" s="20"/>
      <c r="S2561" s="20"/>
      <c r="T2561" s="20"/>
      <c r="U2561" s="20"/>
      <c r="V2561" s="20"/>
      <c r="W2561" s="20"/>
      <c r="X2561" s="20"/>
      <c r="Y2561" s="20"/>
      <c r="Z2561" s="20"/>
      <c r="AA2561" s="20"/>
      <c r="AB2561" s="20"/>
      <c r="AC2561" s="20"/>
      <c r="AD2561" s="20"/>
      <c r="AE2561" s="20"/>
      <c r="AF2561" s="20"/>
      <c r="AG2561" s="20"/>
      <c r="AH2561" s="20"/>
      <c r="AI2561" s="20"/>
      <c r="AJ2561" s="20"/>
      <c r="AK2561" s="20"/>
      <c r="AL2561" s="20"/>
      <c r="AM2561" s="20"/>
      <c r="AN2561" s="20"/>
      <c r="AO2561" s="20"/>
      <c r="AP2561" s="20"/>
      <c r="AQ2561" s="20"/>
      <c r="AR2561" s="20"/>
    </row>
    <row r="2562" spans="5:44" x14ac:dyDescent="0.25">
      <c r="E2562" s="20"/>
      <c r="F2562" s="20"/>
      <c r="G2562" s="20"/>
      <c r="H2562" s="20"/>
      <c r="I2562" s="20"/>
      <c r="J2562" s="20"/>
      <c r="K2562" s="20"/>
      <c r="L2562" s="20"/>
      <c r="M2562" s="20"/>
      <c r="N2562" s="20"/>
      <c r="O2562" s="20"/>
      <c r="P2562" s="20"/>
      <c r="Q2562" s="20"/>
      <c r="R2562" s="20"/>
      <c r="S2562" s="20"/>
      <c r="T2562" s="20"/>
      <c r="U2562" s="20"/>
      <c r="V2562" s="20"/>
      <c r="W2562" s="20"/>
      <c r="X2562" s="20"/>
      <c r="Y2562" s="20"/>
      <c r="Z2562" s="20"/>
      <c r="AA2562" s="20"/>
      <c r="AB2562" s="20"/>
      <c r="AC2562" s="20"/>
      <c r="AD2562" s="20"/>
      <c r="AE2562" s="20"/>
      <c r="AF2562" s="20"/>
      <c r="AG2562" s="20"/>
      <c r="AH2562" s="20"/>
      <c r="AI2562" s="20"/>
      <c r="AJ2562" s="20"/>
      <c r="AK2562" s="20"/>
      <c r="AL2562" s="20"/>
      <c r="AM2562" s="20"/>
      <c r="AN2562" s="20"/>
      <c r="AO2562" s="20"/>
      <c r="AP2562" s="20"/>
      <c r="AQ2562" s="20"/>
      <c r="AR2562" s="20"/>
    </row>
    <row r="2563" spans="5:44" x14ac:dyDescent="0.25">
      <c r="E2563" s="20"/>
      <c r="F2563" s="20"/>
      <c r="G2563" s="20"/>
      <c r="H2563" s="20"/>
      <c r="I2563" s="20"/>
      <c r="J2563" s="20"/>
      <c r="K2563" s="20"/>
      <c r="L2563" s="20"/>
      <c r="M2563" s="20"/>
      <c r="N2563" s="20"/>
      <c r="O2563" s="20"/>
      <c r="P2563" s="20"/>
      <c r="Q2563" s="20"/>
      <c r="R2563" s="20"/>
      <c r="S2563" s="20"/>
      <c r="T2563" s="20"/>
      <c r="U2563" s="20"/>
      <c r="V2563" s="20"/>
      <c r="W2563" s="20"/>
      <c r="X2563" s="20"/>
      <c r="Y2563" s="20"/>
      <c r="Z2563" s="20"/>
      <c r="AA2563" s="20"/>
      <c r="AB2563" s="20"/>
      <c r="AC2563" s="20"/>
      <c r="AD2563" s="20"/>
      <c r="AE2563" s="20"/>
      <c r="AF2563" s="20"/>
      <c r="AG2563" s="20"/>
      <c r="AH2563" s="20"/>
      <c r="AI2563" s="20"/>
      <c r="AJ2563" s="20"/>
      <c r="AK2563" s="20"/>
      <c r="AL2563" s="20"/>
      <c r="AM2563" s="20"/>
      <c r="AN2563" s="20"/>
      <c r="AO2563" s="20"/>
      <c r="AP2563" s="20"/>
      <c r="AQ2563" s="20"/>
      <c r="AR2563" s="20"/>
    </row>
    <row r="2564" spans="5:44" x14ac:dyDescent="0.25">
      <c r="E2564" s="20"/>
      <c r="F2564" s="20"/>
      <c r="G2564" s="20"/>
      <c r="H2564" s="20"/>
      <c r="I2564" s="20"/>
      <c r="J2564" s="20"/>
      <c r="K2564" s="20"/>
      <c r="L2564" s="20"/>
      <c r="M2564" s="20"/>
      <c r="N2564" s="20"/>
      <c r="O2564" s="20"/>
      <c r="P2564" s="20"/>
      <c r="Q2564" s="20"/>
      <c r="R2564" s="20"/>
      <c r="S2564" s="20"/>
      <c r="T2564" s="20"/>
      <c r="U2564" s="20"/>
      <c r="V2564" s="20"/>
      <c r="W2564" s="20"/>
      <c r="X2564" s="20"/>
      <c r="Y2564" s="20"/>
      <c r="Z2564" s="20"/>
      <c r="AA2564" s="20"/>
      <c r="AB2564" s="20"/>
      <c r="AC2564" s="20"/>
      <c r="AD2564" s="20"/>
      <c r="AE2564" s="20"/>
      <c r="AF2564" s="20"/>
      <c r="AG2564" s="20"/>
      <c r="AH2564" s="20"/>
      <c r="AI2564" s="20"/>
      <c r="AJ2564" s="20"/>
      <c r="AK2564" s="20"/>
      <c r="AL2564" s="20"/>
      <c r="AM2564" s="20"/>
      <c r="AN2564" s="20"/>
      <c r="AO2564" s="20"/>
      <c r="AP2564" s="20"/>
      <c r="AQ2564" s="20"/>
      <c r="AR2564" s="20"/>
    </row>
    <row r="2565" spans="5:44" x14ac:dyDescent="0.25">
      <c r="E2565" s="20"/>
      <c r="F2565" s="20"/>
      <c r="G2565" s="20"/>
      <c r="H2565" s="20"/>
      <c r="I2565" s="20"/>
      <c r="J2565" s="20"/>
      <c r="K2565" s="20"/>
      <c r="L2565" s="20"/>
      <c r="M2565" s="20"/>
      <c r="N2565" s="20"/>
      <c r="O2565" s="20"/>
      <c r="P2565" s="20"/>
      <c r="Q2565" s="20"/>
      <c r="R2565" s="20"/>
      <c r="S2565" s="20"/>
      <c r="T2565" s="20"/>
      <c r="U2565" s="20"/>
      <c r="V2565" s="20"/>
      <c r="W2565" s="20"/>
      <c r="X2565" s="20"/>
      <c r="Y2565" s="20"/>
      <c r="Z2565" s="20"/>
      <c r="AA2565" s="20"/>
      <c r="AB2565" s="20"/>
      <c r="AC2565" s="20"/>
      <c r="AD2565" s="20"/>
      <c r="AE2565" s="20"/>
      <c r="AF2565" s="20"/>
      <c r="AG2565" s="20"/>
      <c r="AH2565" s="20"/>
      <c r="AI2565" s="20"/>
      <c r="AJ2565" s="20"/>
      <c r="AK2565" s="20"/>
      <c r="AL2565" s="20"/>
      <c r="AM2565" s="20"/>
      <c r="AN2565" s="20"/>
      <c r="AO2565" s="20"/>
      <c r="AP2565" s="20"/>
      <c r="AQ2565" s="20"/>
      <c r="AR2565" s="20"/>
    </row>
    <row r="2566" spans="5:44" x14ac:dyDescent="0.25">
      <c r="E2566" s="20"/>
      <c r="F2566" s="20"/>
      <c r="G2566" s="20"/>
      <c r="H2566" s="20"/>
      <c r="I2566" s="20"/>
      <c r="J2566" s="20"/>
      <c r="K2566" s="20"/>
      <c r="L2566" s="20"/>
      <c r="M2566" s="20"/>
      <c r="N2566" s="20"/>
      <c r="O2566" s="20"/>
      <c r="P2566" s="20"/>
      <c r="Q2566" s="20"/>
      <c r="R2566" s="20"/>
      <c r="S2566" s="20"/>
      <c r="T2566" s="20"/>
      <c r="U2566" s="20"/>
      <c r="V2566" s="20"/>
      <c r="W2566" s="20"/>
      <c r="X2566" s="20"/>
      <c r="Y2566" s="20"/>
      <c r="Z2566" s="20"/>
      <c r="AA2566" s="20"/>
      <c r="AB2566" s="20"/>
      <c r="AC2566" s="20"/>
      <c r="AD2566" s="20"/>
      <c r="AE2566" s="20"/>
      <c r="AF2566" s="20"/>
      <c r="AG2566" s="20"/>
      <c r="AH2566" s="20"/>
      <c r="AI2566" s="20"/>
      <c r="AJ2566" s="20"/>
      <c r="AK2566" s="20"/>
      <c r="AL2566" s="20"/>
      <c r="AM2566" s="20"/>
      <c r="AN2566" s="20"/>
      <c r="AO2566" s="20"/>
      <c r="AP2566" s="20"/>
      <c r="AQ2566" s="20"/>
      <c r="AR2566" s="20"/>
    </row>
    <row r="2567" spans="5:44" x14ac:dyDescent="0.25">
      <c r="E2567" s="20"/>
      <c r="F2567" s="20"/>
      <c r="G2567" s="20"/>
      <c r="H2567" s="20"/>
      <c r="I2567" s="20"/>
      <c r="J2567" s="20"/>
      <c r="K2567" s="20"/>
      <c r="L2567" s="20"/>
      <c r="M2567" s="20"/>
      <c r="N2567" s="20"/>
      <c r="O2567" s="20"/>
      <c r="P2567" s="20"/>
      <c r="Q2567" s="20"/>
      <c r="R2567" s="20"/>
      <c r="S2567" s="20"/>
      <c r="T2567" s="20"/>
      <c r="U2567" s="20"/>
      <c r="V2567" s="20"/>
      <c r="W2567" s="20"/>
      <c r="X2567" s="20"/>
      <c r="Y2567" s="20"/>
      <c r="Z2567" s="20"/>
      <c r="AA2567" s="20"/>
      <c r="AB2567" s="20"/>
      <c r="AC2567" s="20"/>
      <c r="AD2567" s="20"/>
      <c r="AE2567" s="20"/>
      <c r="AF2567" s="20"/>
      <c r="AG2567" s="20"/>
      <c r="AH2567" s="20"/>
      <c r="AI2567" s="20"/>
      <c r="AJ2567" s="20"/>
      <c r="AK2567" s="20"/>
      <c r="AL2567" s="20"/>
      <c r="AM2567" s="20"/>
      <c r="AN2567" s="20"/>
      <c r="AO2567" s="20"/>
      <c r="AP2567" s="20"/>
      <c r="AQ2567" s="20"/>
      <c r="AR2567" s="20"/>
    </row>
    <row r="2568" spans="5:44" x14ac:dyDescent="0.25">
      <c r="E2568" s="20"/>
      <c r="F2568" s="20"/>
      <c r="G2568" s="20"/>
      <c r="H2568" s="20"/>
      <c r="I2568" s="20"/>
      <c r="J2568" s="20"/>
      <c r="K2568" s="20"/>
      <c r="L2568" s="20"/>
      <c r="M2568" s="20"/>
      <c r="N2568" s="20"/>
      <c r="O2568" s="20"/>
      <c r="P2568" s="20"/>
      <c r="Q2568" s="20"/>
      <c r="R2568" s="20"/>
      <c r="S2568" s="20"/>
      <c r="T2568" s="20"/>
      <c r="U2568" s="20"/>
      <c r="V2568" s="20"/>
      <c r="W2568" s="20"/>
      <c r="X2568" s="20"/>
      <c r="Y2568" s="20"/>
      <c r="Z2568" s="20"/>
      <c r="AA2568" s="20"/>
      <c r="AB2568" s="20"/>
      <c r="AC2568" s="20"/>
      <c r="AD2568" s="20"/>
      <c r="AE2568" s="20"/>
      <c r="AF2568" s="20"/>
      <c r="AG2568" s="20"/>
      <c r="AH2568" s="20"/>
      <c r="AI2568" s="20"/>
      <c r="AJ2568" s="20"/>
      <c r="AK2568" s="20"/>
      <c r="AL2568" s="20"/>
      <c r="AM2568" s="20"/>
      <c r="AN2568" s="20"/>
      <c r="AO2568" s="20"/>
      <c r="AP2568" s="20"/>
      <c r="AQ2568" s="20"/>
      <c r="AR2568" s="20"/>
    </row>
    <row r="2569" spans="5:44" x14ac:dyDescent="0.25">
      <c r="E2569" s="20"/>
      <c r="F2569" s="20"/>
      <c r="G2569" s="20"/>
      <c r="H2569" s="20"/>
      <c r="I2569" s="20"/>
      <c r="J2569" s="20"/>
      <c r="K2569" s="20"/>
      <c r="L2569" s="20"/>
      <c r="M2569" s="20"/>
      <c r="N2569" s="20"/>
      <c r="O2569" s="20"/>
      <c r="P2569" s="20"/>
      <c r="Q2569" s="20"/>
      <c r="R2569" s="20"/>
      <c r="S2569" s="20"/>
      <c r="T2569" s="20"/>
      <c r="U2569" s="20"/>
      <c r="V2569" s="20"/>
      <c r="W2569" s="20"/>
      <c r="X2569" s="20"/>
      <c r="Y2569" s="20"/>
      <c r="Z2569" s="20"/>
      <c r="AA2569" s="20"/>
      <c r="AB2569" s="20"/>
      <c r="AC2569" s="20"/>
      <c r="AD2569" s="20"/>
      <c r="AE2569" s="20"/>
      <c r="AF2569" s="20"/>
      <c r="AG2569" s="20"/>
      <c r="AH2569" s="20"/>
      <c r="AI2569" s="20"/>
      <c r="AJ2569" s="20"/>
      <c r="AK2569" s="20"/>
      <c r="AL2569" s="20"/>
      <c r="AM2569" s="20"/>
      <c r="AN2569" s="20"/>
      <c r="AO2569" s="20"/>
      <c r="AP2569" s="20"/>
      <c r="AQ2569" s="20"/>
      <c r="AR2569" s="20"/>
    </row>
    <row r="2570" spans="5:44" x14ac:dyDescent="0.25">
      <c r="E2570" s="20"/>
      <c r="F2570" s="20"/>
      <c r="G2570" s="20"/>
      <c r="H2570" s="20"/>
      <c r="I2570" s="20"/>
      <c r="J2570" s="20"/>
      <c r="K2570" s="20"/>
      <c r="L2570" s="20"/>
      <c r="M2570" s="20"/>
      <c r="N2570" s="20"/>
      <c r="O2570" s="20"/>
      <c r="P2570" s="20"/>
      <c r="Q2570" s="20"/>
      <c r="R2570" s="20"/>
      <c r="S2570" s="20"/>
      <c r="T2570" s="20"/>
      <c r="U2570" s="20"/>
      <c r="V2570" s="20"/>
      <c r="W2570" s="20"/>
      <c r="X2570" s="20"/>
      <c r="Y2570" s="20"/>
      <c r="Z2570" s="20"/>
      <c r="AA2570" s="20"/>
      <c r="AB2570" s="20"/>
      <c r="AC2570" s="20"/>
      <c r="AD2570" s="20"/>
      <c r="AE2570" s="20"/>
      <c r="AF2570" s="20"/>
      <c r="AG2570" s="20"/>
      <c r="AH2570" s="20"/>
      <c r="AI2570" s="20"/>
      <c r="AJ2570" s="20"/>
      <c r="AK2570" s="20"/>
      <c r="AL2570" s="20"/>
      <c r="AM2570" s="20"/>
      <c r="AN2570" s="20"/>
      <c r="AO2570" s="20"/>
      <c r="AP2570" s="20"/>
      <c r="AQ2570" s="20"/>
      <c r="AR2570" s="20"/>
    </row>
    <row r="2571" spans="5:44" x14ac:dyDescent="0.25">
      <c r="E2571" s="20"/>
      <c r="F2571" s="20"/>
      <c r="G2571" s="20"/>
      <c r="H2571" s="20"/>
      <c r="I2571" s="20"/>
      <c r="J2571" s="20"/>
      <c r="K2571" s="20"/>
      <c r="L2571" s="20"/>
      <c r="M2571" s="20"/>
      <c r="N2571" s="20"/>
      <c r="O2571" s="20"/>
      <c r="P2571" s="20"/>
      <c r="Q2571" s="20"/>
      <c r="R2571" s="20"/>
      <c r="S2571" s="20"/>
      <c r="T2571" s="20"/>
      <c r="U2571" s="20"/>
      <c r="V2571" s="20"/>
      <c r="W2571" s="20"/>
      <c r="X2571" s="20"/>
      <c r="Y2571" s="20"/>
      <c r="Z2571" s="20"/>
      <c r="AA2571" s="20"/>
      <c r="AB2571" s="20"/>
      <c r="AC2571" s="20"/>
      <c r="AD2571" s="20"/>
      <c r="AE2571" s="20"/>
      <c r="AF2571" s="20"/>
      <c r="AG2571" s="20"/>
      <c r="AH2571" s="20"/>
      <c r="AI2571" s="20"/>
      <c r="AJ2571" s="20"/>
      <c r="AK2571" s="20"/>
      <c r="AL2571" s="20"/>
      <c r="AM2571" s="20"/>
      <c r="AN2571" s="20"/>
      <c r="AO2571" s="20"/>
      <c r="AP2571" s="20"/>
      <c r="AQ2571" s="20"/>
      <c r="AR2571" s="20"/>
    </row>
    <row r="2572" spans="5:44" x14ac:dyDescent="0.25">
      <c r="E2572" s="20"/>
      <c r="F2572" s="20"/>
      <c r="G2572" s="20"/>
      <c r="H2572" s="20"/>
      <c r="I2572" s="20"/>
      <c r="J2572" s="20"/>
      <c r="K2572" s="20"/>
      <c r="L2572" s="20"/>
      <c r="M2572" s="20"/>
      <c r="N2572" s="20"/>
      <c r="O2572" s="20"/>
      <c r="P2572" s="20"/>
      <c r="Q2572" s="20"/>
      <c r="R2572" s="20"/>
      <c r="S2572" s="20"/>
      <c r="T2572" s="20"/>
      <c r="U2572" s="20"/>
      <c r="V2572" s="20"/>
      <c r="W2572" s="20"/>
      <c r="X2572" s="20"/>
      <c r="Y2572" s="20"/>
      <c r="Z2572" s="20"/>
      <c r="AA2572" s="20"/>
      <c r="AB2572" s="20"/>
      <c r="AC2572" s="20"/>
      <c r="AD2572" s="20"/>
      <c r="AE2572" s="20"/>
      <c r="AF2572" s="20"/>
      <c r="AG2572" s="20"/>
      <c r="AH2572" s="20"/>
      <c r="AI2572" s="20"/>
      <c r="AJ2572" s="20"/>
      <c r="AK2572" s="20"/>
      <c r="AL2572" s="20"/>
      <c r="AM2572" s="20"/>
      <c r="AN2572" s="20"/>
      <c r="AO2572" s="20"/>
      <c r="AP2572" s="20"/>
      <c r="AQ2572" s="20"/>
      <c r="AR2572" s="20"/>
    </row>
    <row r="2573" spans="5:44" x14ac:dyDescent="0.25">
      <c r="E2573" s="20"/>
      <c r="F2573" s="20"/>
      <c r="G2573" s="20"/>
      <c r="H2573" s="20"/>
      <c r="I2573" s="20"/>
      <c r="J2573" s="20"/>
      <c r="K2573" s="20"/>
      <c r="L2573" s="20"/>
      <c r="M2573" s="20"/>
      <c r="N2573" s="20"/>
      <c r="O2573" s="20"/>
      <c r="P2573" s="20"/>
      <c r="Q2573" s="20"/>
      <c r="R2573" s="20"/>
      <c r="S2573" s="20"/>
      <c r="T2573" s="20"/>
      <c r="U2573" s="20"/>
      <c r="V2573" s="20"/>
      <c r="W2573" s="20"/>
      <c r="X2573" s="20"/>
      <c r="Y2573" s="20"/>
      <c r="Z2573" s="20"/>
      <c r="AA2573" s="20"/>
      <c r="AB2573" s="20"/>
      <c r="AC2573" s="20"/>
      <c r="AD2573" s="20"/>
      <c r="AE2573" s="20"/>
      <c r="AF2573" s="20"/>
      <c r="AG2573" s="20"/>
      <c r="AH2573" s="20"/>
      <c r="AI2573" s="20"/>
      <c r="AJ2573" s="20"/>
      <c r="AK2573" s="20"/>
      <c r="AL2573" s="20"/>
      <c r="AM2573" s="20"/>
      <c r="AN2573" s="20"/>
      <c r="AO2573" s="20"/>
      <c r="AP2573" s="20"/>
      <c r="AQ2573" s="20"/>
      <c r="AR2573" s="20"/>
    </row>
    <row r="2574" spans="5:44" x14ac:dyDescent="0.25">
      <c r="E2574" s="20"/>
      <c r="F2574" s="20"/>
      <c r="G2574" s="20"/>
      <c r="H2574" s="20"/>
      <c r="I2574" s="20"/>
      <c r="J2574" s="20"/>
      <c r="K2574" s="20"/>
      <c r="L2574" s="20"/>
      <c r="M2574" s="20"/>
      <c r="N2574" s="20"/>
      <c r="O2574" s="20"/>
      <c r="P2574" s="20"/>
      <c r="Q2574" s="20"/>
      <c r="R2574" s="20"/>
      <c r="S2574" s="20"/>
      <c r="T2574" s="20"/>
      <c r="U2574" s="20"/>
      <c r="V2574" s="20"/>
      <c r="W2574" s="20"/>
      <c r="X2574" s="20"/>
      <c r="Y2574" s="20"/>
      <c r="Z2574" s="20"/>
      <c r="AA2574" s="20"/>
      <c r="AB2574" s="20"/>
      <c r="AC2574" s="20"/>
      <c r="AD2574" s="20"/>
      <c r="AE2574" s="20"/>
      <c r="AF2574" s="20"/>
      <c r="AG2574" s="20"/>
      <c r="AH2574" s="20"/>
      <c r="AI2574" s="20"/>
      <c r="AJ2574" s="20"/>
      <c r="AK2574" s="20"/>
      <c r="AL2574" s="20"/>
      <c r="AM2574" s="20"/>
      <c r="AN2574" s="20"/>
      <c r="AO2574" s="20"/>
      <c r="AP2574" s="20"/>
      <c r="AQ2574" s="20"/>
      <c r="AR2574" s="20"/>
    </row>
    <row r="2575" spans="5:44" x14ac:dyDescent="0.25">
      <c r="E2575" s="20"/>
      <c r="F2575" s="20"/>
      <c r="G2575" s="20"/>
      <c r="H2575" s="20"/>
      <c r="I2575" s="20"/>
      <c r="J2575" s="20"/>
      <c r="K2575" s="20"/>
      <c r="L2575" s="20"/>
      <c r="M2575" s="20"/>
      <c r="N2575" s="20"/>
      <c r="O2575" s="20"/>
      <c r="P2575" s="20"/>
      <c r="Q2575" s="20"/>
      <c r="R2575" s="20"/>
      <c r="S2575" s="20"/>
      <c r="T2575" s="20"/>
      <c r="U2575" s="20"/>
      <c r="V2575" s="20"/>
      <c r="W2575" s="20"/>
      <c r="X2575" s="20"/>
      <c r="Y2575" s="20"/>
      <c r="Z2575" s="20"/>
      <c r="AA2575" s="20"/>
      <c r="AB2575" s="20"/>
      <c r="AC2575" s="20"/>
      <c r="AD2575" s="20"/>
      <c r="AE2575" s="20"/>
      <c r="AF2575" s="20"/>
      <c r="AG2575" s="20"/>
      <c r="AH2575" s="20"/>
      <c r="AI2575" s="20"/>
      <c r="AJ2575" s="20"/>
      <c r="AK2575" s="20"/>
      <c r="AL2575" s="20"/>
      <c r="AM2575" s="20"/>
      <c r="AN2575" s="20"/>
      <c r="AO2575" s="20"/>
      <c r="AP2575" s="20"/>
      <c r="AQ2575" s="20"/>
      <c r="AR2575" s="20"/>
    </row>
    <row r="2576" spans="5:44" x14ac:dyDescent="0.25">
      <c r="E2576" s="20"/>
      <c r="F2576" s="20"/>
      <c r="G2576" s="20"/>
      <c r="H2576" s="20"/>
      <c r="I2576" s="20"/>
      <c r="J2576" s="20"/>
      <c r="K2576" s="20"/>
      <c r="L2576" s="20"/>
      <c r="M2576" s="20"/>
      <c r="N2576" s="20"/>
      <c r="O2576" s="20"/>
      <c r="P2576" s="20"/>
      <c r="Q2576" s="20"/>
      <c r="R2576" s="20"/>
      <c r="S2576" s="20"/>
      <c r="T2576" s="20"/>
      <c r="U2576" s="20"/>
      <c r="V2576" s="20"/>
      <c r="W2576" s="20"/>
      <c r="X2576" s="20"/>
      <c r="Y2576" s="20"/>
      <c r="Z2576" s="20"/>
      <c r="AA2576" s="20"/>
      <c r="AB2576" s="20"/>
      <c r="AC2576" s="20"/>
      <c r="AD2576" s="20"/>
      <c r="AE2576" s="20"/>
      <c r="AF2576" s="20"/>
      <c r="AG2576" s="20"/>
      <c r="AH2576" s="20"/>
      <c r="AI2576" s="20"/>
      <c r="AJ2576" s="20"/>
      <c r="AK2576" s="20"/>
      <c r="AL2576" s="20"/>
      <c r="AM2576" s="20"/>
      <c r="AN2576" s="20"/>
      <c r="AO2576" s="20"/>
      <c r="AP2576" s="20"/>
      <c r="AQ2576" s="20"/>
      <c r="AR2576" s="20"/>
    </row>
    <row r="2577" spans="5:44" x14ac:dyDescent="0.25">
      <c r="E2577" s="20"/>
      <c r="F2577" s="20"/>
      <c r="G2577" s="20"/>
      <c r="H2577" s="20"/>
      <c r="I2577" s="20"/>
      <c r="J2577" s="20"/>
      <c r="K2577" s="20"/>
      <c r="L2577" s="20"/>
      <c r="M2577" s="20"/>
      <c r="N2577" s="20"/>
      <c r="O2577" s="20"/>
      <c r="P2577" s="20"/>
      <c r="Q2577" s="20"/>
      <c r="R2577" s="20"/>
      <c r="S2577" s="20"/>
      <c r="T2577" s="20"/>
      <c r="U2577" s="20"/>
      <c r="V2577" s="20"/>
      <c r="W2577" s="20"/>
      <c r="X2577" s="20"/>
      <c r="Y2577" s="20"/>
      <c r="Z2577" s="20"/>
      <c r="AA2577" s="20"/>
      <c r="AB2577" s="20"/>
      <c r="AC2577" s="20"/>
      <c r="AD2577" s="20"/>
      <c r="AE2577" s="20"/>
      <c r="AF2577" s="20"/>
      <c r="AG2577" s="20"/>
      <c r="AH2577" s="20"/>
      <c r="AI2577" s="20"/>
      <c r="AJ2577" s="20"/>
      <c r="AK2577" s="20"/>
      <c r="AL2577" s="20"/>
      <c r="AM2577" s="20"/>
      <c r="AN2577" s="20"/>
      <c r="AO2577" s="20"/>
      <c r="AP2577" s="20"/>
      <c r="AQ2577" s="20"/>
      <c r="AR2577" s="20"/>
    </row>
    <row r="2578" spans="5:44" x14ac:dyDescent="0.25">
      <c r="E2578" s="20"/>
      <c r="F2578" s="20"/>
      <c r="G2578" s="20"/>
      <c r="H2578" s="20"/>
      <c r="I2578" s="20"/>
      <c r="J2578" s="20"/>
      <c r="K2578" s="20"/>
      <c r="L2578" s="20"/>
      <c r="M2578" s="20"/>
      <c r="N2578" s="20"/>
      <c r="O2578" s="20"/>
      <c r="P2578" s="20"/>
      <c r="Q2578" s="20"/>
      <c r="R2578" s="20"/>
      <c r="S2578" s="20"/>
      <c r="T2578" s="20"/>
      <c r="U2578" s="20"/>
      <c r="V2578" s="20"/>
      <c r="W2578" s="20"/>
      <c r="X2578" s="20"/>
      <c r="Y2578" s="20"/>
      <c r="Z2578" s="20"/>
      <c r="AA2578" s="20"/>
      <c r="AB2578" s="20"/>
      <c r="AC2578" s="20"/>
      <c r="AD2578" s="20"/>
      <c r="AE2578" s="20"/>
      <c r="AF2578" s="20"/>
      <c r="AG2578" s="20"/>
      <c r="AH2578" s="20"/>
      <c r="AI2578" s="20"/>
      <c r="AJ2578" s="20"/>
      <c r="AK2578" s="20"/>
      <c r="AL2578" s="20"/>
      <c r="AM2578" s="20"/>
      <c r="AN2578" s="20"/>
      <c r="AO2578" s="20"/>
      <c r="AP2578" s="20"/>
      <c r="AQ2578" s="20"/>
      <c r="AR2578" s="20"/>
    </row>
    <row r="2579" spans="5:44" x14ac:dyDescent="0.25">
      <c r="E2579" s="20"/>
      <c r="F2579" s="20"/>
      <c r="G2579" s="20"/>
      <c r="H2579" s="20"/>
      <c r="I2579" s="20"/>
      <c r="J2579" s="20"/>
      <c r="K2579" s="20"/>
      <c r="L2579" s="20"/>
      <c r="M2579" s="20"/>
      <c r="N2579" s="20"/>
      <c r="O2579" s="20"/>
      <c r="P2579" s="20"/>
      <c r="Q2579" s="20"/>
      <c r="R2579" s="20"/>
      <c r="S2579" s="20"/>
      <c r="T2579" s="20"/>
      <c r="U2579" s="20"/>
      <c r="V2579" s="20"/>
      <c r="W2579" s="20"/>
      <c r="X2579" s="20"/>
      <c r="Y2579" s="20"/>
      <c r="Z2579" s="20"/>
      <c r="AA2579" s="20"/>
      <c r="AB2579" s="20"/>
      <c r="AC2579" s="20"/>
      <c r="AD2579" s="20"/>
      <c r="AE2579" s="20"/>
      <c r="AF2579" s="20"/>
      <c r="AG2579" s="20"/>
      <c r="AH2579" s="20"/>
      <c r="AI2579" s="20"/>
      <c r="AJ2579" s="20"/>
      <c r="AK2579" s="20"/>
      <c r="AL2579" s="20"/>
      <c r="AM2579" s="20"/>
      <c r="AN2579" s="20"/>
      <c r="AO2579" s="20"/>
      <c r="AP2579" s="20"/>
      <c r="AQ2579" s="20"/>
      <c r="AR2579" s="20"/>
    </row>
    <row r="2580" spans="5:44" x14ac:dyDescent="0.25">
      <c r="E2580" s="20"/>
      <c r="F2580" s="20"/>
      <c r="G2580" s="20"/>
      <c r="H2580" s="20"/>
      <c r="I2580" s="20"/>
      <c r="J2580" s="20"/>
      <c r="K2580" s="20"/>
      <c r="L2580" s="20"/>
      <c r="M2580" s="20"/>
      <c r="N2580" s="20"/>
      <c r="O2580" s="20"/>
      <c r="P2580" s="20"/>
      <c r="Q2580" s="20"/>
      <c r="R2580" s="20"/>
      <c r="S2580" s="20"/>
      <c r="T2580" s="20"/>
      <c r="U2580" s="20"/>
      <c r="V2580" s="20"/>
      <c r="W2580" s="20"/>
      <c r="X2580" s="20"/>
      <c r="Y2580" s="20"/>
      <c r="Z2580" s="20"/>
      <c r="AA2580" s="20"/>
      <c r="AB2580" s="20"/>
      <c r="AC2580" s="20"/>
      <c r="AD2580" s="20"/>
      <c r="AE2580" s="20"/>
      <c r="AF2580" s="20"/>
      <c r="AG2580" s="20"/>
      <c r="AH2580" s="20"/>
      <c r="AI2580" s="20"/>
      <c r="AJ2580" s="20"/>
      <c r="AK2580" s="20"/>
      <c r="AL2580" s="20"/>
      <c r="AM2580" s="20"/>
      <c r="AN2580" s="20"/>
      <c r="AO2580" s="20"/>
      <c r="AP2580" s="20"/>
      <c r="AQ2580" s="20"/>
      <c r="AR2580" s="20"/>
    </row>
    <row r="2581" spans="5:44" x14ac:dyDescent="0.25">
      <c r="E2581" s="20"/>
      <c r="F2581" s="20"/>
      <c r="G2581" s="20"/>
      <c r="H2581" s="20"/>
      <c r="I2581" s="20"/>
      <c r="J2581" s="20"/>
      <c r="K2581" s="20"/>
      <c r="L2581" s="20"/>
      <c r="M2581" s="20"/>
      <c r="N2581" s="20"/>
      <c r="O2581" s="20"/>
      <c r="P2581" s="20"/>
      <c r="Q2581" s="20"/>
      <c r="R2581" s="20"/>
      <c r="S2581" s="20"/>
      <c r="T2581" s="20"/>
      <c r="U2581" s="20"/>
      <c r="V2581" s="20"/>
      <c r="W2581" s="20"/>
      <c r="X2581" s="20"/>
      <c r="Y2581" s="20"/>
      <c r="Z2581" s="20"/>
      <c r="AA2581" s="20"/>
      <c r="AB2581" s="20"/>
      <c r="AC2581" s="20"/>
      <c r="AD2581" s="20"/>
      <c r="AE2581" s="20"/>
      <c r="AF2581" s="20"/>
      <c r="AG2581" s="20"/>
      <c r="AH2581" s="20"/>
      <c r="AI2581" s="20"/>
      <c r="AJ2581" s="20"/>
      <c r="AK2581" s="20"/>
      <c r="AL2581" s="20"/>
      <c r="AM2581" s="20"/>
      <c r="AN2581" s="20"/>
      <c r="AO2581" s="20"/>
      <c r="AP2581" s="20"/>
      <c r="AQ2581" s="20"/>
      <c r="AR2581" s="20"/>
    </row>
    <row r="2582" spans="5:44" x14ac:dyDescent="0.25">
      <c r="E2582" s="20"/>
      <c r="F2582" s="20"/>
      <c r="G2582" s="20"/>
      <c r="H2582" s="20"/>
      <c r="I2582" s="20"/>
      <c r="J2582" s="20"/>
      <c r="K2582" s="20"/>
      <c r="L2582" s="20"/>
      <c r="M2582" s="20"/>
      <c r="N2582" s="20"/>
      <c r="O2582" s="20"/>
      <c r="P2582" s="20"/>
      <c r="Q2582" s="20"/>
      <c r="R2582" s="20"/>
      <c r="S2582" s="20"/>
      <c r="T2582" s="20"/>
      <c r="U2582" s="20"/>
      <c r="V2582" s="20"/>
      <c r="W2582" s="20"/>
      <c r="X2582" s="20"/>
      <c r="Y2582" s="20"/>
      <c r="Z2582" s="20"/>
      <c r="AA2582" s="20"/>
      <c r="AB2582" s="20"/>
      <c r="AC2582" s="20"/>
      <c r="AD2582" s="20"/>
      <c r="AE2582" s="20"/>
      <c r="AF2582" s="20"/>
      <c r="AG2582" s="20"/>
      <c r="AH2582" s="20"/>
      <c r="AI2582" s="20"/>
      <c r="AJ2582" s="20"/>
      <c r="AK2582" s="20"/>
      <c r="AL2582" s="20"/>
      <c r="AM2582" s="20"/>
      <c r="AN2582" s="20"/>
      <c r="AO2582" s="20"/>
      <c r="AP2582" s="20"/>
      <c r="AQ2582" s="20"/>
      <c r="AR2582" s="20"/>
    </row>
    <row r="2583" spans="5:44" x14ac:dyDescent="0.25">
      <c r="E2583" s="20"/>
      <c r="F2583" s="20"/>
      <c r="G2583" s="20"/>
      <c r="H2583" s="20"/>
      <c r="I2583" s="20"/>
      <c r="J2583" s="20"/>
      <c r="K2583" s="20"/>
      <c r="L2583" s="20"/>
      <c r="M2583" s="20"/>
      <c r="N2583" s="20"/>
      <c r="O2583" s="20"/>
      <c r="P2583" s="20"/>
      <c r="Q2583" s="20"/>
      <c r="R2583" s="20"/>
      <c r="S2583" s="20"/>
      <c r="T2583" s="20"/>
      <c r="U2583" s="20"/>
      <c r="V2583" s="20"/>
      <c r="W2583" s="20"/>
      <c r="X2583" s="20"/>
      <c r="Y2583" s="20"/>
      <c r="Z2583" s="20"/>
      <c r="AA2583" s="20"/>
      <c r="AB2583" s="20"/>
      <c r="AC2583" s="20"/>
      <c r="AD2583" s="20"/>
      <c r="AE2583" s="20"/>
      <c r="AF2583" s="20"/>
      <c r="AG2583" s="20"/>
      <c r="AH2583" s="20"/>
      <c r="AI2583" s="20"/>
      <c r="AJ2583" s="20"/>
      <c r="AK2583" s="20"/>
      <c r="AL2583" s="20"/>
      <c r="AM2583" s="20"/>
      <c r="AN2583" s="20"/>
      <c r="AO2583" s="20"/>
      <c r="AP2583" s="20"/>
      <c r="AQ2583" s="20"/>
      <c r="AR2583" s="20"/>
    </row>
    <row r="2584" spans="5:44" x14ac:dyDescent="0.25">
      <c r="E2584" s="20"/>
      <c r="F2584" s="20"/>
      <c r="G2584" s="20"/>
      <c r="H2584" s="20"/>
      <c r="I2584" s="20"/>
      <c r="J2584" s="20"/>
      <c r="K2584" s="20"/>
      <c r="L2584" s="20"/>
      <c r="M2584" s="20"/>
      <c r="N2584" s="20"/>
      <c r="O2584" s="20"/>
      <c r="P2584" s="20"/>
      <c r="Q2584" s="20"/>
      <c r="R2584" s="20"/>
      <c r="S2584" s="20"/>
      <c r="T2584" s="20"/>
      <c r="U2584" s="20"/>
      <c r="V2584" s="20"/>
      <c r="W2584" s="20"/>
      <c r="X2584" s="20"/>
      <c r="Y2584" s="20"/>
      <c r="Z2584" s="20"/>
      <c r="AA2584" s="20"/>
      <c r="AB2584" s="20"/>
      <c r="AC2584" s="20"/>
      <c r="AD2584" s="20"/>
      <c r="AE2584" s="20"/>
      <c r="AF2584" s="20"/>
      <c r="AG2584" s="20"/>
      <c r="AH2584" s="20"/>
      <c r="AI2584" s="20"/>
      <c r="AJ2584" s="20"/>
      <c r="AK2584" s="20"/>
      <c r="AL2584" s="20"/>
      <c r="AM2584" s="20"/>
      <c r="AN2584" s="20"/>
      <c r="AO2584" s="20"/>
      <c r="AP2584" s="20"/>
      <c r="AQ2584" s="20"/>
      <c r="AR2584" s="20"/>
    </row>
    <row r="2585" spans="5:44" x14ac:dyDescent="0.25">
      <c r="E2585" s="20"/>
      <c r="F2585" s="20"/>
      <c r="G2585" s="20"/>
      <c r="H2585" s="20"/>
      <c r="I2585" s="20"/>
      <c r="J2585" s="20"/>
      <c r="K2585" s="20"/>
      <c r="L2585" s="20"/>
      <c r="M2585" s="20"/>
      <c r="N2585" s="20"/>
      <c r="O2585" s="20"/>
      <c r="P2585" s="20"/>
      <c r="Q2585" s="20"/>
      <c r="R2585" s="20"/>
      <c r="S2585" s="20"/>
      <c r="T2585" s="20"/>
      <c r="U2585" s="20"/>
      <c r="V2585" s="20"/>
      <c r="W2585" s="20"/>
      <c r="X2585" s="20"/>
      <c r="Y2585" s="20"/>
      <c r="Z2585" s="20"/>
      <c r="AA2585" s="20"/>
      <c r="AB2585" s="20"/>
      <c r="AC2585" s="20"/>
      <c r="AD2585" s="20"/>
      <c r="AE2585" s="20"/>
      <c r="AF2585" s="20"/>
      <c r="AG2585" s="20"/>
      <c r="AH2585" s="20"/>
      <c r="AI2585" s="20"/>
      <c r="AJ2585" s="20"/>
      <c r="AK2585" s="20"/>
      <c r="AL2585" s="20"/>
      <c r="AM2585" s="20"/>
      <c r="AN2585" s="20"/>
      <c r="AO2585" s="20"/>
      <c r="AP2585" s="20"/>
      <c r="AQ2585" s="20"/>
      <c r="AR2585" s="20"/>
    </row>
    <row r="2586" spans="5:44" x14ac:dyDescent="0.25">
      <c r="E2586" s="20"/>
      <c r="F2586" s="20"/>
      <c r="G2586" s="20"/>
      <c r="H2586" s="20"/>
      <c r="I2586" s="20"/>
      <c r="J2586" s="20"/>
      <c r="K2586" s="20"/>
      <c r="L2586" s="20"/>
      <c r="M2586" s="20"/>
      <c r="N2586" s="20"/>
      <c r="O2586" s="20"/>
      <c r="P2586" s="20"/>
      <c r="Q2586" s="20"/>
      <c r="R2586" s="20"/>
      <c r="S2586" s="20"/>
      <c r="T2586" s="20"/>
      <c r="U2586" s="20"/>
      <c r="V2586" s="20"/>
      <c r="W2586" s="20"/>
      <c r="X2586" s="20"/>
      <c r="Y2586" s="20"/>
      <c r="Z2586" s="20"/>
      <c r="AA2586" s="20"/>
      <c r="AB2586" s="20"/>
      <c r="AC2586" s="20"/>
      <c r="AD2586" s="20"/>
      <c r="AE2586" s="20"/>
      <c r="AF2586" s="20"/>
      <c r="AG2586" s="20"/>
      <c r="AH2586" s="20"/>
      <c r="AI2586" s="20"/>
      <c r="AJ2586" s="20"/>
      <c r="AK2586" s="20"/>
      <c r="AL2586" s="20"/>
      <c r="AM2586" s="20"/>
      <c r="AN2586" s="20"/>
      <c r="AO2586" s="20"/>
      <c r="AP2586" s="20"/>
      <c r="AQ2586" s="20"/>
      <c r="AR2586" s="20"/>
    </row>
    <row r="2587" spans="5:44" x14ac:dyDescent="0.25">
      <c r="E2587" s="20"/>
      <c r="F2587" s="20"/>
      <c r="G2587" s="20"/>
      <c r="H2587" s="20"/>
      <c r="I2587" s="20"/>
      <c r="J2587" s="20"/>
      <c r="K2587" s="20"/>
      <c r="L2587" s="20"/>
      <c r="M2587" s="20"/>
      <c r="N2587" s="20"/>
      <c r="O2587" s="20"/>
      <c r="P2587" s="20"/>
      <c r="Q2587" s="20"/>
      <c r="R2587" s="20"/>
      <c r="S2587" s="20"/>
      <c r="T2587" s="20"/>
      <c r="U2587" s="20"/>
      <c r="V2587" s="20"/>
      <c r="W2587" s="20"/>
      <c r="X2587" s="20"/>
      <c r="Y2587" s="20"/>
      <c r="Z2587" s="20"/>
      <c r="AA2587" s="20"/>
      <c r="AB2587" s="20"/>
      <c r="AC2587" s="20"/>
      <c r="AD2587" s="20"/>
      <c r="AE2587" s="20"/>
      <c r="AF2587" s="20"/>
      <c r="AG2587" s="20"/>
      <c r="AH2587" s="20"/>
      <c r="AI2587" s="20"/>
      <c r="AJ2587" s="20"/>
      <c r="AK2587" s="20"/>
      <c r="AL2587" s="20"/>
      <c r="AM2587" s="20"/>
      <c r="AN2587" s="20"/>
      <c r="AO2587" s="20"/>
      <c r="AP2587" s="20"/>
      <c r="AQ2587" s="20"/>
      <c r="AR2587" s="20"/>
    </row>
    <row r="2588" spans="5:44" x14ac:dyDescent="0.25">
      <c r="E2588" s="20"/>
      <c r="F2588" s="20"/>
      <c r="G2588" s="20"/>
      <c r="H2588" s="20"/>
      <c r="I2588" s="20"/>
      <c r="J2588" s="20"/>
      <c r="K2588" s="20"/>
      <c r="L2588" s="20"/>
      <c r="M2588" s="20"/>
      <c r="N2588" s="20"/>
      <c r="O2588" s="20"/>
      <c r="P2588" s="20"/>
      <c r="Q2588" s="20"/>
      <c r="R2588" s="20"/>
      <c r="S2588" s="20"/>
      <c r="T2588" s="20"/>
      <c r="U2588" s="20"/>
      <c r="V2588" s="20"/>
      <c r="W2588" s="20"/>
      <c r="X2588" s="20"/>
      <c r="Y2588" s="20"/>
      <c r="Z2588" s="20"/>
      <c r="AA2588" s="20"/>
      <c r="AB2588" s="20"/>
      <c r="AC2588" s="20"/>
      <c r="AD2588" s="20"/>
      <c r="AE2588" s="20"/>
      <c r="AF2588" s="20"/>
      <c r="AG2588" s="20"/>
      <c r="AH2588" s="20"/>
      <c r="AI2588" s="20"/>
      <c r="AJ2588" s="20"/>
      <c r="AK2588" s="20"/>
      <c r="AL2588" s="20"/>
      <c r="AM2588" s="20"/>
      <c r="AN2588" s="20"/>
      <c r="AO2588" s="20"/>
      <c r="AP2588" s="20"/>
      <c r="AQ2588" s="20"/>
      <c r="AR2588" s="20"/>
    </row>
    <row r="2589" spans="5:44" x14ac:dyDescent="0.25">
      <c r="E2589" s="20"/>
      <c r="F2589" s="20"/>
      <c r="G2589" s="20"/>
      <c r="H2589" s="20"/>
      <c r="I2589" s="20"/>
      <c r="J2589" s="20"/>
      <c r="K2589" s="20"/>
      <c r="L2589" s="20"/>
      <c r="M2589" s="20"/>
      <c r="N2589" s="20"/>
      <c r="O2589" s="20"/>
      <c r="P2589" s="20"/>
      <c r="Q2589" s="20"/>
      <c r="R2589" s="20"/>
      <c r="S2589" s="20"/>
      <c r="T2589" s="20"/>
      <c r="U2589" s="20"/>
      <c r="V2589" s="20"/>
      <c r="W2589" s="20"/>
      <c r="X2589" s="20"/>
      <c r="Y2589" s="20"/>
      <c r="Z2589" s="20"/>
      <c r="AA2589" s="20"/>
      <c r="AB2589" s="20"/>
      <c r="AC2589" s="20"/>
      <c r="AD2589" s="20"/>
      <c r="AE2589" s="20"/>
      <c r="AF2589" s="20"/>
      <c r="AG2589" s="20"/>
      <c r="AH2589" s="20"/>
      <c r="AI2589" s="20"/>
      <c r="AJ2589" s="20"/>
      <c r="AK2589" s="20"/>
      <c r="AL2589" s="20"/>
      <c r="AM2589" s="20"/>
      <c r="AN2589" s="20"/>
      <c r="AO2589" s="20"/>
      <c r="AP2589" s="20"/>
      <c r="AQ2589" s="20"/>
      <c r="AR2589" s="20"/>
    </row>
    <row r="2590" spans="5:44" x14ac:dyDescent="0.25">
      <c r="E2590" s="20"/>
      <c r="F2590" s="20"/>
      <c r="G2590" s="20"/>
      <c r="H2590" s="20"/>
      <c r="I2590" s="20"/>
      <c r="J2590" s="20"/>
      <c r="K2590" s="20"/>
      <c r="L2590" s="20"/>
      <c r="M2590" s="20"/>
      <c r="N2590" s="20"/>
      <c r="O2590" s="20"/>
      <c r="P2590" s="20"/>
      <c r="Q2590" s="20"/>
      <c r="R2590" s="20"/>
      <c r="S2590" s="20"/>
      <c r="T2590" s="20"/>
      <c r="U2590" s="20"/>
      <c r="V2590" s="20"/>
      <c r="W2590" s="20"/>
      <c r="X2590" s="20"/>
      <c r="Y2590" s="20"/>
      <c r="Z2590" s="20"/>
      <c r="AA2590" s="20"/>
      <c r="AB2590" s="20"/>
      <c r="AC2590" s="20"/>
      <c r="AD2590" s="20"/>
      <c r="AE2590" s="20"/>
      <c r="AF2590" s="20"/>
      <c r="AG2590" s="20"/>
      <c r="AH2590" s="20"/>
      <c r="AI2590" s="20"/>
      <c r="AJ2590" s="20"/>
      <c r="AK2590" s="20"/>
      <c r="AL2590" s="20"/>
      <c r="AM2590" s="20"/>
      <c r="AN2590" s="20"/>
      <c r="AO2590" s="20"/>
      <c r="AP2590" s="20"/>
      <c r="AQ2590" s="20"/>
      <c r="AR2590" s="20"/>
    </row>
    <row r="2591" spans="5:44" x14ac:dyDescent="0.25">
      <c r="E2591" s="20"/>
      <c r="F2591" s="20"/>
      <c r="G2591" s="20"/>
      <c r="H2591" s="20"/>
      <c r="I2591" s="20"/>
      <c r="J2591" s="20"/>
      <c r="K2591" s="20"/>
      <c r="L2591" s="20"/>
      <c r="M2591" s="20"/>
      <c r="N2591" s="20"/>
      <c r="O2591" s="20"/>
      <c r="P2591" s="20"/>
      <c r="Q2591" s="20"/>
      <c r="R2591" s="20"/>
      <c r="S2591" s="20"/>
      <c r="T2591" s="20"/>
      <c r="U2591" s="20"/>
      <c r="V2591" s="20"/>
      <c r="W2591" s="20"/>
      <c r="X2591" s="20"/>
      <c r="Y2591" s="20"/>
      <c r="Z2591" s="20"/>
      <c r="AA2591" s="20"/>
      <c r="AB2591" s="20"/>
      <c r="AC2591" s="20"/>
      <c r="AD2591" s="20"/>
      <c r="AE2591" s="20"/>
      <c r="AF2591" s="20"/>
      <c r="AG2591" s="20"/>
      <c r="AH2591" s="20"/>
      <c r="AI2591" s="20"/>
      <c r="AJ2591" s="20"/>
      <c r="AK2591" s="20"/>
      <c r="AL2591" s="20"/>
      <c r="AM2591" s="20"/>
      <c r="AN2591" s="20"/>
      <c r="AO2591" s="20"/>
      <c r="AP2591" s="20"/>
      <c r="AQ2591" s="20"/>
      <c r="AR2591" s="20"/>
    </row>
    <row r="2592" spans="5:44" x14ac:dyDescent="0.25">
      <c r="E2592" s="20"/>
      <c r="F2592" s="20"/>
      <c r="G2592" s="20"/>
      <c r="H2592" s="20"/>
      <c r="I2592" s="20"/>
      <c r="J2592" s="20"/>
      <c r="K2592" s="20"/>
      <c r="L2592" s="20"/>
      <c r="M2592" s="20"/>
      <c r="N2592" s="20"/>
      <c r="O2592" s="20"/>
      <c r="P2592" s="20"/>
      <c r="Q2592" s="20"/>
      <c r="R2592" s="20"/>
      <c r="S2592" s="20"/>
      <c r="T2592" s="20"/>
      <c r="U2592" s="20"/>
      <c r="V2592" s="20"/>
      <c r="W2592" s="20"/>
      <c r="X2592" s="20"/>
      <c r="Y2592" s="20"/>
      <c r="Z2592" s="20"/>
      <c r="AA2592" s="20"/>
      <c r="AB2592" s="20"/>
      <c r="AC2592" s="20"/>
      <c r="AD2592" s="20"/>
      <c r="AE2592" s="20"/>
      <c r="AF2592" s="20"/>
      <c r="AG2592" s="20"/>
      <c r="AH2592" s="20"/>
      <c r="AI2592" s="20"/>
      <c r="AJ2592" s="20"/>
      <c r="AK2592" s="20"/>
      <c r="AL2592" s="20"/>
      <c r="AM2592" s="20"/>
      <c r="AN2592" s="20"/>
      <c r="AO2592" s="20"/>
      <c r="AP2592" s="20"/>
      <c r="AQ2592" s="20"/>
      <c r="AR2592" s="20"/>
    </row>
    <row r="2593" spans="5:44" x14ac:dyDescent="0.25"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  <c r="Q2593" s="20"/>
      <c r="R2593" s="20"/>
      <c r="S2593" s="20"/>
      <c r="T2593" s="20"/>
      <c r="U2593" s="20"/>
      <c r="V2593" s="20"/>
      <c r="W2593" s="20"/>
      <c r="X2593" s="20"/>
      <c r="Y2593" s="20"/>
      <c r="Z2593" s="20"/>
      <c r="AA2593" s="20"/>
      <c r="AB2593" s="20"/>
      <c r="AC2593" s="20"/>
      <c r="AD2593" s="20"/>
      <c r="AE2593" s="20"/>
      <c r="AF2593" s="20"/>
      <c r="AG2593" s="20"/>
      <c r="AH2593" s="20"/>
      <c r="AI2593" s="20"/>
      <c r="AJ2593" s="20"/>
      <c r="AK2593" s="20"/>
      <c r="AL2593" s="20"/>
      <c r="AM2593" s="20"/>
      <c r="AN2593" s="20"/>
      <c r="AO2593" s="20"/>
      <c r="AP2593" s="20"/>
      <c r="AQ2593" s="20"/>
      <c r="AR2593" s="20"/>
    </row>
    <row r="2594" spans="5:44" x14ac:dyDescent="0.25">
      <c r="E2594" s="20"/>
      <c r="F2594" s="20"/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  <c r="Q2594" s="20"/>
      <c r="R2594" s="20"/>
      <c r="S2594" s="20"/>
      <c r="T2594" s="20"/>
      <c r="U2594" s="20"/>
      <c r="V2594" s="20"/>
      <c r="W2594" s="20"/>
      <c r="X2594" s="20"/>
      <c r="Y2594" s="20"/>
      <c r="Z2594" s="20"/>
      <c r="AA2594" s="20"/>
      <c r="AB2594" s="20"/>
      <c r="AC2594" s="20"/>
      <c r="AD2594" s="20"/>
      <c r="AE2594" s="20"/>
      <c r="AF2594" s="20"/>
      <c r="AG2594" s="20"/>
      <c r="AH2594" s="20"/>
      <c r="AI2594" s="20"/>
      <c r="AJ2594" s="20"/>
      <c r="AK2594" s="20"/>
      <c r="AL2594" s="20"/>
      <c r="AM2594" s="20"/>
      <c r="AN2594" s="20"/>
      <c r="AO2594" s="20"/>
      <c r="AP2594" s="20"/>
      <c r="AQ2594" s="20"/>
      <c r="AR2594" s="20"/>
    </row>
    <row r="2595" spans="5:44" x14ac:dyDescent="0.25">
      <c r="E2595" s="20"/>
      <c r="F2595" s="20"/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  <c r="Q2595" s="20"/>
      <c r="R2595" s="20"/>
      <c r="S2595" s="20"/>
      <c r="T2595" s="20"/>
      <c r="U2595" s="20"/>
      <c r="V2595" s="20"/>
      <c r="W2595" s="20"/>
      <c r="X2595" s="20"/>
      <c r="Y2595" s="20"/>
      <c r="Z2595" s="20"/>
      <c r="AA2595" s="20"/>
      <c r="AB2595" s="20"/>
      <c r="AC2595" s="20"/>
      <c r="AD2595" s="20"/>
      <c r="AE2595" s="20"/>
      <c r="AF2595" s="20"/>
      <c r="AG2595" s="20"/>
      <c r="AH2595" s="20"/>
      <c r="AI2595" s="20"/>
      <c r="AJ2595" s="20"/>
      <c r="AK2595" s="20"/>
      <c r="AL2595" s="20"/>
      <c r="AM2595" s="20"/>
      <c r="AN2595" s="20"/>
      <c r="AO2595" s="20"/>
      <c r="AP2595" s="20"/>
      <c r="AQ2595" s="20"/>
      <c r="AR2595" s="20"/>
    </row>
    <row r="2596" spans="5:44" x14ac:dyDescent="0.25"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  <c r="Q2596" s="20"/>
      <c r="R2596" s="20"/>
      <c r="S2596" s="20"/>
      <c r="T2596" s="20"/>
      <c r="U2596" s="20"/>
      <c r="V2596" s="20"/>
      <c r="W2596" s="20"/>
      <c r="X2596" s="20"/>
      <c r="Y2596" s="20"/>
      <c r="Z2596" s="20"/>
      <c r="AA2596" s="20"/>
      <c r="AB2596" s="20"/>
      <c r="AC2596" s="20"/>
      <c r="AD2596" s="20"/>
      <c r="AE2596" s="20"/>
      <c r="AF2596" s="20"/>
      <c r="AG2596" s="20"/>
      <c r="AH2596" s="20"/>
      <c r="AI2596" s="20"/>
      <c r="AJ2596" s="20"/>
      <c r="AK2596" s="20"/>
      <c r="AL2596" s="20"/>
      <c r="AM2596" s="20"/>
      <c r="AN2596" s="20"/>
      <c r="AO2596" s="20"/>
      <c r="AP2596" s="20"/>
      <c r="AQ2596" s="20"/>
      <c r="AR2596" s="20"/>
    </row>
    <row r="2597" spans="5:44" x14ac:dyDescent="0.25">
      <c r="E2597" s="20"/>
      <c r="F2597" s="20"/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  <c r="Q2597" s="20"/>
      <c r="R2597" s="20"/>
      <c r="S2597" s="20"/>
      <c r="T2597" s="20"/>
      <c r="U2597" s="20"/>
      <c r="V2597" s="20"/>
      <c r="W2597" s="20"/>
      <c r="X2597" s="20"/>
      <c r="Y2597" s="20"/>
      <c r="Z2597" s="20"/>
      <c r="AA2597" s="20"/>
      <c r="AB2597" s="20"/>
      <c r="AC2597" s="20"/>
      <c r="AD2597" s="20"/>
      <c r="AE2597" s="20"/>
      <c r="AF2597" s="20"/>
      <c r="AG2597" s="20"/>
      <c r="AH2597" s="20"/>
      <c r="AI2597" s="20"/>
      <c r="AJ2597" s="20"/>
      <c r="AK2597" s="20"/>
      <c r="AL2597" s="20"/>
      <c r="AM2597" s="20"/>
      <c r="AN2597" s="20"/>
      <c r="AO2597" s="20"/>
      <c r="AP2597" s="20"/>
      <c r="AQ2597" s="20"/>
      <c r="AR2597" s="20"/>
    </row>
    <row r="2598" spans="5:44" x14ac:dyDescent="0.25">
      <c r="E2598" s="20"/>
      <c r="F2598" s="20"/>
      <c r="G2598" s="20"/>
      <c r="H2598" s="20"/>
      <c r="I2598" s="20"/>
      <c r="J2598" s="20"/>
      <c r="K2598" s="20"/>
      <c r="L2598" s="20"/>
      <c r="M2598" s="20"/>
      <c r="N2598" s="20"/>
      <c r="O2598" s="20"/>
      <c r="P2598" s="20"/>
      <c r="Q2598" s="20"/>
      <c r="R2598" s="20"/>
      <c r="S2598" s="20"/>
      <c r="T2598" s="20"/>
      <c r="U2598" s="20"/>
      <c r="V2598" s="20"/>
      <c r="W2598" s="20"/>
      <c r="X2598" s="20"/>
      <c r="Y2598" s="20"/>
      <c r="Z2598" s="20"/>
      <c r="AA2598" s="20"/>
      <c r="AB2598" s="20"/>
      <c r="AC2598" s="20"/>
      <c r="AD2598" s="20"/>
      <c r="AE2598" s="20"/>
      <c r="AF2598" s="20"/>
      <c r="AG2598" s="20"/>
      <c r="AH2598" s="20"/>
      <c r="AI2598" s="20"/>
      <c r="AJ2598" s="20"/>
      <c r="AK2598" s="20"/>
      <c r="AL2598" s="20"/>
      <c r="AM2598" s="20"/>
      <c r="AN2598" s="20"/>
      <c r="AO2598" s="20"/>
      <c r="AP2598" s="20"/>
      <c r="AQ2598" s="20"/>
      <c r="AR2598" s="20"/>
    </row>
    <row r="2599" spans="5:44" x14ac:dyDescent="0.25">
      <c r="E2599" s="20"/>
      <c r="F2599" s="20"/>
      <c r="G2599" s="20"/>
      <c r="H2599" s="20"/>
      <c r="I2599" s="20"/>
      <c r="J2599" s="20"/>
      <c r="K2599" s="20"/>
      <c r="L2599" s="20"/>
      <c r="M2599" s="20"/>
      <c r="N2599" s="20"/>
      <c r="O2599" s="20"/>
      <c r="P2599" s="20"/>
      <c r="Q2599" s="20"/>
      <c r="R2599" s="20"/>
      <c r="S2599" s="20"/>
      <c r="T2599" s="20"/>
      <c r="U2599" s="20"/>
      <c r="V2599" s="20"/>
      <c r="W2599" s="20"/>
      <c r="X2599" s="20"/>
      <c r="Y2599" s="20"/>
      <c r="Z2599" s="20"/>
      <c r="AA2599" s="20"/>
      <c r="AB2599" s="20"/>
      <c r="AC2599" s="20"/>
      <c r="AD2599" s="20"/>
      <c r="AE2599" s="20"/>
      <c r="AF2599" s="20"/>
      <c r="AG2599" s="20"/>
      <c r="AH2599" s="20"/>
      <c r="AI2599" s="20"/>
      <c r="AJ2599" s="20"/>
      <c r="AK2599" s="20"/>
      <c r="AL2599" s="20"/>
      <c r="AM2599" s="20"/>
      <c r="AN2599" s="20"/>
      <c r="AO2599" s="20"/>
      <c r="AP2599" s="20"/>
      <c r="AQ2599" s="20"/>
      <c r="AR2599" s="20"/>
    </row>
    <row r="2600" spans="5:44" x14ac:dyDescent="0.25">
      <c r="E2600" s="20"/>
      <c r="F2600" s="20"/>
      <c r="G2600" s="20"/>
      <c r="H2600" s="20"/>
      <c r="I2600" s="20"/>
      <c r="J2600" s="20"/>
      <c r="K2600" s="20"/>
      <c r="L2600" s="20"/>
      <c r="M2600" s="20"/>
      <c r="N2600" s="20"/>
      <c r="O2600" s="20"/>
      <c r="P2600" s="20"/>
      <c r="Q2600" s="20"/>
      <c r="R2600" s="20"/>
      <c r="S2600" s="20"/>
      <c r="T2600" s="20"/>
      <c r="U2600" s="20"/>
      <c r="V2600" s="20"/>
      <c r="W2600" s="20"/>
      <c r="X2600" s="20"/>
      <c r="Y2600" s="20"/>
      <c r="Z2600" s="20"/>
      <c r="AA2600" s="20"/>
      <c r="AB2600" s="20"/>
      <c r="AC2600" s="20"/>
      <c r="AD2600" s="20"/>
      <c r="AE2600" s="20"/>
      <c r="AF2600" s="20"/>
      <c r="AG2600" s="20"/>
      <c r="AH2600" s="20"/>
      <c r="AI2600" s="20"/>
      <c r="AJ2600" s="20"/>
      <c r="AK2600" s="20"/>
      <c r="AL2600" s="20"/>
      <c r="AM2600" s="20"/>
      <c r="AN2600" s="20"/>
      <c r="AO2600" s="20"/>
      <c r="AP2600" s="20"/>
      <c r="AQ2600" s="20"/>
      <c r="AR2600" s="20"/>
    </row>
    <row r="2601" spans="5:44" x14ac:dyDescent="0.25">
      <c r="E2601" s="20"/>
      <c r="F2601" s="20"/>
      <c r="G2601" s="20"/>
      <c r="H2601" s="20"/>
      <c r="I2601" s="20"/>
      <c r="J2601" s="20"/>
      <c r="K2601" s="20"/>
      <c r="L2601" s="20"/>
      <c r="M2601" s="20"/>
      <c r="N2601" s="20"/>
      <c r="O2601" s="20"/>
      <c r="P2601" s="20"/>
      <c r="Q2601" s="20"/>
      <c r="R2601" s="20"/>
      <c r="S2601" s="20"/>
      <c r="T2601" s="20"/>
      <c r="U2601" s="20"/>
      <c r="V2601" s="20"/>
      <c r="W2601" s="20"/>
      <c r="X2601" s="20"/>
      <c r="Y2601" s="20"/>
      <c r="Z2601" s="20"/>
      <c r="AA2601" s="20"/>
      <c r="AB2601" s="20"/>
      <c r="AC2601" s="20"/>
      <c r="AD2601" s="20"/>
      <c r="AE2601" s="20"/>
      <c r="AF2601" s="20"/>
      <c r="AG2601" s="20"/>
      <c r="AH2601" s="20"/>
      <c r="AI2601" s="20"/>
      <c r="AJ2601" s="20"/>
      <c r="AK2601" s="20"/>
      <c r="AL2601" s="20"/>
      <c r="AM2601" s="20"/>
      <c r="AN2601" s="20"/>
      <c r="AO2601" s="20"/>
      <c r="AP2601" s="20"/>
      <c r="AQ2601" s="20"/>
      <c r="AR2601" s="20"/>
    </row>
    <row r="2602" spans="5:44" x14ac:dyDescent="0.25">
      <c r="E2602" s="20"/>
      <c r="F2602" s="20"/>
      <c r="G2602" s="20"/>
      <c r="H2602" s="20"/>
      <c r="I2602" s="20"/>
      <c r="J2602" s="20"/>
      <c r="K2602" s="20"/>
      <c r="L2602" s="20"/>
      <c r="M2602" s="20"/>
      <c r="N2602" s="20"/>
      <c r="O2602" s="20"/>
      <c r="P2602" s="20"/>
      <c r="Q2602" s="20"/>
      <c r="R2602" s="20"/>
      <c r="S2602" s="20"/>
      <c r="T2602" s="20"/>
      <c r="U2602" s="20"/>
      <c r="V2602" s="20"/>
      <c r="W2602" s="20"/>
      <c r="X2602" s="20"/>
      <c r="Y2602" s="20"/>
      <c r="Z2602" s="20"/>
      <c r="AA2602" s="20"/>
      <c r="AB2602" s="20"/>
      <c r="AC2602" s="20"/>
      <c r="AD2602" s="20"/>
      <c r="AE2602" s="20"/>
      <c r="AF2602" s="20"/>
      <c r="AG2602" s="20"/>
      <c r="AH2602" s="20"/>
      <c r="AI2602" s="20"/>
      <c r="AJ2602" s="20"/>
      <c r="AK2602" s="20"/>
      <c r="AL2602" s="20"/>
      <c r="AM2602" s="20"/>
      <c r="AN2602" s="20"/>
      <c r="AO2602" s="20"/>
      <c r="AP2602" s="20"/>
      <c r="AQ2602" s="20"/>
      <c r="AR2602" s="20"/>
    </row>
    <row r="2603" spans="5:44" x14ac:dyDescent="0.25">
      <c r="E2603" s="20"/>
      <c r="F2603" s="20"/>
      <c r="G2603" s="20"/>
      <c r="H2603" s="20"/>
      <c r="I2603" s="20"/>
      <c r="J2603" s="20"/>
      <c r="K2603" s="20"/>
      <c r="L2603" s="20"/>
      <c r="M2603" s="20"/>
      <c r="N2603" s="20"/>
      <c r="O2603" s="20"/>
      <c r="P2603" s="20"/>
      <c r="Q2603" s="20"/>
      <c r="R2603" s="20"/>
      <c r="S2603" s="20"/>
      <c r="T2603" s="20"/>
      <c r="U2603" s="20"/>
      <c r="V2603" s="20"/>
      <c r="W2603" s="20"/>
      <c r="X2603" s="20"/>
      <c r="Y2603" s="20"/>
      <c r="Z2603" s="20"/>
      <c r="AA2603" s="20"/>
      <c r="AB2603" s="20"/>
      <c r="AC2603" s="20"/>
      <c r="AD2603" s="20"/>
      <c r="AE2603" s="20"/>
      <c r="AF2603" s="20"/>
      <c r="AG2603" s="20"/>
      <c r="AH2603" s="20"/>
      <c r="AI2603" s="20"/>
      <c r="AJ2603" s="20"/>
      <c r="AK2603" s="20"/>
      <c r="AL2603" s="20"/>
      <c r="AM2603" s="20"/>
      <c r="AN2603" s="20"/>
      <c r="AO2603" s="20"/>
      <c r="AP2603" s="20"/>
      <c r="AQ2603" s="20"/>
      <c r="AR2603" s="20"/>
    </row>
    <row r="2604" spans="5:44" x14ac:dyDescent="0.25">
      <c r="E2604" s="20"/>
      <c r="F2604" s="20"/>
      <c r="G2604" s="20"/>
      <c r="H2604" s="20"/>
      <c r="I2604" s="20"/>
      <c r="J2604" s="20"/>
      <c r="K2604" s="20"/>
      <c r="L2604" s="20"/>
      <c r="M2604" s="20"/>
      <c r="N2604" s="20"/>
      <c r="O2604" s="20"/>
      <c r="P2604" s="20"/>
      <c r="Q2604" s="20"/>
      <c r="R2604" s="20"/>
      <c r="S2604" s="20"/>
      <c r="T2604" s="20"/>
      <c r="U2604" s="20"/>
      <c r="V2604" s="20"/>
      <c r="W2604" s="20"/>
      <c r="X2604" s="20"/>
      <c r="Y2604" s="20"/>
      <c r="Z2604" s="20"/>
      <c r="AA2604" s="20"/>
      <c r="AB2604" s="20"/>
      <c r="AC2604" s="20"/>
      <c r="AD2604" s="20"/>
      <c r="AE2604" s="20"/>
      <c r="AF2604" s="20"/>
      <c r="AG2604" s="20"/>
      <c r="AH2604" s="20"/>
      <c r="AI2604" s="20"/>
      <c r="AJ2604" s="20"/>
      <c r="AK2604" s="20"/>
      <c r="AL2604" s="20"/>
      <c r="AM2604" s="20"/>
      <c r="AN2604" s="20"/>
      <c r="AO2604" s="20"/>
      <c r="AP2604" s="20"/>
      <c r="AQ2604" s="20"/>
      <c r="AR2604" s="20"/>
    </row>
    <row r="2605" spans="5:44" x14ac:dyDescent="0.25">
      <c r="E2605" s="20"/>
      <c r="F2605" s="20"/>
      <c r="G2605" s="20"/>
      <c r="H2605" s="20"/>
      <c r="I2605" s="20"/>
      <c r="J2605" s="20"/>
      <c r="K2605" s="20"/>
      <c r="L2605" s="20"/>
      <c r="M2605" s="20"/>
      <c r="N2605" s="20"/>
      <c r="O2605" s="20"/>
      <c r="P2605" s="20"/>
      <c r="Q2605" s="20"/>
      <c r="R2605" s="20"/>
      <c r="S2605" s="20"/>
      <c r="T2605" s="20"/>
      <c r="U2605" s="20"/>
      <c r="V2605" s="20"/>
      <c r="W2605" s="20"/>
      <c r="X2605" s="20"/>
      <c r="Y2605" s="20"/>
      <c r="Z2605" s="20"/>
      <c r="AA2605" s="20"/>
      <c r="AB2605" s="20"/>
      <c r="AC2605" s="20"/>
      <c r="AD2605" s="20"/>
      <c r="AE2605" s="20"/>
      <c r="AF2605" s="20"/>
      <c r="AG2605" s="20"/>
      <c r="AH2605" s="20"/>
      <c r="AI2605" s="20"/>
      <c r="AJ2605" s="20"/>
      <c r="AK2605" s="20"/>
      <c r="AL2605" s="20"/>
      <c r="AM2605" s="20"/>
      <c r="AN2605" s="20"/>
      <c r="AO2605" s="20"/>
      <c r="AP2605" s="20"/>
      <c r="AQ2605" s="20"/>
      <c r="AR2605" s="20"/>
    </row>
    <row r="2606" spans="5:44" x14ac:dyDescent="0.25">
      <c r="E2606" s="20"/>
      <c r="F2606" s="20"/>
      <c r="G2606" s="20"/>
      <c r="H2606" s="20"/>
      <c r="I2606" s="20"/>
      <c r="J2606" s="20"/>
      <c r="K2606" s="20"/>
      <c r="L2606" s="20"/>
      <c r="M2606" s="20"/>
      <c r="N2606" s="20"/>
      <c r="O2606" s="20"/>
      <c r="P2606" s="20"/>
      <c r="Q2606" s="20"/>
      <c r="R2606" s="20"/>
      <c r="S2606" s="20"/>
      <c r="T2606" s="20"/>
      <c r="U2606" s="20"/>
      <c r="V2606" s="20"/>
      <c r="W2606" s="20"/>
      <c r="X2606" s="20"/>
      <c r="Y2606" s="20"/>
      <c r="Z2606" s="20"/>
      <c r="AA2606" s="20"/>
      <c r="AB2606" s="20"/>
      <c r="AC2606" s="20"/>
      <c r="AD2606" s="20"/>
      <c r="AE2606" s="20"/>
      <c r="AF2606" s="20"/>
      <c r="AG2606" s="20"/>
      <c r="AH2606" s="20"/>
      <c r="AI2606" s="20"/>
      <c r="AJ2606" s="20"/>
      <c r="AK2606" s="20"/>
      <c r="AL2606" s="20"/>
      <c r="AM2606" s="20"/>
      <c r="AN2606" s="20"/>
      <c r="AO2606" s="20"/>
      <c r="AP2606" s="20"/>
      <c r="AQ2606" s="20"/>
      <c r="AR2606" s="20"/>
    </row>
    <row r="2607" spans="5:44" x14ac:dyDescent="0.25">
      <c r="E2607" s="20"/>
      <c r="F2607" s="20"/>
      <c r="G2607" s="20"/>
      <c r="H2607" s="20"/>
      <c r="I2607" s="20"/>
      <c r="J2607" s="20"/>
      <c r="K2607" s="20"/>
      <c r="L2607" s="20"/>
      <c r="M2607" s="20"/>
      <c r="N2607" s="20"/>
      <c r="O2607" s="20"/>
      <c r="P2607" s="20"/>
      <c r="Q2607" s="20"/>
      <c r="R2607" s="20"/>
      <c r="S2607" s="20"/>
      <c r="T2607" s="20"/>
      <c r="U2607" s="20"/>
      <c r="V2607" s="20"/>
      <c r="W2607" s="20"/>
      <c r="X2607" s="20"/>
      <c r="Y2607" s="20"/>
      <c r="Z2607" s="20"/>
      <c r="AA2607" s="20"/>
      <c r="AB2607" s="20"/>
      <c r="AC2607" s="20"/>
      <c r="AD2607" s="20"/>
      <c r="AE2607" s="20"/>
      <c r="AF2607" s="20"/>
      <c r="AG2607" s="20"/>
      <c r="AH2607" s="20"/>
      <c r="AI2607" s="20"/>
      <c r="AJ2607" s="20"/>
      <c r="AK2607" s="20"/>
      <c r="AL2607" s="20"/>
      <c r="AM2607" s="20"/>
      <c r="AN2607" s="20"/>
      <c r="AO2607" s="20"/>
      <c r="AP2607" s="20"/>
      <c r="AQ2607" s="20"/>
      <c r="AR2607" s="20"/>
    </row>
    <row r="2608" spans="5:44" x14ac:dyDescent="0.25">
      <c r="E2608" s="20"/>
      <c r="F2608" s="20"/>
      <c r="G2608" s="20"/>
      <c r="H2608" s="20"/>
      <c r="I2608" s="20"/>
      <c r="J2608" s="20"/>
      <c r="K2608" s="20"/>
      <c r="L2608" s="20"/>
      <c r="M2608" s="20"/>
      <c r="N2608" s="20"/>
      <c r="O2608" s="20"/>
      <c r="P2608" s="20"/>
      <c r="Q2608" s="20"/>
      <c r="R2608" s="20"/>
      <c r="S2608" s="20"/>
      <c r="T2608" s="20"/>
      <c r="U2608" s="20"/>
      <c r="V2608" s="20"/>
      <c r="W2608" s="20"/>
      <c r="X2608" s="20"/>
      <c r="Y2608" s="20"/>
      <c r="Z2608" s="20"/>
      <c r="AA2608" s="20"/>
      <c r="AB2608" s="20"/>
      <c r="AC2608" s="20"/>
      <c r="AD2608" s="20"/>
      <c r="AE2608" s="20"/>
      <c r="AF2608" s="20"/>
      <c r="AG2608" s="20"/>
      <c r="AH2608" s="20"/>
      <c r="AI2608" s="20"/>
      <c r="AJ2608" s="20"/>
      <c r="AK2608" s="20"/>
      <c r="AL2608" s="20"/>
      <c r="AM2608" s="20"/>
      <c r="AN2608" s="20"/>
      <c r="AO2608" s="20"/>
      <c r="AP2608" s="20"/>
      <c r="AQ2608" s="20"/>
      <c r="AR2608" s="20"/>
    </row>
    <row r="2609" spans="5:44" x14ac:dyDescent="0.25">
      <c r="E2609" s="20"/>
      <c r="F2609" s="20"/>
      <c r="G2609" s="20"/>
      <c r="H2609" s="20"/>
      <c r="I2609" s="20"/>
      <c r="J2609" s="20"/>
      <c r="K2609" s="20"/>
      <c r="L2609" s="20"/>
      <c r="M2609" s="20"/>
      <c r="N2609" s="20"/>
      <c r="O2609" s="20"/>
      <c r="P2609" s="20"/>
      <c r="Q2609" s="20"/>
      <c r="R2609" s="20"/>
      <c r="S2609" s="20"/>
      <c r="T2609" s="20"/>
      <c r="U2609" s="20"/>
      <c r="V2609" s="20"/>
      <c r="W2609" s="20"/>
      <c r="X2609" s="20"/>
      <c r="Y2609" s="20"/>
      <c r="Z2609" s="20"/>
      <c r="AA2609" s="20"/>
      <c r="AB2609" s="20"/>
      <c r="AC2609" s="20"/>
      <c r="AD2609" s="20"/>
      <c r="AE2609" s="20"/>
      <c r="AF2609" s="20"/>
      <c r="AG2609" s="20"/>
      <c r="AH2609" s="20"/>
      <c r="AI2609" s="20"/>
      <c r="AJ2609" s="20"/>
      <c r="AK2609" s="20"/>
      <c r="AL2609" s="20"/>
      <c r="AM2609" s="20"/>
      <c r="AN2609" s="20"/>
      <c r="AO2609" s="20"/>
      <c r="AP2609" s="20"/>
      <c r="AQ2609" s="20"/>
      <c r="AR2609" s="20"/>
    </row>
    <row r="2610" spans="5:44" x14ac:dyDescent="0.25">
      <c r="E2610" s="20"/>
      <c r="F2610" s="20"/>
      <c r="G2610" s="20"/>
      <c r="H2610" s="20"/>
      <c r="I2610" s="20"/>
      <c r="J2610" s="20"/>
      <c r="K2610" s="20"/>
      <c r="L2610" s="20"/>
      <c r="M2610" s="20"/>
      <c r="N2610" s="20"/>
      <c r="O2610" s="20"/>
      <c r="P2610" s="20"/>
      <c r="Q2610" s="20"/>
      <c r="R2610" s="20"/>
      <c r="S2610" s="20"/>
      <c r="T2610" s="20"/>
      <c r="U2610" s="20"/>
      <c r="V2610" s="20"/>
      <c r="W2610" s="20"/>
      <c r="X2610" s="20"/>
      <c r="Y2610" s="20"/>
      <c r="Z2610" s="20"/>
      <c r="AA2610" s="20"/>
      <c r="AB2610" s="20"/>
      <c r="AC2610" s="20"/>
      <c r="AD2610" s="20"/>
      <c r="AE2610" s="20"/>
      <c r="AF2610" s="20"/>
      <c r="AG2610" s="20"/>
      <c r="AH2610" s="20"/>
      <c r="AI2610" s="20"/>
      <c r="AJ2610" s="20"/>
      <c r="AK2610" s="20"/>
      <c r="AL2610" s="20"/>
      <c r="AM2610" s="20"/>
      <c r="AN2610" s="20"/>
      <c r="AO2610" s="20"/>
      <c r="AP2610" s="20"/>
      <c r="AQ2610" s="20"/>
      <c r="AR2610" s="20"/>
    </row>
    <row r="2611" spans="5:44" x14ac:dyDescent="0.25">
      <c r="E2611" s="20"/>
      <c r="F2611" s="20"/>
      <c r="G2611" s="20"/>
      <c r="H2611" s="20"/>
      <c r="I2611" s="20"/>
      <c r="J2611" s="20"/>
      <c r="K2611" s="20"/>
      <c r="L2611" s="20"/>
      <c r="M2611" s="20"/>
      <c r="N2611" s="20"/>
      <c r="O2611" s="20"/>
      <c r="P2611" s="20"/>
      <c r="Q2611" s="20"/>
      <c r="R2611" s="20"/>
      <c r="S2611" s="20"/>
      <c r="T2611" s="20"/>
      <c r="U2611" s="20"/>
      <c r="V2611" s="20"/>
      <c r="W2611" s="20"/>
      <c r="X2611" s="20"/>
      <c r="Y2611" s="20"/>
      <c r="Z2611" s="20"/>
      <c r="AA2611" s="20"/>
      <c r="AB2611" s="20"/>
      <c r="AC2611" s="20"/>
      <c r="AD2611" s="20"/>
      <c r="AE2611" s="20"/>
      <c r="AF2611" s="20"/>
      <c r="AG2611" s="20"/>
      <c r="AH2611" s="20"/>
      <c r="AI2611" s="20"/>
      <c r="AJ2611" s="20"/>
      <c r="AK2611" s="20"/>
      <c r="AL2611" s="20"/>
      <c r="AM2611" s="20"/>
      <c r="AN2611" s="20"/>
      <c r="AO2611" s="20"/>
      <c r="AP2611" s="20"/>
      <c r="AQ2611" s="20"/>
      <c r="AR2611" s="20"/>
    </row>
    <row r="2612" spans="5:44" x14ac:dyDescent="0.25">
      <c r="E2612" s="20"/>
      <c r="F2612" s="20"/>
      <c r="G2612" s="20"/>
      <c r="H2612" s="20"/>
      <c r="I2612" s="20"/>
      <c r="J2612" s="20"/>
      <c r="K2612" s="20"/>
      <c r="L2612" s="20"/>
      <c r="M2612" s="20"/>
      <c r="N2612" s="20"/>
      <c r="O2612" s="20"/>
      <c r="P2612" s="20"/>
      <c r="Q2612" s="20"/>
      <c r="R2612" s="20"/>
      <c r="S2612" s="20"/>
      <c r="T2612" s="20"/>
      <c r="U2612" s="20"/>
      <c r="V2612" s="20"/>
      <c r="W2612" s="20"/>
      <c r="X2612" s="20"/>
      <c r="Y2612" s="20"/>
      <c r="Z2612" s="20"/>
      <c r="AA2612" s="20"/>
      <c r="AB2612" s="20"/>
      <c r="AC2612" s="20"/>
      <c r="AD2612" s="20"/>
      <c r="AE2612" s="20"/>
      <c r="AF2612" s="20"/>
      <c r="AG2612" s="20"/>
      <c r="AH2612" s="20"/>
      <c r="AI2612" s="20"/>
      <c r="AJ2612" s="20"/>
      <c r="AK2612" s="20"/>
      <c r="AL2612" s="20"/>
      <c r="AM2612" s="20"/>
      <c r="AN2612" s="20"/>
      <c r="AO2612" s="20"/>
      <c r="AP2612" s="20"/>
      <c r="AQ2612" s="20"/>
      <c r="AR2612" s="20"/>
    </row>
    <row r="2613" spans="5:44" x14ac:dyDescent="0.25">
      <c r="E2613" s="20"/>
      <c r="F2613" s="20"/>
      <c r="G2613" s="20"/>
      <c r="H2613" s="20"/>
      <c r="I2613" s="20"/>
      <c r="J2613" s="20"/>
      <c r="K2613" s="20"/>
      <c r="L2613" s="20"/>
      <c r="M2613" s="20"/>
      <c r="N2613" s="20"/>
      <c r="O2613" s="20"/>
      <c r="P2613" s="20"/>
      <c r="Q2613" s="20"/>
      <c r="R2613" s="20"/>
      <c r="S2613" s="20"/>
      <c r="T2613" s="20"/>
      <c r="U2613" s="20"/>
      <c r="V2613" s="20"/>
      <c r="W2613" s="20"/>
      <c r="X2613" s="20"/>
      <c r="Y2613" s="20"/>
      <c r="Z2613" s="20"/>
      <c r="AA2613" s="20"/>
      <c r="AB2613" s="20"/>
      <c r="AC2613" s="20"/>
      <c r="AD2613" s="20"/>
      <c r="AE2613" s="20"/>
      <c r="AF2613" s="20"/>
      <c r="AG2613" s="20"/>
      <c r="AH2613" s="20"/>
      <c r="AI2613" s="20"/>
      <c r="AJ2613" s="20"/>
      <c r="AK2613" s="20"/>
      <c r="AL2613" s="20"/>
      <c r="AM2613" s="20"/>
      <c r="AN2613" s="20"/>
      <c r="AO2613" s="20"/>
      <c r="AP2613" s="20"/>
      <c r="AQ2613" s="20"/>
      <c r="AR2613" s="20"/>
    </row>
    <row r="2614" spans="5:44" x14ac:dyDescent="0.25">
      <c r="E2614" s="20"/>
      <c r="F2614" s="20"/>
      <c r="G2614" s="20"/>
      <c r="H2614" s="20"/>
      <c r="I2614" s="20"/>
      <c r="J2614" s="20"/>
      <c r="K2614" s="20"/>
      <c r="L2614" s="20"/>
      <c r="M2614" s="20"/>
      <c r="N2614" s="20"/>
      <c r="O2614" s="20"/>
      <c r="P2614" s="20"/>
      <c r="Q2614" s="20"/>
      <c r="R2614" s="20"/>
      <c r="S2614" s="20"/>
      <c r="T2614" s="20"/>
      <c r="U2614" s="20"/>
      <c r="V2614" s="20"/>
      <c r="W2614" s="20"/>
      <c r="X2614" s="20"/>
      <c r="Y2614" s="20"/>
      <c r="Z2614" s="20"/>
      <c r="AA2614" s="20"/>
      <c r="AB2614" s="20"/>
      <c r="AC2614" s="20"/>
      <c r="AD2614" s="20"/>
      <c r="AE2614" s="20"/>
      <c r="AF2614" s="20"/>
      <c r="AG2614" s="20"/>
      <c r="AH2614" s="20"/>
      <c r="AI2614" s="20"/>
      <c r="AJ2614" s="20"/>
      <c r="AK2614" s="20"/>
      <c r="AL2614" s="20"/>
      <c r="AM2614" s="20"/>
      <c r="AN2614" s="20"/>
      <c r="AO2614" s="20"/>
      <c r="AP2614" s="20"/>
      <c r="AQ2614" s="20"/>
      <c r="AR2614" s="20"/>
    </row>
    <row r="2615" spans="5:44" x14ac:dyDescent="0.25">
      <c r="E2615" s="20"/>
      <c r="F2615" s="20"/>
      <c r="G2615" s="20"/>
      <c r="H2615" s="20"/>
      <c r="I2615" s="20"/>
      <c r="J2615" s="20"/>
      <c r="K2615" s="20"/>
      <c r="L2615" s="20"/>
      <c r="M2615" s="20"/>
      <c r="N2615" s="20"/>
      <c r="O2615" s="20"/>
      <c r="P2615" s="20"/>
      <c r="Q2615" s="20"/>
      <c r="R2615" s="20"/>
      <c r="S2615" s="20"/>
      <c r="T2615" s="20"/>
      <c r="U2615" s="20"/>
      <c r="V2615" s="20"/>
      <c r="W2615" s="20"/>
      <c r="X2615" s="20"/>
      <c r="Y2615" s="20"/>
      <c r="Z2615" s="20"/>
      <c r="AA2615" s="20"/>
      <c r="AB2615" s="20"/>
      <c r="AC2615" s="20"/>
      <c r="AD2615" s="20"/>
      <c r="AE2615" s="20"/>
      <c r="AF2615" s="20"/>
      <c r="AG2615" s="20"/>
      <c r="AH2615" s="20"/>
      <c r="AI2615" s="20"/>
      <c r="AJ2615" s="20"/>
      <c r="AK2615" s="20"/>
      <c r="AL2615" s="20"/>
      <c r="AM2615" s="20"/>
      <c r="AN2615" s="20"/>
      <c r="AO2615" s="20"/>
      <c r="AP2615" s="20"/>
      <c r="AQ2615" s="20"/>
      <c r="AR2615" s="20"/>
    </row>
    <row r="2616" spans="5:44" x14ac:dyDescent="0.25">
      <c r="E2616" s="20"/>
      <c r="F2616" s="20"/>
      <c r="G2616" s="20"/>
      <c r="H2616" s="20"/>
      <c r="I2616" s="20"/>
      <c r="J2616" s="20"/>
      <c r="K2616" s="20"/>
      <c r="L2616" s="20"/>
      <c r="M2616" s="20"/>
      <c r="N2616" s="20"/>
      <c r="O2616" s="20"/>
      <c r="P2616" s="20"/>
      <c r="Q2616" s="20"/>
      <c r="R2616" s="20"/>
      <c r="S2616" s="20"/>
      <c r="T2616" s="20"/>
      <c r="U2616" s="20"/>
      <c r="V2616" s="20"/>
      <c r="W2616" s="20"/>
      <c r="X2616" s="20"/>
      <c r="Y2616" s="20"/>
      <c r="Z2616" s="20"/>
      <c r="AA2616" s="20"/>
      <c r="AB2616" s="20"/>
      <c r="AC2616" s="20"/>
      <c r="AD2616" s="20"/>
      <c r="AE2616" s="20"/>
      <c r="AF2616" s="20"/>
      <c r="AG2616" s="20"/>
      <c r="AH2616" s="20"/>
      <c r="AI2616" s="20"/>
      <c r="AJ2616" s="20"/>
      <c r="AK2616" s="20"/>
      <c r="AL2616" s="20"/>
      <c r="AM2616" s="20"/>
      <c r="AN2616" s="20"/>
      <c r="AO2616" s="20"/>
      <c r="AP2616" s="20"/>
      <c r="AQ2616" s="20"/>
      <c r="AR2616" s="20"/>
    </row>
    <row r="2617" spans="5:44" x14ac:dyDescent="0.25">
      <c r="E2617" s="20"/>
      <c r="F2617" s="20"/>
      <c r="G2617" s="20"/>
      <c r="H2617" s="20"/>
      <c r="I2617" s="20"/>
      <c r="J2617" s="20"/>
      <c r="K2617" s="20"/>
      <c r="L2617" s="20"/>
      <c r="M2617" s="20"/>
      <c r="N2617" s="20"/>
      <c r="O2617" s="20"/>
      <c r="P2617" s="20"/>
      <c r="Q2617" s="20"/>
      <c r="R2617" s="20"/>
      <c r="S2617" s="20"/>
      <c r="T2617" s="20"/>
      <c r="U2617" s="20"/>
      <c r="V2617" s="20"/>
      <c r="W2617" s="20"/>
      <c r="X2617" s="20"/>
      <c r="Y2617" s="20"/>
      <c r="Z2617" s="20"/>
      <c r="AA2617" s="20"/>
      <c r="AB2617" s="20"/>
      <c r="AC2617" s="20"/>
      <c r="AD2617" s="20"/>
      <c r="AE2617" s="20"/>
      <c r="AF2617" s="20"/>
      <c r="AG2617" s="20"/>
      <c r="AH2617" s="20"/>
      <c r="AI2617" s="20"/>
      <c r="AJ2617" s="20"/>
      <c r="AK2617" s="20"/>
      <c r="AL2617" s="20"/>
      <c r="AM2617" s="20"/>
      <c r="AN2617" s="20"/>
      <c r="AO2617" s="20"/>
      <c r="AP2617" s="20"/>
      <c r="AQ2617" s="20"/>
      <c r="AR2617" s="20"/>
    </row>
    <row r="2618" spans="5:44" x14ac:dyDescent="0.25">
      <c r="E2618" s="20"/>
      <c r="F2618" s="20"/>
      <c r="G2618" s="20"/>
      <c r="H2618" s="20"/>
      <c r="I2618" s="20"/>
      <c r="J2618" s="20"/>
      <c r="K2618" s="20"/>
      <c r="L2618" s="20"/>
      <c r="M2618" s="20"/>
      <c r="N2618" s="20"/>
      <c r="O2618" s="20"/>
      <c r="P2618" s="20"/>
      <c r="Q2618" s="20"/>
      <c r="R2618" s="20"/>
      <c r="S2618" s="20"/>
      <c r="T2618" s="20"/>
      <c r="U2618" s="20"/>
      <c r="V2618" s="20"/>
      <c r="W2618" s="20"/>
      <c r="X2618" s="20"/>
      <c r="Y2618" s="20"/>
      <c r="Z2618" s="20"/>
      <c r="AA2618" s="20"/>
      <c r="AB2618" s="20"/>
      <c r="AC2618" s="20"/>
      <c r="AD2618" s="20"/>
      <c r="AE2618" s="20"/>
      <c r="AF2618" s="20"/>
      <c r="AG2618" s="20"/>
      <c r="AH2618" s="20"/>
      <c r="AI2618" s="20"/>
      <c r="AJ2618" s="20"/>
      <c r="AK2618" s="20"/>
      <c r="AL2618" s="20"/>
      <c r="AM2618" s="20"/>
      <c r="AN2618" s="20"/>
      <c r="AO2618" s="20"/>
      <c r="AP2618" s="20"/>
      <c r="AQ2618" s="20"/>
      <c r="AR2618" s="20"/>
    </row>
    <row r="2619" spans="5:44" x14ac:dyDescent="0.25">
      <c r="E2619" s="20"/>
      <c r="F2619" s="20"/>
      <c r="G2619" s="20"/>
      <c r="H2619" s="20"/>
      <c r="I2619" s="20"/>
      <c r="J2619" s="20"/>
      <c r="K2619" s="20"/>
      <c r="L2619" s="20"/>
      <c r="M2619" s="20"/>
      <c r="N2619" s="20"/>
      <c r="O2619" s="20"/>
      <c r="P2619" s="20"/>
      <c r="Q2619" s="20"/>
      <c r="R2619" s="20"/>
      <c r="S2619" s="20"/>
      <c r="T2619" s="20"/>
      <c r="U2619" s="20"/>
      <c r="V2619" s="20"/>
      <c r="W2619" s="20"/>
      <c r="X2619" s="20"/>
      <c r="Y2619" s="20"/>
      <c r="Z2619" s="20"/>
      <c r="AA2619" s="20"/>
      <c r="AB2619" s="20"/>
      <c r="AC2619" s="20"/>
      <c r="AD2619" s="20"/>
      <c r="AE2619" s="20"/>
      <c r="AF2619" s="20"/>
      <c r="AG2619" s="20"/>
      <c r="AH2619" s="20"/>
      <c r="AI2619" s="20"/>
      <c r="AJ2619" s="20"/>
      <c r="AK2619" s="20"/>
      <c r="AL2619" s="20"/>
      <c r="AM2619" s="20"/>
      <c r="AN2619" s="20"/>
      <c r="AO2619" s="20"/>
      <c r="AP2619" s="20"/>
      <c r="AQ2619" s="20"/>
      <c r="AR2619" s="20"/>
    </row>
    <row r="2620" spans="5:44" x14ac:dyDescent="0.25">
      <c r="E2620" s="20"/>
      <c r="F2620" s="20"/>
      <c r="G2620" s="20"/>
      <c r="H2620" s="20"/>
      <c r="I2620" s="20"/>
      <c r="J2620" s="20"/>
      <c r="K2620" s="20"/>
      <c r="L2620" s="20"/>
      <c r="M2620" s="20"/>
      <c r="N2620" s="20"/>
      <c r="O2620" s="20"/>
      <c r="P2620" s="20"/>
      <c r="Q2620" s="20"/>
      <c r="R2620" s="20"/>
      <c r="S2620" s="20"/>
      <c r="T2620" s="20"/>
      <c r="U2620" s="20"/>
      <c r="V2620" s="20"/>
      <c r="W2620" s="20"/>
      <c r="X2620" s="20"/>
      <c r="Y2620" s="20"/>
      <c r="Z2620" s="20"/>
      <c r="AA2620" s="20"/>
      <c r="AB2620" s="20"/>
      <c r="AC2620" s="20"/>
      <c r="AD2620" s="20"/>
      <c r="AE2620" s="20"/>
      <c r="AF2620" s="20"/>
      <c r="AG2620" s="20"/>
      <c r="AH2620" s="20"/>
      <c r="AI2620" s="20"/>
      <c r="AJ2620" s="20"/>
      <c r="AK2620" s="20"/>
      <c r="AL2620" s="20"/>
      <c r="AM2620" s="20"/>
      <c r="AN2620" s="20"/>
      <c r="AO2620" s="20"/>
      <c r="AP2620" s="20"/>
      <c r="AQ2620" s="20"/>
      <c r="AR2620" s="20"/>
    </row>
    <row r="2621" spans="5:44" x14ac:dyDescent="0.25">
      <c r="E2621" s="20"/>
      <c r="F2621" s="20"/>
      <c r="G2621" s="20"/>
      <c r="H2621" s="20"/>
      <c r="I2621" s="20"/>
      <c r="J2621" s="20"/>
      <c r="K2621" s="20"/>
      <c r="L2621" s="20"/>
      <c r="M2621" s="20"/>
      <c r="N2621" s="20"/>
      <c r="O2621" s="20"/>
      <c r="P2621" s="20"/>
      <c r="Q2621" s="20"/>
      <c r="R2621" s="20"/>
      <c r="S2621" s="20"/>
      <c r="T2621" s="20"/>
      <c r="U2621" s="20"/>
      <c r="V2621" s="20"/>
      <c r="W2621" s="20"/>
      <c r="X2621" s="20"/>
      <c r="Y2621" s="20"/>
      <c r="Z2621" s="20"/>
      <c r="AA2621" s="20"/>
      <c r="AB2621" s="20"/>
      <c r="AC2621" s="20"/>
      <c r="AD2621" s="20"/>
      <c r="AE2621" s="20"/>
      <c r="AF2621" s="20"/>
      <c r="AG2621" s="20"/>
      <c r="AH2621" s="20"/>
      <c r="AI2621" s="20"/>
      <c r="AJ2621" s="20"/>
      <c r="AK2621" s="20"/>
      <c r="AL2621" s="20"/>
      <c r="AM2621" s="20"/>
      <c r="AN2621" s="20"/>
      <c r="AO2621" s="20"/>
      <c r="AP2621" s="20"/>
      <c r="AQ2621" s="20"/>
      <c r="AR2621" s="20"/>
    </row>
    <row r="2622" spans="5:44" x14ac:dyDescent="0.25">
      <c r="E2622" s="20"/>
      <c r="F2622" s="20"/>
      <c r="G2622" s="20"/>
      <c r="H2622" s="20"/>
      <c r="I2622" s="20"/>
      <c r="J2622" s="20"/>
      <c r="K2622" s="20"/>
      <c r="L2622" s="20"/>
      <c r="M2622" s="20"/>
      <c r="N2622" s="20"/>
      <c r="O2622" s="20"/>
      <c r="P2622" s="20"/>
      <c r="Q2622" s="20"/>
      <c r="R2622" s="20"/>
      <c r="S2622" s="20"/>
      <c r="T2622" s="20"/>
      <c r="U2622" s="20"/>
      <c r="V2622" s="20"/>
      <c r="W2622" s="20"/>
      <c r="X2622" s="20"/>
      <c r="Y2622" s="20"/>
      <c r="Z2622" s="20"/>
      <c r="AA2622" s="20"/>
      <c r="AB2622" s="20"/>
      <c r="AC2622" s="20"/>
      <c r="AD2622" s="20"/>
      <c r="AE2622" s="20"/>
      <c r="AF2622" s="20"/>
      <c r="AG2622" s="20"/>
      <c r="AH2622" s="20"/>
      <c r="AI2622" s="20"/>
      <c r="AJ2622" s="20"/>
      <c r="AK2622" s="20"/>
      <c r="AL2622" s="20"/>
      <c r="AM2622" s="20"/>
      <c r="AN2622" s="20"/>
      <c r="AO2622" s="20"/>
      <c r="AP2622" s="20"/>
      <c r="AQ2622" s="20"/>
      <c r="AR2622" s="20"/>
    </row>
    <row r="2623" spans="5:44" x14ac:dyDescent="0.25">
      <c r="E2623" s="20"/>
      <c r="F2623" s="20"/>
      <c r="G2623" s="20"/>
      <c r="H2623" s="20"/>
      <c r="I2623" s="20"/>
      <c r="J2623" s="20"/>
      <c r="K2623" s="20"/>
      <c r="L2623" s="20"/>
      <c r="M2623" s="20"/>
      <c r="N2623" s="20"/>
      <c r="O2623" s="20"/>
      <c r="P2623" s="20"/>
      <c r="Q2623" s="20"/>
      <c r="R2623" s="20"/>
      <c r="S2623" s="20"/>
      <c r="T2623" s="20"/>
      <c r="U2623" s="20"/>
      <c r="V2623" s="20"/>
      <c r="W2623" s="20"/>
      <c r="X2623" s="20"/>
      <c r="Y2623" s="20"/>
      <c r="Z2623" s="20"/>
      <c r="AA2623" s="20"/>
      <c r="AB2623" s="20"/>
      <c r="AC2623" s="20"/>
      <c r="AD2623" s="20"/>
      <c r="AE2623" s="20"/>
      <c r="AF2623" s="20"/>
      <c r="AG2623" s="20"/>
      <c r="AH2623" s="20"/>
      <c r="AI2623" s="20"/>
      <c r="AJ2623" s="20"/>
      <c r="AK2623" s="20"/>
      <c r="AL2623" s="20"/>
      <c r="AM2623" s="20"/>
      <c r="AN2623" s="20"/>
      <c r="AO2623" s="20"/>
      <c r="AP2623" s="20"/>
      <c r="AQ2623" s="20"/>
      <c r="AR2623" s="20"/>
    </row>
    <row r="2624" spans="5:44" x14ac:dyDescent="0.25">
      <c r="E2624" s="20"/>
      <c r="F2624" s="20"/>
      <c r="G2624" s="20"/>
      <c r="H2624" s="20"/>
      <c r="I2624" s="20"/>
      <c r="J2624" s="20"/>
      <c r="K2624" s="20"/>
      <c r="L2624" s="20"/>
      <c r="M2624" s="20"/>
      <c r="N2624" s="20"/>
      <c r="O2624" s="20"/>
      <c r="P2624" s="20"/>
      <c r="Q2624" s="20"/>
      <c r="R2624" s="20"/>
      <c r="S2624" s="20"/>
      <c r="T2624" s="20"/>
      <c r="U2624" s="20"/>
      <c r="V2624" s="20"/>
      <c r="W2624" s="20"/>
      <c r="X2624" s="20"/>
      <c r="Y2624" s="20"/>
      <c r="Z2624" s="20"/>
      <c r="AA2624" s="20"/>
      <c r="AB2624" s="20"/>
      <c r="AC2624" s="20"/>
      <c r="AD2624" s="20"/>
      <c r="AE2624" s="20"/>
      <c r="AF2624" s="20"/>
      <c r="AG2624" s="20"/>
      <c r="AH2624" s="20"/>
      <c r="AI2624" s="20"/>
      <c r="AJ2624" s="20"/>
      <c r="AK2624" s="20"/>
      <c r="AL2624" s="20"/>
      <c r="AM2624" s="20"/>
      <c r="AN2624" s="20"/>
      <c r="AO2624" s="20"/>
      <c r="AP2624" s="20"/>
      <c r="AQ2624" s="20"/>
      <c r="AR2624" s="20"/>
    </row>
    <row r="2625" spans="5:44" x14ac:dyDescent="0.25">
      <c r="E2625" s="20"/>
      <c r="F2625" s="20"/>
      <c r="G2625" s="20"/>
      <c r="H2625" s="20"/>
      <c r="I2625" s="20"/>
      <c r="J2625" s="20"/>
      <c r="K2625" s="20"/>
      <c r="L2625" s="20"/>
      <c r="M2625" s="20"/>
      <c r="N2625" s="20"/>
      <c r="O2625" s="20"/>
      <c r="P2625" s="20"/>
      <c r="Q2625" s="20"/>
      <c r="R2625" s="20"/>
      <c r="S2625" s="20"/>
      <c r="T2625" s="20"/>
      <c r="U2625" s="20"/>
      <c r="V2625" s="20"/>
      <c r="W2625" s="20"/>
      <c r="X2625" s="20"/>
      <c r="Y2625" s="20"/>
      <c r="Z2625" s="20"/>
      <c r="AA2625" s="20"/>
      <c r="AB2625" s="20"/>
      <c r="AC2625" s="20"/>
      <c r="AD2625" s="20"/>
      <c r="AE2625" s="20"/>
      <c r="AF2625" s="20"/>
      <c r="AG2625" s="20"/>
      <c r="AH2625" s="20"/>
      <c r="AI2625" s="20"/>
      <c r="AJ2625" s="20"/>
      <c r="AK2625" s="20"/>
      <c r="AL2625" s="20"/>
      <c r="AM2625" s="20"/>
      <c r="AN2625" s="20"/>
      <c r="AO2625" s="20"/>
      <c r="AP2625" s="20"/>
      <c r="AQ2625" s="20"/>
      <c r="AR2625" s="20"/>
    </row>
    <row r="2626" spans="5:44" x14ac:dyDescent="0.25">
      <c r="E2626" s="20"/>
      <c r="F2626" s="20"/>
      <c r="G2626" s="20"/>
      <c r="H2626" s="20"/>
      <c r="I2626" s="20"/>
      <c r="J2626" s="20"/>
      <c r="K2626" s="20"/>
      <c r="L2626" s="20"/>
      <c r="M2626" s="20"/>
      <c r="N2626" s="20"/>
      <c r="O2626" s="20"/>
      <c r="P2626" s="20"/>
      <c r="Q2626" s="20"/>
      <c r="R2626" s="20"/>
      <c r="S2626" s="20"/>
      <c r="T2626" s="20"/>
      <c r="U2626" s="20"/>
      <c r="V2626" s="20"/>
      <c r="W2626" s="20"/>
      <c r="X2626" s="20"/>
      <c r="Y2626" s="20"/>
      <c r="Z2626" s="20"/>
      <c r="AA2626" s="20"/>
      <c r="AB2626" s="20"/>
      <c r="AC2626" s="20"/>
      <c r="AD2626" s="20"/>
      <c r="AE2626" s="20"/>
      <c r="AF2626" s="20"/>
      <c r="AG2626" s="20"/>
      <c r="AH2626" s="20"/>
      <c r="AI2626" s="20"/>
      <c r="AJ2626" s="20"/>
      <c r="AK2626" s="20"/>
      <c r="AL2626" s="20"/>
      <c r="AM2626" s="20"/>
      <c r="AN2626" s="20"/>
      <c r="AO2626" s="20"/>
      <c r="AP2626" s="20"/>
      <c r="AQ2626" s="20"/>
      <c r="AR2626" s="20"/>
    </row>
    <row r="2627" spans="5:44" x14ac:dyDescent="0.25">
      <c r="E2627" s="20"/>
      <c r="F2627" s="20"/>
      <c r="G2627" s="20"/>
      <c r="H2627" s="20"/>
      <c r="I2627" s="20"/>
      <c r="J2627" s="20"/>
      <c r="K2627" s="20"/>
      <c r="L2627" s="20"/>
      <c r="M2627" s="20"/>
      <c r="N2627" s="20"/>
      <c r="O2627" s="20"/>
      <c r="P2627" s="20"/>
      <c r="Q2627" s="20"/>
      <c r="R2627" s="20"/>
      <c r="S2627" s="20"/>
      <c r="T2627" s="20"/>
      <c r="U2627" s="20"/>
      <c r="V2627" s="20"/>
      <c r="W2627" s="20"/>
      <c r="X2627" s="20"/>
      <c r="Y2627" s="20"/>
      <c r="Z2627" s="20"/>
      <c r="AA2627" s="20"/>
      <c r="AB2627" s="20"/>
      <c r="AC2627" s="20"/>
      <c r="AD2627" s="20"/>
      <c r="AE2627" s="20"/>
      <c r="AF2627" s="20"/>
      <c r="AG2627" s="20"/>
      <c r="AH2627" s="20"/>
      <c r="AI2627" s="20"/>
      <c r="AJ2627" s="20"/>
      <c r="AK2627" s="20"/>
      <c r="AL2627" s="20"/>
      <c r="AM2627" s="20"/>
      <c r="AN2627" s="20"/>
      <c r="AO2627" s="20"/>
      <c r="AP2627" s="20"/>
      <c r="AQ2627" s="20"/>
      <c r="AR2627" s="20"/>
    </row>
    <row r="2628" spans="5:44" x14ac:dyDescent="0.25">
      <c r="E2628" s="20"/>
      <c r="F2628" s="20"/>
      <c r="G2628" s="20"/>
      <c r="H2628" s="20"/>
      <c r="I2628" s="20"/>
      <c r="J2628" s="20"/>
      <c r="K2628" s="20"/>
      <c r="L2628" s="20"/>
      <c r="M2628" s="20"/>
      <c r="N2628" s="20"/>
      <c r="O2628" s="20"/>
      <c r="P2628" s="20"/>
      <c r="Q2628" s="20"/>
      <c r="R2628" s="20"/>
      <c r="S2628" s="20"/>
      <c r="T2628" s="20"/>
      <c r="U2628" s="20"/>
      <c r="V2628" s="20"/>
      <c r="W2628" s="20"/>
      <c r="X2628" s="20"/>
      <c r="Y2628" s="20"/>
      <c r="Z2628" s="20"/>
      <c r="AA2628" s="20"/>
      <c r="AB2628" s="20"/>
      <c r="AC2628" s="20"/>
      <c r="AD2628" s="20"/>
      <c r="AE2628" s="20"/>
      <c r="AF2628" s="20"/>
      <c r="AG2628" s="20"/>
      <c r="AH2628" s="20"/>
      <c r="AI2628" s="20"/>
      <c r="AJ2628" s="20"/>
      <c r="AK2628" s="20"/>
      <c r="AL2628" s="20"/>
      <c r="AM2628" s="20"/>
      <c r="AN2628" s="20"/>
      <c r="AO2628" s="20"/>
      <c r="AP2628" s="20"/>
      <c r="AQ2628" s="20"/>
      <c r="AR2628" s="20"/>
    </row>
    <row r="2629" spans="5:44" x14ac:dyDescent="0.25">
      <c r="E2629" s="20"/>
      <c r="F2629" s="20"/>
      <c r="G2629" s="20"/>
      <c r="H2629" s="20"/>
      <c r="I2629" s="20"/>
      <c r="J2629" s="20"/>
      <c r="K2629" s="20"/>
      <c r="L2629" s="20"/>
      <c r="M2629" s="20"/>
      <c r="N2629" s="20"/>
      <c r="O2629" s="20"/>
      <c r="P2629" s="20"/>
      <c r="Q2629" s="20"/>
      <c r="R2629" s="20"/>
      <c r="S2629" s="20"/>
      <c r="T2629" s="20"/>
      <c r="U2629" s="20"/>
      <c r="V2629" s="20"/>
      <c r="W2629" s="20"/>
      <c r="X2629" s="20"/>
      <c r="Y2629" s="20"/>
      <c r="Z2629" s="20"/>
      <c r="AA2629" s="20"/>
      <c r="AB2629" s="20"/>
      <c r="AC2629" s="20"/>
      <c r="AD2629" s="20"/>
      <c r="AE2629" s="20"/>
      <c r="AF2629" s="20"/>
      <c r="AG2629" s="20"/>
      <c r="AH2629" s="20"/>
      <c r="AI2629" s="20"/>
      <c r="AJ2629" s="20"/>
      <c r="AK2629" s="20"/>
      <c r="AL2629" s="20"/>
      <c r="AM2629" s="20"/>
      <c r="AN2629" s="20"/>
      <c r="AO2629" s="20"/>
      <c r="AP2629" s="20"/>
      <c r="AQ2629" s="20"/>
      <c r="AR2629" s="20"/>
    </row>
    <row r="2630" spans="5:44" x14ac:dyDescent="0.25">
      <c r="E2630" s="20"/>
      <c r="F2630" s="20"/>
      <c r="G2630" s="20"/>
      <c r="H2630" s="20"/>
      <c r="I2630" s="20"/>
      <c r="J2630" s="20"/>
      <c r="K2630" s="20"/>
      <c r="L2630" s="20"/>
      <c r="M2630" s="20"/>
      <c r="N2630" s="20"/>
      <c r="O2630" s="20"/>
      <c r="P2630" s="20"/>
      <c r="Q2630" s="20"/>
      <c r="R2630" s="20"/>
      <c r="S2630" s="20"/>
      <c r="T2630" s="20"/>
      <c r="U2630" s="20"/>
      <c r="V2630" s="20"/>
      <c r="W2630" s="20"/>
      <c r="X2630" s="20"/>
      <c r="Y2630" s="20"/>
      <c r="Z2630" s="20"/>
      <c r="AA2630" s="20"/>
      <c r="AB2630" s="20"/>
      <c r="AC2630" s="20"/>
      <c r="AD2630" s="20"/>
      <c r="AE2630" s="20"/>
      <c r="AF2630" s="20"/>
      <c r="AG2630" s="20"/>
      <c r="AH2630" s="20"/>
      <c r="AI2630" s="20"/>
      <c r="AJ2630" s="20"/>
      <c r="AK2630" s="20"/>
      <c r="AL2630" s="20"/>
      <c r="AM2630" s="20"/>
      <c r="AN2630" s="20"/>
      <c r="AO2630" s="20"/>
      <c r="AP2630" s="20"/>
      <c r="AQ2630" s="20"/>
      <c r="AR2630" s="20"/>
    </row>
    <row r="2631" spans="5:44" x14ac:dyDescent="0.25">
      <c r="E2631" s="20"/>
      <c r="F2631" s="20"/>
      <c r="G2631" s="20"/>
      <c r="H2631" s="20"/>
      <c r="I2631" s="20"/>
      <c r="J2631" s="20"/>
      <c r="K2631" s="20"/>
      <c r="L2631" s="20"/>
      <c r="M2631" s="20"/>
      <c r="N2631" s="20"/>
      <c r="O2631" s="20"/>
      <c r="P2631" s="20"/>
      <c r="Q2631" s="20"/>
      <c r="R2631" s="20"/>
      <c r="S2631" s="20"/>
      <c r="T2631" s="20"/>
      <c r="U2631" s="20"/>
      <c r="V2631" s="20"/>
      <c r="W2631" s="20"/>
      <c r="X2631" s="20"/>
      <c r="Y2631" s="20"/>
      <c r="Z2631" s="20"/>
      <c r="AA2631" s="20"/>
      <c r="AB2631" s="20"/>
      <c r="AC2631" s="20"/>
      <c r="AD2631" s="20"/>
      <c r="AE2631" s="20"/>
      <c r="AF2631" s="20"/>
      <c r="AG2631" s="20"/>
      <c r="AH2631" s="20"/>
      <c r="AI2631" s="20"/>
      <c r="AJ2631" s="20"/>
      <c r="AK2631" s="20"/>
      <c r="AL2631" s="20"/>
      <c r="AM2631" s="20"/>
      <c r="AN2631" s="20"/>
      <c r="AO2631" s="20"/>
      <c r="AP2631" s="20"/>
      <c r="AQ2631" s="20"/>
      <c r="AR2631" s="20"/>
    </row>
    <row r="2632" spans="5:44" x14ac:dyDescent="0.25">
      <c r="E2632" s="20"/>
      <c r="F2632" s="20"/>
      <c r="G2632" s="20"/>
      <c r="H2632" s="20"/>
      <c r="I2632" s="20"/>
      <c r="J2632" s="20"/>
      <c r="K2632" s="20"/>
      <c r="L2632" s="20"/>
      <c r="M2632" s="20"/>
      <c r="N2632" s="20"/>
      <c r="O2632" s="20"/>
      <c r="P2632" s="20"/>
      <c r="Q2632" s="20"/>
      <c r="R2632" s="20"/>
      <c r="S2632" s="20"/>
      <c r="T2632" s="20"/>
      <c r="U2632" s="20"/>
      <c r="V2632" s="20"/>
      <c r="W2632" s="20"/>
      <c r="X2632" s="20"/>
      <c r="Y2632" s="20"/>
      <c r="Z2632" s="20"/>
      <c r="AA2632" s="20"/>
      <c r="AB2632" s="20"/>
      <c r="AC2632" s="20"/>
      <c r="AD2632" s="20"/>
      <c r="AE2632" s="20"/>
      <c r="AF2632" s="20"/>
      <c r="AG2632" s="20"/>
      <c r="AH2632" s="20"/>
      <c r="AI2632" s="20"/>
      <c r="AJ2632" s="20"/>
      <c r="AK2632" s="20"/>
      <c r="AL2632" s="20"/>
      <c r="AM2632" s="20"/>
      <c r="AN2632" s="20"/>
      <c r="AO2632" s="20"/>
      <c r="AP2632" s="20"/>
      <c r="AQ2632" s="20"/>
      <c r="AR2632" s="20"/>
    </row>
    <row r="2633" spans="5:44" x14ac:dyDescent="0.25">
      <c r="E2633" s="20"/>
      <c r="F2633" s="20"/>
      <c r="G2633" s="20"/>
      <c r="H2633" s="20"/>
      <c r="I2633" s="20"/>
      <c r="J2633" s="20"/>
      <c r="K2633" s="20"/>
      <c r="L2633" s="20"/>
      <c r="M2633" s="20"/>
      <c r="N2633" s="20"/>
      <c r="O2633" s="20"/>
      <c r="P2633" s="20"/>
      <c r="Q2633" s="20"/>
      <c r="R2633" s="20"/>
      <c r="S2633" s="20"/>
      <c r="T2633" s="20"/>
      <c r="U2633" s="20"/>
      <c r="V2633" s="20"/>
      <c r="W2633" s="20"/>
      <c r="X2633" s="20"/>
      <c r="Y2633" s="20"/>
      <c r="Z2633" s="20"/>
      <c r="AA2633" s="20"/>
      <c r="AB2633" s="20"/>
      <c r="AC2633" s="20"/>
      <c r="AD2633" s="20"/>
      <c r="AE2633" s="20"/>
      <c r="AF2633" s="20"/>
      <c r="AG2633" s="20"/>
      <c r="AH2633" s="20"/>
      <c r="AI2633" s="20"/>
      <c r="AJ2633" s="20"/>
      <c r="AK2633" s="20"/>
      <c r="AL2633" s="20"/>
      <c r="AM2633" s="20"/>
      <c r="AN2633" s="20"/>
      <c r="AO2633" s="20"/>
      <c r="AP2633" s="20"/>
      <c r="AQ2633" s="20"/>
      <c r="AR2633" s="20"/>
    </row>
    <row r="2634" spans="5:44" x14ac:dyDescent="0.25">
      <c r="E2634" s="20"/>
      <c r="F2634" s="20"/>
      <c r="G2634" s="20"/>
      <c r="H2634" s="20"/>
      <c r="I2634" s="20"/>
      <c r="J2634" s="20"/>
      <c r="K2634" s="20"/>
      <c r="L2634" s="20"/>
      <c r="M2634" s="20"/>
      <c r="N2634" s="20"/>
      <c r="O2634" s="20"/>
      <c r="P2634" s="20"/>
      <c r="Q2634" s="20"/>
      <c r="R2634" s="20"/>
      <c r="S2634" s="20"/>
      <c r="T2634" s="20"/>
      <c r="U2634" s="20"/>
      <c r="V2634" s="20"/>
      <c r="W2634" s="20"/>
      <c r="X2634" s="20"/>
      <c r="Y2634" s="20"/>
      <c r="Z2634" s="20"/>
      <c r="AA2634" s="20"/>
      <c r="AB2634" s="20"/>
      <c r="AC2634" s="20"/>
      <c r="AD2634" s="20"/>
      <c r="AE2634" s="20"/>
      <c r="AF2634" s="20"/>
      <c r="AG2634" s="20"/>
      <c r="AH2634" s="20"/>
      <c r="AI2634" s="20"/>
      <c r="AJ2634" s="20"/>
      <c r="AK2634" s="20"/>
      <c r="AL2634" s="20"/>
      <c r="AM2634" s="20"/>
      <c r="AN2634" s="20"/>
      <c r="AO2634" s="20"/>
      <c r="AP2634" s="20"/>
      <c r="AQ2634" s="20"/>
      <c r="AR2634" s="20"/>
    </row>
    <row r="2635" spans="5:44" x14ac:dyDescent="0.25">
      <c r="E2635" s="20"/>
      <c r="F2635" s="20"/>
      <c r="G2635" s="20"/>
      <c r="H2635" s="20"/>
      <c r="I2635" s="20"/>
      <c r="J2635" s="20"/>
      <c r="K2635" s="20"/>
      <c r="L2635" s="20"/>
      <c r="M2635" s="20"/>
      <c r="N2635" s="20"/>
      <c r="O2635" s="20"/>
      <c r="P2635" s="20"/>
      <c r="Q2635" s="20"/>
      <c r="R2635" s="20"/>
      <c r="S2635" s="20"/>
      <c r="T2635" s="20"/>
      <c r="U2635" s="20"/>
      <c r="V2635" s="20"/>
      <c r="W2635" s="20"/>
      <c r="X2635" s="20"/>
      <c r="Y2635" s="20"/>
      <c r="Z2635" s="20"/>
      <c r="AA2635" s="20"/>
      <c r="AB2635" s="20"/>
      <c r="AC2635" s="20"/>
      <c r="AD2635" s="20"/>
      <c r="AE2635" s="20"/>
      <c r="AF2635" s="20"/>
      <c r="AG2635" s="20"/>
      <c r="AH2635" s="20"/>
      <c r="AI2635" s="20"/>
      <c r="AJ2635" s="20"/>
      <c r="AK2635" s="20"/>
      <c r="AL2635" s="20"/>
      <c r="AM2635" s="20"/>
      <c r="AN2635" s="20"/>
      <c r="AO2635" s="20"/>
      <c r="AP2635" s="20"/>
      <c r="AQ2635" s="20"/>
      <c r="AR2635" s="20"/>
    </row>
    <row r="2636" spans="5:44" x14ac:dyDescent="0.25">
      <c r="E2636" s="20"/>
      <c r="F2636" s="20"/>
      <c r="G2636" s="20"/>
      <c r="H2636" s="20"/>
      <c r="I2636" s="20"/>
      <c r="J2636" s="20"/>
      <c r="K2636" s="20"/>
      <c r="L2636" s="20"/>
      <c r="M2636" s="20"/>
      <c r="N2636" s="20"/>
      <c r="O2636" s="20"/>
      <c r="P2636" s="20"/>
      <c r="Q2636" s="20"/>
      <c r="R2636" s="20"/>
      <c r="S2636" s="20"/>
      <c r="T2636" s="20"/>
      <c r="U2636" s="20"/>
      <c r="V2636" s="20"/>
      <c r="W2636" s="20"/>
      <c r="X2636" s="20"/>
      <c r="Y2636" s="20"/>
      <c r="Z2636" s="20"/>
      <c r="AA2636" s="20"/>
      <c r="AB2636" s="20"/>
      <c r="AC2636" s="20"/>
      <c r="AD2636" s="20"/>
      <c r="AE2636" s="20"/>
      <c r="AF2636" s="20"/>
      <c r="AG2636" s="20"/>
      <c r="AH2636" s="20"/>
      <c r="AI2636" s="20"/>
      <c r="AJ2636" s="20"/>
      <c r="AK2636" s="20"/>
      <c r="AL2636" s="20"/>
      <c r="AM2636" s="20"/>
      <c r="AN2636" s="20"/>
      <c r="AO2636" s="20"/>
      <c r="AP2636" s="20"/>
      <c r="AQ2636" s="20"/>
      <c r="AR2636" s="20"/>
    </row>
    <row r="2637" spans="5:44" x14ac:dyDescent="0.25">
      <c r="E2637" s="20"/>
      <c r="F2637" s="20"/>
      <c r="G2637" s="20"/>
      <c r="H2637" s="20"/>
      <c r="I2637" s="20"/>
      <c r="J2637" s="20"/>
      <c r="K2637" s="20"/>
      <c r="L2637" s="20"/>
      <c r="M2637" s="20"/>
      <c r="N2637" s="20"/>
      <c r="O2637" s="20"/>
      <c r="P2637" s="20"/>
      <c r="Q2637" s="20"/>
      <c r="R2637" s="20"/>
      <c r="S2637" s="20"/>
      <c r="T2637" s="20"/>
      <c r="U2637" s="20"/>
      <c r="V2637" s="20"/>
      <c r="W2637" s="20"/>
      <c r="X2637" s="20"/>
      <c r="Y2637" s="20"/>
      <c r="Z2637" s="20"/>
      <c r="AA2637" s="20"/>
      <c r="AB2637" s="20"/>
      <c r="AC2637" s="20"/>
      <c r="AD2637" s="20"/>
      <c r="AE2637" s="20"/>
      <c r="AF2637" s="20"/>
      <c r="AG2637" s="20"/>
      <c r="AH2637" s="20"/>
      <c r="AI2637" s="20"/>
      <c r="AJ2637" s="20"/>
      <c r="AK2637" s="20"/>
      <c r="AL2637" s="20"/>
      <c r="AM2637" s="20"/>
      <c r="AN2637" s="20"/>
      <c r="AO2637" s="20"/>
      <c r="AP2637" s="20"/>
      <c r="AQ2637" s="20"/>
      <c r="AR2637" s="20"/>
    </row>
    <row r="2638" spans="5:44" x14ac:dyDescent="0.25">
      <c r="E2638" s="20"/>
      <c r="F2638" s="20"/>
      <c r="G2638" s="20"/>
      <c r="H2638" s="20"/>
      <c r="I2638" s="20"/>
      <c r="J2638" s="20"/>
      <c r="K2638" s="20"/>
      <c r="L2638" s="20"/>
      <c r="M2638" s="20"/>
      <c r="N2638" s="20"/>
      <c r="O2638" s="20"/>
      <c r="P2638" s="20"/>
      <c r="Q2638" s="20"/>
      <c r="R2638" s="20"/>
      <c r="S2638" s="20"/>
      <c r="T2638" s="20"/>
      <c r="U2638" s="20"/>
      <c r="V2638" s="20"/>
      <c r="W2638" s="20"/>
      <c r="X2638" s="20"/>
      <c r="Y2638" s="20"/>
      <c r="Z2638" s="20"/>
      <c r="AA2638" s="20"/>
      <c r="AB2638" s="20"/>
      <c r="AC2638" s="20"/>
      <c r="AD2638" s="20"/>
      <c r="AE2638" s="20"/>
      <c r="AF2638" s="20"/>
      <c r="AG2638" s="20"/>
      <c r="AH2638" s="20"/>
      <c r="AI2638" s="20"/>
      <c r="AJ2638" s="20"/>
      <c r="AK2638" s="20"/>
      <c r="AL2638" s="20"/>
      <c r="AM2638" s="20"/>
      <c r="AN2638" s="20"/>
      <c r="AO2638" s="20"/>
      <c r="AP2638" s="20"/>
      <c r="AQ2638" s="20"/>
      <c r="AR2638" s="20"/>
    </row>
    <row r="2639" spans="5:44" x14ac:dyDescent="0.25">
      <c r="E2639" s="20"/>
      <c r="F2639" s="20"/>
      <c r="G2639" s="20"/>
      <c r="H2639" s="20"/>
      <c r="I2639" s="20"/>
      <c r="J2639" s="20"/>
      <c r="K2639" s="20"/>
      <c r="L2639" s="20"/>
      <c r="M2639" s="20"/>
      <c r="N2639" s="20"/>
      <c r="O2639" s="20"/>
      <c r="P2639" s="20"/>
      <c r="Q2639" s="20"/>
      <c r="R2639" s="20"/>
      <c r="S2639" s="20"/>
      <c r="T2639" s="20"/>
      <c r="U2639" s="20"/>
      <c r="V2639" s="20"/>
      <c r="W2639" s="20"/>
      <c r="X2639" s="20"/>
      <c r="Y2639" s="20"/>
      <c r="Z2639" s="20"/>
      <c r="AA2639" s="20"/>
      <c r="AB2639" s="20"/>
      <c r="AC2639" s="20"/>
      <c r="AD2639" s="20"/>
      <c r="AE2639" s="20"/>
      <c r="AF2639" s="20"/>
      <c r="AG2639" s="20"/>
      <c r="AH2639" s="20"/>
      <c r="AI2639" s="20"/>
      <c r="AJ2639" s="20"/>
      <c r="AK2639" s="20"/>
      <c r="AL2639" s="20"/>
      <c r="AM2639" s="20"/>
      <c r="AN2639" s="20"/>
      <c r="AO2639" s="20"/>
      <c r="AP2639" s="20"/>
      <c r="AQ2639" s="20"/>
      <c r="AR2639" s="20"/>
    </row>
    <row r="2640" spans="5:44" x14ac:dyDescent="0.25">
      <c r="E2640" s="20"/>
      <c r="F2640" s="20"/>
      <c r="G2640" s="20"/>
      <c r="H2640" s="20"/>
      <c r="I2640" s="20"/>
      <c r="J2640" s="20"/>
      <c r="K2640" s="20"/>
      <c r="L2640" s="20"/>
      <c r="M2640" s="20"/>
      <c r="N2640" s="20"/>
      <c r="O2640" s="20"/>
      <c r="P2640" s="20"/>
      <c r="Q2640" s="20"/>
      <c r="R2640" s="20"/>
      <c r="S2640" s="20"/>
      <c r="T2640" s="20"/>
      <c r="U2640" s="20"/>
      <c r="V2640" s="20"/>
      <c r="W2640" s="20"/>
      <c r="X2640" s="20"/>
      <c r="Y2640" s="20"/>
      <c r="Z2640" s="20"/>
      <c r="AA2640" s="20"/>
      <c r="AB2640" s="20"/>
      <c r="AC2640" s="20"/>
      <c r="AD2640" s="20"/>
      <c r="AE2640" s="20"/>
      <c r="AF2640" s="20"/>
      <c r="AG2640" s="20"/>
      <c r="AH2640" s="20"/>
      <c r="AI2640" s="20"/>
      <c r="AJ2640" s="20"/>
      <c r="AK2640" s="20"/>
      <c r="AL2640" s="20"/>
      <c r="AM2640" s="20"/>
      <c r="AN2640" s="20"/>
      <c r="AO2640" s="20"/>
      <c r="AP2640" s="20"/>
      <c r="AQ2640" s="20"/>
      <c r="AR2640" s="20"/>
    </row>
    <row r="2641" spans="5:44" x14ac:dyDescent="0.25">
      <c r="E2641" s="20"/>
      <c r="F2641" s="20"/>
      <c r="G2641" s="20"/>
      <c r="H2641" s="20"/>
      <c r="I2641" s="20"/>
      <c r="J2641" s="20"/>
      <c r="K2641" s="20"/>
      <c r="L2641" s="20"/>
      <c r="M2641" s="20"/>
      <c r="N2641" s="20"/>
      <c r="O2641" s="20"/>
      <c r="P2641" s="20"/>
      <c r="Q2641" s="20"/>
      <c r="R2641" s="20"/>
      <c r="S2641" s="20"/>
      <c r="T2641" s="20"/>
      <c r="U2641" s="20"/>
      <c r="V2641" s="20"/>
      <c r="W2641" s="20"/>
      <c r="X2641" s="20"/>
      <c r="Y2641" s="20"/>
      <c r="Z2641" s="20"/>
      <c r="AA2641" s="20"/>
      <c r="AB2641" s="20"/>
      <c r="AC2641" s="20"/>
      <c r="AD2641" s="20"/>
      <c r="AE2641" s="20"/>
      <c r="AF2641" s="20"/>
      <c r="AG2641" s="20"/>
      <c r="AH2641" s="20"/>
      <c r="AI2641" s="20"/>
      <c r="AJ2641" s="20"/>
      <c r="AK2641" s="20"/>
      <c r="AL2641" s="20"/>
      <c r="AM2641" s="20"/>
      <c r="AN2641" s="20"/>
      <c r="AO2641" s="20"/>
      <c r="AP2641" s="20"/>
      <c r="AQ2641" s="20"/>
      <c r="AR2641" s="20"/>
    </row>
    <row r="2642" spans="5:44" x14ac:dyDescent="0.25">
      <c r="E2642" s="20"/>
      <c r="F2642" s="20"/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  <c r="S2642" s="20"/>
      <c r="T2642" s="20"/>
      <c r="U2642" s="20"/>
      <c r="V2642" s="20"/>
      <c r="W2642" s="20"/>
      <c r="X2642" s="20"/>
      <c r="Y2642" s="20"/>
      <c r="Z2642" s="20"/>
      <c r="AA2642" s="20"/>
      <c r="AB2642" s="20"/>
      <c r="AC2642" s="20"/>
      <c r="AD2642" s="20"/>
      <c r="AE2642" s="20"/>
      <c r="AF2642" s="20"/>
      <c r="AG2642" s="20"/>
      <c r="AH2642" s="20"/>
      <c r="AI2642" s="20"/>
      <c r="AJ2642" s="20"/>
      <c r="AK2642" s="20"/>
      <c r="AL2642" s="20"/>
      <c r="AM2642" s="20"/>
      <c r="AN2642" s="20"/>
      <c r="AO2642" s="20"/>
      <c r="AP2642" s="20"/>
      <c r="AQ2642" s="20"/>
      <c r="AR2642" s="20"/>
    </row>
    <row r="2643" spans="5:44" x14ac:dyDescent="0.25">
      <c r="E2643" s="20"/>
      <c r="F2643" s="20"/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  <c r="S2643" s="20"/>
      <c r="T2643" s="20"/>
      <c r="U2643" s="20"/>
      <c r="V2643" s="20"/>
      <c r="W2643" s="20"/>
      <c r="X2643" s="20"/>
      <c r="Y2643" s="20"/>
      <c r="Z2643" s="20"/>
      <c r="AA2643" s="20"/>
      <c r="AB2643" s="20"/>
      <c r="AC2643" s="20"/>
      <c r="AD2643" s="20"/>
      <c r="AE2643" s="20"/>
      <c r="AF2643" s="20"/>
      <c r="AG2643" s="20"/>
      <c r="AH2643" s="20"/>
      <c r="AI2643" s="20"/>
      <c r="AJ2643" s="20"/>
      <c r="AK2643" s="20"/>
      <c r="AL2643" s="20"/>
      <c r="AM2643" s="20"/>
      <c r="AN2643" s="20"/>
      <c r="AO2643" s="20"/>
      <c r="AP2643" s="20"/>
      <c r="AQ2643" s="20"/>
      <c r="AR2643" s="20"/>
    </row>
    <row r="2644" spans="5:44" x14ac:dyDescent="0.25">
      <c r="E2644" s="20"/>
      <c r="F2644" s="20"/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  <c r="S2644" s="20"/>
      <c r="T2644" s="20"/>
      <c r="U2644" s="20"/>
      <c r="V2644" s="20"/>
      <c r="W2644" s="20"/>
      <c r="X2644" s="20"/>
      <c r="Y2644" s="20"/>
      <c r="Z2644" s="20"/>
      <c r="AA2644" s="20"/>
      <c r="AB2644" s="20"/>
      <c r="AC2644" s="20"/>
      <c r="AD2644" s="20"/>
      <c r="AE2644" s="20"/>
      <c r="AF2644" s="20"/>
      <c r="AG2644" s="20"/>
      <c r="AH2644" s="20"/>
      <c r="AI2644" s="20"/>
      <c r="AJ2644" s="20"/>
      <c r="AK2644" s="20"/>
      <c r="AL2644" s="20"/>
      <c r="AM2644" s="20"/>
      <c r="AN2644" s="20"/>
      <c r="AO2644" s="20"/>
      <c r="AP2644" s="20"/>
      <c r="AQ2644" s="20"/>
      <c r="AR2644" s="20"/>
    </row>
    <row r="2645" spans="5:44" x14ac:dyDescent="0.25">
      <c r="E2645" s="20"/>
      <c r="F2645" s="20"/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  <c r="S2645" s="20"/>
      <c r="T2645" s="20"/>
      <c r="U2645" s="20"/>
      <c r="V2645" s="20"/>
      <c r="W2645" s="20"/>
      <c r="X2645" s="20"/>
      <c r="Y2645" s="20"/>
      <c r="Z2645" s="20"/>
      <c r="AA2645" s="20"/>
      <c r="AB2645" s="20"/>
      <c r="AC2645" s="20"/>
      <c r="AD2645" s="20"/>
      <c r="AE2645" s="20"/>
      <c r="AF2645" s="20"/>
      <c r="AG2645" s="20"/>
      <c r="AH2645" s="20"/>
      <c r="AI2645" s="20"/>
      <c r="AJ2645" s="20"/>
      <c r="AK2645" s="20"/>
      <c r="AL2645" s="20"/>
      <c r="AM2645" s="20"/>
      <c r="AN2645" s="20"/>
      <c r="AO2645" s="20"/>
      <c r="AP2645" s="20"/>
      <c r="AQ2645" s="20"/>
      <c r="AR2645" s="20"/>
    </row>
    <row r="2646" spans="5:44" x14ac:dyDescent="0.25">
      <c r="E2646" s="20"/>
      <c r="F2646" s="20"/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  <c r="S2646" s="20"/>
      <c r="T2646" s="20"/>
      <c r="U2646" s="20"/>
      <c r="V2646" s="20"/>
      <c r="W2646" s="20"/>
      <c r="X2646" s="20"/>
      <c r="Y2646" s="20"/>
      <c r="Z2646" s="20"/>
      <c r="AA2646" s="20"/>
      <c r="AB2646" s="20"/>
      <c r="AC2646" s="20"/>
      <c r="AD2646" s="20"/>
      <c r="AE2646" s="20"/>
      <c r="AF2646" s="20"/>
      <c r="AG2646" s="20"/>
      <c r="AH2646" s="20"/>
      <c r="AI2646" s="20"/>
      <c r="AJ2646" s="20"/>
      <c r="AK2646" s="20"/>
      <c r="AL2646" s="20"/>
      <c r="AM2646" s="20"/>
      <c r="AN2646" s="20"/>
      <c r="AO2646" s="20"/>
      <c r="AP2646" s="20"/>
      <c r="AQ2646" s="20"/>
      <c r="AR2646" s="20"/>
    </row>
    <row r="2647" spans="5:44" x14ac:dyDescent="0.25">
      <c r="E2647" s="20"/>
      <c r="F2647" s="20"/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  <c r="Q2647" s="20"/>
      <c r="R2647" s="20"/>
      <c r="S2647" s="20"/>
      <c r="T2647" s="20"/>
      <c r="U2647" s="20"/>
      <c r="V2647" s="20"/>
      <c r="W2647" s="20"/>
      <c r="X2647" s="20"/>
      <c r="Y2647" s="20"/>
      <c r="Z2647" s="20"/>
      <c r="AA2647" s="20"/>
      <c r="AB2647" s="20"/>
      <c r="AC2647" s="20"/>
      <c r="AD2647" s="20"/>
      <c r="AE2647" s="20"/>
      <c r="AF2647" s="20"/>
      <c r="AG2647" s="20"/>
      <c r="AH2647" s="20"/>
      <c r="AI2647" s="20"/>
      <c r="AJ2647" s="20"/>
      <c r="AK2647" s="20"/>
      <c r="AL2647" s="20"/>
      <c r="AM2647" s="20"/>
      <c r="AN2647" s="20"/>
      <c r="AO2647" s="20"/>
      <c r="AP2647" s="20"/>
      <c r="AQ2647" s="20"/>
      <c r="AR2647" s="20"/>
    </row>
    <row r="2648" spans="5:44" x14ac:dyDescent="0.25"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  <c r="Q2648" s="20"/>
      <c r="R2648" s="20"/>
      <c r="S2648" s="20"/>
      <c r="T2648" s="20"/>
      <c r="U2648" s="20"/>
      <c r="V2648" s="20"/>
      <c r="W2648" s="20"/>
      <c r="X2648" s="20"/>
      <c r="Y2648" s="20"/>
      <c r="Z2648" s="20"/>
      <c r="AA2648" s="20"/>
      <c r="AB2648" s="20"/>
      <c r="AC2648" s="20"/>
      <c r="AD2648" s="20"/>
      <c r="AE2648" s="20"/>
      <c r="AF2648" s="20"/>
      <c r="AG2648" s="20"/>
      <c r="AH2648" s="20"/>
      <c r="AI2648" s="20"/>
      <c r="AJ2648" s="20"/>
      <c r="AK2648" s="20"/>
      <c r="AL2648" s="20"/>
      <c r="AM2648" s="20"/>
      <c r="AN2648" s="20"/>
      <c r="AO2648" s="20"/>
      <c r="AP2648" s="20"/>
      <c r="AQ2648" s="20"/>
      <c r="AR2648" s="20"/>
    </row>
    <row r="2649" spans="5:44" x14ac:dyDescent="0.25">
      <c r="E2649" s="20"/>
      <c r="F2649" s="20"/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  <c r="Q2649" s="20"/>
      <c r="R2649" s="20"/>
      <c r="S2649" s="20"/>
      <c r="T2649" s="20"/>
      <c r="U2649" s="20"/>
      <c r="V2649" s="20"/>
      <c r="W2649" s="20"/>
      <c r="X2649" s="20"/>
      <c r="Y2649" s="20"/>
      <c r="Z2649" s="20"/>
      <c r="AA2649" s="20"/>
      <c r="AB2649" s="20"/>
      <c r="AC2649" s="20"/>
      <c r="AD2649" s="20"/>
      <c r="AE2649" s="20"/>
      <c r="AF2649" s="20"/>
      <c r="AG2649" s="20"/>
      <c r="AH2649" s="20"/>
      <c r="AI2649" s="20"/>
      <c r="AJ2649" s="20"/>
      <c r="AK2649" s="20"/>
      <c r="AL2649" s="20"/>
      <c r="AM2649" s="20"/>
      <c r="AN2649" s="20"/>
      <c r="AO2649" s="20"/>
      <c r="AP2649" s="20"/>
      <c r="AQ2649" s="20"/>
      <c r="AR2649" s="20"/>
    </row>
    <row r="2650" spans="5:44" x14ac:dyDescent="0.25">
      <c r="E2650" s="20"/>
      <c r="F2650" s="20"/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  <c r="Q2650" s="20"/>
      <c r="R2650" s="20"/>
      <c r="S2650" s="20"/>
      <c r="T2650" s="20"/>
      <c r="U2650" s="20"/>
      <c r="V2650" s="20"/>
      <c r="W2650" s="20"/>
      <c r="X2650" s="20"/>
      <c r="Y2650" s="20"/>
      <c r="Z2650" s="20"/>
      <c r="AA2650" s="20"/>
      <c r="AB2650" s="20"/>
      <c r="AC2650" s="20"/>
      <c r="AD2650" s="20"/>
      <c r="AE2650" s="20"/>
      <c r="AF2650" s="20"/>
      <c r="AG2650" s="20"/>
      <c r="AH2650" s="20"/>
      <c r="AI2650" s="20"/>
      <c r="AJ2650" s="20"/>
      <c r="AK2650" s="20"/>
      <c r="AL2650" s="20"/>
      <c r="AM2650" s="20"/>
      <c r="AN2650" s="20"/>
      <c r="AO2650" s="20"/>
      <c r="AP2650" s="20"/>
      <c r="AQ2650" s="20"/>
      <c r="AR2650" s="20"/>
    </row>
    <row r="2651" spans="5:44" x14ac:dyDescent="0.25">
      <c r="E2651" s="20"/>
      <c r="F2651" s="20"/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  <c r="Q2651" s="20"/>
      <c r="R2651" s="20"/>
      <c r="S2651" s="20"/>
      <c r="T2651" s="20"/>
      <c r="U2651" s="20"/>
      <c r="V2651" s="20"/>
      <c r="W2651" s="20"/>
      <c r="X2651" s="20"/>
      <c r="Y2651" s="20"/>
      <c r="Z2651" s="20"/>
      <c r="AA2651" s="20"/>
      <c r="AB2651" s="20"/>
      <c r="AC2651" s="20"/>
      <c r="AD2651" s="20"/>
      <c r="AE2651" s="20"/>
      <c r="AF2651" s="20"/>
      <c r="AG2651" s="20"/>
      <c r="AH2651" s="20"/>
      <c r="AI2651" s="20"/>
      <c r="AJ2651" s="20"/>
      <c r="AK2651" s="20"/>
      <c r="AL2651" s="20"/>
      <c r="AM2651" s="20"/>
      <c r="AN2651" s="20"/>
      <c r="AO2651" s="20"/>
      <c r="AP2651" s="20"/>
      <c r="AQ2651" s="20"/>
      <c r="AR2651" s="20"/>
    </row>
    <row r="2652" spans="5:44" x14ac:dyDescent="0.25">
      <c r="E2652" s="20"/>
      <c r="F2652" s="20"/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  <c r="Q2652" s="20"/>
      <c r="R2652" s="20"/>
      <c r="S2652" s="20"/>
      <c r="T2652" s="20"/>
      <c r="U2652" s="20"/>
      <c r="V2652" s="20"/>
      <c r="W2652" s="20"/>
      <c r="X2652" s="20"/>
      <c r="Y2652" s="20"/>
      <c r="Z2652" s="20"/>
      <c r="AA2652" s="20"/>
      <c r="AB2652" s="20"/>
      <c r="AC2652" s="20"/>
      <c r="AD2652" s="20"/>
      <c r="AE2652" s="20"/>
      <c r="AF2652" s="20"/>
      <c r="AG2652" s="20"/>
      <c r="AH2652" s="20"/>
      <c r="AI2652" s="20"/>
      <c r="AJ2652" s="20"/>
      <c r="AK2652" s="20"/>
      <c r="AL2652" s="20"/>
      <c r="AM2652" s="20"/>
      <c r="AN2652" s="20"/>
      <c r="AO2652" s="20"/>
      <c r="AP2652" s="20"/>
      <c r="AQ2652" s="20"/>
      <c r="AR2652" s="20"/>
    </row>
    <row r="2653" spans="5:44" x14ac:dyDescent="0.25">
      <c r="E2653" s="20"/>
      <c r="F2653" s="20"/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  <c r="Q2653" s="20"/>
      <c r="R2653" s="20"/>
      <c r="S2653" s="20"/>
      <c r="T2653" s="20"/>
      <c r="U2653" s="20"/>
      <c r="V2653" s="20"/>
      <c r="W2653" s="20"/>
      <c r="X2653" s="20"/>
      <c r="Y2653" s="20"/>
      <c r="Z2653" s="20"/>
      <c r="AA2653" s="20"/>
      <c r="AB2653" s="20"/>
      <c r="AC2653" s="20"/>
      <c r="AD2653" s="20"/>
      <c r="AE2653" s="20"/>
      <c r="AF2653" s="20"/>
      <c r="AG2653" s="20"/>
      <c r="AH2653" s="20"/>
      <c r="AI2653" s="20"/>
      <c r="AJ2653" s="20"/>
      <c r="AK2653" s="20"/>
      <c r="AL2653" s="20"/>
      <c r="AM2653" s="20"/>
      <c r="AN2653" s="20"/>
      <c r="AO2653" s="20"/>
      <c r="AP2653" s="20"/>
      <c r="AQ2653" s="20"/>
      <c r="AR2653" s="20"/>
    </row>
    <row r="2654" spans="5:44" x14ac:dyDescent="0.25">
      <c r="E2654" s="20"/>
      <c r="F2654" s="20"/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  <c r="Q2654" s="20"/>
      <c r="R2654" s="20"/>
      <c r="S2654" s="20"/>
      <c r="T2654" s="20"/>
      <c r="U2654" s="20"/>
      <c r="V2654" s="20"/>
      <c r="W2654" s="20"/>
      <c r="X2654" s="20"/>
      <c r="Y2654" s="20"/>
      <c r="Z2654" s="20"/>
      <c r="AA2654" s="20"/>
      <c r="AB2654" s="20"/>
      <c r="AC2654" s="20"/>
      <c r="AD2654" s="20"/>
      <c r="AE2654" s="20"/>
      <c r="AF2654" s="20"/>
      <c r="AG2654" s="20"/>
      <c r="AH2654" s="20"/>
      <c r="AI2654" s="20"/>
      <c r="AJ2654" s="20"/>
      <c r="AK2654" s="20"/>
      <c r="AL2654" s="20"/>
      <c r="AM2654" s="20"/>
      <c r="AN2654" s="20"/>
      <c r="AO2654" s="20"/>
      <c r="AP2654" s="20"/>
      <c r="AQ2654" s="20"/>
      <c r="AR2654" s="20"/>
    </row>
    <row r="2655" spans="5:44" x14ac:dyDescent="0.25">
      <c r="E2655" s="20"/>
      <c r="F2655" s="20"/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0"/>
      <c r="X2655" s="20"/>
      <c r="Y2655" s="20"/>
      <c r="Z2655" s="20"/>
      <c r="AA2655" s="20"/>
      <c r="AB2655" s="20"/>
      <c r="AC2655" s="20"/>
      <c r="AD2655" s="20"/>
      <c r="AE2655" s="20"/>
      <c r="AF2655" s="20"/>
      <c r="AG2655" s="20"/>
      <c r="AH2655" s="20"/>
      <c r="AI2655" s="20"/>
      <c r="AJ2655" s="20"/>
      <c r="AK2655" s="20"/>
      <c r="AL2655" s="20"/>
      <c r="AM2655" s="20"/>
      <c r="AN2655" s="20"/>
      <c r="AO2655" s="20"/>
      <c r="AP2655" s="20"/>
      <c r="AQ2655" s="20"/>
      <c r="AR2655" s="20"/>
    </row>
    <row r="2656" spans="5:44" x14ac:dyDescent="0.25">
      <c r="E2656" s="20"/>
      <c r="F2656" s="20"/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  <c r="Q2656" s="20"/>
      <c r="R2656" s="20"/>
      <c r="S2656" s="20"/>
      <c r="T2656" s="20"/>
      <c r="U2656" s="20"/>
      <c r="V2656" s="20"/>
      <c r="W2656" s="20"/>
      <c r="X2656" s="20"/>
      <c r="Y2656" s="20"/>
      <c r="Z2656" s="20"/>
      <c r="AA2656" s="20"/>
      <c r="AB2656" s="20"/>
      <c r="AC2656" s="20"/>
      <c r="AD2656" s="20"/>
      <c r="AE2656" s="20"/>
      <c r="AF2656" s="20"/>
      <c r="AG2656" s="20"/>
      <c r="AH2656" s="20"/>
      <c r="AI2656" s="20"/>
      <c r="AJ2656" s="20"/>
      <c r="AK2656" s="20"/>
      <c r="AL2656" s="20"/>
      <c r="AM2656" s="20"/>
      <c r="AN2656" s="20"/>
      <c r="AO2656" s="20"/>
      <c r="AP2656" s="20"/>
      <c r="AQ2656" s="20"/>
      <c r="AR2656" s="20"/>
    </row>
    <row r="2657" spans="5:44" x14ac:dyDescent="0.25">
      <c r="E2657" s="20"/>
      <c r="F2657" s="20"/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  <c r="Q2657" s="20"/>
      <c r="R2657" s="20"/>
      <c r="S2657" s="20"/>
      <c r="T2657" s="20"/>
      <c r="U2657" s="20"/>
      <c r="V2657" s="20"/>
      <c r="W2657" s="20"/>
      <c r="X2657" s="20"/>
      <c r="Y2657" s="20"/>
      <c r="Z2657" s="20"/>
      <c r="AA2657" s="20"/>
      <c r="AB2657" s="20"/>
      <c r="AC2657" s="20"/>
      <c r="AD2657" s="20"/>
      <c r="AE2657" s="20"/>
      <c r="AF2657" s="20"/>
      <c r="AG2657" s="20"/>
      <c r="AH2657" s="20"/>
      <c r="AI2657" s="20"/>
      <c r="AJ2657" s="20"/>
      <c r="AK2657" s="20"/>
      <c r="AL2657" s="20"/>
      <c r="AM2657" s="20"/>
      <c r="AN2657" s="20"/>
      <c r="AO2657" s="20"/>
      <c r="AP2657" s="20"/>
      <c r="AQ2657" s="20"/>
      <c r="AR2657" s="20"/>
    </row>
    <row r="2658" spans="5:44" x14ac:dyDescent="0.25">
      <c r="E2658" s="20"/>
      <c r="F2658" s="20"/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0"/>
      <c r="X2658" s="20"/>
      <c r="Y2658" s="20"/>
      <c r="Z2658" s="20"/>
      <c r="AA2658" s="20"/>
      <c r="AB2658" s="20"/>
      <c r="AC2658" s="20"/>
      <c r="AD2658" s="20"/>
      <c r="AE2658" s="20"/>
      <c r="AF2658" s="20"/>
      <c r="AG2658" s="20"/>
      <c r="AH2658" s="20"/>
      <c r="AI2658" s="20"/>
      <c r="AJ2658" s="20"/>
      <c r="AK2658" s="20"/>
      <c r="AL2658" s="20"/>
      <c r="AM2658" s="20"/>
      <c r="AN2658" s="20"/>
      <c r="AO2658" s="20"/>
      <c r="AP2658" s="20"/>
      <c r="AQ2658" s="20"/>
      <c r="AR2658" s="20"/>
    </row>
    <row r="2659" spans="5:44" x14ac:dyDescent="0.25">
      <c r="E2659" s="20"/>
      <c r="F2659" s="20"/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  <c r="Q2659" s="20"/>
      <c r="R2659" s="20"/>
      <c r="S2659" s="20"/>
      <c r="T2659" s="20"/>
      <c r="U2659" s="20"/>
      <c r="V2659" s="20"/>
      <c r="W2659" s="20"/>
      <c r="X2659" s="20"/>
      <c r="Y2659" s="20"/>
      <c r="Z2659" s="20"/>
      <c r="AA2659" s="20"/>
      <c r="AB2659" s="20"/>
      <c r="AC2659" s="20"/>
      <c r="AD2659" s="20"/>
      <c r="AE2659" s="20"/>
      <c r="AF2659" s="20"/>
      <c r="AG2659" s="20"/>
      <c r="AH2659" s="20"/>
      <c r="AI2659" s="20"/>
      <c r="AJ2659" s="20"/>
      <c r="AK2659" s="20"/>
      <c r="AL2659" s="20"/>
      <c r="AM2659" s="20"/>
      <c r="AN2659" s="20"/>
      <c r="AO2659" s="20"/>
      <c r="AP2659" s="20"/>
      <c r="AQ2659" s="20"/>
      <c r="AR2659" s="20"/>
    </row>
    <row r="2660" spans="5:44" x14ac:dyDescent="0.25">
      <c r="E2660" s="20"/>
      <c r="F2660" s="20"/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0"/>
      <c r="X2660" s="20"/>
      <c r="Y2660" s="20"/>
      <c r="Z2660" s="20"/>
      <c r="AA2660" s="20"/>
      <c r="AB2660" s="20"/>
      <c r="AC2660" s="20"/>
      <c r="AD2660" s="20"/>
      <c r="AE2660" s="20"/>
      <c r="AF2660" s="20"/>
      <c r="AG2660" s="20"/>
      <c r="AH2660" s="20"/>
      <c r="AI2660" s="20"/>
      <c r="AJ2660" s="20"/>
      <c r="AK2660" s="20"/>
      <c r="AL2660" s="20"/>
      <c r="AM2660" s="20"/>
      <c r="AN2660" s="20"/>
      <c r="AO2660" s="20"/>
      <c r="AP2660" s="20"/>
      <c r="AQ2660" s="20"/>
      <c r="AR2660" s="20"/>
    </row>
    <row r="2661" spans="5:44" x14ac:dyDescent="0.25">
      <c r="E2661" s="20"/>
      <c r="F2661" s="20"/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  <c r="Q2661" s="20"/>
      <c r="R2661" s="20"/>
      <c r="S2661" s="20"/>
      <c r="T2661" s="20"/>
      <c r="U2661" s="20"/>
      <c r="V2661" s="20"/>
      <c r="W2661" s="20"/>
      <c r="X2661" s="20"/>
      <c r="Y2661" s="20"/>
      <c r="Z2661" s="20"/>
      <c r="AA2661" s="20"/>
      <c r="AB2661" s="20"/>
      <c r="AC2661" s="20"/>
      <c r="AD2661" s="20"/>
      <c r="AE2661" s="20"/>
      <c r="AF2661" s="20"/>
      <c r="AG2661" s="20"/>
      <c r="AH2661" s="20"/>
      <c r="AI2661" s="20"/>
      <c r="AJ2661" s="20"/>
      <c r="AK2661" s="20"/>
      <c r="AL2661" s="20"/>
      <c r="AM2661" s="20"/>
      <c r="AN2661" s="20"/>
      <c r="AO2661" s="20"/>
      <c r="AP2661" s="20"/>
      <c r="AQ2661" s="20"/>
      <c r="AR2661" s="20"/>
    </row>
    <row r="2662" spans="5:44" x14ac:dyDescent="0.25">
      <c r="E2662" s="20"/>
      <c r="F2662" s="20"/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  <c r="Q2662" s="20"/>
      <c r="R2662" s="20"/>
      <c r="S2662" s="20"/>
      <c r="T2662" s="20"/>
      <c r="U2662" s="20"/>
      <c r="V2662" s="20"/>
      <c r="W2662" s="20"/>
      <c r="X2662" s="20"/>
      <c r="Y2662" s="20"/>
      <c r="Z2662" s="20"/>
      <c r="AA2662" s="20"/>
      <c r="AB2662" s="20"/>
      <c r="AC2662" s="20"/>
      <c r="AD2662" s="20"/>
      <c r="AE2662" s="20"/>
      <c r="AF2662" s="20"/>
      <c r="AG2662" s="20"/>
      <c r="AH2662" s="20"/>
      <c r="AI2662" s="20"/>
      <c r="AJ2662" s="20"/>
      <c r="AK2662" s="20"/>
      <c r="AL2662" s="20"/>
      <c r="AM2662" s="20"/>
      <c r="AN2662" s="20"/>
      <c r="AO2662" s="20"/>
      <c r="AP2662" s="20"/>
      <c r="AQ2662" s="20"/>
      <c r="AR2662" s="20"/>
    </row>
    <row r="2663" spans="5:44" x14ac:dyDescent="0.25">
      <c r="E2663" s="20"/>
      <c r="F2663" s="20"/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0"/>
      <c r="X2663" s="20"/>
      <c r="Y2663" s="20"/>
      <c r="Z2663" s="20"/>
      <c r="AA2663" s="20"/>
      <c r="AB2663" s="20"/>
      <c r="AC2663" s="20"/>
      <c r="AD2663" s="20"/>
      <c r="AE2663" s="20"/>
      <c r="AF2663" s="20"/>
      <c r="AG2663" s="20"/>
      <c r="AH2663" s="20"/>
      <c r="AI2663" s="20"/>
      <c r="AJ2663" s="20"/>
      <c r="AK2663" s="20"/>
      <c r="AL2663" s="20"/>
      <c r="AM2663" s="20"/>
      <c r="AN2663" s="20"/>
      <c r="AO2663" s="20"/>
      <c r="AP2663" s="20"/>
      <c r="AQ2663" s="20"/>
      <c r="AR2663" s="20"/>
    </row>
    <row r="2664" spans="5:44" x14ac:dyDescent="0.25">
      <c r="E2664" s="20"/>
      <c r="F2664" s="20"/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  <c r="Q2664" s="20"/>
      <c r="R2664" s="20"/>
      <c r="S2664" s="20"/>
      <c r="T2664" s="20"/>
      <c r="U2664" s="20"/>
      <c r="V2664" s="20"/>
      <c r="W2664" s="20"/>
      <c r="X2664" s="20"/>
      <c r="Y2664" s="20"/>
      <c r="Z2664" s="20"/>
      <c r="AA2664" s="20"/>
      <c r="AB2664" s="20"/>
      <c r="AC2664" s="20"/>
      <c r="AD2664" s="20"/>
      <c r="AE2664" s="20"/>
      <c r="AF2664" s="20"/>
      <c r="AG2664" s="20"/>
      <c r="AH2664" s="20"/>
      <c r="AI2664" s="20"/>
      <c r="AJ2664" s="20"/>
      <c r="AK2664" s="20"/>
      <c r="AL2664" s="20"/>
      <c r="AM2664" s="20"/>
      <c r="AN2664" s="20"/>
      <c r="AO2664" s="20"/>
      <c r="AP2664" s="20"/>
      <c r="AQ2664" s="20"/>
      <c r="AR2664" s="20"/>
    </row>
    <row r="2665" spans="5:44" x14ac:dyDescent="0.25">
      <c r="E2665" s="20"/>
      <c r="F2665" s="20"/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0"/>
      <c r="X2665" s="20"/>
      <c r="Y2665" s="20"/>
      <c r="Z2665" s="20"/>
      <c r="AA2665" s="20"/>
      <c r="AB2665" s="20"/>
      <c r="AC2665" s="20"/>
      <c r="AD2665" s="20"/>
      <c r="AE2665" s="20"/>
      <c r="AF2665" s="20"/>
      <c r="AG2665" s="20"/>
      <c r="AH2665" s="20"/>
      <c r="AI2665" s="20"/>
      <c r="AJ2665" s="20"/>
      <c r="AK2665" s="20"/>
      <c r="AL2665" s="20"/>
      <c r="AM2665" s="20"/>
      <c r="AN2665" s="20"/>
      <c r="AO2665" s="20"/>
      <c r="AP2665" s="20"/>
      <c r="AQ2665" s="20"/>
      <c r="AR2665" s="20"/>
    </row>
    <row r="2666" spans="5:44" x14ac:dyDescent="0.25">
      <c r="E2666" s="20"/>
      <c r="F2666" s="20"/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  <c r="Q2666" s="20"/>
      <c r="R2666" s="20"/>
      <c r="S2666" s="20"/>
      <c r="T2666" s="20"/>
      <c r="U2666" s="20"/>
      <c r="V2666" s="20"/>
      <c r="W2666" s="20"/>
      <c r="X2666" s="20"/>
      <c r="Y2666" s="20"/>
      <c r="Z2666" s="20"/>
      <c r="AA2666" s="20"/>
      <c r="AB2666" s="20"/>
      <c r="AC2666" s="20"/>
      <c r="AD2666" s="20"/>
      <c r="AE2666" s="20"/>
      <c r="AF2666" s="20"/>
      <c r="AG2666" s="20"/>
      <c r="AH2666" s="20"/>
      <c r="AI2666" s="20"/>
      <c r="AJ2666" s="20"/>
      <c r="AK2666" s="20"/>
      <c r="AL2666" s="20"/>
      <c r="AM2666" s="20"/>
      <c r="AN2666" s="20"/>
      <c r="AO2666" s="20"/>
      <c r="AP2666" s="20"/>
      <c r="AQ2666" s="20"/>
      <c r="AR2666" s="20"/>
    </row>
    <row r="2667" spans="5:44" x14ac:dyDescent="0.25">
      <c r="E2667" s="20"/>
      <c r="F2667" s="20"/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  <c r="Q2667" s="20"/>
      <c r="R2667" s="20"/>
      <c r="S2667" s="20"/>
      <c r="T2667" s="20"/>
      <c r="U2667" s="20"/>
      <c r="V2667" s="20"/>
      <c r="W2667" s="20"/>
      <c r="X2667" s="20"/>
      <c r="Y2667" s="20"/>
      <c r="Z2667" s="20"/>
      <c r="AA2667" s="20"/>
      <c r="AB2667" s="20"/>
      <c r="AC2667" s="20"/>
      <c r="AD2667" s="20"/>
      <c r="AE2667" s="20"/>
      <c r="AF2667" s="20"/>
      <c r="AG2667" s="20"/>
      <c r="AH2667" s="20"/>
      <c r="AI2667" s="20"/>
      <c r="AJ2667" s="20"/>
      <c r="AK2667" s="20"/>
      <c r="AL2667" s="20"/>
      <c r="AM2667" s="20"/>
      <c r="AN2667" s="20"/>
      <c r="AO2667" s="20"/>
      <c r="AP2667" s="20"/>
      <c r="AQ2667" s="20"/>
      <c r="AR2667" s="20"/>
    </row>
    <row r="2668" spans="5:44" x14ac:dyDescent="0.25">
      <c r="E2668" s="20"/>
      <c r="F2668" s="20"/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0"/>
      <c r="X2668" s="20"/>
      <c r="Y2668" s="20"/>
      <c r="Z2668" s="20"/>
      <c r="AA2668" s="20"/>
      <c r="AB2668" s="20"/>
      <c r="AC2668" s="20"/>
      <c r="AD2668" s="20"/>
      <c r="AE2668" s="20"/>
      <c r="AF2668" s="20"/>
      <c r="AG2668" s="20"/>
      <c r="AH2668" s="20"/>
      <c r="AI2668" s="20"/>
      <c r="AJ2668" s="20"/>
      <c r="AK2668" s="20"/>
      <c r="AL2668" s="20"/>
      <c r="AM2668" s="20"/>
      <c r="AN2668" s="20"/>
      <c r="AO2668" s="20"/>
      <c r="AP2668" s="20"/>
      <c r="AQ2668" s="20"/>
      <c r="AR2668" s="20"/>
    </row>
    <row r="2669" spans="5:44" x14ac:dyDescent="0.25">
      <c r="E2669" s="20"/>
      <c r="F2669" s="20"/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  <c r="Q2669" s="20"/>
      <c r="R2669" s="20"/>
      <c r="S2669" s="20"/>
      <c r="T2669" s="20"/>
      <c r="U2669" s="20"/>
      <c r="V2669" s="20"/>
      <c r="W2669" s="20"/>
      <c r="X2669" s="20"/>
      <c r="Y2669" s="20"/>
      <c r="Z2669" s="20"/>
      <c r="AA2669" s="20"/>
      <c r="AB2669" s="20"/>
      <c r="AC2669" s="20"/>
      <c r="AD2669" s="20"/>
      <c r="AE2669" s="20"/>
      <c r="AF2669" s="20"/>
      <c r="AG2669" s="20"/>
      <c r="AH2669" s="20"/>
      <c r="AI2669" s="20"/>
      <c r="AJ2669" s="20"/>
      <c r="AK2669" s="20"/>
      <c r="AL2669" s="20"/>
      <c r="AM2669" s="20"/>
      <c r="AN2669" s="20"/>
      <c r="AO2669" s="20"/>
      <c r="AP2669" s="20"/>
      <c r="AQ2669" s="20"/>
      <c r="AR2669" s="20"/>
    </row>
    <row r="2670" spans="5:44" x14ac:dyDescent="0.25">
      <c r="E2670" s="20"/>
      <c r="F2670" s="20"/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  <c r="Y2670" s="20"/>
      <c r="Z2670" s="20"/>
      <c r="AA2670" s="20"/>
      <c r="AB2670" s="20"/>
      <c r="AC2670" s="20"/>
      <c r="AD2670" s="20"/>
      <c r="AE2670" s="20"/>
      <c r="AF2670" s="20"/>
      <c r="AG2670" s="20"/>
      <c r="AH2670" s="20"/>
      <c r="AI2670" s="20"/>
      <c r="AJ2670" s="20"/>
      <c r="AK2670" s="20"/>
      <c r="AL2670" s="20"/>
      <c r="AM2670" s="20"/>
      <c r="AN2670" s="20"/>
      <c r="AO2670" s="20"/>
      <c r="AP2670" s="20"/>
      <c r="AQ2670" s="20"/>
      <c r="AR2670" s="20"/>
    </row>
    <row r="2671" spans="5:44" x14ac:dyDescent="0.25">
      <c r="E2671" s="20"/>
      <c r="F2671" s="20"/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  <c r="Y2671" s="20"/>
      <c r="Z2671" s="20"/>
      <c r="AA2671" s="20"/>
      <c r="AB2671" s="20"/>
      <c r="AC2671" s="20"/>
      <c r="AD2671" s="20"/>
      <c r="AE2671" s="20"/>
      <c r="AF2671" s="20"/>
      <c r="AG2671" s="20"/>
      <c r="AH2671" s="20"/>
      <c r="AI2671" s="20"/>
      <c r="AJ2671" s="20"/>
      <c r="AK2671" s="20"/>
      <c r="AL2671" s="20"/>
      <c r="AM2671" s="20"/>
      <c r="AN2671" s="20"/>
      <c r="AO2671" s="20"/>
      <c r="AP2671" s="20"/>
      <c r="AQ2671" s="20"/>
      <c r="AR2671" s="20"/>
    </row>
    <row r="2672" spans="5:44" x14ac:dyDescent="0.25">
      <c r="E2672" s="20"/>
      <c r="F2672" s="20"/>
      <c r="G2672" s="20"/>
      <c r="H2672" s="20"/>
      <c r="I2672" s="20"/>
      <c r="J2672" s="20"/>
      <c r="K2672" s="20"/>
      <c r="L2672" s="20"/>
      <c r="M2672" s="20"/>
      <c r="N2672" s="20"/>
      <c r="O2672" s="20"/>
      <c r="P2672" s="20"/>
      <c r="Q2672" s="20"/>
      <c r="R2672" s="20"/>
      <c r="S2672" s="20"/>
      <c r="T2672" s="20"/>
      <c r="U2672" s="20"/>
      <c r="V2672" s="20"/>
      <c r="W2672" s="20"/>
      <c r="X2672" s="20"/>
      <c r="Y2672" s="20"/>
      <c r="Z2672" s="20"/>
      <c r="AA2672" s="20"/>
      <c r="AB2672" s="20"/>
      <c r="AC2672" s="20"/>
      <c r="AD2672" s="20"/>
      <c r="AE2672" s="20"/>
      <c r="AF2672" s="20"/>
      <c r="AG2672" s="20"/>
      <c r="AH2672" s="20"/>
      <c r="AI2672" s="20"/>
      <c r="AJ2672" s="20"/>
      <c r="AK2672" s="20"/>
      <c r="AL2672" s="20"/>
      <c r="AM2672" s="20"/>
      <c r="AN2672" s="20"/>
      <c r="AO2672" s="20"/>
      <c r="AP2672" s="20"/>
      <c r="AQ2672" s="20"/>
      <c r="AR2672" s="20"/>
    </row>
    <row r="2673" spans="5:44" x14ac:dyDescent="0.25">
      <c r="E2673" s="20"/>
      <c r="F2673" s="20"/>
      <c r="G2673" s="20"/>
      <c r="H2673" s="20"/>
      <c r="I2673" s="20"/>
      <c r="J2673" s="20"/>
      <c r="K2673" s="20"/>
      <c r="L2673" s="20"/>
      <c r="M2673" s="20"/>
      <c r="N2673" s="20"/>
      <c r="O2673" s="20"/>
      <c r="P2673" s="20"/>
      <c r="Q2673" s="20"/>
      <c r="R2673" s="20"/>
      <c r="S2673" s="20"/>
      <c r="T2673" s="20"/>
      <c r="U2673" s="20"/>
      <c r="V2673" s="20"/>
      <c r="W2673" s="20"/>
      <c r="X2673" s="20"/>
      <c r="Y2673" s="20"/>
      <c r="Z2673" s="20"/>
      <c r="AA2673" s="20"/>
      <c r="AB2673" s="20"/>
      <c r="AC2673" s="20"/>
      <c r="AD2673" s="20"/>
      <c r="AE2673" s="20"/>
      <c r="AF2673" s="20"/>
      <c r="AG2673" s="20"/>
      <c r="AH2673" s="20"/>
      <c r="AI2673" s="20"/>
      <c r="AJ2673" s="20"/>
      <c r="AK2673" s="20"/>
      <c r="AL2673" s="20"/>
      <c r="AM2673" s="20"/>
      <c r="AN2673" s="20"/>
      <c r="AO2673" s="20"/>
      <c r="AP2673" s="20"/>
      <c r="AQ2673" s="20"/>
      <c r="AR2673" s="20"/>
    </row>
    <row r="2674" spans="5:44" x14ac:dyDescent="0.25">
      <c r="E2674" s="20"/>
      <c r="F2674" s="20"/>
      <c r="G2674" s="20"/>
      <c r="H2674" s="20"/>
      <c r="I2674" s="20"/>
      <c r="J2674" s="20"/>
      <c r="K2674" s="20"/>
      <c r="L2674" s="20"/>
      <c r="M2674" s="20"/>
      <c r="N2674" s="20"/>
      <c r="O2674" s="20"/>
      <c r="P2674" s="20"/>
      <c r="Q2674" s="20"/>
      <c r="R2674" s="20"/>
      <c r="S2674" s="20"/>
      <c r="T2674" s="20"/>
      <c r="U2674" s="20"/>
      <c r="V2674" s="20"/>
      <c r="W2674" s="20"/>
      <c r="X2674" s="20"/>
      <c r="Y2674" s="20"/>
      <c r="Z2674" s="20"/>
      <c r="AA2674" s="20"/>
      <c r="AB2674" s="20"/>
      <c r="AC2674" s="20"/>
      <c r="AD2674" s="20"/>
      <c r="AE2674" s="20"/>
      <c r="AF2674" s="20"/>
      <c r="AG2674" s="20"/>
      <c r="AH2674" s="20"/>
      <c r="AI2674" s="20"/>
      <c r="AJ2674" s="20"/>
      <c r="AK2674" s="20"/>
      <c r="AL2674" s="20"/>
      <c r="AM2674" s="20"/>
      <c r="AN2674" s="20"/>
      <c r="AO2674" s="20"/>
      <c r="AP2674" s="20"/>
      <c r="AQ2674" s="20"/>
      <c r="AR2674" s="20"/>
    </row>
    <row r="2675" spans="5:44" x14ac:dyDescent="0.25">
      <c r="E2675" s="20"/>
      <c r="F2675" s="20"/>
      <c r="G2675" s="20"/>
      <c r="H2675" s="20"/>
      <c r="I2675" s="20"/>
      <c r="J2675" s="20"/>
      <c r="K2675" s="20"/>
      <c r="L2675" s="20"/>
      <c r="M2675" s="20"/>
      <c r="N2675" s="20"/>
      <c r="O2675" s="20"/>
      <c r="P2675" s="20"/>
      <c r="Q2675" s="20"/>
      <c r="R2675" s="20"/>
      <c r="S2675" s="20"/>
      <c r="T2675" s="20"/>
      <c r="U2675" s="20"/>
      <c r="V2675" s="20"/>
      <c r="W2675" s="20"/>
      <c r="X2675" s="20"/>
      <c r="Y2675" s="20"/>
      <c r="Z2675" s="20"/>
      <c r="AA2675" s="20"/>
      <c r="AB2675" s="20"/>
      <c r="AC2675" s="20"/>
      <c r="AD2675" s="20"/>
      <c r="AE2675" s="20"/>
      <c r="AF2675" s="20"/>
      <c r="AG2675" s="20"/>
      <c r="AH2675" s="20"/>
      <c r="AI2675" s="20"/>
      <c r="AJ2675" s="20"/>
      <c r="AK2675" s="20"/>
      <c r="AL2675" s="20"/>
      <c r="AM2675" s="20"/>
      <c r="AN2675" s="20"/>
      <c r="AO2675" s="20"/>
      <c r="AP2675" s="20"/>
      <c r="AQ2675" s="20"/>
      <c r="AR2675" s="20"/>
    </row>
    <row r="2676" spans="5:44" x14ac:dyDescent="0.25">
      <c r="E2676" s="20"/>
      <c r="F2676" s="20"/>
      <c r="G2676" s="20"/>
      <c r="H2676" s="20"/>
      <c r="I2676" s="20"/>
      <c r="J2676" s="20"/>
      <c r="K2676" s="20"/>
      <c r="L2676" s="20"/>
      <c r="M2676" s="20"/>
      <c r="N2676" s="20"/>
      <c r="O2676" s="20"/>
      <c r="P2676" s="20"/>
      <c r="Q2676" s="20"/>
      <c r="R2676" s="20"/>
      <c r="S2676" s="20"/>
      <c r="T2676" s="20"/>
      <c r="U2676" s="20"/>
      <c r="V2676" s="20"/>
      <c r="W2676" s="20"/>
      <c r="X2676" s="20"/>
      <c r="Y2676" s="20"/>
      <c r="Z2676" s="20"/>
      <c r="AA2676" s="20"/>
      <c r="AB2676" s="20"/>
      <c r="AC2676" s="20"/>
      <c r="AD2676" s="20"/>
      <c r="AE2676" s="20"/>
      <c r="AF2676" s="20"/>
      <c r="AG2676" s="20"/>
      <c r="AH2676" s="20"/>
      <c r="AI2676" s="20"/>
      <c r="AJ2676" s="20"/>
      <c r="AK2676" s="20"/>
      <c r="AL2676" s="20"/>
      <c r="AM2676" s="20"/>
      <c r="AN2676" s="20"/>
      <c r="AO2676" s="20"/>
      <c r="AP2676" s="20"/>
      <c r="AQ2676" s="20"/>
      <c r="AR2676" s="20"/>
    </row>
    <row r="2677" spans="5:44" x14ac:dyDescent="0.25">
      <c r="E2677" s="20"/>
      <c r="F2677" s="20"/>
      <c r="G2677" s="20"/>
      <c r="H2677" s="20"/>
      <c r="I2677" s="20"/>
      <c r="J2677" s="20"/>
      <c r="K2677" s="20"/>
      <c r="L2677" s="20"/>
      <c r="M2677" s="20"/>
      <c r="N2677" s="20"/>
      <c r="O2677" s="20"/>
      <c r="P2677" s="20"/>
      <c r="Q2677" s="20"/>
      <c r="R2677" s="20"/>
      <c r="S2677" s="20"/>
      <c r="T2677" s="20"/>
      <c r="U2677" s="20"/>
      <c r="V2677" s="20"/>
      <c r="W2677" s="20"/>
      <c r="X2677" s="20"/>
      <c r="Y2677" s="20"/>
      <c r="Z2677" s="20"/>
      <c r="AA2677" s="20"/>
      <c r="AB2677" s="20"/>
      <c r="AC2677" s="20"/>
      <c r="AD2677" s="20"/>
      <c r="AE2677" s="20"/>
      <c r="AF2677" s="20"/>
      <c r="AG2677" s="20"/>
      <c r="AH2677" s="20"/>
      <c r="AI2677" s="20"/>
      <c r="AJ2677" s="20"/>
      <c r="AK2677" s="20"/>
      <c r="AL2677" s="20"/>
      <c r="AM2677" s="20"/>
      <c r="AN2677" s="20"/>
      <c r="AO2677" s="20"/>
      <c r="AP2677" s="20"/>
      <c r="AQ2677" s="20"/>
      <c r="AR2677" s="20"/>
    </row>
    <row r="2678" spans="5:44" x14ac:dyDescent="0.25">
      <c r="E2678" s="20"/>
      <c r="F2678" s="20"/>
      <c r="G2678" s="20"/>
      <c r="H2678" s="20"/>
      <c r="I2678" s="20"/>
      <c r="J2678" s="20"/>
      <c r="K2678" s="20"/>
      <c r="L2678" s="20"/>
      <c r="M2678" s="20"/>
      <c r="N2678" s="20"/>
      <c r="O2678" s="20"/>
      <c r="P2678" s="20"/>
      <c r="Q2678" s="20"/>
      <c r="R2678" s="20"/>
      <c r="S2678" s="20"/>
      <c r="T2678" s="20"/>
      <c r="U2678" s="20"/>
      <c r="V2678" s="20"/>
      <c r="W2678" s="20"/>
      <c r="X2678" s="20"/>
      <c r="Y2678" s="20"/>
      <c r="Z2678" s="20"/>
      <c r="AA2678" s="20"/>
      <c r="AB2678" s="20"/>
      <c r="AC2678" s="20"/>
      <c r="AD2678" s="20"/>
      <c r="AE2678" s="20"/>
      <c r="AF2678" s="20"/>
      <c r="AG2678" s="20"/>
      <c r="AH2678" s="20"/>
      <c r="AI2678" s="20"/>
      <c r="AJ2678" s="20"/>
      <c r="AK2678" s="20"/>
      <c r="AL2678" s="20"/>
      <c r="AM2678" s="20"/>
      <c r="AN2678" s="20"/>
      <c r="AO2678" s="20"/>
      <c r="AP2678" s="20"/>
      <c r="AQ2678" s="20"/>
      <c r="AR2678" s="20"/>
    </row>
    <row r="2679" spans="5:44" x14ac:dyDescent="0.25">
      <c r="E2679" s="20"/>
      <c r="F2679" s="20"/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  <c r="Q2679" s="20"/>
      <c r="R2679" s="20"/>
      <c r="S2679" s="20"/>
      <c r="T2679" s="20"/>
      <c r="U2679" s="20"/>
      <c r="V2679" s="20"/>
      <c r="W2679" s="20"/>
      <c r="X2679" s="20"/>
      <c r="Y2679" s="20"/>
      <c r="Z2679" s="20"/>
      <c r="AA2679" s="20"/>
      <c r="AB2679" s="20"/>
      <c r="AC2679" s="20"/>
      <c r="AD2679" s="20"/>
      <c r="AE2679" s="20"/>
      <c r="AF2679" s="20"/>
      <c r="AG2679" s="20"/>
      <c r="AH2679" s="20"/>
      <c r="AI2679" s="20"/>
      <c r="AJ2679" s="20"/>
      <c r="AK2679" s="20"/>
      <c r="AL2679" s="20"/>
      <c r="AM2679" s="20"/>
      <c r="AN2679" s="20"/>
      <c r="AO2679" s="20"/>
      <c r="AP2679" s="20"/>
      <c r="AQ2679" s="20"/>
      <c r="AR2679" s="20"/>
    </row>
    <row r="2680" spans="5:44" x14ac:dyDescent="0.25">
      <c r="E2680" s="20"/>
      <c r="F2680" s="20"/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  <c r="Q2680" s="20"/>
      <c r="R2680" s="20"/>
      <c r="S2680" s="20"/>
      <c r="T2680" s="20"/>
      <c r="U2680" s="20"/>
      <c r="V2680" s="20"/>
      <c r="W2680" s="20"/>
      <c r="X2680" s="20"/>
      <c r="Y2680" s="20"/>
      <c r="Z2680" s="20"/>
      <c r="AA2680" s="20"/>
      <c r="AB2680" s="20"/>
      <c r="AC2680" s="20"/>
      <c r="AD2680" s="20"/>
      <c r="AE2680" s="20"/>
      <c r="AF2680" s="20"/>
      <c r="AG2680" s="20"/>
      <c r="AH2680" s="20"/>
      <c r="AI2680" s="20"/>
      <c r="AJ2680" s="20"/>
      <c r="AK2680" s="20"/>
      <c r="AL2680" s="20"/>
      <c r="AM2680" s="20"/>
      <c r="AN2680" s="20"/>
      <c r="AO2680" s="20"/>
      <c r="AP2680" s="20"/>
      <c r="AQ2680" s="20"/>
      <c r="AR2680" s="20"/>
    </row>
    <row r="2681" spans="5:44" x14ac:dyDescent="0.25">
      <c r="E2681" s="20"/>
      <c r="F2681" s="20"/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  <c r="Q2681" s="20"/>
      <c r="R2681" s="20"/>
      <c r="S2681" s="20"/>
      <c r="T2681" s="20"/>
      <c r="U2681" s="20"/>
      <c r="V2681" s="20"/>
      <c r="W2681" s="20"/>
      <c r="X2681" s="20"/>
      <c r="Y2681" s="20"/>
      <c r="Z2681" s="20"/>
      <c r="AA2681" s="20"/>
      <c r="AB2681" s="20"/>
      <c r="AC2681" s="20"/>
      <c r="AD2681" s="20"/>
      <c r="AE2681" s="20"/>
      <c r="AF2681" s="20"/>
      <c r="AG2681" s="20"/>
      <c r="AH2681" s="20"/>
      <c r="AI2681" s="20"/>
      <c r="AJ2681" s="20"/>
      <c r="AK2681" s="20"/>
      <c r="AL2681" s="20"/>
      <c r="AM2681" s="20"/>
      <c r="AN2681" s="20"/>
      <c r="AO2681" s="20"/>
      <c r="AP2681" s="20"/>
      <c r="AQ2681" s="20"/>
      <c r="AR2681" s="20"/>
    </row>
    <row r="2682" spans="5:44" x14ac:dyDescent="0.25">
      <c r="E2682" s="20"/>
      <c r="F2682" s="20"/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  <c r="Q2682" s="20"/>
      <c r="R2682" s="20"/>
      <c r="S2682" s="20"/>
      <c r="T2682" s="20"/>
      <c r="U2682" s="20"/>
      <c r="V2682" s="20"/>
      <c r="W2682" s="20"/>
      <c r="X2682" s="20"/>
      <c r="Y2682" s="20"/>
      <c r="Z2682" s="20"/>
      <c r="AA2682" s="20"/>
      <c r="AB2682" s="20"/>
      <c r="AC2682" s="20"/>
      <c r="AD2682" s="20"/>
      <c r="AE2682" s="20"/>
      <c r="AF2682" s="20"/>
      <c r="AG2682" s="20"/>
      <c r="AH2682" s="20"/>
      <c r="AI2682" s="20"/>
      <c r="AJ2682" s="20"/>
      <c r="AK2682" s="20"/>
      <c r="AL2682" s="20"/>
      <c r="AM2682" s="20"/>
      <c r="AN2682" s="20"/>
      <c r="AO2682" s="20"/>
      <c r="AP2682" s="20"/>
      <c r="AQ2682" s="20"/>
      <c r="AR2682" s="20"/>
    </row>
    <row r="2683" spans="5:44" x14ac:dyDescent="0.25">
      <c r="E2683" s="20"/>
      <c r="F2683" s="20"/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  <c r="Q2683" s="20"/>
      <c r="R2683" s="20"/>
      <c r="S2683" s="20"/>
      <c r="T2683" s="20"/>
      <c r="U2683" s="20"/>
      <c r="V2683" s="20"/>
      <c r="W2683" s="20"/>
      <c r="X2683" s="20"/>
      <c r="Y2683" s="20"/>
      <c r="Z2683" s="20"/>
      <c r="AA2683" s="20"/>
      <c r="AB2683" s="20"/>
      <c r="AC2683" s="20"/>
      <c r="AD2683" s="20"/>
      <c r="AE2683" s="20"/>
      <c r="AF2683" s="20"/>
      <c r="AG2683" s="20"/>
      <c r="AH2683" s="20"/>
      <c r="AI2683" s="20"/>
      <c r="AJ2683" s="20"/>
      <c r="AK2683" s="20"/>
      <c r="AL2683" s="20"/>
      <c r="AM2683" s="20"/>
      <c r="AN2683" s="20"/>
      <c r="AO2683" s="20"/>
      <c r="AP2683" s="20"/>
      <c r="AQ2683" s="20"/>
      <c r="AR2683" s="20"/>
    </row>
    <row r="2684" spans="5:44" x14ac:dyDescent="0.25">
      <c r="E2684" s="20"/>
      <c r="F2684" s="20"/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  <c r="Q2684" s="20"/>
      <c r="R2684" s="20"/>
      <c r="S2684" s="20"/>
      <c r="T2684" s="20"/>
      <c r="U2684" s="20"/>
      <c r="V2684" s="20"/>
      <c r="W2684" s="20"/>
      <c r="X2684" s="20"/>
      <c r="Y2684" s="20"/>
      <c r="Z2684" s="20"/>
      <c r="AA2684" s="20"/>
      <c r="AB2684" s="20"/>
      <c r="AC2684" s="20"/>
      <c r="AD2684" s="20"/>
      <c r="AE2684" s="20"/>
      <c r="AF2684" s="20"/>
      <c r="AG2684" s="20"/>
      <c r="AH2684" s="20"/>
      <c r="AI2684" s="20"/>
      <c r="AJ2684" s="20"/>
      <c r="AK2684" s="20"/>
      <c r="AL2684" s="20"/>
      <c r="AM2684" s="20"/>
      <c r="AN2684" s="20"/>
      <c r="AO2684" s="20"/>
      <c r="AP2684" s="20"/>
      <c r="AQ2684" s="20"/>
      <c r="AR2684" s="20"/>
    </row>
    <row r="2685" spans="5:44" x14ac:dyDescent="0.25">
      <c r="E2685" s="20"/>
      <c r="F2685" s="20"/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  <c r="Q2685" s="20"/>
      <c r="R2685" s="20"/>
      <c r="S2685" s="20"/>
      <c r="T2685" s="20"/>
      <c r="U2685" s="20"/>
      <c r="V2685" s="20"/>
      <c r="W2685" s="20"/>
      <c r="X2685" s="20"/>
      <c r="Y2685" s="20"/>
      <c r="Z2685" s="20"/>
      <c r="AA2685" s="20"/>
      <c r="AB2685" s="20"/>
      <c r="AC2685" s="20"/>
      <c r="AD2685" s="20"/>
      <c r="AE2685" s="20"/>
      <c r="AF2685" s="20"/>
      <c r="AG2685" s="20"/>
      <c r="AH2685" s="20"/>
      <c r="AI2685" s="20"/>
      <c r="AJ2685" s="20"/>
      <c r="AK2685" s="20"/>
      <c r="AL2685" s="20"/>
      <c r="AM2685" s="20"/>
      <c r="AN2685" s="20"/>
      <c r="AO2685" s="20"/>
      <c r="AP2685" s="20"/>
      <c r="AQ2685" s="20"/>
      <c r="AR2685" s="20"/>
    </row>
    <row r="2686" spans="5:44" x14ac:dyDescent="0.25">
      <c r="E2686" s="20"/>
      <c r="F2686" s="20"/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  <c r="Q2686" s="20"/>
      <c r="R2686" s="20"/>
      <c r="S2686" s="20"/>
      <c r="T2686" s="20"/>
      <c r="U2686" s="20"/>
      <c r="V2686" s="20"/>
      <c r="W2686" s="20"/>
      <c r="X2686" s="20"/>
      <c r="Y2686" s="20"/>
      <c r="Z2686" s="20"/>
      <c r="AA2686" s="20"/>
      <c r="AB2686" s="20"/>
      <c r="AC2686" s="20"/>
      <c r="AD2686" s="20"/>
      <c r="AE2686" s="20"/>
      <c r="AF2686" s="20"/>
      <c r="AG2686" s="20"/>
      <c r="AH2686" s="20"/>
      <c r="AI2686" s="20"/>
      <c r="AJ2686" s="20"/>
      <c r="AK2686" s="20"/>
      <c r="AL2686" s="20"/>
      <c r="AM2686" s="20"/>
      <c r="AN2686" s="20"/>
      <c r="AO2686" s="20"/>
      <c r="AP2686" s="20"/>
      <c r="AQ2686" s="20"/>
      <c r="AR2686" s="20"/>
    </row>
    <row r="2687" spans="5:44" x14ac:dyDescent="0.25">
      <c r="E2687" s="20"/>
      <c r="F2687" s="20"/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  <c r="Q2687" s="20"/>
      <c r="R2687" s="20"/>
      <c r="S2687" s="20"/>
      <c r="T2687" s="20"/>
      <c r="U2687" s="20"/>
      <c r="V2687" s="20"/>
      <c r="W2687" s="20"/>
      <c r="X2687" s="20"/>
      <c r="Y2687" s="20"/>
      <c r="Z2687" s="20"/>
      <c r="AA2687" s="20"/>
      <c r="AB2687" s="20"/>
      <c r="AC2687" s="20"/>
      <c r="AD2687" s="20"/>
      <c r="AE2687" s="20"/>
      <c r="AF2687" s="20"/>
      <c r="AG2687" s="20"/>
      <c r="AH2687" s="20"/>
      <c r="AI2687" s="20"/>
      <c r="AJ2687" s="20"/>
      <c r="AK2687" s="20"/>
      <c r="AL2687" s="20"/>
      <c r="AM2687" s="20"/>
      <c r="AN2687" s="20"/>
      <c r="AO2687" s="20"/>
      <c r="AP2687" s="20"/>
      <c r="AQ2687" s="20"/>
      <c r="AR2687" s="20"/>
    </row>
    <row r="2688" spans="5:44" x14ac:dyDescent="0.25">
      <c r="E2688" s="20"/>
      <c r="F2688" s="20"/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  <c r="Q2688" s="20"/>
      <c r="R2688" s="20"/>
      <c r="S2688" s="20"/>
      <c r="T2688" s="20"/>
      <c r="U2688" s="20"/>
      <c r="V2688" s="20"/>
      <c r="W2688" s="20"/>
      <c r="X2688" s="20"/>
      <c r="Y2688" s="20"/>
      <c r="Z2688" s="20"/>
      <c r="AA2688" s="20"/>
      <c r="AB2688" s="20"/>
      <c r="AC2688" s="20"/>
      <c r="AD2688" s="20"/>
      <c r="AE2688" s="20"/>
      <c r="AF2688" s="20"/>
      <c r="AG2688" s="20"/>
      <c r="AH2688" s="20"/>
      <c r="AI2688" s="20"/>
      <c r="AJ2688" s="20"/>
      <c r="AK2688" s="20"/>
      <c r="AL2688" s="20"/>
      <c r="AM2688" s="20"/>
      <c r="AN2688" s="20"/>
      <c r="AO2688" s="20"/>
      <c r="AP2688" s="20"/>
      <c r="AQ2688" s="20"/>
      <c r="AR2688" s="20"/>
    </row>
    <row r="2689" spans="5:44" x14ac:dyDescent="0.25">
      <c r="E2689" s="20"/>
      <c r="F2689" s="20"/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  <c r="Q2689" s="20"/>
      <c r="R2689" s="20"/>
      <c r="S2689" s="20"/>
      <c r="T2689" s="20"/>
      <c r="U2689" s="20"/>
      <c r="V2689" s="20"/>
      <c r="W2689" s="20"/>
      <c r="X2689" s="20"/>
      <c r="Y2689" s="20"/>
      <c r="Z2689" s="20"/>
      <c r="AA2689" s="20"/>
      <c r="AB2689" s="20"/>
      <c r="AC2689" s="20"/>
      <c r="AD2689" s="20"/>
      <c r="AE2689" s="20"/>
      <c r="AF2689" s="20"/>
      <c r="AG2689" s="20"/>
      <c r="AH2689" s="20"/>
      <c r="AI2689" s="20"/>
      <c r="AJ2689" s="20"/>
      <c r="AK2689" s="20"/>
      <c r="AL2689" s="20"/>
      <c r="AM2689" s="20"/>
      <c r="AN2689" s="20"/>
      <c r="AO2689" s="20"/>
      <c r="AP2689" s="20"/>
      <c r="AQ2689" s="20"/>
      <c r="AR2689" s="20"/>
    </row>
    <row r="2690" spans="5:44" x14ac:dyDescent="0.25">
      <c r="E2690" s="20"/>
      <c r="F2690" s="20"/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  <c r="Q2690" s="20"/>
      <c r="R2690" s="20"/>
      <c r="S2690" s="20"/>
      <c r="T2690" s="20"/>
      <c r="U2690" s="20"/>
      <c r="V2690" s="20"/>
      <c r="W2690" s="20"/>
      <c r="X2690" s="20"/>
      <c r="Y2690" s="20"/>
      <c r="Z2690" s="20"/>
      <c r="AA2690" s="20"/>
      <c r="AB2690" s="20"/>
      <c r="AC2690" s="20"/>
      <c r="AD2690" s="20"/>
      <c r="AE2690" s="20"/>
      <c r="AF2690" s="20"/>
      <c r="AG2690" s="20"/>
      <c r="AH2690" s="20"/>
      <c r="AI2690" s="20"/>
      <c r="AJ2690" s="20"/>
      <c r="AK2690" s="20"/>
      <c r="AL2690" s="20"/>
      <c r="AM2690" s="20"/>
      <c r="AN2690" s="20"/>
      <c r="AO2690" s="20"/>
      <c r="AP2690" s="20"/>
      <c r="AQ2690" s="20"/>
      <c r="AR2690" s="20"/>
    </row>
    <row r="2691" spans="5:44" x14ac:dyDescent="0.25">
      <c r="E2691" s="20"/>
      <c r="F2691" s="20"/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  <c r="Q2691" s="20"/>
      <c r="R2691" s="20"/>
      <c r="S2691" s="20"/>
      <c r="T2691" s="20"/>
      <c r="U2691" s="20"/>
      <c r="V2691" s="20"/>
      <c r="W2691" s="20"/>
      <c r="X2691" s="20"/>
      <c r="Y2691" s="20"/>
      <c r="Z2691" s="20"/>
      <c r="AA2691" s="20"/>
      <c r="AB2691" s="20"/>
      <c r="AC2691" s="20"/>
      <c r="AD2691" s="20"/>
      <c r="AE2691" s="20"/>
      <c r="AF2691" s="20"/>
      <c r="AG2691" s="20"/>
      <c r="AH2691" s="20"/>
      <c r="AI2691" s="20"/>
      <c r="AJ2691" s="20"/>
      <c r="AK2691" s="20"/>
      <c r="AL2691" s="20"/>
      <c r="AM2691" s="20"/>
      <c r="AN2691" s="20"/>
      <c r="AO2691" s="20"/>
      <c r="AP2691" s="20"/>
      <c r="AQ2691" s="20"/>
      <c r="AR2691" s="20"/>
    </row>
    <row r="2692" spans="5:44" x14ac:dyDescent="0.25">
      <c r="E2692" s="20"/>
      <c r="F2692" s="20"/>
      <c r="G2692" s="20"/>
      <c r="H2692" s="20"/>
      <c r="I2692" s="20"/>
      <c r="J2692" s="20"/>
      <c r="K2692" s="20"/>
      <c r="L2692" s="20"/>
      <c r="M2692" s="20"/>
      <c r="N2692" s="20"/>
      <c r="O2692" s="20"/>
      <c r="P2692" s="20"/>
      <c r="Q2692" s="20"/>
      <c r="R2692" s="20"/>
      <c r="S2692" s="20"/>
      <c r="T2692" s="20"/>
      <c r="U2692" s="20"/>
      <c r="V2692" s="20"/>
      <c r="W2692" s="20"/>
      <c r="X2692" s="20"/>
      <c r="Y2692" s="20"/>
      <c r="Z2692" s="20"/>
      <c r="AA2692" s="20"/>
      <c r="AB2692" s="20"/>
      <c r="AC2692" s="20"/>
      <c r="AD2692" s="20"/>
      <c r="AE2692" s="20"/>
      <c r="AF2692" s="20"/>
      <c r="AG2692" s="20"/>
      <c r="AH2692" s="20"/>
      <c r="AI2692" s="20"/>
      <c r="AJ2692" s="20"/>
      <c r="AK2692" s="20"/>
      <c r="AL2692" s="20"/>
      <c r="AM2692" s="20"/>
      <c r="AN2692" s="20"/>
      <c r="AO2692" s="20"/>
      <c r="AP2692" s="20"/>
      <c r="AQ2692" s="20"/>
      <c r="AR2692" s="20"/>
    </row>
    <row r="2693" spans="5:44" x14ac:dyDescent="0.25">
      <c r="E2693" s="20"/>
      <c r="F2693" s="20"/>
      <c r="G2693" s="20"/>
      <c r="H2693" s="20"/>
      <c r="I2693" s="20"/>
      <c r="J2693" s="20"/>
      <c r="K2693" s="20"/>
      <c r="L2693" s="20"/>
      <c r="M2693" s="20"/>
      <c r="N2693" s="20"/>
      <c r="O2693" s="20"/>
      <c r="P2693" s="20"/>
      <c r="Q2693" s="20"/>
      <c r="R2693" s="20"/>
      <c r="S2693" s="20"/>
      <c r="T2693" s="20"/>
      <c r="U2693" s="20"/>
      <c r="V2693" s="20"/>
      <c r="W2693" s="20"/>
      <c r="X2693" s="20"/>
      <c r="Y2693" s="20"/>
      <c r="Z2693" s="20"/>
      <c r="AA2693" s="20"/>
      <c r="AB2693" s="20"/>
      <c r="AC2693" s="20"/>
      <c r="AD2693" s="20"/>
      <c r="AE2693" s="20"/>
      <c r="AF2693" s="20"/>
      <c r="AG2693" s="20"/>
      <c r="AH2693" s="20"/>
      <c r="AI2693" s="20"/>
      <c r="AJ2693" s="20"/>
      <c r="AK2693" s="20"/>
      <c r="AL2693" s="20"/>
      <c r="AM2693" s="20"/>
      <c r="AN2693" s="20"/>
      <c r="AO2693" s="20"/>
      <c r="AP2693" s="20"/>
      <c r="AQ2693" s="20"/>
      <c r="AR2693" s="20"/>
    </row>
    <row r="2694" spans="5:44" x14ac:dyDescent="0.25">
      <c r="E2694" s="20"/>
      <c r="F2694" s="20"/>
      <c r="G2694" s="20"/>
      <c r="H2694" s="20"/>
      <c r="I2694" s="20"/>
      <c r="J2694" s="20"/>
      <c r="K2694" s="20"/>
      <c r="L2694" s="20"/>
      <c r="M2694" s="20"/>
      <c r="N2694" s="20"/>
      <c r="O2694" s="20"/>
      <c r="P2694" s="20"/>
      <c r="Q2694" s="20"/>
      <c r="R2694" s="20"/>
      <c r="S2694" s="20"/>
      <c r="T2694" s="20"/>
      <c r="U2694" s="20"/>
      <c r="V2694" s="20"/>
      <c r="W2694" s="20"/>
      <c r="X2694" s="20"/>
      <c r="Y2694" s="20"/>
      <c r="Z2694" s="20"/>
      <c r="AA2694" s="20"/>
      <c r="AB2694" s="20"/>
      <c r="AC2694" s="20"/>
      <c r="AD2694" s="20"/>
      <c r="AE2694" s="20"/>
      <c r="AF2694" s="20"/>
      <c r="AG2694" s="20"/>
      <c r="AH2694" s="20"/>
      <c r="AI2694" s="20"/>
      <c r="AJ2694" s="20"/>
      <c r="AK2694" s="20"/>
      <c r="AL2694" s="20"/>
      <c r="AM2694" s="20"/>
      <c r="AN2694" s="20"/>
      <c r="AO2694" s="20"/>
      <c r="AP2694" s="20"/>
      <c r="AQ2694" s="20"/>
      <c r="AR2694" s="20"/>
    </row>
    <row r="2695" spans="5:44" x14ac:dyDescent="0.25">
      <c r="E2695" s="20"/>
      <c r="F2695" s="20"/>
      <c r="G2695" s="20"/>
      <c r="H2695" s="20"/>
      <c r="I2695" s="20"/>
      <c r="J2695" s="20"/>
      <c r="K2695" s="20"/>
      <c r="L2695" s="20"/>
      <c r="M2695" s="20"/>
      <c r="N2695" s="20"/>
      <c r="O2695" s="20"/>
      <c r="P2695" s="20"/>
      <c r="Q2695" s="20"/>
      <c r="R2695" s="20"/>
      <c r="S2695" s="20"/>
      <c r="T2695" s="20"/>
      <c r="U2695" s="20"/>
      <c r="V2695" s="20"/>
      <c r="W2695" s="20"/>
      <c r="X2695" s="20"/>
      <c r="Y2695" s="20"/>
      <c r="Z2695" s="20"/>
      <c r="AA2695" s="20"/>
      <c r="AB2695" s="20"/>
      <c r="AC2695" s="20"/>
      <c r="AD2695" s="20"/>
      <c r="AE2695" s="20"/>
      <c r="AF2695" s="20"/>
      <c r="AG2695" s="20"/>
      <c r="AH2695" s="20"/>
      <c r="AI2695" s="20"/>
      <c r="AJ2695" s="20"/>
      <c r="AK2695" s="20"/>
      <c r="AL2695" s="20"/>
      <c r="AM2695" s="20"/>
      <c r="AN2695" s="20"/>
      <c r="AO2695" s="20"/>
      <c r="AP2695" s="20"/>
      <c r="AQ2695" s="20"/>
      <c r="AR2695" s="20"/>
    </row>
    <row r="2696" spans="5:44" x14ac:dyDescent="0.25">
      <c r="E2696" s="20"/>
      <c r="F2696" s="20"/>
      <c r="G2696" s="20"/>
      <c r="H2696" s="20"/>
      <c r="I2696" s="20"/>
      <c r="J2696" s="20"/>
      <c r="K2696" s="20"/>
      <c r="L2696" s="20"/>
      <c r="M2696" s="20"/>
      <c r="N2696" s="20"/>
      <c r="O2696" s="20"/>
      <c r="P2696" s="20"/>
      <c r="Q2696" s="20"/>
      <c r="R2696" s="20"/>
      <c r="S2696" s="20"/>
      <c r="T2696" s="20"/>
      <c r="U2696" s="20"/>
      <c r="V2696" s="20"/>
      <c r="W2696" s="20"/>
      <c r="X2696" s="20"/>
      <c r="Y2696" s="20"/>
      <c r="Z2696" s="20"/>
      <c r="AA2696" s="20"/>
      <c r="AB2696" s="20"/>
      <c r="AC2696" s="20"/>
      <c r="AD2696" s="20"/>
      <c r="AE2696" s="20"/>
      <c r="AF2696" s="20"/>
      <c r="AG2696" s="20"/>
      <c r="AH2696" s="20"/>
      <c r="AI2696" s="20"/>
      <c r="AJ2696" s="20"/>
      <c r="AK2696" s="20"/>
      <c r="AL2696" s="20"/>
      <c r="AM2696" s="20"/>
      <c r="AN2696" s="20"/>
      <c r="AO2696" s="20"/>
      <c r="AP2696" s="20"/>
      <c r="AQ2696" s="20"/>
      <c r="AR2696" s="20"/>
    </row>
    <row r="2697" spans="5:44" x14ac:dyDescent="0.25">
      <c r="E2697" s="20"/>
      <c r="F2697" s="20"/>
      <c r="G2697" s="20"/>
      <c r="H2697" s="20"/>
      <c r="I2697" s="20"/>
      <c r="J2697" s="20"/>
      <c r="K2697" s="20"/>
      <c r="L2697" s="20"/>
      <c r="M2697" s="20"/>
      <c r="N2697" s="20"/>
      <c r="O2697" s="20"/>
      <c r="P2697" s="20"/>
      <c r="Q2697" s="20"/>
      <c r="R2697" s="20"/>
      <c r="S2697" s="20"/>
      <c r="T2697" s="20"/>
      <c r="U2697" s="20"/>
      <c r="V2697" s="20"/>
      <c r="W2697" s="20"/>
      <c r="X2697" s="20"/>
      <c r="Y2697" s="20"/>
      <c r="Z2697" s="20"/>
      <c r="AA2697" s="20"/>
      <c r="AB2697" s="20"/>
      <c r="AC2697" s="20"/>
      <c r="AD2697" s="20"/>
      <c r="AE2697" s="20"/>
      <c r="AF2697" s="20"/>
      <c r="AG2697" s="20"/>
      <c r="AH2697" s="20"/>
      <c r="AI2697" s="20"/>
      <c r="AJ2697" s="20"/>
      <c r="AK2697" s="20"/>
      <c r="AL2697" s="20"/>
      <c r="AM2697" s="20"/>
      <c r="AN2697" s="20"/>
      <c r="AO2697" s="20"/>
      <c r="AP2697" s="20"/>
      <c r="AQ2697" s="20"/>
      <c r="AR2697" s="20"/>
    </row>
    <row r="2698" spans="5:44" x14ac:dyDescent="0.25">
      <c r="E2698" s="20"/>
      <c r="F2698" s="20"/>
      <c r="G2698" s="20"/>
      <c r="H2698" s="20"/>
      <c r="I2698" s="20"/>
      <c r="J2698" s="20"/>
      <c r="K2698" s="20"/>
      <c r="L2698" s="20"/>
      <c r="M2698" s="20"/>
      <c r="N2698" s="20"/>
      <c r="O2698" s="20"/>
      <c r="P2698" s="20"/>
      <c r="Q2698" s="20"/>
      <c r="R2698" s="20"/>
      <c r="S2698" s="20"/>
      <c r="T2698" s="20"/>
      <c r="U2698" s="20"/>
      <c r="V2698" s="20"/>
      <c r="W2698" s="20"/>
      <c r="X2698" s="20"/>
      <c r="Y2698" s="20"/>
      <c r="Z2698" s="20"/>
      <c r="AA2698" s="20"/>
      <c r="AB2698" s="20"/>
      <c r="AC2698" s="20"/>
      <c r="AD2698" s="20"/>
      <c r="AE2698" s="20"/>
      <c r="AF2698" s="20"/>
      <c r="AG2698" s="20"/>
      <c r="AH2698" s="20"/>
      <c r="AI2698" s="20"/>
      <c r="AJ2698" s="20"/>
      <c r="AK2698" s="20"/>
      <c r="AL2698" s="20"/>
      <c r="AM2698" s="20"/>
      <c r="AN2698" s="20"/>
      <c r="AO2698" s="20"/>
      <c r="AP2698" s="20"/>
      <c r="AQ2698" s="20"/>
      <c r="AR2698" s="20"/>
    </row>
    <row r="2699" spans="5:44" x14ac:dyDescent="0.25">
      <c r="E2699" s="20"/>
      <c r="F2699" s="20"/>
      <c r="G2699" s="20"/>
      <c r="H2699" s="20"/>
      <c r="I2699" s="20"/>
      <c r="J2699" s="20"/>
      <c r="K2699" s="20"/>
      <c r="L2699" s="20"/>
      <c r="M2699" s="20"/>
      <c r="N2699" s="20"/>
      <c r="O2699" s="20"/>
      <c r="P2699" s="20"/>
      <c r="Q2699" s="20"/>
      <c r="R2699" s="20"/>
      <c r="S2699" s="20"/>
      <c r="T2699" s="20"/>
      <c r="U2699" s="20"/>
      <c r="V2699" s="20"/>
      <c r="W2699" s="20"/>
      <c r="X2699" s="20"/>
      <c r="Y2699" s="20"/>
      <c r="Z2699" s="20"/>
      <c r="AA2699" s="20"/>
      <c r="AB2699" s="20"/>
      <c r="AC2699" s="20"/>
      <c r="AD2699" s="20"/>
      <c r="AE2699" s="20"/>
      <c r="AF2699" s="20"/>
      <c r="AG2699" s="20"/>
      <c r="AH2699" s="20"/>
      <c r="AI2699" s="20"/>
      <c r="AJ2699" s="20"/>
      <c r="AK2699" s="20"/>
      <c r="AL2699" s="20"/>
      <c r="AM2699" s="20"/>
      <c r="AN2699" s="20"/>
      <c r="AO2699" s="20"/>
      <c r="AP2699" s="20"/>
      <c r="AQ2699" s="20"/>
      <c r="AR2699" s="20"/>
    </row>
    <row r="2700" spans="5:44" x14ac:dyDescent="0.25">
      <c r="E2700" s="20"/>
      <c r="F2700" s="20"/>
      <c r="G2700" s="20"/>
      <c r="H2700" s="20"/>
      <c r="I2700" s="20"/>
      <c r="J2700" s="20"/>
      <c r="K2700" s="20"/>
      <c r="L2700" s="20"/>
      <c r="M2700" s="20"/>
      <c r="N2700" s="20"/>
      <c r="O2700" s="20"/>
      <c r="P2700" s="20"/>
      <c r="Q2700" s="20"/>
      <c r="R2700" s="20"/>
      <c r="S2700" s="20"/>
      <c r="T2700" s="20"/>
      <c r="U2700" s="20"/>
      <c r="V2700" s="20"/>
      <c r="W2700" s="20"/>
      <c r="X2700" s="20"/>
      <c r="Y2700" s="20"/>
      <c r="Z2700" s="20"/>
      <c r="AA2700" s="20"/>
      <c r="AB2700" s="20"/>
      <c r="AC2700" s="20"/>
      <c r="AD2700" s="20"/>
      <c r="AE2700" s="20"/>
      <c r="AF2700" s="20"/>
      <c r="AG2700" s="20"/>
      <c r="AH2700" s="20"/>
      <c r="AI2700" s="20"/>
      <c r="AJ2700" s="20"/>
      <c r="AK2700" s="20"/>
      <c r="AL2700" s="20"/>
      <c r="AM2700" s="20"/>
      <c r="AN2700" s="20"/>
      <c r="AO2700" s="20"/>
      <c r="AP2700" s="20"/>
      <c r="AQ2700" s="20"/>
      <c r="AR2700" s="20"/>
    </row>
    <row r="2701" spans="5:44" x14ac:dyDescent="0.25">
      <c r="E2701" s="20"/>
      <c r="F2701" s="20"/>
      <c r="G2701" s="20"/>
      <c r="H2701" s="20"/>
      <c r="I2701" s="20"/>
      <c r="J2701" s="20"/>
      <c r="K2701" s="20"/>
      <c r="L2701" s="20"/>
      <c r="M2701" s="20"/>
      <c r="N2701" s="20"/>
      <c r="O2701" s="20"/>
      <c r="P2701" s="20"/>
      <c r="Q2701" s="20"/>
      <c r="R2701" s="20"/>
      <c r="S2701" s="20"/>
      <c r="T2701" s="20"/>
      <c r="U2701" s="20"/>
      <c r="V2701" s="20"/>
      <c r="W2701" s="20"/>
      <c r="X2701" s="20"/>
      <c r="Y2701" s="20"/>
      <c r="Z2701" s="20"/>
      <c r="AA2701" s="20"/>
      <c r="AB2701" s="20"/>
      <c r="AC2701" s="20"/>
      <c r="AD2701" s="20"/>
      <c r="AE2701" s="20"/>
      <c r="AF2701" s="20"/>
      <c r="AG2701" s="20"/>
      <c r="AH2701" s="20"/>
      <c r="AI2701" s="20"/>
      <c r="AJ2701" s="20"/>
      <c r="AK2701" s="20"/>
      <c r="AL2701" s="20"/>
      <c r="AM2701" s="20"/>
      <c r="AN2701" s="20"/>
      <c r="AO2701" s="20"/>
      <c r="AP2701" s="20"/>
      <c r="AQ2701" s="20"/>
      <c r="AR2701" s="20"/>
    </row>
    <row r="2702" spans="5:44" x14ac:dyDescent="0.25">
      <c r="E2702" s="20"/>
      <c r="F2702" s="20"/>
      <c r="G2702" s="20"/>
      <c r="H2702" s="20"/>
      <c r="I2702" s="20"/>
      <c r="J2702" s="20"/>
      <c r="K2702" s="20"/>
      <c r="L2702" s="20"/>
      <c r="M2702" s="20"/>
      <c r="N2702" s="20"/>
      <c r="O2702" s="20"/>
      <c r="P2702" s="20"/>
      <c r="Q2702" s="20"/>
      <c r="R2702" s="20"/>
      <c r="S2702" s="20"/>
      <c r="T2702" s="20"/>
      <c r="U2702" s="20"/>
      <c r="V2702" s="20"/>
      <c r="W2702" s="20"/>
      <c r="X2702" s="20"/>
      <c r="Y2702" s="20"/>
      <c r="Z2702" s="20"/>
      <c r="AA2702" s="20"/>
      <c r="AB2702" s="20"/>
      <c r="AC2702" s="20"/>
      <c r="AD2702" s="20"/>
      <c r="AE2702" s="20"/>
      <c r="AF2702" s="20"/>
      <c r="AG2702" s="20"/>
      <c r="AH2702" s="20"/>
      <c r="AI2702" s="20"/>
      <c r="AJ2702" s="20"/>
      <c r="AK2702" s="20"/>
      <c r="AL2702" s="20"/>
      <c r="AM2702" s="20"/>
      <c r="AN2702" s="20"/>
      <c r="AO2702" s="20"/>
      <c r="AP2702" s="20"/>
      <c r="AQ2702" s="20"/>
      <c r="AR2702" s="20"/>
    </row>
    <row r="2703" spans="5:44" x14ac:dyDescent="0.25"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  <c r="Q2703" s="20"/>
      <c r="R2703" s="20"/>
      <c r="S2703" s="20"/>
      <c r="T2703" s="20"/>
      <c r="U2703" s="20"/>
      <c r="V2703" s="20"/>
      <c r="W2703" s="20"/>
      <c r="X2703" s="20"/>
      <c r="Y2703" s="20"/>
      <c r="Z2703" s="20"/>
      <c r="AA2703" s="20"/>
      <c r="AB2703" s="20"/>
      <c r="AC2703" s="20"/>
      <c r="AD2703" s="20"/>
      <c r="AE2703" s="20"/>
      <c r="AF2703" s="20"/>
      <c r="AG2703" s="20"/>
      <c r="AH2703" s="20"/>
      <c r="AI2703" s="20"/>
      <c r="AJ2703" s="20"/>
      <c r="AK2703" s="20"/>
      <c r="AL2703" s="20"/>
      <c r="AM2703" s="20"/>
      <c r="AN2703" s="20"/>
      <c r="AO2703" s="20"/>
      <c r="AP2703" s="20"/>
      <c r="AQ2703" s="20"/>
      <c r="AR2703" s="20"/>
    </row>
    <row r="2704" spans="5:44" x14ac:dyDescent="0.25">
      <c r="E2704" s="20"/>
      <c r="F2704" s="20"/>
      <c r="G2704" s="20"/>
      <c r="H2704" s="20"/>
      <c r="I2704" s="20"/>
      <c r="J2704" s="20"/>
      <c r="K2704" s="20"/>
      <c r="L2704" s="20"/>
      <c r="M2704" s="20"/>
      <c r="N2704" s="20"/>
      <c r="O2704" s="20"/>
      <c r="P2704" s="20"/>
      <c r="Q2704" s="20"/>
      <c r="R2704" s="20"/>
      <c r="S2704" s="20"/>
      <c r="T2704" s="20"/>
      <c r="U2704" s="20"/>
      <c r="V2704" s="20"/>
      <c r="W2704" s="20"/>
      <c r="X2704" s="20"/>
      <c r="Y2704" s="20"/>
      <c r="Z2704" s="20"/>
      <c r="AA2704" s="20"/>
      <c r="AB2704" s="20"/>
      <c r="AC2704" s="20"/>
      <c r="AD2704" s="20"/>
      <c r="AE2704" s="20"/>
      <c r="AF2704" s="20"/>
      <c r="AG2704" s="20"/>
      <c r="AH2704" s="20"/>
      <c r="AI2704" s="20"/>
      <c r="AJ2704" s="20"/>
      <c r="AK2704" s="20"/>
      <c r="AL2704" s="20"/>
      <c r="AM2704" s="20"/>
      <c r="AN2704" s="20"/>
      <c r="AO2704" s="20"/>
      <c r="AP2704" s="20"/>
      <c r="AQ2704" s="20"/>
      <c r="AR2704" s="20"/>
    </row>
    <row r="2705" spans="5:44" x14ac:dyDescent="0.25"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  <c r="Q2705" s="20"/>
      <c r="R2705" s="20"/>
      <c r="S2705" s="20"/>
      <c r="T2705" s="20"/>
      <c r="U2705" s="20"/>
      <c r="V2705" s="20"/>
      <c r="W2705" s="20"/>
      <c r="X2705" s="20"/>
      <c r="Y2705" s="20"/>
      <c r="Z2705" s="20"/>
      <c r="AA2705" s="20"/>
      <c r="AB2705" s="20"/>
      <c r="AC2705" s="20"/>
      <c r="AD2705" s="20"/>
      <c r="AE2705" s="20"/>
      <c r="AF2705" s="20"/>
      <c r="AG2705" s="20"/>
      <c r="AH2705" s="20"/>
      <c r="AI2705" s="20"/>
      <c r="AJ2705" s="20"/>
      <c r="AK2705" s="20"/>
      <c r="AL2705" s="20"/>
      <c r="AM2705" s="20"/>
      <c r="AN2705" s="20"/>
      <c r="AO2705" s="20"/>
      <c r="AP2705" s="20"/>
      <c r="AQ2705" s="20"/>
      <c r="AR2705" s="20"/>
    </row>
    <row r="2706" spans="5:44" x14ac:dyDescent="0.25">
      <c r="E2706" s="20"/>
      <c r="F2706" s="20"/>
      <c r="G2706" s="20"/>
      <c r="H2706" s="20"/>
      <c r="I2706" s="20"/>
      <c r="J2706" s="20"/>
      <c r="K2706" s="20"/>
      <c r="L2706" s="20"/>
      <c r="M2706" s="20"/>
      <c r="N2706" s="20"/>
      <c r="O2706" s="20"/>
      <c r="P2706" s="20"/>
      <c r="Q2706" s="20"/>
      <c r="R2706" s="20"/>
      <c r="S2706" s="20"/>
      <c r="T2706" s="20"/>
      <c r="U2706" s="20"/>
      <c r="V2706" s="20"/>
      <c r="W2706" s="20"/>
      <c r="X2706" s="20"/>
      <c r="Y2706" s="20"/>
      <c r="Z2706" s="20"/>
      <c r="AA2706" s="20"/>
      <c r="AB2706" s="20"/>
      <c r="AC2706" s="20"/>
      <c r="AD2706" s="20"/>
      <c r="AE2706" s="20"/>
      <c r="AF2706" s="20"/>
      <c r="AG2706" s="20"/>
      <c r="AH2706" s="20"/>
      <c r="AI2706" s="20"/>
      <c r="AJ2706" s="20"/>
      <c r="AK2706" s="20"/>
      <c r="AL2706" s="20"/>
      <c r="AM2706" s="20"/>
      <c r="AN2706" s="20"/>
      <c r="AO2706" s="20"/>
      <c r="AP2706" s="20"/>
      <c r="AQ2706" s="20"/>
      <c r="AR2706" s="20"/>
    </row>
    <row r="2707" spans="5:44" x14ac:dyDescent="0.25">
      <c r="E2707" s="20"/>
      <c r="F2707" s="20"/>
      <c r="G2707" s="20"/>
      <c r="H2707" s="20"/>
      <c r="I2707" s="20"/>
      <c r="J2707" s="20"/>
      <c r="K2707" s="20"/>
      <c r="L2707" s="20"/>
      <c r="M2707" s="20"/>
      <c r="N2707" s="20"/>
      <c r="O2707" s="20"/>
      <c r="P2707" s="20"/>
      <c r="Q2707" s="20"/>
      <c r="R2707" s="20"/>
      <c r="S2707" s="20"/>
      <c r="T2707" s="20"/>
      <c r="U2707" s="20"/>
      <c r="V2707" s="20"/>
      <c r="W2707" s="20"/>
      <c r="X2707" s="20"/>
      <c r="Y2707" s="20"/>
      <c r="Z2707" s="20"/>
      <c r="AA2707" s="20"/>
      <c r="AB2707" s="20"/>
      <c r="AC2707" s="20"/>
      <c r="AD2707" s="20"/>
      <c r="AE2707" s="20"/>
      <c r="AF2707" s="20"/>
      <c r="AG2707" s="20"/>
      <c r="AH2707" s="20"/>
      <c r="AI2707" s="20"/>
      <c r="AJ2707" s="20"/>
      <c r="AK2707" s="20"/>
      <c r="AL2707" s="20"/>
      <c r="AM2707" s="20"/>
      <c r="AN2707" s="20"/>
      <c r="AO2707" s="20"/>
      <c r="AP2707" s="20"/>
      <c r="AQ2707" s="20"/>
      <c r="AR2707" s="20"/>
    </row>
    <row r="2708" spans="5:44" x14ac:dyDescent="0.25">
      <c r="E2708" s="20"/>
      <c r="F2708" s="20"/>
      <c r="G2708" s="20"/>
      <c r="H2708" s="20"/>
      <c r="I2708" s="20"/>
      <c r="J2708" s="20"/>
      <c r="K2708" s="20"/>
      <c r="L2708" s="20"/>
      <c r="M2708" s="20"/>
      <c r="N2708" s="20"/>
      <c r="O2708" s="20"/>
      <c r="P2708" s="20"/>
      <c r="Q2708" s="20"/>
      <c r="R2708" s="20"/>
      <c r="S2708" s="20"/>
      <c r="T2708" s="20"/>
      <c r="U2708" s="20"/>
      <c r="V2708" s="20"/>
      <c r="W2708" s="20"/>
      <c r="X2708" s="20"/>
      <c r="Y2708" s="20"/>
      <c r="Z2708" s="20"/>
      <c r="AA2708" s="20"/>
      <c r="AB2708" s="20"/>
      <c r="AC2708" s="20"/>
      <c r="AD2708" s="20"/>
      <c r="AE2708" s="20"/>
      <c r="AF2708" s="20"/>
      <c r="AG2708" s="20"/>
      <c r="AH2708" s="20"/>
      <c r="AI2708" s="20"/>
      <c r="AJ2708" s="20"/>
      <c r="AK2708" s="20"/>
      <c r="AL2708" s="20"/>
      <c r="AM2708" s="20"/>
      <c r="AN2708" s="20"/>
      <c r="AO2708" s="20"/>
      <c r="AP2708" s="20"/>
      <c r="AQ2708" s="20"/>
      <c r="AR2708" s="20"/>
    </row>
    <row r="2709" spans="5:44" x14ac:dyDescent="0.25">
      <c r="E2709" s="20"/>
      <c r="F2709" s="20"/>
      <c r="G2709" s="20"/>
      <c r="H2709" s="20"/>
      <c r="I2709" s="20"/>
      <c r="J2709" s="20"/>
      <c r="K2709" s="20"/>
      <c r="L2709" s="20"/>
      <c r="M2709" s="20"/>
      <c r="N2709" s="20"/>
      <c r="O2709" s="20"/>
      <c r="P2709" s="20"/>
      <c r="Q2709" s="20"/>
      <c r="R2709" s="20"/>
      <c r="S2709" s="20"/>
      <c r="T2709" s="20"/>
      <c r="U2709" s="20"/>
      <c r="V2709" s="20"/>
      <c r="W2709" s="20"/>
      <c r="X2709" s="20"/>
      <c r="Y2709" s="20"/>
      <c r="Z2709" s="20"/>
      <c r="AA2709" s="20"/>
      <c r="AB2709" s="20"/>
      <c r="AC2709" s="20"/>
      <c r="AD2709" s="20"/>
      <c r="AE2709" s="20"/>
      <c r="AF2709" s="20"/>
      <c r="AG2709" s="20"/>
      <c r="AH2709" s="20"/>
      <c r="AI2709" s="20"/>
      <c r="AJ2709" s="20"/>
      <c r="AK2709" s="20"/>
      <c r="AL2709" s="20"/>
      <c r="AM2709" s="20"/>
      <c r="AN2709" s="20"/>
      <c r="AO2709" s="20"/>
      <c r="AP2709" s="20"/>
      <c r="AQ2709" s="20"/>
      <c r="AR2709" s="20"/>
    </row>
    <row r="2710" spans="5:44" x14ac:dyDescent="0.25">
      <c r="E2710" s="20"/>
      <c r="F2710" s="20"/>
      <c r="G2710" s="20"/>
      <c r="H2710" s="20"/>
      <c r="I2710" s="20"/>
      <c r="J2710" s="20"/>
      <c r="K2710" s="20"/>
      <c r="L2710" s="20"/>
      <c r="M2710" s="20"/>
      <c r="N2710" s="20"/>
      <c r="O2710" s="20"/>
      <c r="P2710" s="20"/>
      <c r="Q2710" s="20"/>
      <c r="R2710" s="20"/>
      <c r="S2710" s="20"/>
      <c r="T2710" s="20"/>
      <c r="U2710" s="20"/>
      <c r="V2710" s="20"/>
      <c r="W2710" s="20"/>
      <c r="X2710" s="20"/>
      <c r="Y2710" s="20"/>
      <c r="Z2710" s="20"/>
      <c r="AA2710" s="20"/>
      <c r="AB2710" s="20"/>
      <c r="AC2710" s="20"/>
      <c r="AD2710" s="20"/>
      <c r="AE2710" s="20"/>
      <c r="AF2710" s="20"/>
      <c r="AG2710" s="20"/>
      <c r="AH2710" s="20"/>
      <c r="AI2710" s="20"/>
      <c r="AJ2710" s="20"/>
      <c r="AK2710" s="20"/>
      <c r="AL2710" s="20"/>
      <c r="AM2710" s="20"/>
      <c r="AN2710" s="20"/>
      <c r="AO2710" s="20"/>
      <c r="AP2710" s="20"/>
      <c r="AQ2710" s="20"/>
      <c r="AR2710" s="20"/>
    </row>
    <row r="2711" spans="5:44" x14ac:dyDescent="0.25">
      <c r="E2711" s="20"/>
      <c r="F2711" s="20"/>
      <c r="G2711" s="20"/>
      <c r="H2711" s="20"/>
      <c r="I2711" s="20"/>
      <c r="J2711" s="20"/>
      <c r="K2711" s="20"/>
      <c r="L2711" s="20"/>
      <c r="M2711" s="20"/>
      <c r="N2711" s="20"/>
      <c r="O2711" s="20"/>
      <c r="P2711" s="20"/>
      <c r="Q2711" s="20"/>
      <c r="R2711" s="20"/>
      <c r="S2711" s="20"/>
      <c r="T2711" s="20"/>
      <c r="U2711" s="20"/>
      <c r="V2711" s="20"/>
      <c r="W2711" s="20"/>
      <c r="X2711" s="20"/>
      <c r="Y2711" s="20"/>
      <c r="Z2711" s="20"/>
      <c r="AA2711" s="20"/>
      <c r="AB2711" s="20"/>
      <c r="AC2711" s="20"/>
      <c r="AD2711" s="20"/>
      <c r="AE2711" s="20"/>
      <c r="AF2711" s="20"/>
      <c r="AG2711" s="20"/>
      <c r="AH2711" s="20"/>
      <c r="AI2711" s="20"/>
      <c r="AJ2711" s="20"/>
      <c r="AK2711" s="20"/>
      <c r="AL2711" s="20"/>
      <c r="AM2711" s="20"/>
      <c r="AN2711" s="20"/>
      <c r="AO2711" s="20"/>
      <c r="AP2711" s="20"/>
      <c r="AQ2711" s="20"/>
      <c r="AR2711" s="20"/>
    </row>
    <row r="2712" spans="5:44" x14ac:dyDescent="0.25">
      <c r="E2712" s="20"/>
      <c r="F2712" s="20"/>
      <c r="G2712" s="20"/>
      <c r="H2712" s="20"/>
      <c r="I2712" s="20"/>
      <c r="J2712" s="20"/>
      <c r="K2712" s="20"/>
      <c r="L2712" s="20"/>
      <c r="M2712" s="20"/>
      <c r="N2712" s="20"/>
      <c r="O2712" s="20"/>
      <c r="P2712" s="20"/>
      <c r="Q2712" s="20"/>
      <c r="R2712" s="20"/>
      <c r="S2712" s="20"/>
      <c r="T2712" s="20"/>
      <c r="U2712" s="20"/>
      <c r="V2712" s="20"/>
      <c r="W2712" s="20"/>
      <c r="X2712" s="20"/>
      <c r="Y2712" s="20"/>
      <c r="Z2712" s="20"/>
      <c r="AA2712" s="20"/>
      <c r="AB2712" s="20"/>
      <c r="AC2712" s="20"/>
      <c r="AD2712" s="20"/>
      <c r="AE2712" s="20"/>
      <c r="AF2712" s="20"/>
      <c r="AG2712" s="20"/>
      <c r="AH2712" s="20"/>
      <c r="AI2712" s="20"/>
      <c r="AJ2712" s="20"/>
      <c r="AK2712" s="20"/>
      <c r="AL2712" s="20"/>
      <c r="AM2712" s="20"/>
      <c r="AN2712" s="20"/>
      <c r="AO2712" s="20"/>
      <c r="AP2712" s="20"/>
      <c r="AQ2712" s="20"/>
      <c r="AR2712" s="20"/>
    </row>
    <row r="2713" spans="5:44" x14ac:dyDescent="0.25">
      <c r="E2713" s="20"/>
      <c r="F2713" s="20"/>
      <c r="G2713" s="20"/>
      <c r="H2713" s="20"/>
      <c r="I2713" s="20"/>
      <c r="J2713" s="20"/>
      <c r="K2713" s="20"/>
      <c r="L2713" s="20"/>
      <c r="M2713" s="20"/>
      <c r="N2713" s="20"/>
      <c r="O2713" s="20"/>
      <c r="P2713" s="20"/>
      <c r="Q2713" s="20"/>
      <c r="R2713" s="20"/>
      <c r="S2713" s="20"/>
      <c r="T2713" s="20"/>
      <c r="U2713" s="20"/>
      <c r="V2713" s="20"/>
      <c r="W2713" s="20"/>
      <c r="X2713" s="20"/>
      <c r="Y2713" s="20"/>
      <c r="Z2713" s="20"/>
      <c r="AA2713" s="20"/>
      <c r="AB2713" s="20"/>
      <c r="AC2713" s="20"/>
      <c r="AD2713" s="20"/>
      <c r="AE2713" s="20"/>
      <c r="AF2713" s="20"/>
      <c r="AG2713" s="20"/>
      <c r="AH2713" s="20"/>
      <c r="AI2713" s="20"/>
      <c r="AJ2713" s="20"/>
      <c r="AK2713" s="20"/>
      <c r="AL2713" s="20"/>
      <c r="AM2713" s="20"/>
      <c r="AN2713" s="20"/>
      <c r="AO2713" s="20"/>
      <c r="AP2713" s="20"/>
      <c r="AQ2713" s="20"/>
      <c r="AR2713" s="20"/>
    </row>
    <row r="2714" spans="5:44" x14ac:dyDescent="0.25">
      <c r="E2714" s="20"/>
      <c r="F2714" s="20"/>
      <c r="G2714" s="20"/>
      <c r="H2714" s="20"/>
      <c r="I2714" s="20"/>
      <c r="J2714" s="20"/>
      <c r="K2714" s="20"/>
      <c r="L2714" s="20"/>
      <c r="M2714" s="20"/>
      <c r="N2714" s="20"/>
      <c r="O2714" s="20"/>
      <c r="P2714" s="20"/>
      <c r="Q2714" s="20"/>
      <c r="R2714" s="20"/>
      <c r="S2714" s="20"/>
      <c r="T2714" s="20"/>
      <c r="U2714" s="20"/>
      <c r="V2714" s="20"/>
      <c r="W2714" s="20"/>
      <c r="X2714" s="20"/>
      <c r="Y2714" s="20"/>
      <c r="Z2714" s="20"/>
      <c r="AA2714" s="20"/>
      <c r="AB2714" s="20"/>
      <c r="AC2714" s="20"/>
      <c r="AD2714" s="20"/>
      <c r="AE2714" s="20"/>
      <c r="AF2714" s="20"/>
      <c r="AG2714" s="20"/>
      <c r="AH2714" s="20"/>
      <c r="AI2714" s="20"/>
      <c r="AJ2714" s="20"/>
      <c r="AK2714" s="20"/>
      <c r="AL2714" s="20"/>
      <c r="AM2714" s="20"/>
      <c r="AN2714" s="20"/>
      <c r="AO2714" s="20"/>
      <c r="AP2714" s="20"/>
      <c r="AQ2714" s="20"/>
      <c r="AR2714" s="20"/>
    </row>
    <row r="2715" spans="5:44" x14ac:dyDescent="0.25">
      <c r="E2715" s="20"/>
      <c r="F2715" s="20"/>
      <c r="G2715" s="20"/>
      <c r="H2715" s="20"/>
      <c r="I2715" s="20"/>
      <c r="J2715" s="20"/>
      <c r="K2715" s="20"/>
      <c r="L2715" s="20"/>
      <c r="M2715" s="20"/>
      <c r="N2715" s="20"/>
      <c r="O2715" s="20"/>
      <c r="P2715" s="20"/>
      <c r="Q2715" s="20"/>
      <c r="R2715" s="20"/>
      <c r="S2715" s="20"/>
      <c r="T2715" s="20"/>
      <c r="U2715" s="20"/>
      <c r="V2715" s="20"/>
      <c r="W2715" s="20"/>
      <c r="X2715" s="20"/>
      <c r="Y2715" s="20"/>
      <c r="Z2715" s="20"/>
      <c r="AA2715" s="20"/>
      <c r="AB2715" s="20"/>
      <c r="AC2715" s="20"/>
      <c r="AD2715" s="20"/>
      <c r="AE2715" s="20"/>
      <c r="AF2715" s="20"/>
      <c r="AG2715" s="20"/>
      <c r="AH2715" s="20"/>
      <c r="AI2715" s="20"/>
      <c r="AJ2715" s="20"/>
      <c r="AK2715" s="20"/>
      <c r="AL2715" s="20"/>
      <c r="AM2715" s="20"/>
      <c r="AN2715" s="20"/>
      <c r="AO2715" s="20"/>
      <c r="AP2715" s="20"/>
      <c r="AQ2715" s="20"/>
      <c r="AR2715" s="20"/>
    </row>
    <row r="2716" spans="5:44" x14ac:dyDescent="0.25">
      <c r="E2716" s="20"/>
      <c r="F2716" s="20"/>
      <c r="G2716" s="20"/>
      <c r="H2716" s="20"/>
      <c r="I2716" s="20"/>
      <c r="J2716" s="20"/>
      <c r="K2716" s="20"/>
      <c r="L2716" s="20"/>
      <c r="M2716" s="20"/>
      <c r="N2716" s="20"/>
      <c r="O2716" s="20"/>
      <c r="P2716" s="20"/>
      <c r="Q2716" s="20"/>
      <c r="R2716" s="20"/>
      <c r="S2716" s="20"/>
      <c r="T2716" s="20"/>
      <c r="U2716" s="20"/>
      <c r="V2716" s="20"/>
      <c r="W2716" s="20"/>
      <c r="X2716" s="20"/>
      <c r="Y2716" s="20"/>
      <c r="Z2716" s="20"/>
      <c r="AA2716" s="20"/>
      <c r="AB2716" s="20"/>
      <c r="AC2716" s="20"/>
      <c r="AD2716" s="20"/>
      <c r="AE2716" s="20"/>
      <c r="AF2716" s="20"/>
      <c r="AG2716" s="20"/>
      <c r="AH2716" s="20"/>
      <c r="AI2716" s="20"/>
      <c r="AJ2716" s="20"/>
      <c r="AK2716" s="20"/>
      <c r="AL2716" s="20"/>
      <c r="AM2716" s="20"/>
      <c r="AN2716" s="20"/>
      <c r="AO2716" s="20"/>
      <c r="AP2716" s="20"/>
      <c r="AQ2716" s="20"/>
      <c r="AR2716" s="20"/>
    </row>
    <row r="2717" spans="5:44" x14ac:dyDescent="0.25"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  <c r="Q2717" s="20"/>
      <c r="R2717" s="20"/>
      <c r="S2717" s="20"/>
      <c r="T2717" s="20"/>
      <c r="U2717" s="20"/>
      <c r="V2717" s="20"/>
      <c r="W2717" s="20"/>
      <c r="X2717" s="20"/>
      <c r="Y2717" s="20"/>
      <c r="Z2717" s="20"/>
      <c r="AA2717" s="20"/>
      <c r="AB2717" s="20"/>
      <c r="AC2717" s="20"/>
      <c r="AD2717" s="20"/>
      <c r="AE2717" s="20"/>
      <c r="AF2717" s="20"/>
      <c r="AG2717" s="20"/>
      <c r="AH2717" s="20"/>
      <c r="AI2717" s="20"/>
      <c r="AJ2717" s="20"/>
      <c r="AK2717" s="20"/>
      <c r="AL2717" s="20"/>
      <c r="AM2717" s="20"/>
      <c r="AN2717" s="20"/>
      <c r="AO2717" s="20"/>
      <c r="AP2717" s="20"/>
      <c r="AQ2717" s="20"/>
      <c r="AR2717" s="20"/>
    </row>
    <row r="2718" spans="5:44" x14ac:dyDescent="0.25">
      <c r="E2718" s="20"/>
      <c r="F2718" s="20"/>
      <c r="G2718" s="20"/>
      <c r="H2718" s="20"/>
      <c r="I2718" s="20"/>
      <c r="J2718" s="20"/>
      <c r="K2718" s="20"/>
      <c r="L2718" s="20"/>
      <c r="M2718" s="20"/>
      <c r="N2718" s="20"/>
      <c r="O2718" s="20"/>
      <c r="P2718" s="20"/>
      <c r="Q2718" s="20"/>
      <c r="R2718" s="20"/>
      <c r="S2718" s="20"/>
      <c r="T2718" s="20"/>
      <c r="U2718" s="20"/>
      <c r="V2718" s="20"/>
      <c r="W2718" s="20"/>
      <c r="X2718" s="20"/>
      <c r="Y2718" s="20"/>
      <c r="Z2718" s="20"/>
      <c r="AA2718" s="20"/>
      <c r="AB2718" s="20"/>
      <c r="AC2718" s="20"/>
      <c r="AD2718" s="20"/>
      <c r="AE2718" s="20"/>
      <c r="AF2718" s="20"/>
      <c r="AG2718" s="20"/>
      <c r="AH2718" s="20"/>
      <c r="AI2718" s="20"/>
      <c r="AJ2718" s="20"/>
      <c r="AK2718" s="20"/>
      <c r="AL2718" s="20"/>
      <c r="AM2718" s="20"/>
      <c r="AN2718" s="20"/>
      <c r="AO2718" s="20"/>
      <c r="AP2718" s="20"/>
      <c r="AQ2718" s="20"/>
      <c r="AR2718" s="20"/>
    </row>
    <row r="2719" spans="5:44" x14ac:dyDescent="0.25">
      <c r="E2719" s="20"/>
      <c r="F2719" s="20"/>
      <c r="G2719" s="20"/>
      <c r="H2719" s="20"/>
      <c r="I2719" s="20"/>
      <c r="J2719" s="20"/>
      <c r="K2719" s="20"/>
      <c r="L2719" s="20"/>
      <c r="M2719" s="20"/>
      <c r="N2719" s="20"/>
      <c r="O2719" s="20"/>
      <c r="P2719" s="20"/>
      <c r="Q2719" s="20"/>
      <c r="R2719" s="20"/>
      <c r="S2719" s="20"/>
      <c r="T2719" s="20"/>
      <c r="U2719" s="20"/>
      <c r="V2719" s="20"/>
      <c r="W2719" s="20"/>
      <c r="X2719" s="20"/>
      <c r="Y2719" s="20"/>
      <c r="Z2719" s="20"/>
      <c r="AA2719" s="20"/>
      <c r="AB2719" s="20"/>
      <c r="AC2719" s="20"/>
      <c r="AD2719" s="20"/>
      <c r="AE2719" s="20"/>
      <c r="AF2719" s="20"/>
      <c r="AG2719" s="20"/>
      <c r="AH2719" s="20"/>
      <c r="AI2719" s="20"/>
      <c r="AJ2719" s="20"/>
      <c r="AK2719" s="20"/>
      <c r="AL2719" s="20"/>
      <c r="AM2719" s="20"/>
      <c r="AN2719" s="20"/>
      <c r="AO2719" s="20"/>
      <c r="AP2719" s="20"/>
      <c r="AQ2719" s="20"/>
      <c r="AR2719" s="20"/>
    </row>
    <row r="2720" spans="5:44" x14ac:dyDescent="0.25">
      <c r="E2720" s="20"/>
      <c r="F2720" s="20"/>
      <c r="G2720" s="20"/>
      <c r="H2720" s="20"/>
      <c r="I2720" s="20"/>
      <c r="J2720" s="20"/>
      <c r="K2720" s="20"/>
      <c r="L2720" s="20"/>
      <c r="M2720" s="20"/>
      <c r="N2720" s="20"/>
      <c r="O2720" s="20"/>
      <c r="P2720" s="20"/>
      <c r="Q2720" s="20"/>
      <c r="R2720" s="20"/>
      <c r="S2720" s="20"/>
      <c r="T2720" s="20"/>
      <c r="U2720" s="20"/>
      <c r="V2720" s="20"/>
      <c r="W2720" s="20"/>
      <c r="X2720" s="20"/>
      <c r="Y2720" s="20"/>
      <c r="Z2720" s="20"/>
      <c r="AA2720" s="20"/>
      <c r="AB2720" s="20"/>
      <c r="AC2720" s="20"/>
      <c r="AD2720" s="20"/>
      <c r="AE2720" s="20"/>
      <c r="AF2720" s="20"/>
      <c r="AG2720" s="20"/>
      <c r="AH2720" s="20"/>
      <c r="AI2720" s="20"/>
      <c r="AJ2720" s="20"/>
      <c r="AK2720" s="20"/>
      <c r="AL2720" s="20"/>
      <c r="AM2720" s="20"/>
      <c r="AN2720" s="20"/>
      <c r="AO2720" s="20"/>
      <c r="AP2720" s="20"/>
      <c r="AQ2720" s="20"/>
      <c r="AR2720" s="20"/>
    </row>
    <row r="2721" spans="5:44" x14ac:dyDescent="0.25">
      <c r="E2721" s="20"/>
      <c r="F2721" s="20"/>
      <c r="G2721" s="20"/>
      <c r="H2721" s="20"/>
      <c r="I2721" s="20"/>
      <c r="J2721" s="20"/>
      <c r="K2721" s="20"/>
      <c r="L2721" s="20"/>
      <c r="M2721" s="20"/>
      <c r="N2721" s="20"/>
      <c r="O2721" s="20"/>
      <c r="P2721" s="20"/>
      <c r="Q2721" s="20"/>
      <c r="R2721" s="20"/>
      <c r="S2721" s="20"/>
      <c r="T2721" s="20"/>
      <c r="U2721" s="20"/>
      <c r="V2721" s="20"/>
      <c r="W2721" s="20"/>
      <c r="X2721" s="20"/>
      <c r="Y2721" s="20"/>
      <c r="Z2721" s="20"/>
      <c r="AA2721" s="20"/>
      <c r="AB2721" s="20"/>
      <c r="AC2721" s="20"/>
      <c r="AD2721" s="20"/>
      <c r="AE2721" s="20"/>
      <c r="AF2721" s="20"/>
      <c r="AG2721" s="20"/>
      <c r="AH2721" s="20"/>
      <c r="AI2721" s="20"/>
      <c r="AJ2721" s="20"/>
      <c r="AK2721" s="20"/>
      <c r="AL2721" s="20"/>
      <c r="AM2721" s="20"/>
      <c r="AN2721" s="20"/>
      <c r="AO2721" s="20"/>
      <c r="AP2721" s="20"/>
      <c r="AQ2721" s="20"/>
      <c r="AR2721" s="20"/>
    </row>
    <row r="2722" spans="5:44" x14ac:dyDescent="0.25">
      <c r="E2722" s="20"/>
      <c r="F2722" s="20"/>
      <c r="G2722" s="20"/>
      <c r="H2722" s="20"/>
      <c r="I2722" s="20"/>
      <c r="J2722" s="20"/>
      <c r="K2722" s="20"/>
      <c r="L2722" s="20"/>
      <c r="M2722" s="20"/>
      <c r="N2722" s="20"/>
      <c r="O2722" s="20"/>
      <c r="P2722" s="20"/>
      <c r="Q2722" s="20"/>
      <c r="R2722" s="20"/>
      <c r="S2722" s="20"/>
      <c r="T2722" s="20"/>
      <c r="U2722" s="20"/>
      <c r="V2722" s="20"/>
      <c r="W2722" s="20"/>
      <c r="X2722" s="20"/>
      <c r="Y2722" s="20"/>
      <c r="Z2722" s="20"/>
      <c r="AA2722" s="20"/>
      <c r="AB2722" s="20"/>
      <c r="AC2722" s="20"/>
      <c r="AD2722" s="20"/>
      <c r="AE2722" s="20"/>
      <c r="AF2722" s="20"/>
      <c r="AG2722" s="20"/>
      <c r="AH2722" s="20"/>
      <c r="AI2722" s="20"/>
      <c r="AJ2722" s="20"/>
      <c r="AK2722" s="20"/>
      <c r="AL2722" s="20"/>
      <c r="AM2722" s="20"/>
      <c r="AN2722" s="20"/>
      <c r="AO2722" s="20"/>
      <c r="AP2722" s="20"/>
      <c r="AQ2722" s="20"/>
      <c r="AR2722" s="20"/>
    </row>
    <row r="2723" spans="5:44" x14ac:dyDescent="0.25">
      <c r="E2723" s="20"/>
      <c r="F2723" s="20"/>
      <c r="G2723" s="20"/>
      <c r="H2723" s="20"/>
      <c r="I2723" s="20"/>
      <c r="J2723" s="20"/>
      <c r="K2723" s="20"/>
      <c r="L2723" s="20"/>
      <c r="M2723" s="20"/>
      <c r="N2723" s="20"/>
      <c r="O2723" s="20"/>
      <c r="P2723" s="20"/>
      <c r="Q2723" s="20"/>
      <c r="R2723" s="20"/>
      <c r="S2723" s="20"/>
      <c r="T2723" s="20"/>
      <c r="U2723" s="20"/>
      <c r="V2723" s="20"/>
      <c r="W2723" s="20"/>
      <c r="X2723" s="20"/>
      <c r="Y2723" s="20"/>
      <c r="Z2723" s="20"/>
      <c r="AA2723" s="20"/>
      <c r="AB2723" s="20"/>
      <c r="AC2723" s="20"/>
      <c r="AD2723" s="20"/>
      <c r="AE2723" s="20"/>
      <c r="AF2723" s="20"/>
      <c r="AG2723" s="20"/>
      <c r="AH2723" s="20"/>
      <c r="AI2723" s="20"/>
      <c r="AJ2723" s="20"/>
      <c r="AK2723" s="20"/>
      <c r="AL2723" s="20"/>
      <c r="AM2723" s="20"/>
      <c r="AN2723" s="20"/>
      <c r="AO2723" s="20"/>
      <c r="AP2723" s="20"/>
      <c r="AQ2723" s="20"/>
      <c r="AR2723" s="20"/>
    </row>
    <row r="2724" spans="5:44" x14ac:dyDescent="0.25">
      <c r="E2724" s="20"/>
      <c r="F2724" s="20"/>
      <c r="G2724" s="20"/>
      <c r="H2724" s="20"/>
      <c r="I2724" s="20"/>
      <c r="J2724" s="20"/>
      <c r="K2724" s="20"/>
      <c r="L2724" s="20"/>
      <c r="M2724" s="20"/>
      <c r="N2724" s="20"/>
      <c r="O2724" s="20"/>
      <c r="P2724" s="20"/>
      <c r="Q2724" s="20"/>
      <c r="R2724" s="20"/>
      <c r="S2724" s="20"/>
      <c r="T2724" s="20"/>
      <c r="U2724" s="20"/>
      <c r="V2724" s="20"/>
      <c r="W2724" s="20"/>
      <c r="X2724" s="20"/>
      <c r="Y2724" s="20"/>
      <c r="Z2724" s="20"/>
      <c r="AA2724" s="20"/>
      <c r="AB2724" s="20"/>
      <c r="AC2724" s="20"/>
      <c r="AD2724" s="20"/>
      <c r="AE2724" s="20"/>
      <c r="AF2724" s="20"/>
      <c r="AG2724" s="20"/>
      <c r="AH2724" s="20"/>
      <c r="AI2724" s="20"/>
      <c r="AJ2724" s="20"/>
      <c r="AK2724" s="20"/>
      <c r="AL2724" s="20"/>
      <c r="AM2724" s="20"/>
      <c r="AN2724" s="20"/>
      <c r="AO2724" s="20"/>
      <c r="AP2724" s="20"/>
      <c r="AQ2724" s="20"/>
      <c r="AR2724" s="20"/>
    </row>
    <row r="2725" spans="5:44" x14ac:dyDescent="0.25">
      <c r="E2725" s="20"/>
      <c r="F2725" s="20"/>
      <c r="G2725" s="20"/>
      <c r="H2725" s="20"/>
      <c r="I2725" s="20"/>
      <c r="J2725" s="20"/>
      <c r="K2725" s="20"/>
      <c r="L2725" s="20"/>
      <c r="M2725" s="20"/>
      <c r="N2725" s="20"/>
      <c r="O2725" s="20"/>
      <c r="P2725" s="20"/>
      <c r="Q2725" s="20"/>
      <c r="R2725" s="20"/>
      <c r="S2725" s="20"/>
      <c r="T2725" s="20"/>
      <c r="U2725" s="20"/>
      <c r="V2725" s="20"/>
      <c r="W2725" s="20"/>
      <c r="X2725" s="20"/>
      <c r="Y2725" s="20"/>
      <c r="Z2725" s="20"/>
      <c r="AA2725" s="20"/>
      <c r="AB2725" s="20"/>
      <c r="AC2725" s="20"/>
      <c r="AD2725" s="20"/>
      <c r="AE2725" s="20"/>
      <c r="AF2725" s="20"/>
      <c r="AG2725" s="20"/>
      <c r="AH2725" s="20"/>
      <c r="AI2725" s="20"/>
      <c r="AJ2725" s="20"/>
      <c r="AK2725" s="20"/>
      <c r="AL2725" s="20"/>
      <c r="AM2725" s="20"/>
      <c r="AN2725" s="20"/>
      <c r="AO2725" s="20"/>
      <c r="AP2725" s="20"/>
      <c r="AQ2725" s="20"/>
      <c r="AR2725" s="20"/>
    </row>
    <row r="2726" spans="5:44" x14ac:dyDescent="0.25">
      <c r="E2726" s="20"/>
      <c r="F2726" s="20"/>
      <c r="G2726" s="20"/>
      <c r="H2726" s="20"/>
      <c r="I2726" s="20"/>
      <c r="J2726" s="20"/>
      <c r="K2726" s="20"/>
      <c r="L2726" s="20"/>
      <c r="M2726" s="20"/>
      <c r="N2726" s="20"/>
      <c r="O2726" s="20"/>
      <c r="P2726" s="20"/>
      <c r="Q2726" s="20"/>
      <c r="R2726" s="20"/>
      <c r="S2726" s="20"/>
      <c r="T2726" s="20"/>
      <c r="U2726" s="20"/>
      <c r="V2726" s="20"/>
      <c r="W2726" s="20"/>
      <c r="X2726" s="20"/>
      <c r="Y2726" s="20"/>
      <c r="Z2726" s="20"/>
      <c r="AA2726" s="20"/>
      <c r="AB2726" s="20"/>
      <c r="AC2726" s="20"/>
      <c r="AD2726" s="20"/>
      <c r="AE2726" s="20"/>
      <c r="AF2726" s="20"/>
      <c r="AG2726" s="20"/>
      <c r="AH2726" s="20"/>
      <c r="AI2726" s="20"/>
      <c r="AJ2726" s="20"/>
      <c r="AK2726" s="20"/>
      <c r="AL2726" s="20"/>
      <c r="AM2726" s="20"/>
      <c r="AN2726" s="20"/>
      <c r="AO2726" s="20"/>
      <c r="AP2726" s="20"/>
      <c r="AQ2726" s="20"/>
      <c r="AR2726" s="20"/>
    </row>
    <row r="2727" spans="5:44" x14ac:dyDescent="0.25">
      <c r="E2727" s="20"/>
      <c r="F2727" s="20"/>
      <c r="G2727" s="20"/>
      <c r="H2727" s="20"/>
      <c r="I2727" s="20"/>
      <c r="J2727" s="20"/>
      <c r="K2727" s="20"/>
      <c r="L2727" s="20"/>
      <c r="M2727" s="20"/>
      <c r="N2727" s="20"/>
      <c r="O2727" s="20"/>
      <c r="P2727" s="20"/>
      <c r="Q2727" s="20"/>
      <c r="R2727" s="20"/>
      <c r="S2727" s="20"/>
      <c r="T2727" s="20"/>
      <c r="U2727" s="20"/>
      <c r="V2727" s="20"/>
      <c r="W2727" s="20"/>
      <c r="X2727" s="20"/>
      <c r="Y2727" s="20"/>
      <c r="Z2727" s="20"/>
      <c r="AA2727" s="20"/>
      <c r="AB2727" s="20"/>
      <c r="AC2727" s="20"/>
      <c r="AD2727" s="20"/>
      <c r="AE2727" s="20"/>
      <c r="AF2727" s="20"/>
      <c r="AG2727" s="20"/>
      <c r="AH2727" s="20"/>
      <c r="AI2727" s="20"/>
      <c r="AJ2727" s="20"/>
      <c r="AK2727" s="20"/>
      <c r="AL2727" s="20"/>
      <c r="AM2727" s="20"/>
      <c r="AN2727" s="20"/>
      <c r="AO2727" s="20"/>
      <c r="AP2727" s="20"/>
      <c r="AQ2727" s="20"/>
      <c r="AR2727" s="20"/>
    </row>
    <row r="2728" spans="5:44" x14ac:dyDescent="0.25">
      <c r="E2728" s="20"/>
      <c r="F2728" s="20"/>
      <c r="G2728" s="20"/>
      <c r="H2728" s="20"/>
      <c r="I2728" s="20"/>
      <c r="J2728" s="20"/>
      <c r="K2728" s="20"/>
      <c r="L2728" s="20"/>
      <c r="M2728" s="20"/>
      <c r="N2728" s="20"/>
      <c r="O2728" s="20"/>
      <c r="P2728" s="20"/>
      <c r="Q2728" s="20"/>
      <c r="R2728" s="20"/>
      <c r="S2728" s="20"/>
      <c r="T2728" s="20"/>
      <c r="U2728" s="20"/>
      <c r="V2728" s="20"/>
      <c r="W2728" s="20"/>
      <c r="X2728" s="20"/>
      <c r="Y2728" s="20"/>
      <c r="Z2728" s="20"/>
      <c r="AA2728" s="20"/>
      <c r="AB2728" s="20"/>
      <c r="AC2728" s="20"/>
      <c r="AD2728" s="20"/>
      <c r="AE2728" s="20"/>
      <c r="AF2728" s="20"/>
      <c r="AG2728" s="20"/>
      <c r="AH2728" s="20"/>
      <c r="AI2728" s="20"/>
      <c r="AJ2728" s="20"/>
      <c r="AK2728" s="20"/>
      <c r="AL2728" s="20"/>
      <c r="AM2728" s="20"/>
      <c r="AN2728" s="20"/>
      <c r="AO2728" s="20"/>
      <c r="AP2728" s="20"/>
      <c r="AQ2728" s="20"/>
      <c r="AR2728" s="20"/>
    </row>
    <row r="2729" spans="5:44" x14ac:dyDescent="0.25">
      <c r="E2729" s="20"/>
      <c r="F2729" s="20"/>
      <c r="G2729" s="20"/>
      <c r="H2729" s="20"/>
      <c r="I2729" s="20"/>
      <c r="J2729" s="20"/>
      <c r="K2729" s="20"/>
      <c r="L2729" s="20"/>
      <c r="M2729" s="20"/>
      <c r="N2729" s="20"/>
      <c r="O2729" s="20"/>
      <c r="P2729" s="20"/>
      <c r="Q2729" s="20"/>
      <c r="R2729" s="20"/>
      <c r="S2729" s="20"/>
      <c r="T2729" s="20"/>
      <c r="U2729" s="20"/>
      <c r="V2729" s="20"/>
      <c r="W2729" s="20"/>
      <c r="X2729" s="20"/>
      <c r="Y2729" s="20"/>
      <c r="Z2729" s="20"/>
      <c r="AA2729" s="20"/>
      <c r="AB2729" s="20"/>
      <c r="AC2729" s="20"/>
      <c r="AD2729" s="20"/>
      <c r="AE2729" s="20"/>
      <c r="AF2729" s="20"/>
      <c r="AG2729" s="20"/>
      <c r="AH2729" s="20"/>
      <c r="AI2729" s="20"/>
      <c r="AJ2729" s="20"/>
      <c r="AK2729" s="20"/>
      <c r="AL2729" s="20"/>
      <c r="AM2729" s="20"/>
      <c r="AN2729" s="20"/>
      <c r="AO2729" s="20"/>
      <c r="AP2729" s="20"/>
      <c r="AQ2729" s="20"/>
      <c r="AR2729" s="20"/>
    </row>
    <row r="2730" spans="5:44" x14ac:dyDescent="0.25">
      <c r="E2730" s="20"/>
      <c r="F2730" s="20"/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0"/>
      <c r="X2730" s="20"/>
      <c r="Y2730" s="20"/>
      <c r="Z2730" s="20"/>
      <c r="AA2730" s="20"/>
      <c r="AB2730" s="20"/>
      <c r="AC2730" s="20"/>
      <c r="AD2730" s="20"/>
      <c r="AE2730" s="20"/>
      <c r="AF2730" s="20"/>
      <c r="AG2730" s="20"/>
      <c r="AH2730" s="20"/>
      <c r="AI2730" s="20"/>
      <c r="AJ2730" s="20"/>
      <c r="AK2730" s="20"/>
      <c r="AL2730" s="20"/>
      <c r="AM2730" s="20"/>
      <c r="AN2730" s="20"/>
      <c r="AO2730" s="20"/>
      <c r="AP2730" s="20"/>
      <c r="AQ2730" s="20"/>
      <c r="AR2730" s="20"/>
    </row>
    <row r="2731" spans="5:44" x14ac:dyDescent="0.25">
      <c r="E2731" s="20"/>
      <c r="F2731" s="20"/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  <c r="Q2731" s="20"/>
      <c r="R2731" s="20"/>
      <c r="S2731" s="20"/>
      <c r="T2731" s="20"/>
      <c r="U2731" s="20"/>
      <c r="V2731" s="20"/>
      <c r="W2731" s="20"/>
      <c r="X2731" s="20"/>
      <c r="Y2731" s="20"/>
      <c r="Z2731" s="20"/>
      <c r="AA2731" s="20"/>
      <c r="AB2731" s="20"/>
      <c r="AC2731" s="20"/>
      <c r="AD2731" s="20"/>
      <c r="AE2731" s="20"/>
      <c r="AF2731" s="20"/>
      <c r="AG2731" s="20"/>
      <c r="AH2731" s="20"/>
      <c r="AI2731" s="20"/>
      <c r="AJ2731" s="20"/>
      <c r="AK2731" s="20"/>
      <c r="AL2731" s="20"/>
      <c r="AM2731" s="20"/>
      <c r="AN2731" s="20"/>
      <c r="AO2731" s="20"/>
      <c r="AP2731" s="20"/>
      <c r="AQ2731" s="20"/>
      <c r="AR2731" s="20"/>
    </row>
    <row r="2732" spans="5:44" x14ac:dyDescent="0.25">
      <c r="E2732" s="20"/>
      <c r="F2732" s="20"/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  <c r="Q2732" s="20"/>
      <c r="R2732" s="20"/>
      <c r="S2732" s="20"/>
      <c r="T2732" s="20"/>
      <c r="U2732" s="20"/>
      <c r="V2732" s="20"/>
      <c r="W2732" s="20"/>
      <c r="X2732" s="20"/>
      <c r="Y2732" s="20"/>
      <c r="Z2732" s="20"/>
      <c r="AA2732" s="20"/>
      <c r="AB2732" s="20"/>
      <c r="AC2732" s="20"/>
      <c r="AD2732" s="20"/>
      <c r="AE2732" s="20"/>
      <c r="AF2732" s="20"/>
      <c r="AG2732" s="20"/>
      <c r="AH2732" s="20"/>
      <c r="AI2732" s="20"/>
      <c r="AJ2732" s="20"/>
      <c r="AK2732" s="20"/>
      <c r="AL2732" s="20"/>
      <c r="AM2732" s="20"/>
      <c r="AN2732" s="20"/>
      <c r="AO2732" s="20"/>
      <c r="AP2732" s="20"/>
      <c r="AQ2732" s="20"/>
      <c r="AR2732" s="20"/>
    </row>
    <row r="2733" spans="5:44" x14ac:dyDescent="0.25">
      <c r="E2733" s="20"/>
      <c r="F2733" s="20"/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0"/>
      <c r="X2733" s="20"/>
      <c r="Y2733" s="20"/>
      <c r="Z2733" s="20"/>
      <c r="AA2733" s="20"/>
      <c r="AB2733" s="20"/>
      <c r="AC2733" s="20"/>
      <c r="AD2733" s="20"/>
      <c r="AE2733" s="20"/>
      <c r="AF2733" s="20"/>
      <c r="AG2733" s="20"/>
      <c r="AH2733" s="20"/>
      <c r="AI2733" s="20"/>
      <c r="AJ2733" s="20"/>
      <c r="AK2733" s="20"/>
      <c r="AL2733" s="20"/>
      <c r="AM2733" s="20"/>
      <c r="AN2733" s="20"/>
      <c r="AO2733" s="20"/>
      <c r="AP2733" s="20"/>
      <c r="AQ2733" s="20"/>
      <c r="AR2733" s="20"/>
    </row>
    <row r="2734" spans="5:44" x14ac:dyDescent="0.25">
      <c r="E2734" s="20"/>
      <c r="F2734" s="20"/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  <c r="Q2734" s="20"/>
      <c r="R2734" s="20"/>
      <c r="S2734" s="20"/>
      <c r="T2734" s="20"/>
      <c r="U2734" s="20"/>
      <c r="V2734" s="20"/>
      <c r="W2734" s="20"/>
      <c r="X2734" s="20"/>
      <c r="Y2734" s="20"/>
      <c r="Z2734" s="20"/>
      <c r="AA2734" s="20"/>
      <c r="AB2734" s="20"/>
      <c r="AC2734" s="20"/>
      <c r="AD2734" s="20"/>
      <c r="AE2734" s="20"/>
      <c r="AF2734" s="20"/>
      <c r="AG2734" s="20"/>
      <c r="AH2734" s="20"/>
      <c r="AI2734" s="20"/>
      <c r="AJ2734" s="20"/>
      <c r="AK2734" s="20"/>
      <c r="AL2734" s="20"/>
      <c r="AM2734" s="20"/>
      <c r="AN2734" s="20"/>
      <c r="AO2734" s="20"/>
      <c r="AP2734" s="20"/>
      <c r="AQ2734" s="20"/>
      <c r="AR2734" s="20"/>
    </row>
    <row r="2735" spans="5:44" x14ac:dyDescent="0.25">
      <c r="E2735" s="20"/>
      <c r="F2735" s="20"/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0"/>
      <c r="X2735" s="20"/>
      <c r="Y2735" s="20"/>
      <c r="Z2735" s="20"/>
      <c r="AA2735" s="20"/>
      <c r="AB2735" s="20"/>
      <c r="AC2735" s="20"/>
      <c r="AD2735" s="20"/>
      <c r="AE2735" s="20"/>
      <c r="AF2735" s="20"/>
      <c r="AG2735" s="20"/>
      <c r="AH2735" s="20"/>
      <c r="AI2735" s="20"/>
      <c r="AJ2735" s="20"/>
      <c r="AK2735" s="20"/>
      <c r="AL2735" s="20"/>
      <c r="AM2735" s="20"/>
      <c r="AN2735" s="20"/>
      <c r="AO2735" s="20"/>
      <c r="AP2735" s="20"/>
      <c r="AQ2735" s="20"/>
      <c r="AR2735" s="20"/>
    </row>
    <row r="2736" spans="5:44" x14ac:dyDescent="0.25">
      <c r="E2736" s="20"/>
      <c r="F2736" s="20"/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  <c r="Q2736" s="20"/>
      <c r="R2736" s="20"/>
      <c r="S2736" s="20"/>
      <c r="T2736" s="20"/>
      <c r="U2736" s="20"/>
      <c r="V2736" s="20"/>
      <c r="W2736" s="20"/>
      <c r="X2736" s="20"/>
      <c r="Y2736" s="20"/>
      <c r="Z2736" s="20"/>
      <c r="AA2736" s="20"/>
      <c r="AB2736" s="20"/>
      <c r="AC2736" s="20"/>
      <c r="AD2736" s="20"/>
      <c r="AE2736" s="20"/>
      <c r="AF2736" s="20"/>
      <c r="AG2736" s="20"/>
      <c r="AH2736" s="20"/>
      <c r="AI2736" s="20"/>
      <c r="AJ2736" s="20"/>
      <c r="AK2736" s="20"/>
      <c r="AL2736" s="20"/>
      <c r="AM2736" s="20"/>
      <c r="AN2736" s="20"/>
      <c r="AO2736" s="20"/>
      <c r="AP2736" s="20"/>
      <c r="AQ2736" s="20"/>
      <c r="AR2736" s="20"/>
    </row>
    <row r="2737" spans="5:44" x14ac:dyDescent="0.25">
      <c r="E2737" s="20"/>
      <c r="F2737" s="20"/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  <c r="Q2737" s="20"/>
      <c r="R2737" s="20"/>
      <c r="S2737" s="20"/>
      <c r="T2737" s="20"/>
      <c r="U2737" s="20"/>
      <c r="V2737" s="20"/>
      <c r="W2737" s="20"/>
      <c r="X2737" s="20"/>
      <c r="Y2737" s="20"/>
      <c r="Z2737" s="20"/>
      <c r="AA2737" s="20"/>
      <c r="AB2737" s="20"/>
      <c r="AC2737" s="20"/>
      <c r="AD2737" s="20"/>
      <c r="AE2737" s="20"/>
      <c r="AF2737" s="20"/>
      <c r="AG2737" s="20"/>
      <c r="AH2737" s="20"/>
      <c r="AI2737" s="20"/>
      <c r="AJ2737" s="20"/>
      <c r="AK2737" s="20"/>
      <c r="AL2737" s="20"/>
      <c r="AM2737" s="20"/>
      <c r="AN2737" s="20"/>
      <c r="AO2737" s="20"/>
      <c r="AP2737" s="20"/>
      <c r="AQ2737" s="20"/>
      <c r="AR2737" s="20"/>
    </row>
    <row r="2738" spans="5:44" x14ac:dyDescent="0.25">
      <c r="E2738" s="20"/>
      <c r="F2738" s="20"/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  <c r="Y2738" s="20"/>
      <c r="Z2738" s="20"/>
      <c r="AA2738" s="20"/>
      <c r="AB2738" s="20"/>
      <c r="AC2738" s="20"/>
      <c r="AD2738" s="20"/>
      <c r="AE2738" s="20"/>
      <c r="AF2738" s="20"/>
      <c r="AG2738" s="20"/>
      <c r="AH2738" s="20"/>
      <c r="AI2738" s="20"/>
      <c r="AJ2738" s="20"/>
      <c r="AK2738" s="20"/>
      <c r="AL2738" s="20"/>
      <c r="AM2738" s="20"/>
      <c r="AN2738" s="20"/>
      <c r="AO2738" s="20"/>
      <c r="AP2738" s="20"/>
      <c r="AQ2738" s="20"/>
      <c r="AR2738" s="20"/>
    </row>
    <row r="2739" spans="5:44" x14ac:dyDescent="0.25">
      <c r="E2739" s="20"/>
      <c r="F2739" s="20"/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  <c r="Y2739" s="20"/>
      <c r="Z2739" s="20"/>
      <c r="AA2739" s="20"/>
      <c r="AB2739" s="20"/>
      <c r="AC2739" s="20"/>
      <c r="AD2739" s="20"/>
      <c r="AE2739" s="20"/>
      <c r="AF2739" s="20"/>
      <c r="AG2739" s="20"/>
      <c r="AH2739" s="20"/>
      <c r="AI2739" s="20"/>
      <c r="AJ2739" s="20"/>
      <c r="AK2739" s="20"/>
      <c r="AL2739" s="20"/>
      <c r="AM2739" s="20"/>
      <c r="AN2739" s="20"/>
      <c r="AO2739" s="20"/>
      <c r="AP2739" s="20"/>
      <c r="AQ2739" s="20"/>
      <c r="AR2739" s="20"/>
    </row>
    <row r="2740" spans="5:44" x14ac:dyDescent="0.25">
      <c r="E2740" s="20"/>
      <c r="F2740" s="20"/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  <c r="Y2740" s="20"/>
      <c r="Z2740" s="20"/>
      <c r="AA2740" s="20"/>
      <c r="AB2740" s="20"/>
      <c r="AC2740" s="20"/>
      <c r="AD2740" s="20"/>
      <c r="AE2740" s="20"/>
      <c r="AF2740" s="20"/>
      <c r="AG2740" s="20"/>
      <c r="AH2740" s="20"/>
      <c r="AI2740" s="20"/>
      <c r="AJ2740" s="20"/>
      <c r="AK2740" s="20"/>
      <c r="AL2740" s="20"/>
      <c r="AM2740" s="20"/>
      <c r="AN2740" s="20"/>
      <c r="AO2740" s="20"/>
      <c r="AP2740" s="20"/>
      <c r="AQ2740" s="20"/>
      <c r="AR2740" s="20"/>
    </row>
    <row r="2741" spans="5:44" x14ac:dyDescent="0.25">
      <c r="E2741" s="20"/>
      <c r="F2741" s="20"/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  <c r="Y2741" s="20"/>
      <c r="Z2741" s="20"/>
      <c r="AA2741" s="20"/>
      <c r="AB2741" s="20"/>
      <c r="AC2741" s="20"/>
      <c r="AD2741" s="20"/>
      <c r="AE2741" s="20"/>
      <c r="AF2741" s="20"/>
      <c r="AG2741" s="20"/>
      <c r="AH2741" s="20"/>
      <c r="AI2741" s="20"/>
      <c r="AJ2741" s="20"/>
      <c r="AK2741" s="20"/>
      <c r="AL2741" s="20"/>
      <c r="AM2741" s="20"/>
      <c r="AN2741" s="20"/>
      <c r="AO2741" s="20"/>
      <c r="AP2741" s="20"/>
      <c r="AQ2741" s="20"/>
      <c r="AR2741" s="20"/>
    </row>
    <row r="2742" spans="5:44" x14ac:dyDescent="0.25">
      <c r="E2742" s="20"/>
      <c r="F2742" s="20"/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  <c r="Y2742" s="20"/>
      <c r="Z2742" s="20"/>
      <c r="AA2742" s="20"/>
      <c r="AB2742" s="20"/>
      <c r="AC2742" s="20"/>
      <c r="AD2742" s="20"/>
      <c r="AE2742" s="20"/>
      <c r="AF2742" s="20"/>
      <c r="AG2742" s="20"/>
      <c r="AH2742" s="20"/>
      <c r="AI2742" s="20"/>
      <c r="AJ2742" s="20"/>
      <c r="AK2742" s="20"/>
      <c r="AL2742" s="20"/>
      <c r="AM2742" s="20"/>
      <c r="AN2742" s="20"/>
      <c r="AO2742" s="20"/>
      <c r="AP2742" s="20"/>
      <c r="AQ2742" s="20"/>
      <c r="AR2742" s="20"/>
    </row>
    <row r="2743" spans="5:44" x14ac:dyDescent="0.25">
      <c r="E2743" s="20"/>
      <c r="F2743" s="20"/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/>
      <c r="AE2743" s="20"/>
      <c r="AF2743" s="20"/>
      <c r="AG2743" s="20"/>
      <c r="AH2743" s="20"/>
      <c r="AI2743" s="20"/>
      <c r="AJ2743" s="20"/>
      <c r="AK2743" s="20"/>
      <c r="AL2743" s="20"/>
      <c r="AM2743" s="20"/>
      <c r="AN2743" s="20"/>
      <c r="AO2743" s="20"/>
      <c r="AP2743" s="20"/>
      <c r="AQ2743" s="20"/>
      <c r="AR2743" s="20"/>
    </row>
    <row r="2744" spans="5:44" x14ac:dyDescent="0.25">
      <c r="E2744" s="20"/>
      <c r="F2744" s="20"/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  <c r="AE2744" s="20"/>
      <c r="AF2744" s="20"/>
      <c r="AG2744" s="20"/>
      <c r="AH2744" s="20"/>
      <c r="AI2744" s="20"/>
      <c r="AJ2744" s="20"/>
      <c r="AK2744" s="20"/>
      <c r="AL2744" s="20"/>
      <c r="AM2744" s="20"/>
      <c r="AN2744" s="20"/>
      <c r="AO2744" s="20"/>
      <c r="AP2744" s="20"/>
      <c r="AQ2744" s="20"/>
      <c r="AR2744" s="20"/>
    </row>
    <row r="2745" spans="5:44" x14ac:dyDescent="0.25">
      <c r="E2745" s="20"/>
      <c r="F2745" s="20"/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  <c r="Y2745" s="20"/>
      <c r="Z2745" s="20"/>
      <c r="AA2745" s="20"/>
      <c r="AB2745" s="20"/>
      <c r="AC2745" s="20"/>
      <c r="AD2745" s="20"/>
      <c r="AE2745" s="20"/>
      <c r="AF2745" s="20"/>
      <c r="AG2745" s="20"/>
      <c r="AH2745" s="20"/>
      <c r="AI2745" s="20"/>
      <c r="AJ2745" s="20"/>
      <c r="AK2745" s="20"/>
      <c r="AL2745" s="20"/>
      <c r="AM2745" s="20"/>
      <c r="AN2745" s="20"/>
      <c r="AO2745" s="20"/>
      <c r="AP2745" s="20"/>
      <c r="AQ2745" s="20"/>
      <c r="AR2745" s="20"/>
    </row>
    <row r="2746" spans="5:44" x14ac:dyDescent="0.25">
      <c r="E2746" s="20"/>
      <c r="F2746" s="20"/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  <c r="Y2746" s="20"/>
      <c r="Z2746" s="20"/>
      <c r="AA2746" s="20"/>
      <c r="AB2746" s="20"/>
      <c r="AC2746" s="20"/>
      <c r="AD2746" s="20"/>
      <c r="AE2746" s="20"/>
      <c r="AF2746" s="20"/>
      <c r="AG2746" s="20"/>
      <c r="AH2746" s="20"/>
      <c r="AI2746" s="20"/>
      <c r="AJ2746" s="20"/>
      <c r="AK2746" s="20"/>
      <c r="AL2746" s="20"/>
      <c r="AM2746" s="20"/>
      <c r="AN2746" s="20"/>
      <c r="AO2746" s="20"/>
      <c r="AP2746" s="20"/>
      <c r="AQ2746" s="20"/>
      <c r="AR2746" s="20"/>
    </row>
    <row r="2747" spans="5:44" x14ac:dyDescent="0.25">
      <c r="E2747" s="20"/>
      <c r="F2747" s="20"/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  <c r="Y2747" s="20"/>
      <c r="Z2747" s="20"/>
      <c r="AA2747" s="20"/>
      <c r="AB2747" s="20"/>
      <c r="AC2747" s="20"/>
      <c r="AD2747" s="20"/>
      <c r="AE2747" s="20"/>
      <c r="AF2747" s="20"/>
      <c r="AG2747" s="20"/>
      <c r="AH2747" s="20"/>
      <c r="AI2747" s="20"/>
      <c r="AJ2747" s="20"/>
      <c r="AK2747" s="20"/>
      <c r="AL2747" s="20"/>
      <c r="AM2747" s="20"/>
      <c r="AN2747" s="20"/>
      <c r="AO2747" s="20"/>
      <c r="AP2747" s="20"/>
      <c r="AQ2747" s="20"/>
      <c r="AR2747" s="20"/>
    </row>
    <row r="2748" spans="5:44" x14ac:dyDescent="0.25">
      <c r="E2748" s="20"/>
      <c r="F2748" s="20"/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  <c r="Y2748" s="20"/>
      <c r="Z2748" s="20"/>
      <c r="AA2748" s="20"/>
      <c r="AB2748" s="20"/>
      <c r="AC2748" s="20"/>
      <c r="AD2748" s="20"/>
      <c r="AE2748" s="20"/>
      <c r="AF2748" s="20"/>
      <c r="AG2748" s="20"/>
      <c r="AH2748" s="20"/>
      <c r="AI2748" s="20"/>
      <c r="AJ2748" s="20"/>
      <c r="AK2748" s="20"/>
      <c r="AL2748" s="20"/>
      <c r="AM2748" s="20"/>
      <c r="AN2748" s="20"/>
      <c r="AO2748" s="20"/>
      <c r="AP2748" s="20"/>
      <c r="AQ2748" s="20"/>
      <c r="AR2748" s="20"/>
    </row>
  </sheetData>
  <mergeCells count="174">
    <mergeCell ref="S1139:S1239"/>
    <mergeCell ref="T1139:T1239"/>
    <mergeCell ref="U1139:U1239"/>
    <mergeCell ref="AG1139:AG1239"/>
    <mergeCell ref="AH1139:AH1239"/>
    <mergeCell ref="AI1139:AI1239"/>
    <mergeCell ref="D456:D1265"/>
    <mergeCell ref="AL1242:AU1265"/>
    <mergeCell ref="AS331:AS1241"/>
    <mergeCell ref="E1139:E1239"/>
    <mergeCell ref="F1139:F1239"/>
    <mergeCell ref="G1139:G1239"/>
    <mergeCell ref="G937:G1037"/>
    <mergeCell ref="F937:F1037"/>
    <mergeCell ref="E937:E1037"/>
    <mergeCell ref="AI1038:AI1138"/>
    <mergeCell ref="AH1038:AH1138"/>
    <mergeCell ref="AG1038:AG1138"/>
    <mergeCell ref="U1038:U1138"/>
    <mergeCell ref="T1038:T1138"/>
    <mergeCell ref="S1038:S1138"/>
    <mergeCell ref="G1038:G1138"/>
    <mergeCell ref="F1038:F1138"/>
    <mergeCell ref="E1038:E1138"/>
    <mergeCell ref="E634:E734"/>
    <mergeCell ref="F634:F734"/>
    <mergeCell ref="G634:G734"/>
    <mergeCell ref="U937:U1037"/>
    <mergeCell ref="T937:T1037"/>
    <mergeCell ref="S937:S1037"/>
    <mergeCell ref="AI937:AI1037"/>
    <mergeCell ref="AH937:AH1037"/>
    <mergeCell ref="AG937:AG1037"/>
    <mergeCell ref="G836:G936"/>
    <mergeCell ref="F836:F936"/>
    <mergeCell ref="E836:E936"/>
    <mergeCell ref="AG836:AG936"/>
    <mergeCell ref="AH836:AH936"/>
    <mergeCell ref="S836:S936"/>
    <mergeCell ref="T836:T936"/>
    <mergeCell ref="U836:U936"/>
    <mergeCell ref="E735:E835"/>
    <mergeCell ref="F735:F835"/>
    <mergeCell ref="G735:G835"/>
    <mergeCell ref="U735:U835"/>
    <mergeCell ref="T735:T835"/>
    <mergeCell ref="S735:S835"/>
    <mergeCell ref="AG735:AG835"/>
    <mergeCell ref="AH735:AH835"/>
    <mergeCell ref="AI735:AI835"/>
    <mergeCell ref="U533:U633"/>
    <mergeCell ref="AG533:AG633"/>
    <mergeCell ref="AH533:AH633"/>
    <mergeCell ref="AI533:AI633"/>
    <mergeCell ref="S432:S532"/>
    <mergeCell ref="S634:S734"/>
    <mergeCell ref="T634:T734"/>
    <mergeCell ref="U634:U734"/>
    <mergeCell ref="AG634:AG734"/>
    <mergeCell ref="AH634:AH734"/>
    <mergeCell ref="AI634:AI734"/>
    <mergeCell ref="H1260:AE1260"/>
    <mergeCell ref="AU270:BP273"/>
    <mergeCell ref="BL275:BO277"/>
    <mergeCell ref="BE275:BH277"/>
    <mergeCell ref="AW275:AZ277"/>
    <mergeCell ref="AW278:AY278"/>
    <mergeCell ref="BE278:BG278"/>
    <mergeCell ref="BL278:BN278"/>
    <mergeCell ref="E1259:L1259"/>
    <mergeCell ref="P1259:W1259"/>
    <mergeCell ref="AA1259:AH1259"/>
    <mergeCell ref="E1243:AJ1245"/>
    <mergeCell ref="I1246:J1246"/>
    <mergeCell ref="K1246:L1246"/>
    <mergeCell ref="M1246:N1246"/>
    <mergeCell ref="T1246:U1246"/>
    <mergeCell ref="V1246:W1246"/>
    <mergeCell ref="X1246:Y1246"/>
    <mergeCell ref="AE1246:AF1246"/>
    <mergeCell ref="AG1246:AH1246"/>
    <mergeCell ref="AI1246:AJ1246"/>
    <mergeCell ref="E432:E532"/>
    <mergeCell ref="U432:U532"/>
    <mergeCell ref="T432:T532"/>
    <mergeCell ref="E1240:L1240"/>
    <mergeCell ref="S1240:Z1240"/>
    <mergeCell ref="AG1240:AN1240"/>
    <mergeCell ref="T230:T330"/>
    <mergeCell ref="U230:U330"/>
    <mergeCell ref="AG230:AG330"/>
    <mergeCell ref="AH230:AH330"/>
    <mergeCell ref="E129:E229"/>
    <mergeCell ref="F129:F229"/>
    <mergeCell ref="E230:E330"/>
    <mergeCell ref="F230:F330"/>
    <mergeCell ref="E331:E431"/>
    <mergeCell ref="F331:F431"/>
    <mergeCell ref="AI432:AI532"/>
    <mergeCell ref="AH432:AH532"/>
    <mergeCell ref="AG432:AG532"/>
    <mergeCell ref="G432:G532"/>
    <mergeCell ref="F432:F532"/>
    <mergeCell ref="AI230:AI330"/>
    <mergeCell ref="E533:E633"/>
    <mergeCell ref="F533:F633"/>
    <mergeCell ref="G533:G633"/>
    <mergeCell ref="S533:S633"/>
    <mergeCell ref="T533:T633"/>
    <mergeCell ref="B3:BP7"/>
    <mergeCell ref="AU120:AV120"/>
    <mergeCell ref="AA127:AB127"/>
    <mergeCell ref="AK127:AL127"/>
    <mergeCell ref="AM127:AN127"/>
    <mergeCell ref="AO127:AP127"/>
    <mergeCell ref="I127:J127"/>
    <mergeCell ref="K127:L127"/>
    <mergeCell ref="M127:N127"/>
    <mergeCell ref="W127:X127"/>
    <mergeCell ref="Y127:Z127"/>
    <mergeCell ref="C9:E9"/>
    <mergeCell ref="BF8:BH8"/>
    <mergeCell ref="BJ120:BN120"/>
    <mergeCell ref="O127:P127"/>
    <mergeCell ref="E125:P126"/>
    <mergeCell ref="AC127:AD127"/>
    <mergeCell ref="AQ127:AR127"/>
    <mergeCell ref="E119:AR124"/>
    <mergeCell ref="AG125:AP126"/>
    <mergeCell ref="S125:AB126"/>
    <mergeCell ref="BZ272:BZ273"/>
    <mergeCell ref="BX272:BY272"/>
    <mergeCell ref="BX279:BZ279"/>
    <mergeCell ref="BT272:BT273"/>
    <mergeCell ref="BS272:BS273"/>
    <mergeCell ref="BS274:BS278"/>
    <mergeCell ref="BT274:BT278"/>
    <mergeCell ref="AV323:AW323"/>
    <mergeCell ref="BX285:BZ285"/>
    <mergeCell ref="BX291:BZ291"/>
    <mergeCell ref="BX297:BZ297"/>
    <mergeCell ref="BX303:BZ303"/>
    <mergeCell ref="BS280:BS284"/>
    <mergeCell ref="BT280:BT284"/>
    <mergeCell ref="BS286:BS290"/>
    <mergeCell ref="BT286:BT290"/>
    <mergeCell ref="BS292:BS296"/>
    <mergeCell ref="BT292:BT296"/>
    <mergeCell ref="BT298:BT302"/>
    <mergeCell ref="BS298:BS302"/>
    <mergeCell ref="BM240:BO242"/>
    <mergeCell ref="AH1241:AL1241"/>
    <mergeCell ref="BM247:BP247"/>
    <mergeCell ref="AY240:BH242"/>
    <mergeCell ref="AY247:BD248"/>
    <mergeCell ref="AY255:BC255"/>
    <mergeCell ref="BG249:BI249"/>
    <mergeCell ref="AI836:AI936"/>
    <mergeCell ref="G129:G229"/>
    <mergeCell ref="S129:S229"/>
    <mergeCell ref="G230:G330"/>
    <mergeCell ref="S230:S330"/>
    <mergeCell ref="G331:G431"/>
    <mergeCell ref="AG331:AG431"/>
    <mergeCell ref="AH331:AH431"/>
    <mergeCell ref="AI331:AI431"/>
    <mergeCell ref="U331:U431"/>
    <mergeCell ref="T331:T431"/>
    <mergeCell ref="S331:S431"/>
    <mergeCell ref="AG129:AG229"/>
    <mergeCell ref="AH129:AH229"/>
    <mergeCell ref="AI129:AI229"/>
    <mergeCell ref="T129:T229"/>
    <mergeCell ref="U129:U22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8633-93DB-4703-B720-04A2244CC841}">
  <sheetPr codeName="Sheet3"/>
  <dimension ref="B1:FN627"/>
  <sheetViews>
    <sheetView topLeftCell="AA10" zoomScale="70" zoomScaleNormal="70" workbookViewId="0">
      <selection activeCell="AW13" sqref="AW13"/>
    </sheetView>
  </sheetViews>
  <sheetFormatPr defaultRowHeight="15" x14ac:dyDescent="0.25"/>
  <cols>
    <col min="9" max="9" width="14.85546875" customWidth="1"/>
    <col min="11" max="11" width="14" bestFit="1" customWidth="1"/>
    <col min="16" max="16" width="16.7109375" customWidth="1"/>
    <col min="17" max="17" width="16.140625" customWidth="1"/>
    <col min="18" max="18" width="14.85546875" customWidth="1"/>
    <col min="19" max="19" width="12.42578125" customWidth="1"/>
    <col min="22" max="22" width="12" bestFit="1" customWidth="1"/>
    <col min="26" max="26" width="11.7109375" bestFit="1" customWidth="1"/>
    <col min="41" max="41" width="13.42578125" customWidth="1"/>
    <col min="43" max="43" width="14.7109375" customWidth="1"/>
    <col min="45" max="45" width="12" bestFit="1" customWidth="1"/>
    <col min="46" max="46" width="12" customWidth="1"/>
    <col min="50" max="50" width="14.7109375" customWidth="1"/>
    <col min="52" max="52" width="13.85546875" customWidth="1"/>
    <col min="57" max="57" width="12.140625" bestFit="1" customWidth="1"/>
    <col min="58" max="58" width="12.140625" customWidth="1"/>
    <col min="59" max="59" width="8.7109375" customWidth="1"/>
    <col min="62" max="62" width="8.7109375" customWidth="1"/>
    <col min="63" max="63" width="11.7109375" bestFit="1" customWidth="1"/>
    <col min="66" max="67" width="13.28515625" bestFit="1" customWidth="1"/>
    <col min="78" max="78" width="13.28515625" customWidth="1"/>
    <col min="79" max="96" width="8.7109375" customWidth="1"/>
  </cols>
  <sheetData>
    <row r="1" spans="2:164" ht="15.75" thickBot="1" x14ac:dyDescent="0.3"/>
    <row r="2" spans="2:164" x14ac:dyDescent="0.25">
      <c r="B2" s="341" t="s">
        <v>180</v>
      </c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  <c r="AK2" s="342"/>
      <c r="AL2" s="342"/>
      <c r="AM2" s="342"/>
      <c r="AN2" s="342"/>
      <c r="AO2" s="342"/>
      <c r="AP2" s="342"/>
      <c r="AQ2" s="342"/>
      <c r="AR2" s="342"/>
      <c r="AS2" s="342"/>
      <c r="AT2" s="342"/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J2" s="342"/>
      <c r="BK2" s="343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</row>
    <row r="3" spans="2:164" x14ac:dyDescent="0.25">
      <c r="B3" s="344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P3" s="345"/>
      <c r="AQ3" s="345"/>
      <c r="AR3" s="345"/>
      <c r="AS3" s="345"/>
      <c r="AT3" s="345"/>
      <c r="AU3" s="345"/>
      <c r="AV3" s="345"/>
      <c r="AW3" s="345"/>
      <c r="AX3" s="345"/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346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</row>
    <row r="4" spans="2:164" x14ac:dyDescent="0.25">
      <c r="B4" s="344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345"/>
      <c r="AM4" s="345"/>
      <c r="AN4" s="345"/>
      <c r="AO4" s="345"/>
      <c r="AP4" s="345"/>
      <c r="AQ4" s="345"/>
      <c r="AR4" s="345"/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6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</row>
    <row r="5" spans="2:164" x14ac:dyDescent="0.25">
      <c r="B5" s="344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345"/>
      <c r="AN5" s="345"/>
      <c r="AO5" s="345"/>
      <c r="AP5" s="345"/>
      <c r="AQ5" s="345"/>
      <c r="AR5" s="345"/>
      <c r="AS5" s="345"/>
      <c r="AT5" s="345"/>
      <c r="AU5" s="345"/>
      <c r="AV5" s="345"/>
      <c r="AW5" s="345"/>
      <c r="AX5" s="345"/>
      <c r="AY5" s="345"/>
      <c r="AZ5" s="345"/>
      <c r="BA5" s="345"/>
      <c r="BB5" s="345"/>
      <c r="BC5" s="345"/>
      <c r="BD5" s="345"/>
      <c r="BE5" s="345"/>
      <c r="BF5" s="345"/>
      <c r="BG5" s="345"/>
      <c r="BH5" s="345"/>
      <c r="BI5" s="345"/>
      <c r="BJ5" s="345"/>
      <c r="BK5" s="346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EH5" s="135"/>
      <c r="EI5" s="135"/>
      <c r="EJ5" s="135"/>
      <c r="EK5" s="135"/>
      <c r="EL5" s="135"/>
      <c r="EM5" s="135"/>
      <c r="EN5" s="135"/>
      <c r="EO5" s="135"/>
      <c r="EP5" s="135"/>
      <c r="EQ5" s="135"/>
      <c r="ER5" s="135"/>
      <c r="ES5" s="135"/>
      <c r="ET5" s="135"/>
      <c r="EU5" s="135"/>
      <c r="EV5" s="135"/>
      <c r="EW5" s="135"/>
      <c r="EX5" s="135"/>
      <c r="EY5" s="135"/>
      <c r="EZ5" s="135"/>
      <c r="FA5" s="135"/>
      <c r="FB5" s="135"/>
      <c r="FC5" s="135"/>
      <c r="FD5" s="135"/>
      <c r="FE5" s="135"/>
      <c r="FF5" s="135"/>
      <c r="FG5" s="135"/>
      <c r="FH5" s="135"/>
    </row>
    <row r="6" spans="2:164" x14ac:dyDescent="0.25">
      <c r="B6" s="344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5"/>
      <c r="AB6" s="345"/>
      <c r="AC6" s="345"/>
      <c r="AD6" s="345"/>
      <c r="AE6" s="345"/>
      <c r="AF6" s="345"/>
      <c r="AG6" s="345"/>
      <c r="AH6" s="345"/>
      <c r="AI6" s="345"/>
      <c r="AJ6" s="345"/>
      <c r="AK6" s="345"/>
      <c r="AL6" s="345"/>
      <c r="AM6" s="345"/>
      <c r="AN6" s="345"/>
      <c r="AO6" s="345"/>
      <c r="AP6" s="345"/>
      <c r="AQ6" s="345"/>
      <c r="AR6" s="345"/>
      <c r="AS6" s="345"/>
      <c r="AT6" s="345"/>
      <c r="AU6" s="345"/>
      <c r="AV6" s="345"/>
      <c r="AW6" s="345"/>
      <c r="AX6" s="345"/>
      <c r="AY6" s="345"/>
      <c r="AZ6" s="345"/>
      <c r="BA6" s="345"/>
      <c r="BB6" s="345"/>
      <c r="BC6" s="345"/>
      <c r="BD6" s="345"/>
      <c r="BE6" s="345"/>
      <c r="BF6" s="345"/>
      <c r="BG6" s="345"/>
      <c r="BH6" s="345"/>
      <c r="BI6" s="345"/>
      <c r="BJ6" s="345"/>
      <c r="BK6" s="346"/>
      <c r="BL6" s="101"/>
      <c r="BM6" s="58"/>
      <c r="BN6" s="101"/>
      <c r="BO6" s="101"/>
      <c r="BP6" s="101"/>
      <c r="BQ6" s="101"/>
      <c r="BR6" s="101"/>
      <c r="BS6" s="101"/>
      <c r="BT6" s="101"/>
      <c r="BU6" s="101"/>
      <c r="BV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</row>
    <row r="7" spans="2:164" x14ac:dyDescent="0.25">
      <c r="B7" s="27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H7" s="23"/>
      <c r="BI7" s="23"/>
      <c r="BJ7" s="23"/>
      <c r="BK7" s="28"/>
      <c r="BL7" s="59"/>
      <c r="BM7" s="58"/>
      <c r="BN7" s="101"/>
      <c r="BO7" s="101"/>
      <c r="BR7" s="327"/>
      <c r="BS7" s="327"/>
      <c r="BT7" s="327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101"/>
      <c r="DE7" s="101"/>
      <c r="DF7" s="101"/>
      <c r="DG7" s="101"/>
      <c r="DQ7" s="101"/>
      <c r="DR7" s="101"/>
      <c r="DS7" s="101"/>
      <c r="DT7" s="101"/>
      <c r="DU7" s="101"/>
      <c r="DV7" s="101"/>
      <c r="DW7" s="101"/>
      <c r="DX7" s="101"/>
      <c r="EH7" s="135"/>
      <c r="EI7" s="135"/>
      <c r="EJ7" s="135"/>
      <c r="EK7" s="135"/>
      <c r="EL7" s="135"/>
      <c r="EM7" s="135"/>
      <c r="EN7" s="135"/>
      <c r="EO7" s="135"/>
      <c r="EP7" s="135"/>
      <c r="EQ7" s="135"/>
      <c r="ER7" s="135"/>
      <c r="ES7" s="135"/>
      <c r="ET7" s="135"/>
      <c r="EU7" s="135"/>
      <c r="EV7" s="135"/>
      <c r="EW7" s="135"/>
      <c r="EX7" s="135"/>
      <c r="EY7" s="135"/>
      <c r="EZ7" s="135"/>
      <c r="FA7" s="135"/>
      <c r="FB7" s="135"/>
      <c r="FC7" s="135"/>
      <c r="FD7" s="135"/>
      <c r="FE7" s="135"/>
      <c r="FF7" s="135"/>
      <c r="FG7" s="135"/>
      <c r="FH7" s="135"/>
    </row>
    <row r="8" spans="2:164" x14ac:dyDescent="0.25">
      <c r="B8" s="27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BC8" s="23"/>
      <c r="BI8" s="101"/>
      <c r="BJ8" s="23"/>
      <c r="BK8" s="23"/>
      <c r="BL8" s="59"/>
      <c r="BM8" s="58"/>
      <c r="BN8" s="101"/>
      <c r="BO8" s="101"/>
      <c r="BR8" s="56"/>
      <c r="BS8" s="56"/>
      <c r="BT8" s="56"/>
      <c r="CE8" s="101"/>
      <c r="CF8" s="101"/>
      <c r="CG8" s="101"/>
      <c r="CH8" s="101"/>
      <c r="CI8" s="101"/>
      <c r="CJ8" s="101"/>
      <c r="CK8" s="101"/>
      <c r="CL8" s="101"/>
      <c r="CM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V8" s="101"/>
      <c r="DW8" s="101"/>
      <c r="DX8" s="101"/>
      <c r="EH8" s="135"/>
      <c r="EI8" s="135"/>
      <c r="EJ8" s="135"/>
      <c r="EK8" s="135"/>
      <c r="EL8" s="135"/>
      <c r="EM8" s="135"/>
      <c r="EN8" s="135"/>
      <c r="EO8" s="135"/>
      <c r="EP8" s="135"/>
      <c r="EQ8" s="135"/>
      <c r="ER8" s="135"/>
      <c r="ES8" s="135"/>
      <c r="ET8" s="135"/>
      <c r="EU8" s="135"/>
      <c r="EV8" s="135"/>
      <c r="EW8" s="135"/>
      <c r="EX8" s="135"/>
      <c r="EY8" s="135"/>
      <c r="EZ8" s="135"/>
      <c r="FA8" s="135"/>
      <c r="FB8" s="135"/>
      <c r="FC8" s="135"/>
      <c r="FD8" s="135"/>
      <c r="FE8" s="135"/>
      <c r="FF8" s="135"/>
      <c r="FG8" s="135"/>
      <c r="FH8" s="135"/>
    </row>
    <row r="9" spans="2:164" x14ac:dyDescent="0.25">
      <c r="B9" s="27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>
        <f>1700/S13</f>
        <v>14497.444307696789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BC9" s="23"/>
      <c r="BH9" s="101"/>
      <c r="BI9" s="101"/>
      <c r="BJ9" s="23"/>
      <c r="BK9" s="58"/>
      <c r="BL9" s="59"/>
      <c r="BM9" s="58"/>
      <c r="BN9" s="101"/>
      <c r="BO9" s="101"/>
      <c r="BR9" s="57"/>
      <c r="BS9" s="57"/>
      <c r="BT9" s="57"/>
      <c r="CE9" s="101"/>
      <c r="CF9" s="101"/>
      <c r="CG9" s="101"/>
      <c r="CH9" s="101"/>
      <c r="CI9" s="101"/>
      <c r="CJ9" s="101"/>
      <c r="CK9" s="101"/>
      <c r="CL9" s="101"/>
      <c r="CM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G9" s="101"/>
      <c r="DV9" s="101"/>
      <c r="DW9" s="101"/>
      <c r="DX9" s="101"/>
      <c r="EH9" s="135"/>
      <c r="EI9" s="135"/>
      <c r="EJ9" s="135"/>
      <c r="EK9" s="135"/>
      <c r="EL9" s="135"/>
      <c r="EM9" s="135"/>
      <c r="EN9" s="135"/>
      <c r="EO9" s="135"/>
      <c r="EP9" s="135"/>
      <c r="EQ9" s="135"/>
      <c r="ER9" s="135"/>
      <c r="ES9" s="135"/>
      <c r="ET9" s="135"/>
      <c r="EU9" s="135"/>
      <c r="EV9" s="135"/>
      <c r="EW9" s="135"/>
      <c r="EX9" s="135"/>
      <c r="EY9" s="135"/>
      <c r="EZ9" s="135"/>
      <c r="FA9" s="135"/>
      <c r="FB9" s="135"/>
      <c r="FC9" s="135"/>
      <c r="FD9" s="135"/>
      <c r="FE9" s="135"/>
      <c r="FF9" s="135"/>
      <c r="FG9" s="135"/>
      <c r="FH9" s="135"/>
    </row>
    <row r="10" spans="2:164" x14ac:dyDescent="0.25">
      <c r="B10" s="27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>
        <f>S9/3600</f>
        <v>4.0270678632491084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BC10" s="23"/>
      <c r="BH10" s="19"/>
      <c r="BI10" s="101"/>
      <c r="BJ10" s="23"/>
      <c r="BK10" s="58"/>
      <c r="BL10" s="59"/>
      <c r="BM10" s="58"/>
      <c r="BN10" s="23"/>
      <c r="BR10" s="55"/>
      <c r="BS10" s="23"/>
      <c r="CE10" s="101"/>
      <c r="CF10" s="101"/>
      <c r="CG10" s="101"/>
      <c r="CH10" s="101"/>
      <c r="CI10" s="101"/>
      <c r="CJ10" s="101"/>
      <c r="CK10" s="101"/>
      <c r="CL10" s="101"/>
      <c r="CM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G10" s="101"/>
      <c r="DV10" s="101"/>
      <c r="DW10" s="101"/>
      <c r="DX10" s="101"/>
      <c r="EH10" s="135"/>
      <c r="EI10" s="135"/>
      <c r="EJ10" s="135"/>
      <c r="EK10" s="135"/>
      <c r="EL10" s="135"/>
      <c r="EM10" s="135"/>
      <c r="EN10" s="135"/>
      <c r="EO10" s="135"/>
      <c r="EP10" s="135"/>
      <c r="EQ10" s="135"/>
      <c r="ER10" s="135"/>
      <c r="ES10" s="135"/>
      <c r="ET10" s="135"/>
      <c r="EU10" s="135"/>
      <c r="EV10" s="135"/>
      <c r="EW10" s="135"/>
      <c r="EX10" s="135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</row>
    <row r="11" spans="2:164" x14ac:dyDescent="0.25">
      <c r="B11" s="27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H11" s="101"/>
      <c r="BJ11" s="23"/>
      <c r="BK11" s="23"/>
      <c r="BL11" s="59"/>
      <c r="BM11" s="58"/>
      <c r="BN11" s="23"/>
      <c r="BR11" s="23"/>
      <c r="BS11" s="23"/>
      <c r="BT11" s="101"/>
      <c r="BU11" s="101"/>
      <c r="BV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G11" s="101"/>
      <c r="DH11" s="101"/>
      <c r="DI11" s="101"/>
      <c r="DJ11" s="101"/>
      <c r="DK11" s="101"/>
      <c r="EH11" s="135"/>
      <c r="EI11" s="135"/>
      <c r="EJ11" s="135"/>
      <c r="EK11" s="135"/>
      <c r="EL11" s="135"/>
      <c r="EM11" s="135"/>
      <c r="EN11" s="135"/>
      <c r="EO11" s="135"/>
      <c r="EP11" s="135"/>
      <c r="EQ11" s="135"/>
      <c r="ER11" s="135"/>
      <c r="ES11" s="135"/>
      <c r="ET11" s="135"/>
      <c r="EU11" s="135"/>
      <c r="EV11" s="135"/>
      <c r="EW11" s="135"/>
      <c r="EX11" s="135"/>
      <c r="EY11" s="135"/>
      <c r="EZ11" s="135"/>
      <c r="FA11" s="135"/>
      <c r="FB11" s="135"/>
      <c r="FC11" s="135"/>
      <c r="FD11" s="135"/>
      <c r="FE11" s="135"/>
      <c r="FF11" s="135"/>
      <c r="FG11" s="135"/>
      <c r="FH11" s="135"/>
    </row>
    <row r="12" spans="2:164" ht="60" x14ac:dyDescent="0.25">
      <c r="B12" s="27"/>
      <c r="C12" s="40" t="s">
        <v>0</v>
      </c>
      <c r="D12" s="41" t="s">
        <v>1</v>
      </c>
      <c r="E12" s="41" t="s">
        <v>2</v>
      </c>
      <c r="F12" s="41" t="s">
        <v>3</v>
      </c>
      <c r="G12" s="41" t="s">
        <v>4</v>
      </c>
      <c r="H12" s="41" t="s">
        <v>293</v>
      </c>
      <c r="I12" s="41" t="s">
        <v>6</v>
      </c>
      <c r="J12" s="41" t="s">
        <v>7</v>
      </c>
      <c r="K12" s="41" t="s">
        <v>8</v>
      </c>
      <c r="L12" s="41" t="s">
        <v>9</v>
      </c>
      <c r="M12" s="41" t="s">
        <v>10</v>
      </c>
      <c r="N12" s="41" t="s">
        <v>11</v>
      </c>
      <c r="O12" s="41" t="s">
        <v>37</v>
      </c>
      <c r="P12" s="41" t="s">
        <v>36</v>
      </c>
      <c r="Q12" s="41" t="s">
        <v>43</v>
      </c>
      <c r="R12" s="41" t="s">
        <v>42</v>
      </c>
      <c r="S12" s="41" t="s">
        <v>28</v>
      </c>
      <c r="T12" s="41" t="s">
        <v>29</v>
      </c>
      <c r="U12" s="48" t="s">
        <v>30</v>
      </c>
      <c r="V12" s="41" t="s">
        <v>13</v>
      </c>
      <c r="W12" s="41" t="s">
        <v>38</v>
      </c>
      <c r="X12" s="41" t="s">
        <v>14</v>
      </c>
      <c r="Y12" s="41" t="s">
        <v>15</v>
      </c>
      <c r="Z12" s="41" t="s">
        <v>16</v>
      </c>
      <c r="AA12" s="41" t="s">
        <v>25</v>
      </c>
      <c r="AB12" s="41" t="s">
        <v>27</v>
      </c>
      <c r="AC12" s="41" t="s">
        <v>26</v>
      </c>
      <c r="AD12" s="41" t="s">
        <v>40</v>
      </c>
      <c r="AE12" s="41" t="s">
        <v>31</v>
      </c>
      <c r="AF12" s="41" t="s">
        <v>32</v>
      </c>
      <c r="AG12" s="41" t="s">
        <v>33</v>
      </c>
      <c r="AH12" s="41" t="s">
        <v>34</v>
      </c>
      <c r="AI12" s="41" t="s">
        <v>41</v>
      </c>
      <c r="AJ12" s="41" t="s">
        <v>22</v>
      </c>
      <c r="AK12" s="41" t="s">
        <v>39</v>
      </c>
      <c r="AL12" s="41" t="s">
        <v>17</v>
      </c>
      <c r="AM12" s="41" t="s">
        <v>23</v>
      </c>
      <c r="AN12" s="41" t="s">
        <v>24</v>
      </c>
      <c r="AO12" s="41" t="s">
        <v>12</v>
      </c>
      <c r="AP12" s="41" t="s">
        <v>20</v>
      </c>
      <c r="AQ12" s="41" t="s">
        <v>21</v>
      </c>
      <c r="AR12" s="41" t="s">
        <v>35</v>
      </c>
      <c r="AS12" s="41" t="s">
        <v>18</v>
      </c>
      <c r="AT12" s="41" t="s">
        <v>19</v>
      </c>
      <c r="AU12" s="41" t="s">
        <v>44</v>
      </c>
      <c r="AV12" s="41" t="s">
        <v>45</v>
      </c>
      <c r="AW12" s="41" t="s">
        <v>59</v>
      </c>
      <c r="AX12" s="49" t="s">
        <v>46</v>
      </c>
      <c r="AY12" s="51" t="s">
        <v>47</v>
      </c>
      <c r="AZ12" s="51" t="s">
        <v>48</v>
      </c>
      <c r="BA12" s="51" t="s">
        <v>49</v>
      </c>
      <c r="BB12" s="51" t="s">
        <v>50</v>
      </c>
      <c r="BC12" s="51" t="s">
        <v>51</v>
      </c>
      <c r="BD12" s="51" t="s">
        <v>52</v>
      </c>
      <c r="BE12" s="51" t="s">
        <v>53</v>
      </c>
      <c r="BF12" s="51" t="s">
        <v>54</v>
      </c>
      <c r="BG12" s="54" t="s">
        <v>55</v>
      </c>
      <c r="BH12" s="51" t="s">
        <v>56</v>
      </c>
      <c r="BI12" s="51" t="s">
        <v>57</v>
      </c>
      <c r="BJ12" s="51" t="s">
        <v>58</v>
      </c>
      <c r="BK12" s="28"/>
      <c r="BL12" s="59"/>
      <c r="BM12" s="58"/>
      <c r="BN12" s="20"/>
      <c r="BO12" s="135"/>
      <c r="BP12" s="135"/>
      <c r="BQ12" s="6"/>
      <c r="BR12" s="20"/>
      <c r="BS12" s="20"/>
      <c r="BT12" s="135"/>
      <c r="BU12" s="135"/>
      <c r="BV12" s="135"/>
      <c r="BW12" s="135"/>
      <c r="BX12" s="135"/>
      <c r="BY12" s="135">
        <v>0</v>
      </c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>
        <v>1</v>
      </c>
      <c r="CN12" s="135"/>
      <c r="CO12" s="135">
        <v>2</v>
      </c>
      <c r="CP12" s="135"/>
      <c r="CQ12" s="135">
        <v>3</v>
      </c>
      <c r="CR12" s="135"/>
      <c r="CS12" s="135">
        <v>4</v>
      </c>
      <c r="CT12" s="135"/>
      <c r="CU12" s="135">
        <v>5</v>
      </c>
      <c r="CV12" s="135"/>
      <c r="CW12" s="135">
        <v>6</v>
      </c>
      <c r="CX12" s="135"/>
      <c r="CY12" s="135">
        <v>7</v>
      </c>
      <c r="CZ12" s="135"/>
      <c r="DA12" s="135">
        <v>8</v>
      </c>
      <c r="DB12" s="135"/>
      <c r="DC12" s="135">
        <v>9</v>
      </c>
      <c r="DD12" s="135"/>
      <c r="DE12" s="135">
        <v>10</v>
      </c>
      <c r="DF12" s="135"/>
      <c r="DG12" s="135"/>
      <c r="DH12" s="135"/>
      <c r="DI12" s="135"/>
      <c r="DJ12" s="135"/>
      <c r="DK12" s="135"/>
      <c r="DL12" s="135"/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135"/>
      <c r="EO12" s="135"/>
      <c r="EP12" s="135"/>
      <c r="EQ12" s="135"/>
      <c r="ER12" s="135"/>
      <c r="ES12" s="135"/>
      <c r="ET12" s="135"/>
      <c r="EU12" s="135"/>
      <c r="EV12" s="135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5"/>
      <c r="FH12" s="135"/>
    </row>
    <row r="13" spans="2:164" x14ac:dyDescent="0.25">
      <c r="B13" s="27">
        <v>1700</v>
      </c>
      <c r="C13" s="7">
        <v>1</v>
      </c>
      <c r="D13" s="4">
        <v>9.8000000000000007</v>
      </c>
      <c r="E13" s="4">
        <v>1</v>
      </c>
      <c r="F13" s="4">
        <v>0.127</v>
      </c>
      <c r="G13" s="44">
        <v>5.3848000000000004E-3</v>
      </c>
      <c r="H13" s="45">
        <v>0</v>
      </c>
      <c r="I13" s="4">
        <v>6.7500000000000001E-5</v>
      </c>
      <c r="J13" s="46">
        <v>31</v>
      </c>
      <c r="K13" s="4">
        <f>P13</f>
        <v>1.484685855187089E-3</v>
      </c>
      <c r="L13" s="4">
        <f>Reservoir!BH10</f>
        <v>0.3044</v>
      </c>
      <c r="M13" s="4">
        <f>AX13</f>
        <v>2682.7802153569469</v>
      </c>
      <c r="N13" s="4">
        <f>M13*0.0689476</f>
        <v>184.97125717634464</v>
      </c>
      <c r="O13" s="4">
        <f>(3.14*F13^2)/4</f>
        <v>1.2661265000000001E-2</v>
      </c>
      <c r="P13" s="47">
        <f>L13/Q13</f>
        <v>1.484685855187089E-3</v>
      </c>
      <c r="Q13" s="43">
        <f>204.503154850536+1.95958803572816*BG13+-0.0351213330776962*AX13</f>
        <v>205.02653738938045</v>
      </c>
      <c r="R13" s="112">
        <f>9.93335855782682E-06+BG13*-6.23116671510213E-08+AX13*6.27709117124863E-09</f>
        <v>2.3760641686259717E-5</v>
      </c>
      <c r="S13" s="42">
        <f>P13/O13</f>
        <v>0.11726204729046338</v>
      </c>
      <c r="T13" s="42">
        <f>0.07275*(1-0.002*(BH13-291))</f>
        <v>6.8166741199171835E-2</v>
      </c>
      <c r="U13" s="42">
        <f>S13*(Q13/(D13*T13)^0.25)</f>
        <v>26.593034524854865</v>
      </c>
      <c r="V13" s="42">
        <f>(S13^2)/(D13*F13)</f>
        <v>1.1048037710710966E-2</v>
      </c>
      <c r="W13" s="42">
        <f>LN(AM13)</f>
        <v>0</v>
      </c>
      <c r="X13" s="42">
        <f>EXP(-4.62-(3.757*W13)-(0.481*W13^2)-(0.0207*W13^3))</f>
        <v>9.8527960611872571E-3</v>
      </c>
      <c r="Y13" s="42">
        <f>EXP(1.061-(4.602*W13)-(1.609*W13^2)-(0.179*W13^3)+(0.635*(10^-3)*W13^5))</f>
        <v>2.8892588039239029</v>
      </c>
      <c r="Z13" s="42" t="str">
        <f>IF(V13&lt;X13,"Segregated", IF(AND(V13&gt;X13,V13&gt;X13),"Distributed","Intermittent"))</f>
        <v>Distributed</v>
      </c>
      <c r="AA13" s="42">
        <f>0.98*AM13^0.4846/(V13^0.0868)</f>
        <v>1.4490017996055988</v>
      </c>
      <c r="AB13" s="42">
        <f>0.84*AM13^0.5351/(V13^0.0173)</f>
        <v>0.90809326148568859</v>
      </c>
      <c r="AC13" s="42">
        <f>1.06*AM13^0.5824/(V13^0.0609)</f>
        <v>1.3946646711871009</v>
      </c>
      <c r="AD13" s="42">
        <f>IF(Z13="Segregated",AA13,IF(Z13="Distributed",AC13,AB13))</f>
        <v>1.3946646711871009</v>
      </c>
      <c r="AE13" s="42">
        <f>1+AI13*(SIN(1.8*AN13)-((1/3)*SIN(AN13)^3))</f>
        <v>1</v>
      </c>
      <c r="AF13" s="42">
        <f>(1-AM13)*LN((4.7*U13^0.0868)/((AM13^0.3692)*(V13^0.5056)))</f>
        <v>0</v>
      </c>
      <c r="AG13" s="42">
        <f>(1-AM13)*LN((4.7*U13^0.1244)/((AM13^0.3692)*(V13^0.5056)))</f>
        <v>0</v>
      </c>
      <c r="AH13" s="42">
        <f>(1-AM13)*LN((4.7*U13^0.1244)/((AM13^0.3692)*(V13^0.5056)))</f>
        <v>0</v>
      </c>
      <c r="AI13" s="42">
        <f>IF(Z13="Segregated",AF13,IF(Z13="Distributed",AH13,AG13))</f>
        <v>0</v>
      </c>
      <c r="AJ13" s="42">
        <f>(LN(AL13))/(-0.0523+3.812*LN(AL13)-0.8725*(LN(AL13)^2)+0.01853*(LN(AL13)^4))</f>
        <v>0.22393233987520836</v>
      </c>
      <c r="AK13" s="42">
        <f>AD13*AE13</f>
        <v>1.3946646711871009</v>
      </c>
      <c r="AL13" s="42">
        <f>AM13/(AK13^2)</f>
        <v>0.51411514834422556</v>
      </c>
      <c r="AM13" s="42">
        <v>1</v>
      </c>
      <c r="AN13" s="42">
        <v>90</v>
      </c>
      <c r="AO13" s="42">
        <f>Q13*S13*F13/R13</f>
        <v>128502.95222481976</v>
      </c>
      <c r="AP13" s="42">
        <f>EXP(AJ13)*AQ13</f>
        <v>2.1390151206918985E-2</v>
      </c>
      <c r="AQ13" s="42">
        <f>(2*LOG(AO13/(((4.5223*LOG(AO13))-3.8215))))^(-2)</f>
        <v>1.7098628442336703E-2</v>
      </c>
      <c r="AR13" s="42">
        <f>Reservoir!BH10</f>
        <v>0.3044</v>
      </c>
      <c r="AS13" s="42">
        <f>(AP13*AR13*S13^2)/(2*E13*F13)</f>
        <v>3.5248426173364563E-4</v>
      </c>
      <c r="AT13" s="42">
        <f>(D13*Q13)/E13</f>
        <v>2009.2600664159286</v>
      </c>
      <c r="AU13" s="42">
        <f>AS13+AT13</f>
        <v>2009.2604189001904</v>
      </c>
      <c r="AV13" s="42">
        <f>AU13*0.0000442075</f>
        <v>8.8824379968530168E-2</v>
      </c>
      <c r="AW13" s="42">
        <f>AV13*50*3.28084</f>
        <v>14.570928938797627</v>
      </c>
      <c r="AX13" s="50">
        <f>Reservoir!D24</f>
        <v>2682.7802153569469</v>
      </c>
      <c r="AY13" s="5">
        <f>0.0174865883625187+-0.000124017589052688*BG13+0.0000167603402817045*AX13</f>
        <v>5.6454639740802101E-2</v>
      </c>
      <c r="AZ13" s="5">
        <f>(2.921948336+-0.006217212*BG13+0.00019548*AX13)*1000</f>
        <v>3145.7756362387704</v>
      </c>
      <c r="BA13" s="52">
        <f>(AZ13*R13)/AY13</f>
        <v>1.3239947692733809</v>
      </c>
      <c r="BB13" s="52">
        <f>0.023*(AO13)^0.8*(BA13)^0.3</f>
        <v>305.79064925196843</v>
      </c>
      <c r="BC13" s="5">
        <f>BB13*AY13/F13</f>
        <v>135.93150346162091</v>
      </c>
      <c r="BD13" s="5">
        <f>G13/((AY13*3.14*F13^2)/4)</f>
        <v>7.5334314111195519</v>
      </c>
      <c r="BE13" s="5">
        <f>BC13+(1/(BD13*3.14*F13^2))</f>
        <v>138.55252187181264</v>
      </c>
      <c r="BF13" s="5">
        <v>0</v>
      </c>
      <c r="BG13" s="53">
        <f>Reservoir!H24</f>
        <v>48.350060486791428</v>
      </c>
      <c r="BH13" s="5">
        <f>BG13+274.15</f>
        <v>322.50006048679143</v>
      </c>
      <c r="BI13" s="5">
        <f>((BH13-274.15)*(9/5))+32</f>
        <v>119.03010887622462</v>
      </c>
      <c r="BJ13" s="5">
        <f>AR13*AZ13*(BG13-(47.5-0.01*H13))</f>
        <v>813.99590870550469</v>
      </c>
      <c r="BK13" s="28"/>
      <c r="BL13" s="19">
        <f>47.5-0.01*H13</f>
        <v>47.5</v>
      </c>
      <c r="BM13" s="20"/>
      <c r="BN13" s="6">
        <v>-1700.9670000000001</v>
      </c>
      <c r="BO13" s="6">
        <v>2682</v>
      </c>
      <c r="BP13" s="6">
        <v>48.333329999999997</v>
      </c>
      <c r="BQ13" s="6"/>
      <c r="DG13" s="6"/>
      <c r="DH13" s="6"/>
      <c r="EC13" s="135"/>
      <c r="ED13" s="135"/>
      <c r="EE13" s="135"/>
      <c r="EF13" s="135"/>
      <c r="EG13" s="135"/>
      <c r="EH13" s="135"/>
      <c r="EI13" s="136"/>
      <c r="EJ13" s="136"/>
      <c r="EK13" s="136"/>
      <c r="EL13" s="135"/>
      <c r="EM13" s="135"/>
      <c r="EN13" s="135"/>
      <c r="EO13" s="135"/>
      <c r="EP13" s="135"/>
      <c r="EQ13" s="135"/>
      <c r="ER13" s="135"/>
      <c r="ES13" s="135"/>
      <c r="ET13" s="135"/>
      <c r="EU13" s="135"/>
      <c r="EV13" s="135"/>
      <c r="EW13" s="135"/>
      <c r="EX13" s="135"/>
      <c r="EY13" s="135"/>
      <c r="EZ13" s="135"/>
      <c r="FA13" s="135"/>
      <c r="FB13" s="135"/>
      <c r="FC13" s="135"/>
      <c r="FD13" s="135"/>
      <c r="FE13" s="135"/>
      <c r="FF13" s="135"/>
      <c r="FG13" s="135"/>
      <c r="FH13" s="135"/>
    </row>
    <row r="14" spans="2:164" x14ac:dyDescent="0.25">
      <c r="B14" s="27">
        <v>1650</v>
      </c>
      <c r="C14" s="7">
        <v>2</v>
      </c>
      <c r="D14" s="4">
        <v>9.8000000000000007</v>
      </c>
      <c r="E14" s="4">
        <v>1</v>
      </c>
      <c r="F14" s="4">
        <v>0.127</v>
      </c>
      <c r="G14" s="44">
        <v>5.3848000000000004E-3</v>
      </c>
      <c r="H14" s="45">
        <v>50</v>
      </c>
      <c r="I14" s="4">
        <v>6.7500000000000001E-5</v>
      </c>
      <c r="J14" s="46">
        <v>31</v>
      </c>
      <c r="K14" s="47">
        <f>P14</f>
        <v>1.4830723692410741E-3</v>
      </c>
      <c r="L14" s="4">
        <f t="shared" ref="L14:L47" si="0">$L$13</f>
        <v>0.3044</v>
      </c>
      <c r="M14" s="4">
        <f>AX14</f>
        <v>2668.2092864181491</v>
      </c>
      <c r="N14" s="4">
        <f>M14*0.0689476</f>
        <v>183.96662659624397</v>
      </c>
      <c r="O14" s="4">
        <f>(3.14*F14^2)/4</f>
        <v>1.2661265000000001E-2</v>
      </c>
      <c r="P14" s="47">
        <f>L14/Q14</f>
        <v>1.4830723692410741E-3</v>
      </c>
      <c r="Q14" s="43">
        <f t="shared" ref="Q14:Q47" si="1">204.503154850536+1.95958803572816*BG14+-0.0351213330776962*AX14</f>
        <v>205.24959288114121</v>
      </c>
      <c r="R14" s="112">
        <f t="shared" ref="R14:R47" si="2">9.93335855782682E-06+BG14*-6.23116671510213E-08+AX14*6.27709117124863E-09</f>
        <v>2.3678358660276845E-5</v>
      </c>
      <c r="S14" s="42">
        <f>P14/O14</f>
        <v>0.11713461247680022</v>
      </c>
      <c r="T14" s="42">
        <f t="shared" ref="T14:T47" si="3">0.07275*(1-0.002*(BH14-291))</f>
        <v>6.8188176886388396E-2</v>
      </c>
      <c r="U14" s="42">
        <f>S14*(Q14/(D14*T14)^0.25)</f>
        <v>26.590944326788659</v>
      </c>
      <c r="V14" s="42">
        <f>(S14^2)/(D14*F14)</f>
        <v>1.1024037795348033E-2</v>
      </c>
      <c r="W14" s="42">
        <f t="shared" ref="W14:W47" si="4">LN(AM14)</f>
        <v>0</v>
      </c>
      <c r="X14" s="42">
        <f>EXP(-4.62-(3.757*W14)-(0.481*W14^2)-(0.0207*W14^3))</f>
        <v>9.8527960611872571E-3</v>
      </c>
      <c r="Y14" s="42">
        <f>EXP(1.061-(4.602*W14)-(1.609*W14^2)-(0.179*W14^3)+(0.635*(10^-3)*W14^5))</f>
        <v>2.8892588039239029</v>
      </c>
      <c r="Z14" s="42" t="str">
        <f>IF(V14&lt;X14,"Segregated", IF(AND(V14&gt;X14,V14&gt;X14),"Distributed","Intermittent"))</f>
        <v>Distributed</v>
      </c>
      <c r="AA14" s="42">
        <f>0.98*AM14^0.4846/(V14^0.0868)</f>
        <v>1.4492753430705678</v>
      </c>
      <c r="AB14" s="42">
        <f>0.84*AM14^0.5351/(V14^0.0173)</f>
        <v>0.90812742648603906</v>
      </c>
      <c r="AC14" s="42">
        <f t="shared" ref="AC14:AC47" si="5">1.06*AM14^0.5824/(V14^0.0609)</f>
        <v>1.3948493906066315</v>
      </c>
      <c r="AD14" s="42">
        <f t="shared" ref="AD14:AD47" si="6">IF(Z14="Segregated",AA14,IF(Z14="Distributed",AC14,AB14))</f>
        <v>1.3948493906066315</v>
      </c>
      <c r="AE14" s="42">
        <f t="shared" ref="AE14:AE47" si="7">1+AI14*(SIN(1.8*AN14)-((1/3)*SIN(AN14)^3))</f>
        <v>1</v>
      </c>
      <c r="AF14" s="42">
        <f t="shared" ref="AF14:AF47" si="8">(1-AM14)*LN((4.7*U14^0.0868)/((AM14^0.3692)*(V14^0.5056)))</f>
        <v>0</v>
      </c>
      <c r="AG14" s="42">
        <f t="shared" ref="AG14:AG47" si="9">(1-AM14)*LN((4.7*U14^0.1244)/((AM14^0.3692)*(V14^0.5056)))</f>
        <v>0</v>
      </c>
      <c r="AH14" s="42">
        <f t="shared" ref="AH14:AH47" si="10">(1-AM14)*LN((4.7*U14^0.1244)/((AM14^0.3692)*(V14^0.5056)))</f>
        <v>0</v>
      </c>
      <c r="AI14" s="42">
        <f t="shared" ref="AI14:AI47" si="11">IF(Z14="Segregated",AF14,IF(Z14="Distributed",AH14,AG14))</f>
        <v>0</v>
      </c>
      <c r="AJ14" s="42">
        <f t="shared" ref="AJ14:AJ47" si="12">(LN(AL14))/(-0.0523+3.812*LN(AL14)-0.8725*(LN(AL14)^2)+0.01853*(LN(AL14)^4))</f>
        <v>0.22392264710668552</v>
      </c>
      <c r="AK14" s="42">
        <f t="shared" ref="AK14:AK47" si="13">AD14*AE14</f>
        <v>1.3948493906066315</v>
      </c>
      <c r="AL14" s="42">
        <f t="shared" ref="AL14:AL47" si="14">AM14/(AK14^2)</f>
        <v>0.51397898918010843</v>
      </c>
      <c r="AM14" s="42">
        <v>1</v>
      </c>
      <c r="AN14" s="42">
        <v>90</v>
      </c>
      <c r="AO14" s="42">
        <f t="shared" ref="AO14:AO47" si="15">Q14*S14*F14/R14</f>
        <v>128949.50394356406</v>
      </c>
      <c r="AP14" s="42">
        <f t="shared" ref="AP14:AP47" si="16">EXP(AJ14)*AQ14</f>
        <v>2.1374812978944734E-2</v>
      </c>
      <c r="AQ14" s="42">
        <f>(2*LOG(AO14/(((4.5223*LOG(AO14))-3.8215))))^(-2)</f>
        <v>1.7086533150044065E-2</v>
      </c>
      <c r="AR14" s="42">
        <f t="shared" ref="AR14:AR47" si="17">$AR$13</f>
        <v>0.3044</v>
      </c>
      <c r="AS14" s="42">
        <f>(AP14*AR14*S14^2)/(2*E14*F14)</f>
        <v>3.5146634508508132E-4</v>
      </c>
      <c r="AT14" s="42">
        <f>(D14*Q14)/E14</f>
        <v>2011.4460102351841</v>
      </c>
      <c r="AU14" s="42">
        <f>AS14+AT14</f>
        <v>2011.4463617015292</v>
      </c>
      <c r="AV14" s="42">
        <f>AU14*0.0000442075</f>
        <v>8.892101503492035E-2</v>
      </c>
      <c r="AW14" s="42">
        <f>AV14*50*3.28084</f>
        <v>14.586781148358405</v>
      </c>
      <c r="AX14" s="50">
        <f>AX13-AW13</f>
        <v>2668.2092864181491</v>
      </c>
      <c r="AY14" s="5">
        <f t="shared" ref="AY14:AY47" si="18">0.0174865883625187+-0.000124017589052688*BG14+0.0000167603402817045*AX14</f>
        <v>5.6228696819397447E-2</v>
      </c>
      <c r="AZ14" s="5">
        <f t="shared" ref="AZ14:AZ47" si="19">(2.921948336+-0.006217212*BG14+0.00019548*AX14)*1000</f>
        <v>3143.8432575226043</v>
      </c>
      <c r="BA14" s="52">
        <f>(AZ14*R14)/AY14</f>
        <v>1.32389780368577</v>
      </c>
      <c r="BB14" s="52">
        <f>0.023*(AO14)^0.8*(BA14)^0.3</f>
        <v>306.63372237708251</v>
      </c>
      <c r="BC14" s="5">
        <f>BB14*AY14/F14</f>
        <v>135.76074496176582</v>
      </c>
      <c r="BD14" s="5">
        <f>G14/((AY14*3.14*F14^2)/4)</f>
        <v>7.5637028845399126</v>
      </c>
      <c r="BE14" s="5">
        <f t="shared" ref="BE14:BE47" si="20">BC14+(1/(BD14*3.14*F14^2))</f>
        <v>138.37127352454428</v>
      </c>
      <c r="BF14" s="5">
        <f>BJ13/(3.14*BE13*F13*50*2)</f>
        <v>0.14732431076665248</v>
      </c>
      <c r="BG14" s="53">
        <f>BG13-BF14</f>
        <v>48.202736176024779</v>
      </c>
      <c r="BH14" s="5">
        <f t="shared" ref="BH14:BH47" si="21">BG14+274.15</f>
        <v>322.35273617602473</v>
      </c>
      <c r="BI14" s="5">
        <f t="shared" ref="BI14:BI47" si="22">((BH14-274.15)*(9/5))+32</f>
        <v>118.76492511684457</v>
      </c>
      <c r="BJ14" s="5">
        <f>AR14*AZ14*(BG14-(47.5-0.011*H14))</f>
        <v>1198.8508413290231</v>
      </c>
      <c r="BK14" s="30"/>
      <c r="BL14" s="19">
        <f t="shared" ref="BL14:BL47" si="23">47.5-0.01*H14</f>
        <v>47</v>
      </c>
      <c r="BM14" s="20"/>
      <c r="BN14" s="6">
        <v>-1631.991</v>
      </c>
      <c r="BO14" s="6">
        <v>2661.1489999999999</v>
      </c>
      <c r="BP14" s="6">
        <v>47.766509999999997</v>
      </c>
      <c r="BQ14" s="6"/>
      <c r="DG14" s="6"/>
      <c r="DH14" s="6"/>
      <c r="EC14" s="135"/>
      <c r="ED14" s="135"/>
      <c r="EE14" s="135"/>
      <c r="EF14" s="135"/>
      <c r="EG14" s="135"/>
      <c r="EH14" s="135"/>
      <c r="EI14" s="136"/>
      <c r="EJ14" s="136"/>
      <c r="EK14" s="136"/>
      <c r="EL14" s="135"/>
      <c r="EM14" s="135"/>
      <c r="EN14" s="135"/>
      <c r="EO14" s="135"/>
      <c r="EP14" s="135"/>
      <c r="EQ14" s="135"/>
      <c r="ER14" s="135"/>
      <c r="ES14" s="135"/>
      <c r="ET14" s="135"/>
      <c r="EU14" s="135"/>
      <c r="EV14" s="135"/>
      <c r="EW14" s="135"/>
      <c r="EX14" s="135"/>
      <c r="EY14" s="135"/>
      <c r="EZ14" s="135"/>
      <c r="FA14" s="135"/>
      <c r="FB14" s="135"/>
      <c r="FC14" s="135"/>
      <c r="FD14" s="135"/>
      <c r="FE14" s="135"/>
      <c r="FF14" s="135"/>
      <c r="FG14" s="135"/>
      <c r="FH14" s="135"/>
    </row>
    <row r="15" spans="2:164" x14ac:dyDescent="0.25">
      <c r="B15" s="27">
        <v>1600</v>
      </c>
      <c r="C15" s="7">
        <v>3</v>
      </c>
      <c r="D15" s="4">
        <v>9.8000000000000007</v>
      </c>
      <c r="E15" s="4">
        <v>1</v>
      </c>
      <c r="F15" s="4">
        <v>0.127</v>
      </c>
      <c r="G15" s="44">
        <v>5.3848000000000004E-3</v>
      </c>
      <c r="H15" s="45">
        <v>100</v>
      </c>
      <c r="I15" s="4">
        <v>6.7500000000000001E-5</v>
      </c>
      <c r="J15" s="46">
        <v>31</v>
      </c>
      <c r="K15" s="47">
        <f t="shared" ref="K15:K47" si="24">P15</f>
        <v>1.482447167832089E-3</v>
      </c>
      <c r="L15" s="4">
        <f t="shared" si="0"/>
        <v>0.3044</v>
      </c>
      <c r="M15" s="4">
        <f t="shared" ref="M15:M47" si="25">AX15</f>
        <v>2653.6225052697905</v>
      </c>
      <c r="N15" s="4">
        <f t="shared" ref="N15:N47" si="26">M15*0.0689476</f>
        <v>182.9609030443394</v>
      </c>
      <c r="O15" s="4">
        <f t="shared" ref="O15:O47" si="27">(3.14*F15^2)/4</f>
        <v>1.2661265000000001E-2</v>
      </c>
      <c r="P15" s="47">
        <f t="shared" ref="P15:P47" si="28">L15/Q15</f>
        <v>1.482447167832089E-3</v>
      </c>
      <c r="Q15" s="43">
        <f t="shared" si="1"/>
        <v>205.33615403316566</v>
      </c>
      <c r="R15" s="112">
        <f t="shared" si="2"/>
        <v>2.3600334127137282E-5</v>
      </c>
      <c r="S15" s="42">
        <f t="shared" ref="S15:S47" si="29">P15/O15</f>
        <v>0.11708523341325601</v>
      </c>
      <c r="T15" s="42">
        <f t="shared" si="3"/>
        <v>6.8219788658220454E-2</v>
      </c>
      <c r="U15" s="42">
        <f t="shared" ref="U15:U47" si="30">S15*(Q15/(D15*T15)^0.25)</f>
        <v>26.587863355020914</v>
      </c>
      <c r="V15" s="42">
        <f t="shared" ref="V15:V47" si="31">(S15^2)/(D15*F15)</f>
        <v>1.1014745206039402E-2</v>
      </c>
      <c r="W15" s="42">
        <f t="shared" si="4"/>
        <v>0</v>
      </c>
      <c r="X15" s="42">
        <f t="shared" ref="X15:X47" si="32">EXP(-4.62-(3.757*W15)-(0.481*W15^2)-(0.0207*W15^3))</f>
        <v>9.8527960611872571E-3</v>
      </c>
      <c r="Y15" s="42">
        <f t="shared" ref="Y15:Y47" si="33">EXP(1.061-(4.602*W15)-(1.609*W15^2)-(0.179*W15^3)+(0.635*(10^-3)*W15^5))</f>
        <v>2.8892588039239029</v>
      </c>
      <c r="Z15" s="42" t="str">
        <f t="shared" ref="Z15:Z47" si="34">IF(V15&lt;X15,"Segregated", IF(AND(V15&gt;X15,V15&gt;X15),"Distributed","Intermittent"))</f>
        <v>Distributed</v>
      </c>
      <c r="AA15" s="42">
        <f t="shared" ref="AA15:AA47" si="35">0.98*AM15^0.4846/(V15^0.0868)</f>
        <v>1.4493814309283415</v>
      </c>
      <c r="AB15" s="42">
        <f t="shared" ref="AB15:AB47" si="36">0.84*AM15^0.5351/(V15^0.0173)</f>
        <v>0.90814067524562747</v>
      </c>
      <c r="AC15" s="42">
        <f t="shared" si="5"/>
        <v>1.3949210271988282</v>
      </c>
      <c r="AD15" s="42">
        <f t="shared" si="6"/>
        <v>1.3949210271988282</v>
      </c>
      <c r="AE15" s="42">
        <f t="shared" si="7"/>
        <v>1</v>
      </c>
      <c r="AF15" s="42">
        <f t="shared" si="8"/>
        <v>0</v>
      </c>
      <c r="AG15" s="42">
        <f t="shared" si="9"/>
        <v>0</v>
      </c>
      <c r="AH15" s="42">
        <f t="shared" si="10"/>
        <v>0</v>
      </c>
      <c r="AI15" s="42">
        <f t="shared" si="11"/>
        <v>0</v>
      </c>
      <c r="AJ15" s="42">
        <f t="shared" si="12"/>
        <v>0.2239188884303967</v>
      </c>
      <c r="AK15" s="42">
        <f t="shared" si="13"/>
        <v>1.3949210271988282</v>
      </c>
      <c r="AL15" s="42">
        <f t="shared" si="14"/>
        <v>0.51392619944207429</v>
      </c>
      <c r="AM15" s="42">
        <v>1</v>
      </c>
      <c r="AN15" s="42">
        <v>90</v>
      </c>
      <c r="AO15" s="42">
        <f t="shared" si="15"/>
        <v>129375.82099439792</v>
      </c>
      <c r="AP15" s="42">
        <f t="shared" si="16"/>
        <v>2.1360350571468917E-2</v>
      </c>
      <c r="AQ15" s="42">
        <f t="shared" ref="AQ15:AQ47" si="37">(2*LOG(AO15/(((4.5223*LOG(AO15))-3.8215))))^(-2)</f>
        <v>1.7075036414047447E-2</v>
      </c>
      <c r="AR15" s="42">
        <f t="shared" si="17"/>
        <v>0.3044</v>
      </c>
      <c r="AS15" s="42">
        <f t="shared" ref="AS15:AS47" si="38">(AP15*AR15*S15^2)/(2*E15*F15)</f>
        <v>3.5093247535177631E-4</v>
      </c>
      <c r="AT15" s="42">
        <f t="shared" ref="AT15:AT47" si="39">(D15*Q15)/E15</f>
        <v>2012.2943095250237</v>
      </c>
      <c r="AU15" s="42">
        <f t="shared" ref="AU15:AU47" si="40">AS15+AT15</f>
        <v>2012.294660457499</v>
      </c>
      <c r="AV15" s="42">
        <f t="shared" ref="AV15:AV47" si="41">AU15*0.0000442075</f>
        <v>8.8958516202174889E-2</v>
      </c>
      <c r="AW15" s="42">
        <f t="shared" ref="AW15:AW47" si="42">AV15*50*3.28084</f>
        <v>14.592932914837172</v>
      </c>
      <c r="AX15" s="50">
        <f>AX14-AW14</f>
        <v>2653.6225052697905</v>
      </c>
      <c r="AY15" s="5">
        <f t="shared" si="18"/>
        <v>5.6011161841731369E-2</v>
      </c>
      <c r="AZ15" s="5">
        <f t="shared" si="19"/>
        <v>3142.3426039023179</v>
      </c>
      <c r="BA15" s="52">
        <f>(AZ15*R15)/AY15</f>
        <v>1.3240278000942984</v>
      </c>
      <c r="BB15" s="52">
        <f>0.023*(AO15)^0.8*(BA15)^0.3</f>
        <v>307.45351476282235</v>
      </c>
      <c r="BC15" s="5">
        <f>BB15*AY15/F15</f>
        <v>135.59707538731956</v>
      </c>
      <c r="BD15" s="5">
        <f>G15/((AY15*3.14*F15^2)/4)</f>
        <v>7.593078635443109</v>
      </c>
      <c r="BE15" s="5">
        <f t="shared" si="20"/>
        <v>138.19750445811752</v>
      </c>
      <c r="BF15" s="5">
        <f t="shared" ref="BF15:BF47" si="43">BJ14/(3.14*BE14*F14*50*2)</f>
        <v>0.21726303664653571</v>
      </c>
      <c r="BG15" s="53">
        <f t="shared" ref="BG15:BG47" si="44">BG14-BF15</f>
        <v>47.985473139378243</v>
      </c>
      <c r="BH15" s="5">
        <f t="shared" si="21"/>
        <v>322.13547313937823</v>
      </c>
      <c r="BI15" s="5">
        <f t="shared" si="22"/>
        <v>118.37385165088087</v>
      </c>
      <c r="BJ15" s="5">
        <f t="shared" ref="BJ15:BJ47" si="45">AR15*AZ15*(BG15-(47.5-0.011*H15))</f>
        <v>1516.5511770534331</v>
      </c>
      <c r="BK15" s="30"/>
      <c r="BL15" s="19">
        <f t="shared" si="23"/>
        <v>46.5</v>
      </c>
      <c r="BM15" s="20"/>
      <c r="BN15" s="6">
        <v>-1587.4290000000001</v>
      </c>
      <c r="BO15" s="6">
        <v>2647.7190000000001</v>
      </c>
      <c r="BP15" s="6">
        <v>47.38984</v>
      </c>
      <c r="BQ15" s="6"/>
      <c r="DG15" s="6"/>
      <c r="DH15" s="6"/>
      <c r="EC15" s="135"/>
      <c r="ED15" s="135"/>
      <c r="EE15" s="135"/>
      <c r="EF15" s="135"/>
      <c r="EG15" s="135"/>
      <c r="EH15" s="135"/>
      <c r="EI15" s="136"/>
      <c r="EJ15" s="136"/>
      <c r="EK15" s="136"/>
      <c r="EL15" s="135"/>
      <c r="EM15" s="135"/>
      <c r="EN15" s="135"/>
      <c r="EO15" s="135"/>
      <c r="EP15" s="135"/>
      <c r="EQ15" s="135"/>
      <c r="ER15" s="135"/>
      <c r="ES15" s="135"/>
      <c r="ET15" s="135"/>
      <c r="EU15" s="135"/>
      <c r="EV15" s="135"/>
      <c r="EW15" s="135"/>
      <c r="EX15" s="135"/>
      <c r="EY15" s="135"/>
      <c r="EZ15" s="135"/>
      <c r="FA15" s="135"/>
      <c r="FB15" s="135"/>
      <c r="FC15" s="135"/>
      <c r="FD15" s="135"/>
      <c r="FE15" s="135"/>
      <c r="FF15" s="135"/>
      <c r="FG15" s="135"/>
      <c r="FH15" s="135"/>
    </row>
    <row r="16" spans="2:164" x14ac:dyDescent="0.25">
      <c r="B16" s="27">
        <v>1550</v>
      </c>
      <c r="C16" s="7">
        <v>4</v>
      </c>
      <c r="D16" s="4">
        <v>9.8000000000000007</v>
      </c>
      <c r="E16" s="4">
        <v>1</v>
      </c>
      <c r="F16" s="4">
        <v>0.127</v>
      </c>
      <c r="G16" s="44">
        <v>5.3848000000000004E-3</v>
      </c>
      <c r="H16" s="45">
        <v>150</v>
      </c>
      <c r="I16" s="4">
        <v>6.7500000000000001E-5</v>
      </c>
      <c r="J16" s="46">
        <v>31</v>
      </c>
      <c r="K16" s="47">
        <f t="shared" si="24"/>
        <v>1.4826401328343303E-3</v>
      </c>
      <c r="L16" s="4">
        <f t="shared" si="0"/>
        <v>0.3044</v>
      </c>
      <c r="M16" s="4">
        <f t="shared" si="25"/>
        <v>2639.0295723549534</v>
      </c>
      <c r="N16" s="4">
        <f t="shared" si="26"/>
        <v>181.95475534290037</v>
      </c>
      <c r="O16" s="4">
        <f t="shared" si="27"/>
        <v>1.2661265000000001E-2</v>
      </c>
      <c r="P16" s="47">
        <f t="shared" si="28"/>
        <v>1.4826401328343303E-3</v>
      </c>
      <c r="Q16" s="43">
        <f t="shared" si="1"/>
        <v>205.30942961734434</v>
      </c>
      <c r="R16" s="112">
        <f t="shared" si="2"/>
        <v>2.3525880143284666E-5</v>
      </c>
      <c r="S16" s="42">
        <f t="shared" si="29"/>
        <v>0.11710047399168488</v>
      </c>
      <c r="T16" s="42">
        <f t="shared" si="3"/>
        <v>6.8259827959867111E-2</v>
      </c>
      <c r="U16" s="42">
        <f t="shared" si="30"/>
        <v>26.583963573266868</v>
      </c>
      <c r="V16" s="42">
        <f t="shared" si="31"/>
        <v>1.1017612894968075E-2</v>
      </c>
      <c r="W16" s="42">
        <f t="shared" si="4"/>
        <v>0</v>
      </c>
      <c r="X16" s="42">
        <f t="shared" si="32"/>
        <v>9.8527960611872571E-3</v>
      </c>
      <c r="Y16" s="42">
        <f t="shared" si="33"/>
        <v>2.8892588039239029</v>
      </c>
      <c r="Z16" s="42" t="str">
        <f t="shared" si="34"/>
        <v>Distributed</v>
      </c>
      <c r="AA16" s="42">
        <f t="shared" si="35"/>
        <v>1.4493486818887977</v>
      </c>
      <c r="AB16" s="42">
        <f t="shared" si="36"/>
        <v>0.90813658547163156</v>
      </c>
      <c r="AC16" s="42">
        <f t="shared" si="5"/>
        <v>1.3948989133402898</v>
      </c>
      <c r="AD16" s="42">
        <f t="shared" si="6"/>
        <v>1.3948989133402898</v>
      </c>
      <c r="AE16" s="42">
        <f t="shared" si="7"/>
        <v>1</v>
      </c>
      <c r="AF16" s="42">
        <f t="shared" si="8"/>
        <v>0</v>
      </c>
      <c r="AG16" s="42">
        <f t="shared" si="9"/>
        <v>0</v>
      </c>
      <c r="AH16" s="42">
        <f t="shared" si="10"/>
        <v>0</v>
      </c>
      <c r="AI16" s="42">
        <f t="shared" si="11"/>
        <v>0</v>
      </c>
      <c r="AJ16" s="42">
        <f t="shared" si="12"/>
        <v>0.22392004869679208</v>
      </c>
      <c r="AK16" s="42">
        <f t="shared" si="13"/>
        <v>1.3948989133402898</v>
      </c>
      <c r="AL16" s="42">
        <f t="shared" si="14"/>
        <v>0.5139424945029577</v>
      </c>
      <c r="AM16" s="42">
        <v>1</v>
      </c>
      <c r="AN16" s="42">
        <v>90</v>
      </c>
      <c r="AO16" s="42">
        <f t="shared" si="15"/>
        <v>129785.26562425101</v>
      </c>
      <c r="AP16" s="42">
        <f t="shared" si="16"/>
        <v>2.1346620102879032E-2</v>
      </c>
      <c r="AQ16" s="42">
        <f t="shared" si="37"/>
        <v>1.706404075362377E-2</v>
      </c>
      <c r="AR16" s="42">
        <f t="shared" si="17"/>
        <v>0.3044</v>
      </c>
      <c r="AS16" s="42">
        <f t="shared" si="38"/>
        <v>3.5079820191828134E-4</v>
      </c>
      <c r="AT16" s="42">
        <f t="shared" si="39"/>
        <v>2012.0324102499746</v>
      </c>
      <c r="AU16" s="42">
        <f t="shared" si="40"/>
        <v>2012.0327610481766</v>
      </c>
      <c r="AV16" s="42">
        <f t="shared" si="41"/>
        <v>8.8946938284037269E-2</v>
      </c>
      <c r="AW16" s="42">
        <f t="shared" si="42"/>
        <v>14.59103364999004</v>
      </c>
      <c r="AX16" s="50">
        <f t="shared" ref="AX16:AX47" si="46">AX15-AW15</f>
        <v>2639.0295723549534</v>
      </c>
      <c r="AY16" s="5">
        <f t="shared" si="18"/>
        <v>5.580070700186595E-2</v>
      </c>
      <c r="AZ16" s="5">
        <f t="shared" si="19"/>
        <v>3141.2008559099354</v>
      </c>
      <c r="BA16" s="52">
        <f>(AZ16*R16)/AY16</f>
        <v>1.3243472854143081</v>
      </c>
      <c r="BB16" s="52">
        <f>0.023*(AO16)^0.8*(BA16)^0.3</f>
        <v>308.25399511252863</v>
      </c>
      <c r="BC16" s="5">
        <f>BB16*AY16/F16</f>
        <v>135.43929813723486</v>
      </c>
      <c r="BD16" s="5">
        <f>G16/((AY16*3.14*F16^2)/4)</f>
        <v>7.621716268085545</v>
      </c>
      <c r="BE16" s="5">
        <f t="shared" si="20"/>
        <v>138.02995642546588</v>
      </c>
      <c r="BF16" s="5">
        <f t="shared" si="43"/>
        <v>0.27518420375708791</v>
      </c>
      <c r="BG16" s="53">
        <f t="shared" si="44"/>
        <v>47.710288935621158</v>
      </c>
      <c r="BH16" s="5">
        <f t="shared" si="21"/>
        <v>321.86028893562116</v>
      </c>
      <c r="BI16" s="5">
        <f t="shared" si="22"/>
        <v>117.87852008411812</v>
      </c>
      <c r="BJ16" s="5">
        <f t="shared" si="45"/>
        <v>1778.7739403098647</v>
      </c>
      <c r="BK16" s="28"/>
      <c r="BL16" s="19">
        <f t="shared" si="23"/>
        <v>46</v>
      </c>
      <c r="BM16" s="20"/>
      <c r="BN16" s="6">
        <v>-1542.867</v>
      </c>
      <c r="BO16" s="6">
        <v>2634.3220000000001</v>
      </c>
      <c r="BP16" s="6">
        <v>47.006160000000001</v>
      </c>
      <c r="BQ16" s="6"/>
      <c r="DG16" s="6"/>
      <c r="DH16" s="6"/>
      <c r="EC16" s="135"/>
      <c r="ED16" s="135"/>
      <c r="EE16" s="135"/>
      <c r="EF16" s="135"/>
      <c r="EG16" s="135"/>
      <c r="EH16" s="135"/>
      <c r="EI16" s="136"/>
      <c r="EJ16" s="136"/>
      <c r="EK16" s="136"/>
      <c r="EL16" s="135"/>
      <c r="EM16" s="135"/>
      <c r="EN16" s="135"/>
      <c r="EO16" s="135"/>
      <c r="EP16" s="135"/>
      <c r="EQ16" s="135"/>
      <c r="ER16" s="135"/>
      <c r="ES16" s="135"/>
      <c r="ET16" s="135"/>
      <c r="EU16" s="135"/>
      <c r="EV16" s="135"/>
      <c r="EW16" s="135"/>
      <c r="EX16" s="135"/>
      <c r="EY16" s="135"/>
      <c r="EZ16" s="135"/>
      <c r="FA16" s="135"/>
      <c r="FB16" s="135"/>
      <c r="FC16" s="135"/>
      <c r="FD16" s="135"/>
      <c r="FE16" s="135"/>
      <c r="FF16" s="135"/>
      <c r="FG16" s="135"/>
      <c r="FH16" s="135"/>
    </row>
    <row r="17" spans="2:164" x14ac:dyDescent="0.25">
      <c r="B17" s="27">
        <v>1500</v>
      </c>
      <c r="C17" s="7">
        <v>5</v>
      </c>
      <c r="D17" s="4">
        <v>9.8000000000000007</v>
      </c>
      <c r="E17" s="4">
        <v>1</v>
      </c>
      <c r="F17" s="4">
        <v>0.127</v>
      </c>
      <c r="G17" s="44">
        <v>5.3848000000000004E-3</v>
      </c>
      <c r="H17" s="45">
        <v>200</v>
      </c>
      <c r="I17" s="4">
        <v>6.7500000000000001E-5</v>
      </c>
      <c r="J17" s="46">
        <v>31</v>
      </c>
      <c r="K17" s="47">
        <f t="shared" si="24"/>
        <v>1.4835129932644247E-3</v>
      </c>
      <c r="L17" s="4">
        <f t="shared" si="0"/>
        <v>0.3044</v>
      </c>
      <c r="M17" s="4">
        <f t="shared" si="25"/>
        <v>2624.4385387049633</v>
      </c>
      <c r="N17" s="4">
        <f t="shared" si="26"/>
        <v>180.94873859121432</v>
      </c>
      <c r="O17" s="4">
        <f t="shared" si="27"/>
        <v>1.2661265000000001E-2</v>
      </c>
      <c r="P17" s="47">
        <f t="shared" si="28"/>
        <v>1.4835129932644247E-3</v>
      </c>
      <c r="Q17" s="43">
        <f t="shared" si="1"/>
        <v>205.18863089306495</v>
      </c>
      <c r="R17" s="112">
        <f t="shared" si="2"/>
        <v>2.345442736802205E-5</v>
      </c>
      <c r="S17" s="42">
        <f t="shared" si="29"/>
        <v>0.11716941342467949</v>
      </c>
      <c r="T17" s="42">
        <f t="shared" si="3"/>
        <v>6.8306847354316691E-2</v>
      </c>
      <c r="U17" s="42">
        <f t="shared" si="30"/>
        <v>26.579387587461152</v>
      </c>
      <c r="V17" s="42">
        <f t="shared" si="31"/>
        <v>1.1030589299601044E-2</v>
      </c>
      <c r="W17" s="42">
        <f t="shared" si="4"/>
        <v>0</v>
      </c>
      <c r="X17" s="42">
        <f t="shared" si="32"/>
        <v>9.8527960611872571E-3</v>
      </c>
      <c r="Y17" s="42">
        <f t="shared" si="33"/>
        <v>2.8892588039239029</v>
      </c>
      <c r="Z17" s="42" t="str">
        <f t="shared" si="34"/>
        <v>Distributed</v>
      </c>
      <c r="AA17" s="42">
        <f t="shared" si="35"/>
        <v>1.4492006069161454</v>
      </c>
      <c r="AB17" s="42">
        <f t="shared" si="36"/>
        <v>0.90811809261104903</v>
      </c>
      <c r="AC17" s="42">
        <f t="shared" si="5"/>
        <v>1.3947989235391536</v>
      </c>
      <c r="AD17" s="42">
        <f t="shared" si="6"/>
        <v>1.3947989235391536</v>
      </c>
      <c r="AE17" s="42">
        <f t="shared" si="7"/>
        <v>1</v>
      </c>
      <c r="AF17" s="42">
        <f t="shared" si="8"/>
        <v>0</v>
      </c>
      <c r="AG17" s="42">
        <f t="shared" si="9"/>
        <v>0</v>
      </c>
      <c r="AH17" s="42">
        <f t="shared" si="10"/>
        <v>0</v>
      </c>
      <c r="AI17" s="42">
        <f t="shared" si="11"/>
        <v>0</v>
      </c>
      <c r="AJ17" s="42">
        <f t="shared" si="12"/>
        <v>0.2239252951487857</v>
      </c>
      <c r="AK17" s="42">
        <f t="shared" si="13"/>
        <v>1.3947989235391536</v>
      </c>
      <c r="AL17" s="42">
        <f t="shared" si="14"/>
        <v>0.51401618376229263</v>
      </c>
      <c r="AM17" s="42">
        <v>1</v>
      </c>
      <c r="AN17" s="42">
        <v>90</v>
      </c>
      <c r="AO17" s="42">
        <f t="shared" si="15"/>
        <v>130180.65014042522</v>
      </c>
      <c r="AP17" s="42">
        <f t="shared" si="16"/>
        <v>2.1333502322614807E-2</v>
      </c>
      <c r="AQ17" s="42">
        <f t="shared" si="37"/>
        <v>1.7053465204565882E-2</v>
      </c>
      <c r="AR17" s="42">
        <f t="shared" si="17"/>
        <v>0.3044</v>
      </c>
      <c r="AS17" s="42">
        <f t="shared" si="38"/>
        <v>3.5099554355965572E-4</v>
      </c>
      <c r="AT17" s="42">
        <f t="shared" si="39"/>
        <v>2010.8485827520367</v>
      </c>
      <c r="AU17" s="42">
        <f t="shared" si="40"/>
        <v>2010.8489337475803</v>
      </c>
      <c r="AV17" s="42">
        <f t="shared" si="41"/>
        <v>8.889460423864616E-2</v>
      </c>
      <c r="AW17" s="42">
        <f t="shared" si="42"/>
        <v>14.582448668515994</v>
      </c>
      <c r="AX17" s="50">
        <f t="shared" si="46"/>
        <v>2624.4385387049633</v>
      </c>
      <c r="AY17" s="5">
        <f t="shared" si="18"/>
        <v>5.5596233508282911E-2</v>
      </c>
      <c r="AZ17" s="5">
        <f t="shared" si="19"/>
        <v>3140.3577384073928</v>
      </c>
      <c r="BA17" s="52">
        <f t="shared" ref="BA17:BA47" si="47">(AZ17*R17)/AY17</f>
        <v>1.3248252235308129</v>
      </c>
      <c r="BB17" s="52">
        <f t="shared" ref="BB17:BB47" si="48">0.023*(AO17)^0.8*(BA17)^0.3</f>
        <v>309.03848162927585</v>
      </c>
      <c r="BC17" s="5">
        <f t="shared" ref="BC17:BC47" si="49">BB17*AY17/F17</f>
        <v>135.28642195044424</v>
      </c>
      <c r="BD17" s="5">
        <f t="shared" ref="BD17:BD47" si="50">G17/((AY17*3.14*F17^2)/4)</f>
        <v>7.6497476445672268</v>
      </c>
      <c r="BE17" s="5">
        <f t="shared" si="20"/>
        <v>137.86758715195046</v>
      </c>
      <c r="BF17" s="5">
        <f t="shared" si="43"/>
        <v>0.32315735016889702</v>
      </c>
      <c r="BG17" s="53">
        <f t="shared" si="44"/>
        <v>47.387131585452259</v>
      </c>
      <c r="BH17" s="5">
        <f t="shared" si="21"/>
        <v>321.53713158545224</v>
      </c>
      <c r="BI17" s="5">
        <f t="shared" si="22"/>
        <v>117.29683685381409</v>
      </c>
      <c r="BJ17" s="5">
        <f t="shared" si="45"/>
        <v>1995.1410428668285</v>
      </c>
      <c r="BK17" s="32"/>
      <c r="BL17" s="19">
        <f t="shared" si="23"/>
        <v>45.5</v>
      </c>
      <c r="BM17" s="20"/>
      <c r="BN17" s="6">
        <v>-1498.3050000000001</v>
      </c>
      <c r="BO17" s="6">
        <v>2620.9560000000001</v>
      </c>
      <c r="BP17" s="6">
        <v>46.620559999999998</v>
      </c>
      <c r="BQ17" s="6"/>
      <c r="DG17" s="6"/>
      <c r="DH17" s="6"/>
      <c r="EC17" s="135"/>
      <c r="ED17" s="135"/>
      <c r="EE17" s="135"/>
      <c r="EF17" s="135"/>
      <c r="EG17" s="135"/>
      <c r="EH17" s="135"/>
      <c r="EI17" s="136"/>
      <c r="EJ17" s="136"/>
      <c r="EK17" s="136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</row>
    <row r="18" spans="2:164" x14ac:dyDescent="0.25">
      <c r="B18" s="27">
        <v>1450</v>
      </c>
      <c r="C18" s="7">
        <v>6</v>
      </c>
      <c r="D18" s="4">
        <v>9.8000000000000007</v>
      </c>
      <c r="E18" s="4">
        <v>1</v>
      </c>
      <c r="F18" s="4">
        <v>0.127</v>
      </c>
      <c r="G18" s="44">
        <v>5.3848000000000004E-3</v>
      </c>
      <c r="H18" s="45">
        <v>250</v>
      </c>
      <c r="I18" s="4">
        <v>6.7500000000000001E-5</v>
      </c>
      <c r="J18" s="46">
        <v>31</v>
      </c>
      <c r="K18" s="47">
        <f t="shared" si="24"/>
        <v>1.4849529047473646E-3</v>
      </c>
      <c r="L18" s="4">
        <f t="shared" si="0"/>
        <v>0.3044</v>
      </c>
      <c r="M18" s="4">
        <f t="shared" si="25"/>
        <v>2609.8560900364473</v>
      </c>
      <c r="N18" s="4">
        <f t="shared" si="26"/>
        <v>179.94331375339695</v>
      </c>
      <c r="O18" s="4">
        <f t="shared" si="27"/>
        <v>1.2661265000000001E-2</v>
      </c>
      <c r="P18" s="47">
        <f t="shared" si="28"/>
        <v>1.4849529047473646E-3</v>
      </c>
      <c r="Q18" s="43">
        <f t="shared" si="1"/>
        <v>204.98966602027534</v>
      </c>
      <c r="R18" s="112">
        <f t="shared" si="2"/>
        <v>2.3385504448345387E-5</v>
      </c>
      <c r="S18" s="42">
        <f t="shared" si="29"/>
        <v>0.11728313914505102</v>
      </c>
      <c r="T18" s="42">
        <f t="shared" si="3"/>
        <v>6.8359648221108696E-2</v>
      </c>
      <c r="U18" s="42">
        <f t="shared" si="30"/>
        <v>26.574253632630697</v>
      </c>
      <c r="V18" s="42">
        <f t="shared" si="31"/>
        <v>1.1052012476070542E-2</v>
      </c>
      <c r="W18" s="42">
        <f t="shared" si="4"/>
        <v>0</v>
      </c>
      <c r="X18" s="42">
        <f t="shared" si="32"/>
        <v>9.8527960611872571E-3</v>
      </c>
      <c r="Y18" s="42">
        <f t="shared" si="33"/>
        <v>2.8892588039239029</v>
      </c>
      <c r="Z18" s="42" t="str">
        <f t="shared" si="34"/>
        <v>Distributed</v>
      </c>
      <c r="AA18" s="42">
        <f t="shared" si="35"/>
        <v>1.4489565588232227</v>
      </c>
      <c r="AB18" s="42">
        <f t="shared" si="36"/>
        <v>0.90808761050996589</v>
      </c>
      <c r="AC18" s="42">
        <f t="shared" si="5"/>
        <v>1.3946341198253773</v>
      </c>
      <c r="AD18" s="42">
        <f t="shared" si="6"/>
        <v>1.3946341198253773</v>
      </c>
      <c r="AE18" s="42">
        <f t="shared" si="7"/>
        <v>1</v>
      </c>
      <c r="AF18" s="42">
        <f t="shared" si="8"/>
        <v>0</v>
      </c>
      <c r="AG18" s="42">
        <f t="shared" si="9"/>
        <v>0</v>
      </c>
      <c r="AH18" s="42">
        <f t="shared" si="10"/>
        <v>0</v>
      </c>
      <c r="AI18" s="42">
        <f t="shared" si="11"/>
        <v>0</v>
      </c>
      <c r="AJ18" s="42">
        <f t="shared" si="12"/>
        <v>0.22393394310384668</v>
      </c>
      <c r="AK18" s="42">
        <f t="shared" si="13"/>
        <v>1.3946341198253773</v>
      </c>
      <c r="AL18" s="42">
        <f t="shared" si="14"/>
        <v>0.5141376733773968</v>
      </c>
      <c r="AM18" s="42">
        <v>1</v>
      </c>
      <c r="AN18" s="42">
        <v>90</v>
      </c>
      <c r="AO18" s="42">
        <f t="shared" si="15"/>
        <v>130564.32501529924</v>
      </c>
      <c r="AP18" s="42">
        <f t="shared" si="16"/>
        <v>2.1320898359817569E-2</v>
      </c>
      <c r="AQ18" s="42">
        <f t="shared" si="37"/>
        <v>1.7043242523871283E-2</v>
      </c>
      <c r="AR18" s="42">
        <f t="shared" si="17"/>
        <v>0.3044</v>
      </c>
      <c r="AS18" s="42">
        <f t="shared" si="38"/>
        <v>3.5146946024595737E-4</v>
      </c>
      <c r="AT18" s="42">
        <f t="shared" si="39"/>
        <v>2008.8987269986985</v>
      </c>
      <c r="AU18" s="42">
        <f t="shared" si="40"/>
        <v>2008.8990784681587</v>
      </c>
      <c r="AV18" s="42">
        <f t="shared" si="41"/>
        <v>8.8808406011381125E-2</v>
      </c>
      <c r="AW18" s="42">
        <f t="shared" si="42"/>
        <v>14.568308538918982</v>
      </c>
      <c r="AX18" s="50">
        <f t="shared" si="46"/>
        <v>2609.8560900364473</v>
      </c>
      <c r="AY18" s="5">
        <f t="shared" si="18"/>
        <v>5.5396831766248045E-2</v>
      </c>
      <c r="AZ18" s="5">
        <f t="shared" si="19"/>
        <v>3139.7633412910163</v>
      </c>
      <c r="BA18" s="52">
        <f t="shared" si="47"/>
        <v>1.3254359002755984</v>
      </c>
      <c r="BB18" s="52">
        <f t="shared" si="48"/>
        <v>309.80974708267058</v>
      </c>
      <c r="BC18" s="5">
        <f t="shared" si="49"/>
        <v>135.13762550143747</v>
      </c>
      <c r="BD18" s="5">
        <f t="shared" si="50"/>
        <v>7.6772830280507129</v>
      </c>
      <c r="BE18" s="5">
        <f t="shared" si="20"/>
        <v>137.70953308232478</v>
      </c>
      <c r="BF18" s="5">
        <f t="shared" si="43"/>
        <v>0.36289255527153474</v>
      </c>
      <c r="BG18" s="53">
        <f t="shared" si="44"/>
        <v>47.024239030180723</v>
      </c>
      <c r="BH18" s="5">
        <f t="shared" si="21"/>
        <v>321.17423903018073</v>
      </c>
      <c r="BI18" s="5">
        <f t="shared" si="22"/>
        <v>116.64363025432536</v>
      </c>
      <c r="BJ18" s="5">
        <f t="shared" si="45"/>
        <v>2173.5902191680971</v>
      </c>
      <c r="BK18" s="32"/>
      <c r="BL18" s="19">
        <f t="shared" si="23"/>
        <v>45</v>
      </c>
      <c r="BM18" s="20"/>
      <c r="BN18" s="6">
        <v>-1453.7439999999999</v>
      </c>
      <c r="BO18" s="6">
        <v>2607.6190000000001</v>
      </c>
      <c r="BP18" s="6">
        <v>46.218870000000003</v>
      </c>
      <c r="BQ18" s="6"/>
      <c r="DG18" s="6"/>
      <c r="DH18" s="6"/>
      <c r="EC18" s="135"/>
      <c r="ED18" s="135"/>
      <c r="EE18" s="135"/>
      <c r="EF18" s="135"/>
      <c r="EG18" s="135"/>
      <c r="EH18" s="135"/>
      <c r="EI18" s="136"/>
      <c r="EJ18" s="136"/>
      <c r="EK18" s="136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</row>
    <row r="19" spans="2:164" x14ac:dyDescent="0.25">
      <c r="B19" s="27">
        <v>1400</v>
      </c>
      <c r="C19" s="7">
        <v>7</v>
      </c>
      <c r="D19" s="4">
        <v>9.8000000000000007</v>
      </c>
      <c r="E19" s="4">
        <v>1</v>
      </c>
      <c r="F19" s="4">
        <v>0.127</v>
      </c>
      <c r="G19" s="44">
        <v>5.3848000000000004E-3</v>
      </c>
      <c r="H19" s="45">
        <v>300</v>
      </c>
      <c r="I19" s="4">
        <v>6.7500000000000001E-5</v>
      </c>
      <c r="J19" s="46">
        <v>31</v>
      </c>
      <c r="K19" s="47">
        <f t="shared" si="24"/>
        <v>1.4868674669767919E-3</v>
      </c>
      <c r="L19" s="4">
        <f t="shared" si="0"/>
        <v>0.3044</v>
      </c>
      <c r="M19" s="4">
        <f t="shared" si="25"/>
        <v>2595.2877814975282</v>
      </c>
      <c r="N19" s="4">
        <f t="shared" si="26"/>
        <v>178.93886384357896</v>
      </c>
      <c r="O19" s="4">
        <f t="shared" si="27"/>
        <v>1.2661265000000001E-2</v>
      </c>
      <c r="P19" s="47">
        <f t="shared" si="28"/>
        <v>1.4868674669767919E-3</v>
      </c>
      <c r="Q19" s="43">
        <f t="shared" si="1"/>
        <v>204.72571144416014</v>
      </c>
      <c r="R19" s="112">
        <f t="shared" si="2"/>
        <v>2.3318721061211918E-5</v>
      </c>
      <c r="S19" s="42">
        <f t="shared" si="29"/>
        <v>0.11743435327961241</v>
      </c>
      <c r="T19" s="42">
        <f t="shared" si="3"/>
        <v>6.8417237718686116E-2</v>
      </c>
      <c r="U19" s="42">
        <f t="shared" si="30"/>
        <v>26.568659716253517</v>
      </c>
      <c r="V19" s="42">
        <f t="shared" si="31"/>
        <v>1.108052975269228E-2</v>
      </c>
      <c r="W19" s="42">
        <f t="shared" si="4"/>
        <v>0</v>
      </c>
      <c r="X19" s="42">
        <f t="shared" si="32"/>
        <v>9.8527960611872571E-3</v>
      </c>
      <c r="Y19" s="42">
        <f t="shared" si="33"/>
        <v>2.8892588039239029</v>
      </c>
      <c r="Z19" s="42" t="str">
        <f t="shared" si="34"/>
        <v>Distributed</v>
      </c>
      <c r="AA19" s="42">
        <f t="shared" si="35"/>
        <v>1.4486324927978764</v>
      </c>
      <c r="AB19" s="42">
        <f t="shared" si="36"/>
        <v>0.90804712765284468</v>
      </c>
      <c r="AC19" s="42">
        <f t="shared" si="5"/>
        <v>1.3944152678436175</v>
      </c>
      <c r="AD19" s="42">
        <f t="shared" si="6"/>
        <v>1.3944152678436175</v>
      </c>
      <c r="AE19" s="42">
        <f t="shared" si="7"/>
        <v>1</v>
      </c>
      <c r="AF19" s="42">
        <f t="shared" si="8"/>
        <v>0</v>
      </c>
      <c r="AG19" s="42">
        <f t="shared" si="9"/>
        <v>0</v>
      </c>
      <c r="AH19" s="42">
        <f t="shared" si="10"/>
        <v>0</v>
      </c>
      <c r="AI19" s="42">
        <f t="shared" si="11"/>
        <v>0</v>
      </c>
      <c r="AJ19" s="42">
        <f t="shared" si="12"/>
        <v>0.22394542859664202</v>
      </c>
      <c r="AK19" s="42">
        <f t="shared" si="13"/>
        <v>1.3944152678436175</v>
      </c>
      <c r="AL19" s="42">
        <f t="shared" si="14"/>
        <v>0.51429907275570474</v>
      </c>
      <c r="AM19" s="42">
        <v>1</v>
      </c>
      <c r="AN19" s="42">
        <v>90</v>
      </c>
      <c r="AO19" s="42">
        <f t="shared" si="15"/>
        <v>130938.25323548025</v>
      </c>
      <c r="AP19" s="42">
        <f t="shared" si="16"/>
        <v>2.1308726223363075E-2</v>
      </c>
      <c r="AQ19" s="42">
        <f t="shared" si="37"/>
        <v>1.7033316871110496E-2</v>
      </c>
      <c r="AR19" s="42">
        <f t="shared" si="17"/>
        <v>0.3044</v>
      </c>
      <c r="AS19" s="42">
        <f t="shared" si="38"/>
        <v>3.5217517729668318E-4</v>
      </c>
      <c r="AT19" s="42">
        <f t="shared" si="39"/>
        <v>2006.3119721527696</v>
      </c>
      <c r="AU19" s="42">
        <f t="shared" si="40"/>
        <v>2006.312324327947</v>
      </c>
      <c r="AV19" s="42">
        <f t="shared" si="41"/>
        <v>8.8694052077727709E-2</v>
      </c>
      <c r="AW19" s="42">
        <f t="shared" si="42"/>
        <v>14.549549690934608</v>
      </c>
      <c r="AX19" s="50">
        <f t="shared" si="46"/>
        <v>2595.2877814975282</v>
      </c>
      <c r="AY19" s="5">
        <f t="shared" si="18"/>
        <v>5.5201748628901787E-2</v>
      </c>
      <c r="AZ19" s="5">
        <f t="shared" si="19"/>
        <v>3139.3763263818987</v>
      </c>
      <c r="BA19" s="52">
        <f t="shared" si="47"/>
        <v>1.3261580054865028</v>
      </c>
      <c r="BB19" s="52">
        <f t="shared" si="48"/>
        <v>310.5701070744405</v>
      </c>
      <c r="BC19" s="5">
        <f t="shared" si="49"/>
        <v>134.99222820767227</v>
      </c>
      <c r="BD19" s="5">
        <f t="shared" si="50"/>
        <v>7.7044145682031049</v>
      </c>
      <c r="BE19" s="5">
        <f t="shared" si="20"/>
        <v>137.55507866771265</v>
      </c>
      <c r="BF19" s="5">
        <f t="shared" si="43"/>
        <v>0.39580410706122371</v>
      </c>
      <c r="BG19" s="53">
        <f t="shared" si="44"/>
        <v>46.628434923119499</v>
      </c>
      <c r="BH19" s="5">
        <f t="shared" si="21"/>
        <v>320.77843492311945</v>
      </c>
      <c r="BI19" s="5">
        <f t="shared" si="22"/>
        <v>115.93118286161506</v>
      </c>
      <c r="BJ19" s="5">
        <f t="shared" si="45"/>
        <v>2320.6759252144402</v>
      </c>
      <c r="BK19" s="32"/>
      <c r="BL19" s="19">
        <f t="shared" si="23"/>
        <v>44.5</v>
      </c>
      <c r="BM19" s="20"/>
      <c r="BN19" s="6">
        <v>-1403.7560000000001</v>
      </c>
      <c r="BO19" s="6">
        <v>2592.694</v>
      </c>
      <c r="BP19" s="6">
        <v>45.775269999999999</v>
      </c>
      <c r="BQ19" s="6"/>
      <c r="DG19" s="6"/>
      <c r="DH19" s="6"/>
      <c r="EC19" s="135"/>
      <c r="ED19" s="135"/>
      <c r="EE19" s="135"/>
      <c r="EF19" s="135"/>
      <c r="EG19" s="135"/>
      <c r="EH19" s="135"/>
      <c r="EI19" s="136"/>
      <c r="EJ19" s="136"/>
      <c r="EK19" s="136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</row>
    <row r="20" spans="2:164" x14ac:dyDescent="0.25">
      <c r="B20" s="27">
        <v>1350</v>
      </c>
      <c r="C20" s="7">
        <v>8</v>
      </c>
      <c r="D20" s="4">
        <v>9.8000000000000007</v>
      </c>
      <c r="E20" s="4">
        <v>1</v>
      </c>
      <c r="F20" s="4">
        <v>0.127</v>
      </c>
      <c r="G20" s="44">
        <v>5.3848000000000004E-3</v>
      </c>
      <c r="H20" s="45">
        <v>350</v>
      </c>
      <c r="I20" s="4">
        <v>6.7500000000000001E-5</v>
      </c>
      <c r="J20" s="46">
        <v>31</v>
      </c>
      <c r="K20" s="47">
        <f t="shared" si="24"/>
        <v>1.4891808160959054E-3</v>
      </c>
      <c r="L20" s="4">
        <f t="shared" si="0"/>
        <v>0.3044</v>
      </c>
      <c r="M20" s="4">
        <f t="shared" si="25"/>
        <v>2580.7382318065934</v>
      </c>
      <c r="N20" s="4">
        <f t="shared" si="26"/>
        <v>177.93570731130828</v>
      </c>
      <c r="O20" s="4">
        <f t="shared" si="27"/>
        <v>1.2661265000000001E-2</v>
      </c>
      <c r="P20" s="47">
        <f t="shared" si="28"/>
        <v>1.4891808160959054E-3</v>
      </c>
      <c r="Q20" s="43">
        <f t="shared" si="1"/>
        <v>204.40768287495601</v>
      </c>
      <c r="R20" s="112">
        <f t="shared" si="2"/>
        <v>2.325375393897143E-5</v>
      </c>
      <c r="S20" s="42">
        <f t="shared" si="29"/>
        <v>0.11761706402132055</v>
      </c>
      <c r="T20" s="42">
        <f t="shared" si="3"/>
        <v>6.8478793307733446E-2</v>
      </c>
      <c r="U20" s="42">
        <f t="shared" si="30"/>
        <v>26.562687060344803</v>
      </c>
      <c r="V20" s="42">
        <f t="shared" si="31"/>
        <v>1.1115035954519858E-2</v>
      </c>
      <c r="W20" s="42">
        <f t="shared" si="4"/>
        <v>0</v>
      </c>
      <c r="X20" s="42">
        <f t="shared" si="32"/>
        <v>9.8527960611872571E-3</v>
      </c>
      <c r="Y20" s="42">
        <f t="shared" si="33"/>
        <v>2.8892588039239029</v>
      </c>
      <c r="Z20" s="42" t="str">
        <f t="shared" si="34"/>
        <v>Distributed</v>
      </c>
      <c r="AA20" s="42">
        <f t="shared" si="35"/>
        <v>1.4482415793339143</v>
      </c>
      <c r="AB20" s="42">
        <f t="shared" si="36"/>
        <v>0.90799828445424813</v>
      </c>
      <c r="AC20" s="42">
        <f t="shared" si="5"/>
        <v>1.3941512522431521</v>
      </c>
      <c r="AD20" s="42">
        <f t="shared" si="6"/>
        <v>1.3941512522431521</v>
      </c>
      <c r="AE20" s="42">
        <f t="shared" si="7"/>
        <v>1</v>
      </c>
      <c r="AF20" s="42">
        <f t="shared" si="8"/>
        <v>0</v>
      </c>
      <c r="AG20" s="42">
        <f t="shared" si="9"/>
        <v>0</v>
      </c>
      <c r="AH20" s="42">
        <f t="shared" si="10"/>
        <v>0</v>
      </c>
      <c r="AI20" s="42">
        <f t="shared" si="11"/>
        <v>0</v>
      </c>
      <c r="AJ20" s="42">
        <f t="shared" si="12"/>
        <v>0.22395928641879981</v>
      </c>
      <c r="AK20" s="42">
        <f t="shared" si="13"/>
        <v>1.3941512522431521</v>
      </c>
      <c r="AL20" s="42">
        <f t="shared" si="14"/>
        <v>0.51449388065069801</v>
      </c>
      <c r="AM20" s="42">
        <v>1</v>
      </c>
      <c r="AN20" s="42">
        <v>90</v>
      </c>
      <c r="AO20" s="42">
        <f t="shared" si="15"/>
        <v>131304.0729446864</v>
      </c>
      <c r="AP20" s="42">
        <f t="shared" si="16"/>
        <v>2.1296917914350726E-2</v>
      </c>
      <c r="AQ20" s="42">
        <f t="shared" si="37"/>
        <v>1.7023641883679778E-2</v>
      </c>
      <c r="AR20" s="42">
        <f t="shared" si="17"/>
        <v>0.3044</v>
      </c>
      <c r="AS20" s="42">
        <f t="shared" si="38"/>
        <v>3.5307612939732295E-4</v>
      </c>
      <c r="AT20" s="42">
        <f t="shared" si="39"/>
        <v>2003.195292174569</v>
      </c>
      <c r="AU20" s="42">
        <f t="shared" si="40"/>
        <v>2003.1956452506984</v>
      </c>
      <c r="AV20" s="42">
        <f t="shared" si="41"/>
        <v>8.8556271487420249E-2</v>
      </c>
      <c r="AW20" s="42">
        <f t="shared" si="42"/>
        <v>14.526947887339393</v>
      </c>
      <c r="AX20" s="50">
        <f t="shared" si="46"/>
        <v>2580.7382318065934</v>
      </c>
      <c r="AY20" s="5">
        <f t="shared" si="18"/>
        <v>5.5010360412396417E-2</v>
      </c>
      <c r="AZ20" s="5">
        <f t="shared" si="19"/>
        <v>3139.1624494591206</v>
      </c>
      <c r="BA20" s="52">
        <f t="shared" si="47"/>
        <v>1.3269738759561283</v>
      </c>
      <c r="BB20" s="52">
        <f t="shared" si="48"/>
        <v>311.32149415316337</v>
      </c>
      <c r="BC20" s="5">
        <f t="shared" si="49"/>
        <v>134.8496661219786</v>
      </c>
      <c r="BD20" s="5">
        <f t="shared" si="50"/>
        <v>7.7312192310406553</v>
      </c>
      <c r="BE20" s="5">
        <f t="shared" si="20"/>
        <v>137.40363100518672</v>
      </c>
      <c r="BF20" s="5">
        <f t="shared" si="43"/>
        <v>0.42306246767928796</v>
      </c>
      <c r="BG20" s="53">
        <f t="shared" si="44"/>
        <v>46.205372455440212</v>
      </c>
      <c r="BH20" s="5">
        <f t="shared" si="21"/>
        <v>320.3553724554402</v>
      </c>
      <c r="BI20" s="5">
        <f t="shared" si="22"/>
        <v>115.16967041979241</v>
      </c>
      <c r="BJ20" s="5">
        <f t="shared" si="45"/>
        <v>2441.814385678621</v>
      </c>
      <c r="BK20" s="32"/>
      <c r="BL20" s="19">
        <f t="shared" si="23"/>
        <v>44</v>
      </c>
      <c r="BM20" s="20"/>
      <c r="BN20" s="6">
        <v>-1357.7619999999999</v>
      </c>
      <c r="BO20" s="6">
        <v>2578.9969999999998</v>
      </c>
      <c r="BP20" s="6">
        <v>45.363050000000001</v>
      </c>
      <c r="BQ20" s="6"/>
      <c r="DG20" s="6"/>
      <c r="DH20" s="6"/>
      <c r="EC20" s="135"/>
      <c r="ED20" s="135"/>
      <c r="EE20" s="135"/>
      <c r="EF20" s="135"/>
      <c r="EG20" s="135"/>
      <c r="EH20" s="135"/>
      <c r="EI20" s="136"/>
      <c r="EJ20" s="136"/>
      <c r="EK20" s="136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</row>
    <row r="21" spans="2:164" x14ac:dyDescent="0.25">
      <c r="B21" s="27">
        <v>1300</v>
      </c>
      <c r="C21" s="7">
        <v>9</v>
      </c>
      <c r="D21" s="4">
        <v>9.8000000000000007</v>
      </c>
      <c r="E21" s="4">
        <v>1</v>
      </c>
      <c r="F21" s="4">
        <v>0.127</v>
      </c>
      <c r="G21" s="44">
        <v>5.3848000000000004E-3</v>
      </c>
      <c r="H21" s="45">
        <v>400</v>
      </c>
      <c r="I21" s="4">
        <v>6.7500000000000001E-5</v>
      </c>
      <c r="J21" s="46">
        <v>31</v>
      </c>
      <c r="K21" s="47">
        <f t="shared" si="24"/>
        <v>1.4918305316646439E-3</v>
      </c>
      <c r="L21" s="4">
        <f t="shared" si="0"/>
        <v>0.3044</v>
      </c>
      <c r="M21" s="4">
        <f t="shared" si="25"/>
        <v>2566.2112839192541</v>
      </c>
      <c r="N21" s="4">
        <f t="shared" si="26"/>
        <v>176.93410911915117</v>
      </c>
      <c r="O21" s="4">
        <f t="shared" si="27"/>
        <v>1.2661265000000001E-2</v>
      </c>
      <c r="P21" s="47">
        <f t="shared" si="28"/>
        <v>1.4918305316646439E-3</v>
      </c>
      <c r="Q21" s="43">
        <f t="shared" si="1"/>
        <v>204.0446240635244</v>
      </c>
      <c r="R21" s="112">
        <f t="shared" si="2"/>
        <v>2.3190335336032549E-5</v>
      </c>
      <c r="S21" s="42">
        <f t="shared" si="29"/>
        <v>0.11782634133829785</v>
      </c>
      <c r="T21" s="42">
        <f t="shared" si="3"/>
        <v>6.8543633465491416E-2</v>
      </c>
      <c r="U21" s="42">
        <f t="shared" si="30"/>
        <v>26.556402960546247</v>
      </c>
      <c r="V21" s="42">
        <f t="shared" si="31"/>
        <v>1.1154625352056143E-2</v>
      </c>
      <c r="W21" s="42">
        <f t="shared" si="4"/>
        <v>0</v>
      </c>
      <c r="X21" s="42">
        <f t="shared" si="32"/>
        <v>9.8527960611872571E-3</v>
      </c>
      <c r="Y21" s="42">
        <f t="shared" si="33"/>
        <v>2.8892588039239029</v>
      </c>
      <c r="Z21" s="42" t="str">
        <f t="shared" si="34"/>
        <v>Distributed</v>
      </c>
      <c r="AA21" s="42">
        <f t="shared" si="35"/>
        <v>1.4477947008363752</v>
      </c>
      <c r="AB21" s="42">
        <f t="shared" si="36"/>
        <v>0.90794243569765343</v>
      </c>
      <c r="AC21" s="42">
        <f t="shared" si="5"/>
        <v>1.3938494128616721</v>
      </c>
      <c r="AD21" s="42">
        <f t="shared" si="6"/>
        <v>1.3938494128616721</v>
      </c>
      <c r="AE21" s="42">
        <f t="shared" si="7"/>
        <v>1</v>
      </c>
      <c r="AF21" s="42">
        <f t="shared" si="8"/>
        <v>0</v>
      </c>
      <c r="AG21" s="42">
        <f t="shared" si="9"/>
        <v>0</v>
      </c>
      <c r="AH21" s="42">
        <f t="shared" si="10"/>
        <v>0</v>
      </c>
      <c r="AI21" s="42">
        <f t="shared" si="11"/>
        <v>0</v>
      </c>
      <c r="AJ21" s="42">
        <f t="shared" si="12"/>
        <v>0.22397513238658806</v>
      </c>
      <c r="AK21" s="42">
        <f t="shared" si="13"/>
        <v>1.3938494128616721</v>
      </c>
      <c r="AL21" s="42">
        <f t="shared" si="14"/>
        <v>0.514716733030393</v>
      </c>
      <c r="AM21" s="42">
        <v>1</v>
      </c>
      <c r="AN21" s="42">
        <v>90</v>
      </c>
      <c r="AO21" s="42">
        <f t="shared" si="15"/>
        <v>131663.15015274202</v>
      </c>
      <c r="AP21" s="42">
        <f t="shared" si="16"/>
        <v>2.128541703981315E-2</v>
      </c>
      <c r="AQ21" s="42">
        <f t="shared" si="37"/>
        <v>1.7014179078053332E-2</v>
      </c>
      <c r="AR21" s="42">
        <f t="shared" si="17"/>
        <v>0.3044</v>
      </c>
      <c r="AS21" s="42">
        <f t="shared" si="38"/>
        <v>3.5414236241663213E-4</v>
      </c>
      <c r="AT21" s="42">
        <f t="shared" si="39"/>
        <v>1999.6373158225392</v>
      </c>
      <c r="AU21" s="42">
        <f t="shared" si="40"/>
        <v>1999.6376699649015</v>
      </c>
      <c r="AV21" s="42">
        <f t="shared" si="41"/>
        <v>8.839898229497338E-2</v>
      </c>
      <c r="AW21" s="42">
        <f t="shared" si="42"/>
        <v>14.501145853632023</v>
      </c>
      <c r="AX21" s="50">
        <f t="shared" si="46"/>
        <v>2566.2112839192541</v>
      </c>
      <c r="AY21" s="5">
        <f t="shared" si="18"/>
        <v>5.4822150626941353E-2</v>
      </c>
      <c r="AZ21" s="5">
        <f t="shared" si="19"/>
        <v>3139.093340290191</v>
      </c>
      <c r="BA21" s="52">
        <f t="shared" si="47"/>
        <v>1.3278688701544932</v>
      </c>
      <c r="BB21" s="52">
        <f t="shared" si="48"/>
        <v>312.06552001818983</v>
      </c>
      <c r="BC21" s="5">
        <f t="shared" si="49"/>
        <v>134.70947199930697</v>
      </c>
      <c r="BD21" s="5">
        <f t="shared" si="50"/>
        <v>7.757761260058853</v>
      </c>
      <c r="BE21" s="5">
        <f t="shared" si="20"/>
        <v>137.2546988706365</v>
      </c>
      <c r="BF21" s="5">
        <f t="shared" si="43"/>
        <v>0.4456368230788319</v>
      </c>
      <c r="BG21" s="53">
        <f t="shared" si="44"/>
        <v>45.759735632361384</v>
      </c>
      <c r="BH21" s="5">
        <f t="shared" si="21"/>
        <v>319.90973563236139</v>
      </c>
      <c r="BI21" s="5">
        <f t="shared" si="22"/>
        <v>114.36752413825054</v>
      </c>
      <c r="BJ21" s="5">
        <f t="shared" si="45"/>
        <v>2541.4838201495445</v>
      </c>
      <c r="BK21" s="32"/>
      <c r="BL21" s="19">
        <f t="shared" si="23"/>
        <v>43.5</v>
      </c>
      <c r="BM21" s="20"/>
      <c r="BN21" s="6">
        <v>-1311.768</v>
      </c>
      <c r="BO21" s="6">
        <v>2565.3339999999998</v>
      </c>
      <c r="BP21" s="6">
        <v>44.947710000000001</v>
      </c>
      <c r="BQ21" s="6"/>
      <c r="DG21" s="6"/>
      <c r="DH21" s="6"/>
      <c r="EC21" s="135"/>
      <c r="ED21" s="135"/>
      <c r="EE21" s="135"/>
      <c r="EF21" s="135"/>
      <c r="EG21" s="135"/>
      <c r="EH21" s="135"/>
      <c r="EI21" s="136"/>
      <c r="EJ21" s="136"/>
      <c r="EK21" s="136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</row>
    <row r="22" spans="2:164" x14ac:dyDescent="0.25">
      <c r="B22" s="27">
        <v>1250</v>
      </c>
      <c r="C22" s="7">
        <v>10</v>
      </c>
      <c r="D22" s="4">
        <v>9.8000000000000007</v>
      </c>
      <c r="E22" s="4">
        <v>1</v>
      </c>
      <c r="F22" s="4">
        <v>0.127</v>
      </c>
      <c r="G22" s="44">
        <v>5.3848000000000004E-3</v>
      </c>
      <c r="H22" s="45">
        <v>450</v>
      </c>
      <c r="I22" s="4">
        <v>6.7500000000000001E-5</v>
      </c>
      <c r="J22" s="46">
        <v>31</v>
      </c>
      <c r="K22" s="47">
        <f t="shared" si="24"/>
        <v>1.4947651686625545E-3</v>
      </c>
      <c r="L22" s="4">
        <f t="shared" si="0"/>
        <v>0.3044</v>
      </c>
      <c r="M22" s="4">
        <f t="shared" si="25"/>
        <v>2551.7101380656222</v>
      </c>
      <c r="N22" s="4">
        <f t="shared" si="26"/>
        <v>175.93428991529328</v>
      </c>
      <c r="O22" s="4">
        <f t="shared" si="27"/>
        <v>1.2661265000000001E-2</v>
      </c>
      <c r="P22" s="47">
        <f t="shared" si="28"/>
        <v>1.4947651686625545E-3</v>
      </c>
      <c r="Q22" s="43">
        <f t="shared" si="1"/>
        <v>203.64402809329761</v>
      </c>
      <c r="R22" s="112">
        <f t="shared" si="2"/>
        <v>2.3128243498819872E-5</v>
      </c>
      <c r="S22" s="42">
        <f t="shared" si="29"/>
        <v>0.11805812204882801</v>
      </c>
      <c r="T22" s="42">
        <f t="shared" si="3"/>
        <v>6.8611193482802882E-2</v>
      </c>
      <c r="U22" s="42">
        <f t="shared" si="30"/>
        <v>26.549863160580099</v>
      </c>
      <c r="V22" s="42">
        <f t="shared" si="31"/>
        <v>1.1198553898196987E-2</v>
      </c>
      <c r="W22" s="42">
        <f t="shared" si="4"/>
        <v>0</v>
      </c>
      <c r="X22" s="42">
        <f t="shared" si="32"/>
        <v>9.8527960611872571E-3</v>
      </c>
      <c r="Y22" s="42">
        <f t="shared" si="33"/>
        <v>2.8892588039239029</v>
      </c>
      <c r="Z22" s="42" t="str">
        <f t="shared" si="34"/>
        <v>Distributed</v>
      </c>
      <c r="AA22" s="42">
        <f t="shared" si="35"/>
        <v>1.4473008557782272</v>
      </c>
      <c r="AB22" s="42">
        <f t="shared" si="36"/>
        <v>0.90788070122582021</v>
      </c>
      <c r="AC22" s="42">
        <f t="shared" si="5"/>
        <v>1.3935158180731206</v>
      </c>
      <c r="AD22" s="42">
        <f t="shared" si="6"/>
        <v>1.3935158180731206</v>
      </c>
      <c r="AE22" s="42">
        <f t="shared" si="7"/>
        <v>1</v>
      </c>
      <c r="AF22" s="42">
        <f t="shared" si="8"/>
        <v>0</v>
      </c>
      <c r="AG22" s="42">
        <f t="shared" si="9"/>
        <v>0</v>
      </c>
      <c r="AH22" s="42">
        <f t="shared" si="10"/>
        <v>0</v>
      </c>
      <c r="AI22" s="42">
        <f t="shared" si="11"/>
        <v>0</v>
      </c>
      <c r="AJ22" s="42">
        <f t="shared" si="12"/>
        <v>0.22399264895063664</v>
      </c>
      <c r="AK22" s="42">
        <f t="shared" si="13"/>
        <v>1.3935158180731206</v>
      </c>
      <c r="AL22" s="42">
        <f t="shared" si="14"/>
        <v>0.51496319937114587</v>
      </c>
      <c r="AM22" s="42">
        <v>1</v>
      </c>
      <c r="AN22" s="42">
        <v>90</v>
      </c>
      <c r="AO22" s="42">
        <f t="shared" si="15"/>
        <v>132016.62303478818</v>
      </c>
      <c r="AP22" s="42">
        <f t="shared" si="16"/>
        <v>2.1274176837959419E-2</v>
      </c>
      <c r="AQ22" s="42">
        <f t="shared" si="37"/>
        <v>1.7004896521205459E-2</v>
      </c>
      <c r="AR22" s="42">
        <f t="shared" si="17"/>
        <v>0.3044</v>
      </c>
      <c r="AS22" s="42">
        <f t="shared" si="38"/>
        <v>3.5534927820479425E-4</v>
      </c>
      <c r="AT22" s="42">
        <f t="shared" si="39"/>
        <v>1995.7114753143167</v>
      </c>
      <c r="AU22" s="42">
        <f t="shared" si="40"/>
        <v>1995.7118306635948</v>
      </c>
      <c r="AV22" s="42">
        <f t="shared" si="41"/>
        <v>8.8225430754060863E-2</v>
      </c>
      <c r="AW22" s="42">
        <f t="shared" si="42"/>
        <v>14.472676111757652</v>
      </c>
      <c r="AX22" s="50">
        <f t="shared" si="46"/>
        <v>2551.7101380656222</v>
      </c>
      <c r="AY22" s="5">
        <f t="shared" si="18"/>
        <v>5.4636691577054884E-2</v>
      </c>
      <c r="AZ22" s="5">
        <f t="shared" si="19"/>
        <v>3139.1454944454522</v>
      </c>
      <c r="BA22" s="52">
        <f t="shared" si="47"/>
        <v>1.3288308511756208</v>
      </c>
      <c r="BB22" s="52">
        <f t="shared" si="48"/>
        <v>312.8035277042942</v>
      </c>
      <c r="BC22" s="5">
        <f t="shared" si="49"/>
        <v>134.57125879838006</v>
      </c>
      <c r="BD22" s="5">
        <f t="shared" si="50"/>
        <v>7.7840942423644783</v>
      </c>
      <c r="BE22" s="5">
        <f t="shared" si="20"/>
        <v>137.10787536617528</v>
      </c>
      <c r="BF22" s="5">
        <f t="shared" si="43"/>
        <v>0.46433001588639655</v>
      </c>
      <c r="BG22" s="53">
        <f t="shared" si="44"/>
        <v>45.295405616474987</v>
      </c>
      <c r="BH22" s="5">
        <f t="shared" si="21"/>
        <v>319.44540561647494</v>
      </c>
      <c r="BI22" s="5">
        <f t="shared" si="22"/>
        <v>113.53173010965494</v>
      </c>
      <c r="BJ22" s="5">
        <f t="shared" si="45"/>
        <v>2623.3885031688951</v>
      </c>
      <c r="BK22" s="32"/>
      <c r="BL22" s="19">
        <f t="shared" si="23"/>
        <v>43</v>
      </c>
      <c r="BM22" s="20"/>
      <c r="BN22" s="6">
        <v>-1265.7429999999999</v>
      </c>
      <c r="BO22" s="6">
        <v>2551.6959999999999</v>
      </c>
      <c r="BP22" s="6">
        <v>44.529119999999999</v>
      </c>
      <c r="BQ22" s="6"/>
      <c r="DG22" s="6"/>
      <c r="DH22" s="6"/>
      <c r="EC22" s="135"/>
      <c r="ED22" s="135"/>
      <c r="EE22" s="135"/>
      <c r="EF22" s="135"/>
      <c r="EG22" s="135"/>
      <c r="EH22" s="135"/>
      <c r="EI22" s="136"/>
      <c r="EJ22" s="136"/>
      <c r="EK22" s="136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</row>
    <row r="23" spans="2:164" x14ac:dyDescent="0.25">
      <c r="B23" s="27">
        <v>1200</v>
      </c>
      <c r="C23" s="7">
        <v>11</v>
      </c>
      <c r="D23" s="4">
        <v>9.8000000000000007</v>
      </c>
      <c r="E23" s="4">
        <v>1</v>
      </c>
      <c r="F23" s="4">
        <v>0.127</v>
      </c>
      <c r="G23" s="44">
        <v>5.3848000000000004E-3</v>
      </c>
      <c r="H23" s="45">
        <v>500</v>
      </c>
      <c r="I23" s="4">
        <v>6.7500000000000001E-5</v>
      </c>
      <c r="J23" s="46">
        <v>31</v>
      </c>
      <c r="K23" s="47">
        <f t="shared" si="24"/>
        <v>1.4979422745120311E-3</v>
      </c>
      <c r="L23" s="4">
        <f t="shared" si="0"/>
        <v>0.3044</v>
      </c>
      <c r="M23" s="4">
        <f t="shared" si="25"/>
        <v>2537.2374619538646</v>
      </c>
      <c r="N23" s="4">
        <f t="shared" si="26"/>
        <v>174.93643363181027</v>
      </c>
      <c r="O23" s="4">
        <f t="shared" si="27"/>
        <v>1.2661265000000001E-2</v>
      </c>
      <c r="P23" s="47">
        <f t="shared" si="28"/>
        <v>1.4979422745120311E-3</v>
      </c>
      <c r="Q23" s="43">
        <f t="shared" si="1"/>
        <v>203.21210314940953</v>
      </c>
      <c r="R23" s="112">
        <f t="shared" si="2"/>
        <v>2.306729478343635E-5</v>
      </c>
      <c r="S23" s="42">
        <f t="shared" si="29"/>
        <v>0.11830905320377</v>
      </c>
      <c r="T23" s="42">
        <f t="shared" si="3"/>
        <v>6.8681005443289658E-2</v>
      </c>
      <c r="U23" s="42">
        <f t="shared" si="30"/>
        <v>26.5431138238737</v>
      </c>
      <c r="V23" s="42">
        <f t="shared" si="31"/>
        <v>1.1246209280067877E-2</v>
      </c>
      <c r="W23" s="42">
        <f t="shared" si="4"/>
        <v>0</v>
      </c>
      <c r="X23" s="42">
        <f t="shared" si="32"/>
        <v>9.8527960611872571E-3</v>
      </c>
      <c r="Y23" s="42">
        <f t="shared" si="33"/>
        <v>2.8892588039239029</v>
      </c>
      <c r="Z23" s="42" t="str">
        <f t="shared" si="34"/>
        <v>Distributed</v>
      </c>
      <c r="AA23" s="42">
        <f t="shared" si="35"/>
        <v>1.4467674888512954</v>
      </c>
      <c r="AB23" s="42">
        <f t="shared" si="36"/>
        <v>0.9078140072650025</v>
      </c>
      <c r="AC23" s="42">
        <f t="shared" si="5"/>
        <v>1.393155487912598</v>
      </c>
      <c r="AD23" s="42">
        <f t="shared" si="6"/>
        <v>1.393155487912598</v>
      </c>
      <c r="AE23" s="42">
        <f t="shared" si="7"/>
        <v>1</v>
      </c>
      <c r="AF23" s="42">
        <f t="shared" si="8"/>
        <v>0</v>
      </c>
      <c r="AG23" s="42">
        <f t="shared" si="9"/>
        <v>0</v>
      </c>
      <c r="AH23" s="42">
        <f t="shared" si="10"/>
        <v>0</v>
      </c>
      <c r="AI23" s="42">
        <f t="shared" si="11"/>
        <v>0</v>
      </c>
      <c r="AJ23" s="42">
        <f t="shared" si="12"/>
        <v>0.22401157346840464</v>
      </c>
      <c r="AK23" s="42">
        <f t="shared" si="13"/>
        <v>1.393155487912598</v>
      </c>
      <c r="AL23" s="42">
        <f t="shared" si="14"/>
        <v>0.51522961725543703</v>
      </c>
      <c r="AM23" s="42">
        <v>1</v>
      </c>
      <c r="AN23" s="42">
        <v>90</v>
      </c>
      <c r="AO23" s="42">
        <f t="shared" si="15"/>
        <v>132365.43912522192</v>
      </c>
      <c r="AP23" s="42">
        <f t="shared" si="16"/>
        <v>2.1263158542217855E-2</v>
      </c>
      <c r="AQ23" s="42">
        <f t="shared" si="37"/>
        <v>1.6995767726170934E-2</v>
      </c>
      <c r="AR23" s="42">
        <f t="shared" si="17"/>
        <v>0.3044</v>
      </c>
      <c r="AS23" s="42">
        <f t="shared" si="38"/>
        <v>3.5667663976459384E-4</v>
      </c>
      <c r="AT23" s="42">
        <f t="shared" si="39"/>
        <v>1991.4786108642136</v>
      </c>
      <c r="AU23" s="42">
        <f t="shared" si="40"/>
        <v>1991.4789675408533</v>
      </c>
      <c r="AV23" s="42">
        <f t="shared" si="41"/>
        <v>8.8038306457562276E-2</v>
      </c>
      <c r="AW23" s="42">
        <f t="shared" si="42"/>
        <v>14.441979867911432</v>
      </c>
      <c r="AX23" s="50">
        <f t="shared" si="46"/>
        <v>2537.2374619538646</v>
      </c>
      <c r="AY23" s="5">
        <f t="shared" si="18"/>
        <v>5.445362914377315E-2</v>
      </c>
      <c r="AZ23" s="5">
        <f t="shared" si="19"/>
        <v>3139.2994393513031</v>
      </c>
      <c r="BA23" s="52">
        <f t="shared" si="47"/>
        <v>1.3298497587699121</v>
      </c>
      <c r="BB23" s="52">
        <f t="shared" si="48"/>
        <v>313.53663534290325</v>
      </c>
      <c r="BC23" s="5">
        <f t="shared" si="49"/>
        <v>134.4347060153456</v>
      </c>
      <c r="BD23" s="5">
        <f t="shared" si="50"/>
        <v>7.8102628422412508</v>
      </c>
      <c r="BE23" s="5">
        <f t="shared" si="20"/>
        <v>136.96282354727683</v>
      </c>
      <c r="BF23" s="5">
        <f t="shared" si="43"/>
        <v>0.47980728856885502</v>
      </c>
      <c r="BG23" s="53">
        <f t="shared" si="44"/>
        <v>44.81559832790613</v>
      </c>
      <c r="BH23" s="5">
        <f t="shared" si="21"/>
        <v>318.96559832790609</v>
      </c>
      <c r="BI23" s="5">
        <f t="shared" si="22"/>
        <v>112.66807699023101</v>
      </c>
      <c r="BJ23" s="5">
        <f t="shared" si="45"/>
        <v>2690.593503180085</v>
      </c>
      <c r="BK23" s="32"/>
      <c r="BL23" s="19">
        <f t="shared" si="23"/>
        <v>42.5</v>
      </c>
      <c r="BM23" s="20"/>
      <c r="BN23" s="6">
        <v>-1219.749</v>
      </c>
      <c r="BO23" s="6">
        <v>2538.1010000000001</v>
      </c>
      <c r="BP23" s="6">
        <v>44.107970000000002</v>
      </c>
      <c r="BQ23" s="6"/>
      <c r="DG23" s="6"/>
      <c r="DH23" s="6"/>
      <c r="EC23" s="135"/>
      <c r="ED23" s="135"/>
      <c r="EE23" s="135"/>
      <c r="EF23" s="135"/>
      <c r="EG23" s="135"/>
      <c r="EH23" s="135"/>
      <c r="EI23" s="136"/>
      <c r="EJ23" s="136"/>
      <c r="EK23" s="136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</row>
    <row r="24" spans="2:164" x14ac:dyDescent="0.25">
      <c r="B24" s="27">
        <v>1150</v>
      </c>
      <c r="C24" s="7">
        <v>12</v>
      </c>
      <c r="D24" s="4">
        <v>9.8000000000000007</v>
      </c>
      <c r="E24" s="4">
        <v>1</v>
      </c>
      <c r="F24" s="4">
        <v>0.127</v>
      </c>
      <c r="G24" s="44">
        <v>5.3848000000000004E-3</v>
      </c>
      <c r="H24" s="45">
        <v>550</v>
      </c>
      <c r="I24" s="4">
        <v>6.7500000000000001E-5</v>
      </c>
      <c r="J24" s="46">
        <v>31</v>
      </c>
      <c r="K24" s="47">
        <f t="shared" si="24"/>
        <v>1.5013267862900254E-3</v>
      </c>
      <c r="L24" s="4">
        <f t="shared" si="0"/>
        <v>0.3044</v>
      </c>
      <c r="M24" s="4">
        <f t="shared" si="25"/>
        <v>2522.7954820859532</v>
      </c>
      <c r="N24" s="4">
        <f t="shared" si="26"/>
        <v>173.94069378066945</v>
      </c>
      <c r="O24" s="4">
        <f t="shared" si="27"/>
        <v>1.2661265000000001E-2</v>
      </c>
      <c r="P24" s="47">
        <f t="shared" si="28"/>
        <v>1.5013267862900254E-3</v>
      </c>
      <c r="Q24" s="43">
        <f t="shared" si="1"/>
        <v>202.75399252164959</v>
      </c>
      <c r="R24" s="112">
        <f t="shared" si="2"/>
        <v>2.3007337131148117E-5</v>
      </c>
      <c r="S24" s="42">
        <f t="shared" si="29"/>
        <v>0.11857636549665655</v>
      </c>
      <c r="T24" s="42">
        <f t="shared" si="3"/>
        <v>6.8752681649936656E-2</v>
      </c>
      <c r="U24" s="42">
        <f t="shared" si="30"/>
        <v>26.536193170392288</v>
      </c>
      <c r="V24" s="42">
        <f t="shared" si="31"/>
        <v>1.1297086979267781E-2</v>
      </c>
      <c r="W24" s="42">
        <f t="shared" si="4"/>
        <v>0</v>
      </c>
      <c r="X24" s="42">
        <f t="shared" si="32"/>
        <v>9.8527960611872571E-3</v>
      </c>
      <c r="Y24" s="42">
        <f t="shared" si="33"/>
        <v>2.8892588039239029</v>
      </c>
      <c r="Z24" s="42" t="str">
        <f t="shared" si="34"/>
        <v>Distributed</v>
      </c>
      <c r="AA24" s="42">
        <f t="shared" si="35"/>
        <v>1.4462007615048835</v>
      </c>
      <c r="AB24" s="42">
        <f t="shared" si="36"/>
        <v>0.90774312023123149</v>
      </c>
      <c r="AC24" s="42">
        <f t="shared" si="5"/>
        <v>1.3927725767998875</v>
      </c>
      <c r="AD24" s="42">
        <f t="shared" si="6"/>
        <v>1.3927725767998875</v>
      </c>
      <c r="AE24" s="42">
        <f t="shared" si="7"/>
        <v>1</v>
      </c>
      <c r="AF24" s="42">
        <f t="shared" si="8"/>
        <v>0</v>
      </c>
      <c r="AG24" s="42">
        <f t="shared" si="9"/>
        <v>0</v>
      </c>
      <c r="AH24" s="42">
        <f t="shared" si="10"/>
        <v>0</v>
      </c>
      <c r="AI24" s="42">
        <f t="shared" si="11"/>
        <v>0</v>
      </c>
      <c r="AJ24" s="42">
        <f t="shared" si="12"/>
        <v>0.22403168861278358</v>
      </c>
      <c r="AK24" s="42">
        <f t="shared" si="13"/>
        <v>1.3927725767998875</v>
      </c>
      <c r="AL24" s="42">
        <f t="shared" si="14"/>
        <v>0.51551295750658233</v>
      </c>
      <c r="AM24" s="42">
        <v>1</v>
      </c>
      <c r="AN24" s="42">
        <v>90</v>
      </c>
      <c r="AO24" s="42">
        <f t="shared" si="15"/>
        <v>132710.38651869079</v>
      </c>
      <c r="AP24" s="42">
        <f t="shared" si="16"/>
        <v>2.1252330024805585E-2</v>
      </c>
      <c r="AQ24" s="42">
        <f t="shared" si="37"/>
        <v>1.6986770733710466E-2</v>
      </c>
      <c r="AR24" s="42">
        <f t="shared" si="17"/>
        <v>0.3044</v>
      </c>
      <c r="AS24" s="42">
        <f t="shared" si="38"/>
        <v>3.581077764919277E-4</v>
      </c>
      <c r="AT24" s="42">
        <f t="shared" si="39"/>
        <v>1986.9891267121661</v>
      </c>
      <c r="AU24" s="42">
        <f t="shared" si="40"/>
        <v>1986.9894848199426</v>
      </c>
      <c r="AV24" s="42">
        <f t="shared" si="41"/>
        <v>8.783983765017761E-2</v>
      </c>
      <c r="AW24" s="42">
        <f t="shared" si="42"/>
        <v>14.409422647810434</v>
      </c>
      <c r="AX24" s="50">
        <f t="shared" si="46"/>
        <v>2522.7954820859532</v>
      </c>
      <c r="AY24" s="5">
        <f t="shared" si="18"/>
        <v>5.4272670188706615E-2</v>
      </c>
      <c r="AZ24" s="5">
        <f t="shared" si="19"/>
        <v>3139.53904395889</v>
      </c>
      <c r="BA24" s="52">
        <f t="shared" si="47"/>
        <v>1.3309172548469006</v>
      </c>
      <c r="BB24" s="52">
        <f t="shared" si="48"/>
        <v>314.26577284526144</v>
      </c>
      <c r="BC24" s="5">
        <f t="shared" si="49"/>
        <v>134.29954835614066</v>
      </c>
      <c r="BD24" s="5">
        <f t="shared" si="50"/>
        <v>7.8363042549414699</v>
      </c>
      <c r="BE24" s="5">
        <f t="shared" si="20"/>
        <v>136.81926451034818</v>
      </c>
      <c r="BF24" s="5">
        <f t="shared" si="43"/>
        <v>0.49261997695528198</v>
      </c>
      <c r="BG24" s="53">
        <f t="shared" si="44"/>
        <v>44.322978350950848</v>
      </c>
      <c r="BH24" s="5">
        <f t="shared" si="21"/>
        <v>318.47297835095083</v>
      </c>
      <c r="BI24" s="5">
        <f t="shared" si="22"/>
        <v>111.78136103171153</v>
      </c>
      <c r="BJ24" s="5">
        <f t="shared" si="45"/>
        <v>2745.6355534807803</v>
      </c>
      <c r="BK24" s="32"/>
      <c r="BL24" s="19">
        <f t="shared" si="23"/>
        <v>42</v>
      </c>
      <c r="BM24" s="20"/>
      <c r="BN24" s="6">
        <v>-1173.7539999999999</v>
      </c>
      <c r="BO24" s="6">
        <v>2524.54</v>
      </c>
      <c r="BP24" s="6">
        <v>43.684089999999998</v>
      </c>
      <c r="BQ24" s="6"/>
      <c r="DG24" s="6"/>
      <c r="DH24" s="6"/>
      <c r="EC24" s="135"/>
      <c r="ED24" s="135"/>
      <c r="EE24" s="135"/>
      <c r="EF24" s="135"/>
      <c r="EG24" s="135"/>
      <c r="EH24" s="135"/>
      <c r="EI24" s="136"/>
      <c r="EJ24" s="136"/>
      <c r="EK24" s="136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</row>
    <row r="25" spans="2:164" x14ac:dyDescent="0.25">
      <c r="B25" s="27">
        <v>1100</v>
      </c>
      <c r="C25" s="7">
        <v>13</v>
      </c>
      <c r="D25" s="4">
        <v>9.8000000000000007</v>
      </c>
      <c r="E25" s="4">
        <v>1</v>
      </c>
      <c r="F25" s="4">
        <v>0.127</v>
      </c>
      <c r="G25" s="44">
        <v>5.3848000000000004E-3</v>
      </c>
      <c r="H25" s="45">
        <v>600</v>
      </c>
      <c r="I25" s="4">
        <v>6.7500000000000001E-5</v>
      </c>
      <c r="J25" s="46">
        <v>31</v>
      </c>
      <c r="K25" s="47">
        <f t="shared" si="24"/>
        <v>1.5048897286426566E-3</v>
      </c>
      <c r="L25" s="4">
        <f t="shared" si="0"/>
        <v>0.3044</v>
      </c>
      <c r="M25" s="4">
        <f t="shared" si="25"/>
        <v>2508.3860594381426</v>
      </c>
      <c r="N25" s="4">
        <f t="shared" si="26"/>
        <v>172.94719867171727</v>
      </c>
      <c r="O25" s="4">
        <f t="shared" si="27"/>
        <v>1.2661265000000001E-2</v>
      </c>
      <c r="P25" s="47">
        <f t="shared" si="28"/>
        <v>1.5048897286426566E-3</v>
      </c>
      <c r="Q25" s="43">
        <f t="shared" si="1"/>
        <v>202.27395682642822</v>
      </c>
      <c r="R25" s="112">
        <f t="shared" si="2"/>
        <v>2.2948244664559779E-5</v>
      </c>
      <c r="S25" s="42">
        <f t="shared" si="29"/>
        <v>0.11885777042362326</v>
      </c>
      <c r="T25" s="42">
        <f t="shared" si="3"/>
        <v>6.8825900897699022E-2</v>
      </c>
      <c r="U25" s="42">
        <f t="shared" si="30"/>
        <v>26.529132835265351</v>
      </c>
      <c r="V25" s="42">
        <f t="shared" si="31"/>
        <v>1.1350771002791846E-2</v>
      </c>
      <c r="W25" s="42">
        <f t="shared" si="4"/>
        <v>0</v>
      </c>
      <c r="X25" s="42">
        <f t="shared" si="32"/>
        <v>9.8527960611872571E-3</v>
      </c>
      <c r="Y25" s="42">
        <f t="shared" si="33"/>
        <v>2.8892588039239029</v>
      </c>
      <c r="Z25" s="42" t="str">
        <f t="shared" si="34"/>
        <v>Distributed</v>
      </c>
      <c r="AA25" s="42">
        <f t="shared" si="35"/>
        <v>1.4456057742096575</v>
      </c>
      <c r="AB25" s="42">
        <f t="shared" si="36"/>
        <v>0.90766867446676258</v>
      </c>
      <c r="AC25" s="42">
        <f t="shared" si="5"/>
        <v>1.3923705235823152</v>
      </c>
      <c r="AD25" s="42">
        <f t="shared" si="6"/>
        <v>1.3923705235823152</v>
      </c>
      <c r="AE25" s="42">
        <f t="shared" si="7"/>
        <v>1</v>
      </c>
      <c r="AF25" s="42">
        <f t="shared" si="8"/>
        <v>0</v>
      </c>
      <c r="AG25" s="42">
        <f t="shared" si="9"/>
        <v>0</v>
      </c>
      <c r="AH25" s="42">
        <f t="shared" si="10"/>
        <v>0</v>
      </c>
      <c r="AI25" s="42">
        <f t="shared" si="11"/>
        <v>0</v>
      </c>
      <c r="AJ25" s="42">
        <f t="shared" si="12"/>
        <v>0.22405281450454703</v>
      </c>
      <c r="AK25" s="42">
        <f t="shared" si="13"/>
        <v>1.3923705235823152</v>
      </c>
      <c r="AL25" s="42">
        <f t="shared" si="14"/>
        <v>0.51581071383495469</v>
      </c>
      <c r="AM25" s="42">
        <v>1</v>
      </c>
      <c r="AN25" s="42">
        <v>90</v>
      </c>
      <c r="AO25" s="42">
        <f t="shared" si="15"/>
        <v>133052.12002362384</v>
      </c>
      <c r="AP25" s="42">
        <f t="shared" si="16"/>
        <v>2.1241664671326627E-2</v>
      </c>
      <c r="AQ25" s="42">
        <f t="shared" si="37"/>
        <v>1.697788734860263E-2</v>
      </c>
      <c r="AR25" s="42">
        <f t="shared" si="17"/>
        <v>0.3044</v>
      </c>
      <c r="AS25" s="42">
        <f t="shared" si="38"/>
        <v>3.5962894485284784E-4</v>
      </c>
      <c r="AT25" s="42">
        <f t="shared" si="39"/>
        <v>1982.2847768989966</v>
      </c>
      <c r="AU25" s="42">
        <f t="shared" si="40"/>
        <v>1982.2851365279414</v>
      </c>
      <c r="AV25" s="42">
        <f t="shared" si="41"/>
        <v>8.7631870173058971E-2</v>
      </c>
      <c r="AW25" s="42">
        <f t="shared" si="42"/>
        <v>14.375307246928941</v>
      </c>
      <c r="AX25" s="50">
        <f t="shared" si="46"/>
        <v>2508.3860594381426</v>
      </c>
      <c r="AY25" s="5">
        <f t="shared" si="18"/>
        <v>5.4093572121864622E-2</v>
      </c>
      <c r="AZ25" s="5">
        <f t="shared" si="19"/>
        <v>3139.8509469669066</v>
      </c>
      <c r="BA25" s="52">
        <f t="shared" si="47"/>
        <v>1.3320264296637572</v>
      </c>
      <c r="BB25" s="52">
        <f t="shared" si="48"/>
        <v>314.99171264092217</v>
      </c>
      <c r="BC25" s="5">
        <f t="shared" si="49"/>
        <v>134.16556634276677</v>
      </c>
      <c r="BD25" s="5">
        <f t="shared" si="50"/>
        <v>7.862249425285996</v>
      </c>
      <c r="BE25" s="5">
        <f t="shared" si="20"/>
        <v>136.67696751467031</v>
      </c>
      <c r="BF25" s="5">
        <f t="shared" si="43"/>
        <v>0.50322507053174281</v>
      </c>
      <c r="BG25" s="53">
        <f t="shared" si="44"/>
        <v>43.819753280419107</v>
      </c>
      <c r="BH25" s="5">
        <f t="shared" si="21"/>
        <v>317.96975328041907</v>
      </c>
      <c r="BI25" s="5">
        <f t="shared" si="22"/>
        <v>110.87555590475436</v>
      </c>
      <c r="BJ25" s="5">
        <f t="shared" si="45"/>
        <v>2790.6144271808089</v>
      </c>
      <c r="BK25" s="32"/>
      <c r="BL25" s="19">
        <f t="shared" si="23"/>
        <v>41.5</v>
      </c>
      <c r="BM25" s="20"/>
      <c r="BN25" s="6">
        <v>-1112.825</v>
      </c>
      <c r="BO25" s="6">
        <v>2506.627</v>
      </c>
      <c r="BP25" s="6">
        <v>43.119770000000003</v>
      </c>
      <c r="BQ25" s="6"/>
      <c r="DG25" s="6"/>
      <c r="DH25" s="6"/>
      <c r="EC25" s="135"/>
      <c r="ED25" s="135"/>
      <c r="EE25" s="135"/>
      <c r="EF25" s="135"/>
      <c r="EG25" s="135"/>
      <c r="EH25" s="135"/>
      <c r="EI25" s="136"/>
      <c r="EJ25" s="136"/>
      <c r="EK25" s="136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</row>
    <row r="26" spans="2:164" x14ac:dyDescent="0.25">
      <c r="B26" s="27">
        <v>1050</v>
      </c>
      <c r="C26" s="7">
        <v>14</v>
      </c>
      <c r="D26" s="4">
        <v>9.8000000000000007</v>
      </c>
      <c r="E26" s="4">
        <v>1</v>
      </c>
      <c r="F26" s="4">
        <v>0.127</v>
      </c>
      <c r="G26" s="44">
        <v>5.3848000000000004E-3</v>
      </c>
      <c r="H26" s="45">
        <v>650</v>
      </c>
      <c r="I26" s="4">
        <v>6.7500000000000001E-5</v>
      </c>
      <c r="J26" s="46">
        <v>31</v>
      </c>
      <c r="K26" s="47">
        <f t="shared" si="24"/>
        <v>1.5086071514263792E-3</v>
      </c>
      <c r="L26" s="4">
        <f t="shared" si="0"/>
        <v>0.3044</v>
      </c>
      <c r="M26" s="4">
        <f t="shared" si="25"/>
        <v>2494.0107521912137</v>
      </c>
      <c r="N26" s="4">
        <f t="shared" si="26"/>
        <v>171.95605573777891</v>
      </c>
      <c r="O26" s="4">
        <f t="shared" si="27"/>
        <v>1.2661265000000001E-2</v>
      </c>
      <c r="P26" s="47">
        <f t="shared" si="28"/>
        <v>1.5086071514263792E-3</v>
      </c>
      <c r="Q26" s="43">
        <f t="shared" si="1"/>
        <v>201.77552500145023</v>
      </c>
      <c r="R26" s="112">
        <f t="shared" si="2"/>
        <v>2.2889913209939198E-5</v>
      </c>
      <c r="S26" s="42">
        <f t="shared" si="29"/>
        <v>0.11915137637719288</v>
      </c>
      <c r="T26" s="42">
        <f t="shared" si="3"/>
        <v>6.8900397098516294E-2</v>
      </c>
      <c r="U26" s="42">
        <f t="shared" si="30"/>
        <v>26.521958996264562</v>
      </c>
      <c r="V26" s="42">
        <f t="shared" si="31"/>
        <v>1.1406918281037662E-2</v>
      </c>
      <c r="W26" s="42">
        <f t="shared" si="4"/>
        <v>0</v>
      </c>
      <c r="X26" s="42">
        <f t="shared" si="32"/>
        <v>9.8527960611872571E-3</v>
      </c>
      <c r="Y26" s="42">
        <f t="shared" si="33"/>
        <v>2.8892588039239029</v>
      </c>
      <c r="Z26" s="42" t="str">
        <f t="shared" si="34"/>
        <v>Distributed</v>
      </c>
      <c r="AA26" s="42">
        <f t="shared" si="35"/>
        <v>1.4449867494506523</v>
      </c>
      <c r="AB26" s="42">
        <f t="shared" si="36"/>
        <v>0.9075911950512755</v>
      </c>
      <c r="AC26" s="42">
        <f t="shared" si="5"/>
        <v>1.3919521750175219</v>
      </c>
      <c r="AD26" s="42">
        <f t="shared" si="6"/>
        <v>1.3919521750175219</v>
      </c>
      <c r="AE26" s="42">
        <f t="shared" si="7"/>
        <v>1</v>
      </c>
      <c r="AF26" s="42">
        <f t="shared" si="8"/>
        <v>0</v>
      </c>
      <c r="AG26" s="42">
        <f t="shared" si="9"/>
        <v>0</v>
      </c>
      <c r="AH26" s="42">
        <f t="shared" si="10"/>
        <v>0</v>
      </c>
      <c r="AI26" s="42">
        <f t="shared" si="11"/>
        <v>0</v>
      </c>
      <c r="AJ26" s="42">
        <f t="shared" si="12"/>
        <v>0.22407480224299883</v>
      </c>
      <c r="AK26" s="42">
        <f t="shared" si="13"/>
        <v>1.3919521750175219</v>
      </c>
      <c r="AL26" s="42">
        <f t="shared" si="14"/>
        <v>0.51612081227532891</v>
      </c>
      <c r="AM26" s="42">
        <v>1</v>
      </c>
      <c r="AN26" s="42">
        <v>90</v>
      </c>
      <c r="AO26" s="42">
        <f t="shared" si="15"/>
        <v>133391.18306987252</v>
      </c>
      <c r="AP26" s="42">
        <f t="shared" si="16"/>
        <v>2.1231140446585115E-2</v>
      </c>
      <c r="AQ26" s="42">
        <f t="shared" si="37"/>
        <v>1.6969102504472599E-2</v>
      </c>
      <c r="AR26" s="42">
        <f t="shared" si="17"/>
        <v>0.3044</v>
      </c>
      <c r="AS26" s="42">
        <f t="shared" si="38"/>
        <v>3.6122881102944689E-4</v>
      </c>
      <c r="AT26" s="42">
        <f t="shared" si="39"/>
        <v>1977.4001450142125</v>
      </c>
      <c r="AU26" s="42">
        <f t="shared" si="40"/>
        <v>1977.4005062430235</v>
      </c>
      <c r="AV26" s="42">
        <f t="shared" si="41"/>
        <v>8.7415932879738464E-2</v>
      </c>
      <c r="AW26" s="42">
        <f t="shared" si="42"/>
        <v>14.339884461458055</v>
      </c>
      <c r="AX26" s="50">
        <f t="shared" si="46"/>
        <v>2494.0107521912137</v>
      </c>
      <c r="AY26" s="5">
        <f t="shared" si="18"/>
        <v>5.3916134257514535E-2</v>
      </c>
      <c r="AZ26" s="5">
        <f t="shared" si="19"/>
        <v>3140.2240830311948</v>
      </c>
      <c r="BA26" s="52">
        <f t="shared" si="47"/>
        <v>1.3331715582024832</v>
      </c>
      <c r="BB26" s="52">
        <f t="shared" si="48"/>
        <v>315.71509542571391</v>
      </c>
      <c r="BC26" s="5">
        <f t="shared" si="49"/>
        <v>134.03257852044729</v>
      </c>
      <c r="BD26" s="5">
        <f t="shared" si="50"/>
        <v>7.8881240686784047</v>
      </c>
      <c r="BE26" s="5">
        <f t="shared" si="20"/>
        <v>136.53574178823413</v>
      </c>
      <c r="BF26" s="5">
        <f t="shared" si="43"/>
        <v>0.51200138018742181</v>
      </c>
      <c r="BG26" s="53">
        <f t="shared" si="44"/>
        <v>43.307751900231686</v>
      </c>
      <c r="BH26" s="5">
        <f t="shared" si="21"/>
        <v>317.45775190023164</v>
      </c>
      <c r="BI26" s="5">
        <f t="shared" si="22"/>
        <v>109.95395342041699</v>
      </c>
      <c r="BJ26" s="5">
        <f t="shared" si="45"/>
        <v>2827.2683411160956</v>
      </c>
      <c r="BK26" s="32"/>
      <c r="BL26" s="19">
        <f t="shared" si="23"/>
        <v>41</v>
      </c>
      <c r="BM26" s="20"/>
      <c r="BN26" s="6">
        <v>-1064.5139999999999</v>
      </c>
      <c r="BO26" s="6">
        <v>2492.4659999999999</v>
      </c>
      <c r="BP26" s="6">
        <v>42.675890000000003</v>
      </c>
      <c r="BQ26" s="6"/>
      <c r="DG26" s="6"/>
      <c r="DH26" s="6"/>
      <c r="EC26" s="135"/>
      <c r="ED26" s="135"/>
      <c r="EE26" s="135"/>
      <c r="EF26" s="135"/>
      <c r="EG26" s="135"/>
      <c r="EH26" s="135"/>
      <c r="EI26" s="136"/>
      <c r="EJ26" s="136"/>
      <c r="EK26" s="136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</row>
    <row r="27" spans="2:164" x14ac:dyDescent="0.25">
      <c r="B27" s="27">
        <v>1000</v>
      </c>
      <c r="C27" s="7">
        <v>15</v>
      </c>
      <c r="D27" s="4">
        <v>9.8000000000000007</v>
      </c>
      <c r="E27" s="4">
        <v>1</v>
      </c>
      <c r="F27" s="4">
        <v>0.127</v>
      </c>
      <c r="G27" s="44">
        <v>5.3848000000000004E-3</v>
      </c>
      <c r="H27" s="45">
        <v>700</v>
      </c>
      <c r="I27" s="4">
        <v>6.7500000000000001E-5</v>
      </c>
      <c r="J27" s="46">
        <v>31</v>
      </c>
      <c r="K27" s="47">
        <f t="shared" si="24"/>
        <v>1.5124592597928423E-3</v>
      </c>
      <c r="L27" s="4">
        <f t="shared" si="0"/>
        <v>0.3044</v>
      </c>
      <c r="M27" s="4">
        <f t="shared" si="25"/>
        <v>2479.6708677297556</v>
      </c>
      <c r="N27" s="4">
        <f t="shared" si="26"/>
        <v>170.9673551198841</v>
      </c>
      <c r="O27" s="4">
        <f t="shared" si="27"/>
        <v>1.2661265000000001E-2</v>
      </c>
      <c r="P27" s="47">
        <f t="shared" si="28"/>
        <v>1.5124592597928423E-3</v>
      </c>
      <c r="Q27" s="43">
        <f t="shared" si="1"/>
        <v>201.26161946450901</v>
      </c>
      <c r="R27" s="112">
        <f t="shared" si="2"/>
        <v>2.2832256585705693E-5</v>
      </c>
      <c r="S27" s="42">
        <f t="shared" si="29"/>
        <v>0.11945561993946435</v>
      </c>
      <c r="T27" s="42">
        <f t="shared" si="3"/>
        <v>6.8975949852632182E-2</v>
      </c>
      <c r="U27" s="42">
        <f t="shared" si="30"/>
        <v>26.514693309264249</v>
      </c>
      <c r="V27" s="42">
        <f t="shared" si="31"/>
        <v>1.1465245970690785E-2</v>
      </c>
      <c r="W27" s="42">
        <f t="shared" si="4"/>
        <v>0</v>
      </c>
      <c r="X27" s="42">
        <f t="shared" si="32"/>
        <v>9.8527960611872571E-3</v>
      </c>
      <c r="Y27" s="42">
        <f t="shared" si="33"/>
        <v>2.8892588039239029</v>
      </c>
      <c r="Z27" s="42" t="str">
        <f t="shared" si="34"/>
        <v>Distributed</v>
      </c>
      <c r="AA27" s="42">
        <f t="shared" si="35"/>
        <v>1.4443471826515386</v>
      </c>
      <c r="AB27" s="42">
        <f t="shared" si="36"/>
        <v>0.90751111659958783</v>
      </c>
      <c r="AC27" s="42">
        <f t="shared" si="5"/>
        <v>1.3915198875842931</v>
      </c>
      <c r="AD27" s="42">
        <f t="shared" si="6"/>
        <v>1.3915198875842931</v>
      </c>
      <c r="AE27" s="42">
        <f t="shared" si="7"/>
        <v>1</v>
      </c>
      <c r="AF27" s="42">
        <f t="shared" si="8"/>
        <v>0</v>
      </c>
      <c r="AG27" s="42">
        <f t="shared" si="9"/>
        <v>0</v>
      </c>
      <c r="AH27" s="42">
        <f t="shared" si="10"/>
        <v>0</v>
      </c>
      <c r="AI27" s="42">
        <f t="shared" si="11"/>
        <v>0</v>
      </c>
      <c r="AJ27" s="42">
        <f t="shared" si="12"/>
        <v>0.22409752857558488</v>
      </c>
      <c r="AK27" s="42">
        <f t="shared" si="13"/>
        <v>1.3915198875842931</v>
      </c>
      <c r="AL27" s="42">
        <f t="shared" si="14"/>
        <v>0.5164415366847539</v>
      </c>
      <c r="AM27" s="42">
        <v>1</v>
      </c>
      <c r="AN27" s="42">
        <v>90</v>
      </c>
      <c r="AO27" s="42">
        <f t="shared" si="15"/>
        <v>133728.02604855286</v>
      </c>
      <c r="AP27" s="42">
        <f t="shared" si="16"/>
        <v>2.1220739118838747E-2</v>
      </c>
      <c r="AQ27" s="42">
        <f t="shared" si="37"/>
        <v>1.6960403735509364E-2</v>
      </c>
      <c r="AR27" s="42">
        <f t="shared" si="17"/>
        <v>0.3044</v>
      </c>
      <c r="AS27" s="42">
        <f t="shared" si="38"/>
        <v>3.6289803012938261E-4</v>
      </c>
      <c r="AT27" s="42">
        <f t="shared" si="39"/>
        <v>1972.3638707521884</v>
      </c>
      <c r="AU27" s="42">
        <f t="shared" si="40"/>
        <v>1972.3642336502185</v>
      </c>
      <c r="AV27" s="42">
        <f t="shared" si="41"/>
        <v>8.7193291859092026E-2</v>
      </c>
      <c r="AW27" s="42">
        <f t="shared" si="42"/>
        <v>14.303361983149175</v>
      </c>
      <c r="AX27" s="50">
        <f t="shared" si="46"/>
        <v>2479.6708677297556</v>
      </c>
      <c r="AY27" s="5">
        <f t="shared" si="18"/>
        <v>5.3740190649128793E-2</v>
      </c>
      <c r="AZ27" s="5">
        <f t="shared" si="19"/>
        <v>3140.6492900422527</v>
      </c>
      <c r="BA27" s="52">
        <f t="shared" si="47"/>
        <v>1.3343478980962944</v>
      </c>
      <c r="BB27" s="52">
        <f t="shared" si="48"/>
        <v>316.4364517220078</v>
      </c>
      <c r="BC27" s="5">
        <f t="shared" si="49"/>
        <v>133.9004349911381</v>
      </c>
      <c r="BD27" s="5">
        <f t="shared" si="50"/>
        <v>7.9139495262228179</v>
      </c>
      <c r="BE27" s="5">
        <f t="shared" si="20"/>
        <v>136.39542972859951</v>
      </c>
      <c r="BF27" s="5">
        <f t="shared" si="43"/>
        <v>0.51926291488589926</v>
      </c>
      <c r="BG27" s="53">
        <f t="shared" si="44"/>
        <v>42.788488985345786</v>
      </c>
      <c r="BH27" s="5">
        <f t="shared" si="21"/>
        <v>316.93848898534577</v>
      </c>
      <c r="BI27" s="5">
        <f t="shared" si="22"/>
        <v>109.01928017362243</v>
      </c>
      <c r="BJ27" s="5">
        <f t="shared" si="45"/>
        <v>2857.036244602155</v>
      </c>
      <c r="BK27" s="32"/>
      <c r="BL27" s="19">
        <f t="shared" si="23"/>
        <v>40.5</v>
      </c>
      <c r="BM27" s="20"/>
      <c r="BN27" s="6">
        <v>-1016.203</v>
      </c>
      <c r="BO27" s="6">
        <v>2478.34</v>
      </c>
      <c r="BP27" s="6">
        <v>42.230780000000003</v>
      </c>
      <c r="BQ27" s="6"/>
      <c r="DG27" s="6"/>
      <c r="DH27" s="6"/>
      <c r="EC27" s="135"/>
      <c r="ED27" s="135"/>
      <c r="EE27" s="135"/>
      <c r="EF27" s="135"/>
      <c r="EG27" s="135"/>
      <c r="EH27" s="135"/>
      <c r="EI27" s="136"/>
      <c r="EJ27" s="136"/>
      <c r="EK27" s="136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</row>
    <row r="28" spans="2:164" x14ac:dyDescent="0.25">
      <c r="B28" s="27">
        <v>950</v>
      </c>
      <c r="C28" s="7">
        <v>16</v>
      </c>
      <c r="D28" s="4">
        <v>9.8000000000000007</v>
      </c>
      <c r="E28" s="4">
        <v>1</v>
      </c>
      <c r="F28" s="4">
        <v>0.127</v>
      </c>
      <c r="G28" s="44">
        <v>5.3848000000000004E-3</v>
      </c>
      <c r="H28" s="45">
        <v>750</v>
      </c>
      <c r="I28" s="4">
        <v>6.7500000000000001E-5</v>
      </c>
      <c r="J28" s="46">
        <v>31</v>
      </c>
      <c r="K28" s="47">
        <f t="shared" si="24"/>
        <v>1.5164296996920234E-3</v>
      </c>
      <c r="L28" s="4">
        <f t="shared" si="0"/>
        <v>0.3044</v>
      </c>
      <c r="M28" s="4">
        <f t="shared" si="25"/>
        <v>2465.3675057466066</v>
      </c>
      <c r="N28" s="4">
        <f t="shared" si="26"/>
        <v>169.98117263921472</v>
      </c>
      <c r="O28" s="4">
        <f t="shared" si="27"/>
        <v>1.2661265000000001E-2</v>
      </c>
      <c r="P28" s="47">
        <f t="shared" si="28"/>
        <v>1.5164296996920234E-3</v>
      </c>
      <c r="Q28" s="43">
        <f t="shared" si="1"/>
        <v>200.73465988025794</v>
      </c>
      <c r="R28" s="112">
        <f t="shared" si="2"/>
        <v>2.2775203525249318E-5</v>
      </c>
      <c r="S28" s="42">
        <f t="shared" si="29"/>
        <v>0.11976920945040036</v>
      </c>
      <c r="T28" s="42">
        <f t="shared" si="3"/>
        <v>6.9052376631474247E-2</v>
      </c>
      <c r="U28" s="42">
        <f t="shared" si="30"/>
        <v>26.507353684219897</v>
      </c>
      <c r="V28" s="42">
        <f t="shared" si="31"/>
        <v>1.1525521076951525E-2</v>
      </c>
      <c r="W28" s="42">
        <f t="shared" si="4"/>
        <v>0</v>
      </c>
      <c r="X28" s="42">
        <f t="shared" si="32"/>
        <v>9.8527960611872571E-3</v>
      </c>
      <c r="Y28" s="42">
        <f t="shared" si="33"/>
        <v>2.8892588039239029</v>
      </c>
      <c r="Z28" s="42" t="str">
        <f t="shared" si="34"/>
        <v>Distributed</v>
      </c>
      <c r="AA28" s="42">
        <f t="shared" si="35"/>
        <v>1.4436899668272309</v>
      </c>
      <c r="AB28" s="42">
        <f t="shared" si="36"/>
        <v>0.9074287987771299</v>
      </c>
      <c r="AC28" s="42">
        <f t="shared" si="5"/>
        <v>1.3910756115506548</v>
      </c>
      <c r="AD28" s="42">
        <f t="shared" si="6"/>
        <v>1.3910756115506548</v>
      </c>
      <c r="AE28" s="42">
        <f t="shared" si="7"/>
        <v>1</v>
      </c>
      <c r="AF28" s="42">
        <f t="shared" si="8"/>
        <v>0</v>
      </c>
      <c r="AG28" s="42">
        <f t="shared" si="9"/>
        <v>0</v>
      </c>
      <c r="AH28" s="42">
        <f t="shared" si="10"/>
        <v>0</v>
      </c>
      <c r="AI28" s="42">
        <f t="shared" si="11"/>
        <v>0</v>
      </c>
      <c r="AJ28" s="42">
        <f t="shared" si="12"/>
        <v>0.22412089149868161</v>
      </c>
      <c r="AK28" s="42">
        <f t="shared" si="13"/>
        <v>1.3910756115506548</v>
      </c>
      <c r="AL28" s="42">
        <f t="shared" si="14"/>
        <v>0.51677146732955515</v>
      </c>
      <c r="AM28" s="42">
        <v>1</v>
      </c>
      <c r="AN28" s="42">
        <v>90</v>
      </c>
      <c r="AO28" s="42">
        <f t="shared" si="15"/>
        <v>134063.0216566668</v>
      </c>
      <c r="AP28" s="42">
        <f t="shared" si="16"/>
        <v>2.1210445615452721E-2</v>
      </c>
      <c r="AQ28" s="42">
        <f t="shared" si="37"/>
        <v>1.6951780737093025E-2</v>
      </c>
      <c r="AR28" s="42">
        <f t="shared" si="17"/>
        <v>0.3044</v>
      </c>
      <c r="AS28" s="42">
        <f t="shared" si="38"/>
        <v>3.6462890245199549E-4</v>
      </c>
      <c r="AT28" s="42">
        <f t="shared" si="39"/>
        <v>1967.1996668265278</v>
      </c>
      <c r="AU28" s="42">
        <f t="shared" si="40"/>
        <v>1967.2000314554302</v>
      </c>
      <c r="AV28" s="42">
        <f t="shared" si="41"/>
        <v>8.696499539056593E-2</v>
      </c>
      <c r="AW28" s="42">
        <f t="shared" si="42"/>
        <v>14.265911773859216</v>
      </c>
      <c r="AX28" s="50">
        <f t="shared" si="46"/>
        <v>2465.3675057466066</v>
      </c>
      <c r="AY28" s="5">
        <f t="shared" si="18"/>
        <v>5.3565604148871779E-2</v>
      </c>
      <c r="AZ28" s="5">
        <f t="shared" si="19"/>
        <v>3141.1189835258988</v>
      </c>
      <c r="BA28" s="52">
        <f t="shared" si="47"/>
        <v>1.3355515219804237</v>
      </c>
      <c r="BB28" s="52">
        <f t="shared" si="48"/>
        <v>317.15621992636972</v>
      </c>
      <c r="BC28" s="5">
        <f t="shared" si="49"/>
        <v>133.76901204668061</v>
      </c>
      <c r="BD28" s="5">
        <f t="shared" si="50"/>
        <v>7.9397434806259817</v>
      </c>
      <c r="BE28" s="5">
        <f t="shared" si="20"/>
        <v>136.25590126024807</v>
      </c>
      <c r="BF28" s="5">
        <f t="shared" si="43"/>
        <v>0.52526995767743279</v>
      </c>
      <c r="BG28" s="53">
        <f t="shared" si="44"/>
        <v>42.263219027668356</v>
      </c>
      <c r="BH28" s="5">
        <f t="shared" si="21"/>
        <v>316.41321902766833</v>
      </c>
      <c r="BI28" s="5">
        <f t="shared" si="22"/>
        <v>108.07379424980304</v>
      </c>
      <c r="BJ28" s="5">
        <f t="shared" si="45"/>
        <v>2881.1093165522111</v>
      </c>
      <c r="BK28" s="32"/>
      <c r="BL28" s="19">
        <f t="shared" si="23"/>
        <v>40</v>
      </c>
      <c r="BM28" s="20"/>
      <c r="BN28" s="6">
        <v>-967.89239999999995</v>
      </c>
      <c r="BO28" s="6">
        <v>2464.2489999999998</v>
      </c>
      <c r="BP28" s="6">
        <v>41.782980000000002</v>
      </c>
      <c r="BQ28" s="6"/>
      <c r="DG28" s="6"/>
      <c r="DH28" s="6"/>
      <c r="EC28" s="135"/>
      <c r="ED28" s="135"/>
      <c r="EE28" s="135"/>
      <c r="EF28" s="135"/>
      <c r="EG28" s="135"/>
      <c r="EH28" s="135"/>
      <c r="EI28" s="136"/>
      <c r="EJ28" s="136"/>
      <c r="EK28" s="136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</row>
    <row r="29" spans="2:164" x14ac:dyDescent="0.25">
      <c r="B29" s="27">
        <v>900</v>
      </c>
      <c r="C29" s="7">
        <v>17</v>
      </c>
      <c r="D29" s="4">
        <v>9.8000000000000007</v>
      </c>
      <c r="E29" s="4">
        <v>1</v>
      </c>
      <c r="F29" s="4">
        <v>0.127</v>
      </c>
      <c r="G29" s="44">
        <v>5.3848000000000004E-3</v>
      </c>
      <c r="H29" s="45">
        <v>800</v>
      </c>
      <c r="I29" s="4">
        <v>6.7500000000000001E-5</v>
      </c>
      <c r="J29" s="46">
        <v>31</v>
      </c>
      <c r="K29" s="47">
        <f t="shared" si="24"/>
        <v>1.5205049695431135E-3</v>
      </c>
      <c r="L29" s="4">
        <f t="shared" si="0"/>
        <v>0.3044</v>
      </c>
      <c r="M29" s="4">
        <f t="shared" si="25"/>
        <v>2451.1015939727477</v>
      </c>
      <c r="N29" s="4">
        <f t="shared" si="26"/>
        <v>168.9975722605954</v>
      </c>
      <c r="O29" s="4">
        <f t="shared" si="27"/>
        <v>1.2661265000000001E-2</v>
      </c>
      <c r="P29" s="47">
        <f t="shared" si="28"/>
        <v>1.5205049695431135E-3</v>
      </c>
      <c r="Q29" s="43">
        <f t="shared" si="1"/>
        <v>200.19664920363078</v>
      </c>
      <c r="R29" s="112">
        <f t="shared" si="2"/>
        <v>2.2718695125268671E-5</v>
      </c>
      <c r="S29" s="42">
        <f t="shared" si="29"/>
        <v>0.12009107854097623</v>
      </c>
      <c r="T29" s="42">
        <f t="shared" si="3"/>
        <v>6.9129526295728688E-2</v>
      </c>
      <c r="U29" s="42">
        <f t="shared" si="30"/>
        <v>26.499954928713098</v>
      </c>
      <c r="V29" s="42">
        <f t="shared" si="31"/>
        <v>1.1587551940490857E-2</v>
      </c>
      <c r="W29" s="42">
        <f t="shared" si="4"/>
        <v>0</v>
      </c>
      <c r="X29" s="42">
        <f t="shared" si="32"/>
        <v>9.8527960611872571E-3</v>
      </c>
      <c r="Y29" s="42">
        <f t="shared" si="33"/>
        <v>2.8892588039239029</v>
      </c>
      <c r="Z29" s="42" t="str">
        <f t="shared" si="34"/>
        <v>Distributed</v>
      </c>
      <c r="AA29" s="42">
        <f t="shared" si="35"/>
        <v>1.4430174956562791</v>
      </c>
      <c r="AB29" s="42">
        <f t="shared" si="36"/>
        <v>0.90734453912312985</v>
      </c>
      <c r="AC29" s="42">
        <f t="shared" si="5"/>
        <v>1.3906209604753583</v>
      </c>
      <c r="AD29" s="42">
        <f t="shared" si="6"/>
        <v>1.3906209604753583</v>
      </c>
      <c r="AE29" s="42">
        <f t="shared" si="7"/>
        <v>1</v>
      </c>
      <c r="AF29" s="42">
        <f t="shared" si="8"/>
        <v>0</v>
      </c>
      <c r="AG29" s="42">
        <f t="shared" si="9"/>
        <v>0</v>
      </c>
      <c r="AH29" s="42">
        <f t="shared" si="10"/>
        <v>0</v>
      </c>
      <c r="AI29" s="42">
        <f t="shared" si="11"/>
        <v>0</v>
      </c>
      <c r="AJ29" s="42">
        <f t="shared" si="12"/>
        <v>0.22414480662200698</v>
      </c>
      <c r="AK29" s="42">
        <f t="shared" si="13"/>
        <v>1.3906209604753583</v>
      </c>
      <c r="AL29" s="42">
        <f t="shared" si="14"/>
        <v>0.5171094301785234</v>
      </c>
      <c r="AM29" s="42">
        <v>1</v>
      </c>
      <c r="AN29" s="42">
        <v>90</v>
      </c>
      <c r="AO29" s="42">
        <f t="shared" si="15"/>
        <v>134396.47772923688</v>
      </c>
      <c r="AP29" s="42">
        <f t="shared" si="16"/>
        <v>2.1200247487604289E-2</v>
      </c>
      <c r="AQ29" s="42">
        <f t="shared" si="37"/>
        <v>1.6943225000390544E-2</v>
      </c>
      <c r="AR29" s="42">
        <f t="shared" si="17"/>
        <v>0.3044</v>
      </c>
      <c r="AS29" s="42">
        <f t="shared" si="38"/>
        <v>3.6641509167318015E-4</v>
      </c>
      <c r="AT29" s="42">
        <f t="shared" si="39"/>
        <v>1961.9271621955818</v>
      </c>
      <c r="AU29" s="42">
        <f t="shared" si="40"/>
        <v>1961.9275286106736</v>
      </c>
      <c r="AV29" s="42">
        <f t="shared" si="41"/>
        <v>8.6731911221056349E-2</v>
      </c>
      <c r="AW29" s="42">
        <f t="shared" si="42"/>
        <v>14.227676180524526</v>
      </c>
      <c r="AX29" s="50">
        <f t="shared" si="46"/>
        <v>2451.1015939727477</v>
      </c>
      <c r="AY29" s="5">
        <f t="shared" si="18"/>
        <v>5.3392261481546535E-2</v>
      </c>
      <c r="AZ29" s="5">
        <f t="shared" si="19"/>
        <v>3141.6268866552223</v>
      </c>
      <c r="BA29" s="52">
        <f t="shared" si="47"/>
        <v>1.3367791783821557</v>
      </c>
      <c r="BB29" s="52">
        <f t="shared" si="48"/>
        <v>317.87476141198658</v>
      </c>
      <c r="BC29" s="5">
        <f t="shared" si="49"/>
        <v>133.63820771411815</v>
      </c>
      <c r="BD29" s="5">
        <f t="shared" si="50"/>
        <v>7.9655205553296931</v>
      </c>
      <c r="BE29" s="5">
        <f t="shared" si="20"/>
        <v>136.11704915119782</v>
      </c>
      <c r="BF29" s="5">
        <f t="shared" si="43"/>
        <v>0.53023824229860173</v>
      </c>
      <c r="BG29" s="53">
        <f t="shared" si="44"/>
        <v>41.732980785369755</v>
      </c>
      <c r="BH29" s="5">
        <f t="shared" si="21"/>
        <v>315.88298078536974</v>
      </c>
      <c r="BI29" s="5">
        <f t="shared" si="22"/>
        <v>107.11936541366558</v>
      </c>
      <c r="BJ29" s="5">
        <f t="shared" si="45"/>
        <v>2900.4735681288007</v>
      </c>
      <c r="BK29" s="32"/>
      <c r="BL29" s="19">
        <f t="shared" si="23"/>
        <v>39.5</v>
      </c>
      <c r="BM29" s="20"/>
      <c r="BN29" s="6">
        <v>-919.58159999999998</v>
      </c>
      <c r="BO29" s="6">
        <v>2450.1930000000002</v>
      </c>
      <c r="BP29" s="6">
        <v>41.332689999999999</v>
      </c>
      <c r="BQ29" s="6"/>
      <c r="DG29" s="6"/>
      <c r="DH29" s="6"/>
      <c r="EC29" s="135"/>
      <c r="ED29" s="135"/>
      <c r="EE29" s="135"/>
      <c r="EF29" s="135"/>
      <c r="EG29" s="135"/>
      <c r="EH29" s="135"/>
      <c r="EI29" s="136"/>
      <c r="EJ29" s="136"/>
      <c r="EK29" s="136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</row>
    <row r="30" spans="2:164" x14ac:dyDescent="0.25">
      <c r="B30" s="27">
        <v>850</v>
      </c>
      <c r="C30" s="7">
        <v>18</v>
      </c>
      <c r="D30" s="4">
        <v>9.8000000000000007</v>
      </c>
      <c r="E30" s="4">
        <v>1</v>
      </c>
      <c r="F30" s="4">
        <v>0.127</v>
      </c>
      <c r="G30" s="44">
        <v>5.3848000000000004E-3</v>
      </c>
      <c r="H30" s="45">
        <v>850</v>
      </c>
      <c r="I30" s="4">
        <v>6.7500000000000001E-5</v>
      </c>
      <c r="J30" s="46">
        <v>31</v>
      </c>
      <c r="K30" s="47">
        <f t="shared" si="24"/>
        <v>1.5246739347818316E-3</v>
      </c>
      <c r="L30" s="4">
        <f t="shared" si="0"/>
        <v>0.3044</v>
      </c>
      <c r="M30" s="4">
        <f t="shared" si="25"/>
        <v>2436.873917792223</v>
      </c>
      <c r="N30" s="4">
        <f t="shared" si="26"/>
        <v>168.01660813437107</v>
      </c>
      <c r="O30" s="4">
        <f t="shared" si="27"/>
        <v>1.2661265000000001E-2</v>
      </c>
      <c r="P30" s="47">
        <f t="shared" si="28"/>
        <v>1.5246739347818316E-3</v>
      </c>
      <c r="Q30" s="43">
        <f t="shared" si="1"/>
        <v>199.64924503254997</v>
      </c>
      <c r="R30" s="112">
        <f t="shared" si="2"/>
        <v>2.2662682729694049E-5</v>
      </c>
      <c r="S30" s="42">
        <f t="shared" si="29"/>
        <v>0.12042034779161731</v>
      </c>
      <c r="T30" s="42">
        <f t="shared" si="3"/>
        <v>6.9207273720151549E-2</v>
      </c>
      <c r="U30" s="42">
        <f t="shared" si="30"/>
        <v>26.492509281545523</v>
      </c>
      <c r="V30" s="42">
        <f t="shared" si="31"/>
        <v>1.1651181232728644E-2</v>
      </c>
      <c r="W30" s="42">
        <f t="shared" si="4"/>
        <v>0</v>
      </c>
      <c r="X30" s="42">
        <f t="shared" si="32"/>
        <v>9.8527960611872571E-3</v>
      </c>
      <c r="Y30" s="42">
        <f t="shared" si="33"/>
        <v>2.8892588039239029</v>
      </c>
      <c r="Z30" s="42" t="str">
        <f t="shared" si="34"/>
        <v>Distributed</v>
      </c>
      <c r="AA30" s="42">
        <f t="shared" si="35"/>
        <v>1.442331748787302</v>
      </c>
      <c r="AB30" s="42">
        <f t="shared" si="36"/>
        <v>0.90725858365990286</v>
      </c>
      <c r="AC30" s="42">
        <f t="shared" si="5"/>
        <v>1.3901572687224817</v>
      </c>
      <c r="AD30" s="42">
        <f t="shared" si="6"/>
        <v>1.3901572687224817</v>
      </c>
      <c r="AE30" s="42">
        <f t="shared" si="7"/>
        <v>1</v>
      </c>
      <c r="AF30" s="42">
        <f t="shared" si="8"/>
        <v>0</v>
      </c>
      <c r="AG30" s="42">
        <f t="shared" si="9"/>
        <v>0</v>
      </c>
      <c r="AH30" s="42">
        <f t="shared" si="10"/>
        <v>0</v>
      </c>
      <c r="AI30" s="42">
        <f t="shared" si="11"/>
        <v>0</v>
      </c>
      <c r="AJ30" s="42">
        <f t="shared" si="12"/>
        <v>0.22416920416085029</v>
      </c>
      <c r="AK30" s="42">
        <f t="shared" si="13"/>
        <v>1.3901572687224817</v>
      </c>
      <c r="AL30" s="42">
        <f t="shared" si="14"/>
        <v>0.51745445497985154</v>
      </c>
      <c r="AM30" s="42">
        <v>1</v>
      </c>
      <c r="AN30" s="42">
        <v>90</v>
      </c>
      <c r="AO30" s="42">
        <f t="shared" si="15"/>
        <v>134728.64796539969</v>
      </c>
      <c r="AP30" s="42">
        <f t="shared" si="16"/>
        <v>2.1190134465537643E-2</v>
      </c>
      <c r="AQ30" s="42">
        <f t="shared" si="37"/>
        <v>1.6934729508495689E-2</v>
      </c>
      <c r="AR30" s="42">
        <f t="shared" si="17"/>
        <v>0.3044</v>
      </c>
      <c r="AS30" s="42">
        <f t="shared" si="38"/>
        <v>3.6825139308709033E-4</v>
      </c>
      <c r="AT30" s="42">
        <f t="shared" si="39"/>
        <v>1956.5626013189899</v>
      </c>
      <c r="AU30" s="42">
        <f t="shared" si="40"/>
        <v>1956.5629695703831</v>
      </c>
      <c r="AV30" s="42">
        <f t="shared" si="41"/>
        <v>8.6494757477282705E-2</v>
      </c>
      <c r="AW30" s="42">
        <f t="shared" si="42"/>
        <v>14.188773006088411</v>
      </c>
      <c r="AX30" s="50">
        <f t="shared" si="46"/>
        <v>2436.873917792223</v>
      </c>
      <c r="AY30" s="5">
        <f t="shared" si="18"/>
        <v>5.3220069159384112E-2</v>
      </c>
      <c r="AZ30" s="5">
        <f t="shared" si="19"/>
        <v>3142.1678063580016</v>
      </c>
      <c r="BA30" s="52">
        <f t="shared" si="47"/>
        <v>1.3380281762823285</v>
      </c>
      <c r="BB30" s="52">
        <f t="shared" si="48"/>
        <v>318.59237316251682</v>
      </c>
      <c r="BC30" s="5">
        <f t="shared" si="49"/>
        <v>133.50793805796422</v>
      </c>
      <c r="BD30" s="5">
        <f t="shared" si="50"/>
        <v>7.9912928157442185</v>
      </c>
      <c r="BE30" s="5">
        <f t="shared" si="20"/>
        <v>135.9787851256076</v>
      </c>
      <c r="BF30" s="5">
        <f t="shared" si="43"/>
        <v>0.53434655960714605</v>
      </c>
      <c r="BG30" s="53">
        <f t="shared" si="44"/>
        <v>41.198634225762611</v>
      </c>
      <c r="BH30" s="5">
        <f t="shared" si="21"/>
        <v>315.34863422576257</v>
      </c>
      <c r="BI30" s="5">
        <f t="shared" si="22"/>
        <v>106.15754160637266</v>
      </c>
      <c r="BJ30" s="5">
        <f t="shared" si="45"/>
        <v>2915.9451046629601</v>
      </c>
      <c r="BK30" s="32"/>
      <c r="BL30" s="19">
        <f t="shared" si="23"/>
        <v>39</v>
      </c>
      <c r="BM30" s="20"/>
      <c r="BN30" s="6">
        <v>-871.27080000000001</v>
      </c>
      <c r="BO30" s="6">
        <v>2436.172</v>
      </c>
      <c r="BP30" s="6">
        <v>40.87997</v>
      </c>
      <c r="BQ30" s="6"/>
      <c r="DG30" s="6"/>
      <c r="DH30" s="6"/>
      <c r="EC30" s="135"/>
      <c r="ED30" s="135"/>
      <c r="EE30" s="135"/>
      <c r="EF30" s="135"/>
      <c r="EG30" s="135"/>
      <c r="EH30" s="135"/>
      <c r="EI30" s="136"/>
      <c r="EJ30" s="136"/>
      <c r="EK30" s="136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</row>
    <row r="31" spans="2:164" x14ac:dyDescent="0.25">
      <c r="B31" s="27">
        <v>800</v>
      </c>
      <c r="C31" s="7">
        <v>19</v>
      </c>
      <c r="D31" s="4">
        <v>9.8000000000000007</v>
      </c>
      <c r="E31" s="4">
        <v>1</v>
      </c>
      <c r="F31" s="4">
        <v>0.127</v>
      </c>
      <c r="G31" s="44">
        <v>5.3848000000000004E-3</v>
      </c>
      <c r="H31" s="45">
        <v>900</v>
      </c>
      <c r="I31" s="4">
        <v>6.7500000000000001E-5</v>
      </c>
      <c r="J31" s="46">
        <v>31</v>
      </c>
      <c r="K31" s="47">
        <f t="shared" si="24"/>
        <v>1.5289274266081299E-3</v>
      </c>
      <c r="L31" s="4">
        <f t="shared" si="0"/>
        <v>0.3044</v>
      </c>
      <c r="M31" s="4">
        <f t="shared" si="25"/>
        <v>2422.6851447861345</v>
      </c>
      <c r="N31" s="4">
        <f t="shared" si="26"/>
        <v>167.03832628865649</v>
      </c>
      <c r="O31" s="4">
        <f t="shared" si="27"/>
        <v>1.2661265000000001E-2</v>
      </c>
      <c r="P31" s="47">
        <f t="shared" si="28"/>
        <v>1.5289274266081299E-3</v>
      </c>
      <c r="Q31" s="43">
        <f t="shared" si="1"/>
        <v>199.0938187794174</v>
      </c>
      <c r="R31" s="112">
        <f t="shared" si="2"/>
        <v>2.2607126174785805E-5</v>
      </c>
      <c r="S31" s="42">
        <f t="shared" si="29"/>
        <v>0.12075629304087149</v>
      </c>
      <c r="T31" s="42">
        <f t="shared" si="3"/>
        <v>6.9285515336062517E-2</v>
      </c>
      <c r="U31" s="42">
        <f t="shared" si="30"/>
        <v>26.485026855066877</v>
      </c>
      <c r="V31" s="42">
        <f t="shared" si="31"/>
        <v>1.1716280177545257E-2</v>
      </c>
      <c r="W31" s="42">
        <f t="shared" si="4"/>
        <v>0</v>
      </c>
      <c r="X31" s="42">
        <f t="shared" si="32"/>
        <v>9.8527960611872571E-3</v>
      </c>
      <c r="Y31" s="42">
        <f t="shared" si="33"/>
        <v>2.8892588039239029</v>
      </c>
      <c r="Z31" s="42" t="str">
        <f t="shared" si="34"/>
        <v>Distributed</v>
      </c>
      <c r="AA31" s="42">
        <f t="shared" si="35"/>
        <v>1.4416343624928034</v>
      </c>
      <c r="AB31" s="42">
        <f t="shared" si="36"/>
        <v>0.90717113567785634</v>
      </c>
      <c r="AC31" s="42">
        <f t="shared" si="5"/>
        <v>1.3896856390930838</v>
      </c>
      <c r="AD31" s="42">
        <f t="shared" si="6"/>
        <v>1.3896856390930838</v>
      </c>
      <c r="AE31" s="42">
        <f t="shared" si="7"/>
        <v>1</v>
      </c>
      <c r="AF31" s="42">
        <f t="shared" si="8"/>
        <v>0</v>
      </c>
      <c r="AG31" s="42">
        <f t="shared" si="9"/>
        <v>0</v>
      </c>
      <c r="AH31" s="42">
        <f t="shared" si="10"/>
        <v>0</v>
      </c>
      <c r="AI31" s="42">
        <f t="shared" si="11"/>
        <v>0</v>
      </c>
      <c r="AJ31" s="42">
        <f t="shared" si="12"/>
        <v>0.22419402644555314</v>
      </c>
      <c r="AK31" s="42">
        <f t="shared" si="13"/>
        <v>1.3896856390930838</v>
      </c>
      <c r="AL31" s="42">
        <f t="shared" si="14"/>
        <v>0.51780574056287998</v>
      </c>
      <c r="AM31" s="42">
        <v>1</v>
      </c>
      <c r="AN31" s="42">
        <v>90</v>
      </c>
      <c r="AO31" s="42">
        <f t="shared" si="15"/>
        <v>135059.74089028247</v>
      </c>
      <c r="AP31" s="42">
        <f t="shared" si="16"/>
        <v>2.1180098089037265E-2</v>
      </c>
      <c r="AQ31" s="42">
        <f t="shared" si="37"/>
        <v>1.6926288483777894E-2</v>
      </c>
      <c r="AR31" s="42">
        <f t="shared" si="17"/>
        <v>0.3044</v>
      </c>
      <c r="AS31" s="42">
        <f t="shared" si="38"/>
        <v>3.7013354252748933E-4</v>
      </c>
      <c r="AT31" s="42">
        <f t="shared" si="39"/>
        <v>1951.1194240382906</v>
      </c>
      <c r="AU31" s="42">
        <f t="shared" si="40"/>
        <v>1951.1197941718331</v>
      </c>
      <c r="AV31" s="42">
        <f t="shared" si="41"/>
        <v>8.6254128300851315E-2</v>
      </c>
      <c r="AW31" s="42">
        <f t="shared" si="42"/>
        <v>14.149299714728253</v>
      </c>
      <c r="AX31" s="50">
        <f t="shared" si="46"/>
        <v>2422.6851447861345</v>
      </c>
      <c r="AY31" s="5">
        <f t="shared" si="18"/>
        <v>5.3048950094033653E-2</v>
      </c>
      <c r="AZ31" s="5">
        <f t="shared" si="19"/>
        <v>3142.7374476454183</v>
      </c>
      <c r="BA31" s="52">
        <f t="shared" si="47"/>
        <v>1.3392962893177969</v>
      </c>
      <c r="BB31" s="52">
        <f t="shared" si="48"/>
        <v>319.30929833759768</v>
      </c>
      <c r="BC31" s="5">
        <f t="shared" si="49"/>
        <v>133.3781341108041</v>
      </c>
      <c r="BD31" s="5">
        <f t="shared" si="50"/>
        <v>8.0170701884377031</v>
      </c>
      <c r="BE31" s="5">
        <f t="shared" si="20"/>
        <v>135.84103663708333</v>
      </c>
      <c r="BF31" s="5">
        <f t="shared" si="43"/>
        <v>0.53774306468024746</v>
      </c>
      <c r="BG31" s="53">
        <f t="shared" si="44"/>
        <v>40.660891161082361</v>
      </c>
      <c r="BH31" s="5">
        <f t="shared" si="21"/>
        <v>314.81089116108234</v>
      </c>
      <c r="BI31" s="5">
        <f t="shared" si="22"/>
        <v>105.18960408994825</v>
      </c>
      <c r="BJ31" s="5">
        <f t="shared" si="45"/>
        <v>2928.1993225405604</v>
      </c>
      <c r="BK31" s="32"/>
      <c r="BL31" s="19">
        <f t="shared" si="23"/>
        <v>38.5</v>
      </c>
      <c r="BM31" s="20"/>
      <c r="BN31" s="6">
        <v>-815.18759999999997</v>
      </c>
      <c r="BO31" s="6">
        <v>2419.94</v>
      </c>
      <c r="BP31" s="6">
        <v>40.352119999999999</v>
      </c>
      <c r="BQ31" s="6"/>
      <c r="DG31" s="6"/>
      <c r="DH31" s="6"/>
      <c r="EC31" s="135"/>
      <c r="ED31" s="135"/>
      <c r="EE31" s="135"/>
      <c r="EF31" s="135"/>
      <c r="EG31" s="135"/>
      <c r="EH31" s="135"/>
      <c r="EI31" s="136"/>
      <c r="EJ31" s="136"/>
      <c r="EK31" s="136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</row>
    <row r="32" spans="2:164" x14ac:dyDescent="0.25">
      <c r="B32" s="27">
        <v>750</v>
      </c>
      <c r="C32" s="7">
        <v>20</v>
      </c>
      <c r="D32" s="4">
        <v>9.8000000000000007</v>
      </c>
      <c r="E32" s="4">
        <v>1</v>
      </c>
      <c r="F32" s="4">
        <v>0.127</v>
      </c>
      <c r="G32" s="44">
        <v>5.3848000000000004E-3</v>
      </c>
      <c r="H32" s="45">
        <v>950</v>
      </c>
      <c r="I32" s="4">
        <v>6.7500000000000001E-5</v>
      </c>
      <c r="J32" s="46">
        <v>31</v>
      </c>
      <c r="K32" s="47">
        <f t="shared" si="24"/>
        <v>1.5332579098671483E-3</v>
      </c>
      <c r="L32" s="4">
        <f t="shared" si="0"/>
        <v>0.3044</v>
      </c>
      <c r="M32" s="4">
        <f t="shared" si="25"/>
        <v>2408.5358450714061</v>
      </c>
      <c r="N32" s="4">
        <f t="shared" si="26"/>
        <v>166.06276603164528</v>
      </c>
      <c r="O32" s="4">
        <f t="shared" si="27"/>
        <v>1.2661265000000001E-2</v>
      </c>
      <c r="P32" s="47">
        <f t="shared" si="28"/>
        <v>1.5332579098671483E-3</v>
      </c>
      <c r="Q32" s="43">
        <f t="shared" si="1"/>
        <v>198.53150473971809</v>
      </c>
      <c r="R32" s="112">
        <f t="shared" si="2"/>
        <v>2.2551992333787636E-5</v>
      </c>
      <c r="S32" s="42">
        <f t="shared" si="29"/>
        <v>0.12109831915429842</v>
      </c>
      <c r="T32" s="42">
        <f t="shared" si="3"/>
        <v>6.9364165434947764E-2</v>
      </c>
      <c r="U32" s="42">
        <f t="shared" si="30"/>
        <v>26.477516001762691</v>
      </c>
      <c r="V32" s="42">
        <f t="shared" si="31"/>
        <v>1.1782743774703773E-2</v>
      </c>
      <c r="W32" s="42">
        <f t="shared" si="4"/>
        <v>0</v>
      </c>
      <c r="X32" s="42">
        <f t="shared" si="32"/>
        <v>9.8527960611872571E-3</v>
      </c>
      <c r="Y32" s="42">
        <f t="shared" si="33"/>
        <v>2.8892588039239029</v>
      </c>
      <c r="Z32" s="42" t="str">
        <f t="shared" si="34"/>
        <v>Distributed</v>
      </c>
      <c r="AA32" s="42">
        <f t="shared" si="35"/>
        <v>1.4409266882200349</v>
      </c>
      <c r="AB32" s="42">
        <f t="shared" si="36"/>
        <v>0.90708236301470935</v>
      </c>
      <c r="AC32" s="42">
        <f t="shared" si="5"/>
        <v>1.389206982295738</v>
      </c>
      <c r="AD32" s="42">
        <f t="shared" si="6"/>
        <v>1.389206982295738</v>
      </c>
      <c r="AE32" s="42">
        <f t="shared" si="7"/>
        <v>1</v>
      </c>
      <c r="AF32" s="42">
        <f t="shared" si="8"/>
        <v>0</v>
      </c>
      <c r="AG32" s="42">
        <f t="shared" si="9"/>
        <v>0</v>
      </c>
      <c r="AH32" s="42">
        <f t="shared" si="10"/>
        <v>0</v>
      </c>
      <c r="AI32" s="42">
        <f t="shared" si="11"/>
        <v>0</v>
      </c>
      <c r="AJ32" s="42">
        <f t="shared" si="12"/>
        <v>0.22421922585789267</v>
      </c>
      <c r="AK32" s="42">
        <f t="shared" si="13"/>
        <v>1.389206982295738</v>
      </c>
      <c r="AL32" s="42">
        <f t="shared" si="14"/>
        <v>0.51816262609491326</v>
      </c>
      <c r="AM32" s="42">
        <v>1</v>
      </c>
      <c r="AN32" s="42">
        <v>90</v>
      </c>
      <c r="AO32" s="42">
        <f t="shared" si="15"/>
        <v>135389.92733985581</v>
      </c>
      <c r="AP32" s="42">
        <f t="shared" si="16"/>
        <v>2.1170131400401644E-2</v>
      </c>
      <c r="AQ32" s="42">
        <f t="shared" si="37"/>
        <v>1.6917897177840022E-2</v>
      </c>
      <c r="AR32" s="42">
        <f t="shared" si="17"/>
        <v>0.3044</v>
      </c>
      <c r="AS32" s="42">
        <f t="shared" si="38"/>
        <v>3.7205805849692733E-4</v>
      </c>
      <c r="AT32" s="42">
        <f t="shared" si="39"/>
        <v>1945.6087464492373</v>
      </c>
      <c r="AU32" s="42">
        <f t="shared" si="40"/>
        <v>1945.6091185072958</v>
      </c>
      <c r="AV32" s="42">
        <f t="shared" si="41"/>
        <v>8.6010515106411278E-2</v>
      </c>
      <c r="AW32" s="42">
        <f t="shared" si="42"/>
        <v>14.109336919085919</v>
      </c>
      <c r="AX32" s="50">
        <f t="shared" si="46"/>
        <v>2408.5358450714061</v>
      </c>
      <c r="AY32" s="5">
        <f t="shared" si="18"/>
        <v>5.2878840786805853E-2</v>
      </c>
      <c r="AZ32" s="5">
        <f t="shared" si="19"/>
        <v>3143.3322596408984</v>
      </c>
      <c r="BA32" s="52">
        <f t="shared" si="47"/>
        <v>1.3405816762847182</v>
      </c>
      <c r="BB32" s="52">
        <f t="shared" si="48"/>
        <v>320.02573510593152</v>
      </c>
      <c r="BC32" s="5">
        <f t="shared" si="49"/>
        <v>133.24873932556739</v>
      </c>
      <c r="BD32" s="5">
        <f t="shared" si="50"/>
        <v>8.0428608115954656</v>
      </c>
      <c r="BE32" s="5">
        <f t="shared" si="20"/>
        <v>135.70374419050228</v>
      </c>
      <c r="BF32" s="5">
        <f t="shared" si="43"/>
        <v>0.54055050780243441</v>
      </c>
      <c r="BG32" s="53">
        <f t="shared" si="44"/>
        <v>40.120340653279925</v>
      </c>
      <c r="BH32" s="5">
        <f t="shared" si="21"/>
        <v>314.2703406532799</v>
      </c>
      <c r="BI32" s="5">
        <f t="shared" si="22"/>
        <v>104.21661317590387</v>
      </c>
      <c r="BJ32" s="5">
        <f t="shared" si="45"/>
        <v>2937.795090686096</v>
      </c>
      <c r="BK32" s="32"/>
      <c r="BL32" s="19">
        <f t="shared" si="23"/>
        <v>38</v>
      </c>
      <c r="BM32" s="20"/>
      <c r="BN32" s="6">
        <v>-765.68809999999996</v>
      </c>
      <c r="BO32" s="6">
        <v>2405.6529999999998</v>
      </c>
      <c r="BP32" s="6">
        <v>39.866810000000001</v>
      </c>
      <c r="BQ32" s="6"/>
      <c r="DG32" s="6"/>
      <c r="DH32" s="6"/>
      <c r="EC32" s="135"/>
      <c r="ED32" s="135"/>
      <c r="EE32" s="135"/>
      <c r="EF32" s="135"/>
      <c r="EG32" s="135"/>
      <c r="EH32" s="135"/>
      <c r="EI32" s="136"/>
      <c r="EJ32" s="136"/>
      <c r="EK32" s="136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</row>
    <row r="33" spans="2:164" x14ac:dyDescent="0.25">
      <c r="B33" s="27">
        <v>700</v>
      </c>
      <c r="C33" s="7">
        <v>21</v>
      </c>
      <c r="D33" s="4">
        <v>9.8000000000000007</v>
      </c>
      <c r="E33" s="4">
        <v>1</v>
      </c>
      <c r="F33" s="4">
        <v>0.127</v>
      </c>
      <c r="G33" s="44">
        <v>5.3848000000000004E-3</v>
      </c>
      <c r="H33" s="45">
        <v>1000</v>
      </c>
      <c r="I33" s="4">
        <v>6.7500000000000001E-5</v>
      </c>
      <c r="J33" s="46">
        <v>31</v>
      </c>
      <c r="K33" s="47">
        <f t="shared" si="24"/>
        <v>1.5376592078431774E-3</v>
      </c>
      <c r="L33" s="4">
        <f t="shared" si="0"/>
        <v>0.3044</v>
      </c>
      <c r="M33" s="4">
        <f t="shared" si="25"/>
        <v>2394.4265081523204</v>
      </c>
      <c r="N33" s="4">
        <f t="shared" si="26"/>
        <v>165.08996111348293</v>
      </c>
      <c r="O33" s="4">
        <f t="shared" si="27"/>
        <v>1.2661265000000001E-2</v>
      </c>
      <c r="P33" s="47">
        <f t="shared" si="28"/>
        <v>1.5376592078431774E-3</v>
      </c>
      <c r="Q33" s="43">
        <f t="shared" si="1"/>
        <v>197.96324078010213</v>
      </c>
      <c r="R33" s="112">
        <f t="shared" si="2"/>
        <v>2.2497253910071498E-5</v>
      </c>
      <c r="S33" s="42">
        <f t="shared" si="29"/>
        <v>0.12144593828840777</v>
      </c>
      <c r="T33" s="42">
        <f t="shared" si="3"/>
        <v>6.9443153103412592E-2</v>
      </c>
      <c r="U33" s="42">
        <f t="shared" si="30"/>
        <v>26.469983617999993</v>
      </c>
      <c r="V33" s="42">
        <f t="shared" si="31"/>
        <v>1.1850486844569939E-2</v>
      </c>
      <c r="W33" s="42">
        <f t="shared" si="4"/>
        <v>0</v>
      </c>
      <c r="X33" s="42">
        <f t="shared" si="32"/>
        <v>9.8527960611872571E-3</v>
      </c>
      <c r="Y33" s="42">
        <f t="shared" si="33"/>
        <v>2.8892588039239029</v>
      </c>
      <c r="Z33" s="42" t="str">
        <f t="shared" si="34"/>
        <v>Distributed</v>
      </c>
      <c r="AA33" s="42">
        <f t="shared" si="35"/>
        <v>1.4402098411327824</v>
      </c>
      <c r="AB33" s="42">
        <f t="shared" si="36"/>
        <v>0.90699240409008608</v>
      </c>
      <c r="AC33" s="42">
        <f t="shared" si="5"/>
        <v>1.3887220496691881</v>
      </c>
      <c r="AD33" s="42">
        <f t="shared" si="6"/>
        <v>1.3887220496691881</v>
      </c>
      <c r="AE33" s="42">
        <f t="shared" si="7"/>
        <v>1</v>
      </c>
      <c r="AF33" s="42">
        <f t="shared" si="8"/>
        <v>0</v>
      </c>
      <c r="AG33" s="42">
        <f t="shared" si="9"/>
        <v>0</v>
      </c>
      <c r="AH33" s="42">
        <f t="shared" si="10"/>
        <v>0</v>
      </c>
      <c r="AI33" s="42">
        <f t="shared" si="11"/>
        <v>0</v>
      </c>
      <c r="AJ33" s="42">
        <f t="shared" si="12"/>
        <v>0.22424476312029401</v>
      </c>
      <c r="AK33" s="42">
        <f t="shared" si="13"/>
        <v>1.3887220496691881</v>
      </c>
      <c r="AL33" s="42">
        <f t="shared" si="14"/>
        <v>0.51852456725502027</v>
      </c>
      <c r="AM33" s="42">
        <v>1</v>
      </c>
      <c r="AN33" s="42">
        <v>90</v>
      </c>
      <c r="AO33" s="42">
        <f t="shared" si="15"/>
        <v>135719.3467098487</v>
      </c>
      <c r="AP33" s="42">
        <f t="shared" si="16"/>
        <v>2.1160228689359489E-2</v>
      </c>
      <c r="AQ33" s="42">
        <f t="shared" si="37"/>
        <v>1.6909551696927396E-2</v>
      </c>
      <c r="AR33" s="42">
        <f t="shared" si="17"/>
        <v>0.3044</v>
      </c>
      <c r="AS33" s="42">
        <f t="shared" si="38"/>
        <v>3.7402211150817537E-4</v>
      </c>
      <c r="AT33" s="42">
        <f t="shared" si="39"/>
        <v>1940.0397596450009</v>
      </c>
      <c r="AU33" s="42">
        <f t="shared" si="40"/>
        <v>1940.0401336671125</v>
      </c>
      <c r="AV33" s="42">
        <f t="shared" si="41"/>
        <v>8.5764324209088874E-2</v>
      </c>
      <c r="AW33" s="42">
        <f t="shared" si="42"/>
        <v>14.068951271907356</v>
      </c>
      <c r="AX33" s="50">
        <f t="shared" si="46"/>
        <v>2394.4265081523204</v>
      </c>
      <c r="AY33" s="5">
        <f t="shared" si="18"/>
        <v>5.2709688998603413E-2</v>
      </c>
      <c r="AZ33" s="5">
        <f t="shared" si="19"/>
        <v>3143.9493079048457</v>
      </c>
      <c r="BA33" s="52">
        <f t="shared" si="47"/>
        <v>1.3418828151728031</v>
      </c>
      <c r="BB33" s="52">
        <f t="shared" si="48"/>
        <v>320.74184402781697</v>
      </c>
      <c r="BC33" s="5">
        <f t="shared" si="49"/>
        <v>133.11970746098265</v>
      </c>
      <c r="BD33" s="5">
        <f t="shared" si="50"/>
        <v>8.0686713279235125</v>
      </c>
      <c r="BE33" s="5">
        <f t="shared" si="20"/>
        <v>135.56685911928952</v>
      </c>
      <c r="BF33" s="5">
        <f t="shared" si="43"/>
        <v>0.54287057364142421</v>
      </c>
      <c r="BG33" s="53">
        <f t="shared" si="44"/>
        <v>39.577470079638502</v>
      </c>
      <c r="BH33" s="5">
        <f t="shared" si="21"/>
        <v>313.72747007963846</v>
      </c>
      <c r="BI33" s="5">
        <f t="shared" si="22"/>
        <v>103.23944614334928</v>
      </c>
      <c r="BJ33" s="5">
        <f t="shared" si="45"/>
        <v>2945.1947817719019</v>
      </c>
      <c r="BK33" s="32"/>
      <c r="BL33" s="19">
        <f t="shared" si="23"/>
        <v>37.5</v>
      </c>
      <c r="BM33" s="20"/>
      <c r="BN33" s="6">
        <v>-716.18859999999995</v>
      </c>
      <c r="BO33" s="6">
        <v>2391.4050000000002</v>
      </c>
      <c r="BP33" s="6">
        <v>39.375729999999997</v>
      </c>
      <c r="BQ33" s="6"/>
      <c r="DG33" s="6"/>
      <c r="DH33" s="6"/>
      <c r="EC33" s="135"/>
      <c r="ED33" s="135"/>
      <c r="EE33" s="135"/>
      <c r="EF33" s="135"/>
      <c r="EG33" s="135"/>
      <c r="EH33" s="135"/>
      <c r="EI33" s="136"/>
      <c r="EJ33" s="136"/>
      <c r="EK33" s="136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</row>
    <row r="34" spans="2:164" x14ac:dyDescent="0.25">
      <c r="B34" s="27">
        <v>650</v>
      </c>
      <c r="C34" s="7">
        <v>22</v>
      </c>
      <c r="D34" s="4">
        <v>9.8000000000000007</v>
      </c>
      <c r="E34" s="4">
        <v>1</v>
      </c>
      <c r="F34" s="4">
        <v>0.127</v>
      </c>
      <c r="G34" s="44">
        <v>5.3848000000000004E-3</v>
      </c>
      <c r="H34" s="45">
        <v>1050</v>
      </c>
      <c r="I34" s="4">
        <v>6.7500000000000001E-5</v>
      </c>
      <c r="J34" s="46">
        <v>31</v>
      </c>
      <c r="K34" s="47">
        <f t="shared" si="24"/>
        <v>1.5421262740099677E-3</v>
      </c>
      <c r="L34" s="4">
        <f t="shared" si="0"/>
        <v>0.3044</v>
      </c>
      <c r="M34" s="4">
        <f t="shared" si="25"/>
        <v>2380.3575568804131</v>
      </c>
      <c r="N34" s="4">
        <f t="shared" si="26"/>
        <v>164.11994068876797</v>
      </c>
      <c r="O34" s="4">
        <f t="shared" si="27"/>
        <v>1.2661265000000001E-2</v>
      </c>
      <c r="P34" s="47">
        <f t="shared" si="28"/>
        <v>1.5421262740099677E-3</v>
      </c>
      <c r="Q34" s="43">
        <f t="shared" si="1"/>
        <v>197.38980207403722</v>
      </c>
      <c r="R34" s="112">
        <f t="shared" si="2"/>
        <v>2.2442888436436642E-5</v>
      </c>
      <c r="S34" s="42">
        <f t="shared" si="29"/>
        <v>0.12179875186325913</v>
      </c>
      <c r="T34" s="42">
        <f t="shared" si="3"/>
        <v>6.9522419681894931E-2</v>
      </c>
      <c r="U34" s="42">
        <f t="shared" si="30"/>
        <v>26.46243539564442</v>
      </c>
      <c r="V34" s="42">
        <f t="shared" si="31"/>
        <v>1.1919440748391264E-2</v>
      </c>
      <c r="W34" s="42">
        <f t="shared" si="4"/>
        <v>0</v>
      </c>
      <c r="X34" s="42">
        <f t="shared" si="32"/>
        <v>9.8527960611872571E-3</v>
      </c>
      <c r="Y34" s="42">
        <f t="shared" si="33"/>
        <v>2.8892588039239029</v>
      </c>
      <c r="Z34" s="42" t="str">
        <f t="shared" si="34"/>
        <v>Distributed</v>
      </c>
      <c r="AA34" s="42">
        <f t="shared" si="35"/>
        <v>1.4394847403676421</v>
      </c>
      <c r="AB34" s="42">
        <f t="shared" si="36"/>
        <v>0.9069013729101999</v>
      </c>
      <c r="AC34" s="42">
        <f t="shared" si="5"/>
        <v>1.3882314603198944</v>
      </c>
      <c r="AD34" s="42">
        <f t="shared" si="6"/>
        <v>1.3882314603198944</v>
      </c>
      <c r="AE34" s="42">
        <f t="shared" si="7"/>
        <v>1</v>
      </c>
      <c r="AF34" s="42">
        <f t="shared" si="8"/>
        <v>0</v>
      </c>
      <c r="AG34" s="42">
        <f t="shared" si="9"/>
        <v>0</v>
      </c>
      <c r="AH34" s="42">
        <f t="shared" si="10"/>
        <v>0</v>
      </c>
      <c r="AI34" s="42">
        <f t="shared" si="11"/>
        <v>0</v>
      </c>
      <c r="AJ34" s="42">
        <f t="shared" si="12"/>
        <v>0.22427060587698985</v>
      </c>
      <c r="AK34" s="42">
        <f t="shared" si="13"/>
        <v>1.3882314603198944</v>
      </c>
      <c r="AL34" s="42">
        <f t="shared" si="14"/>
        <v>0.51889111647344421</v>
      </c>
      <c r="AM34" s="42">
        <v>1</v>
      </c>
      <c r="AN34" s="42">
        <v>90</v>
      </c>
      <c r="AO34" s="42">
        <f t="shared" si="15"/>
        <v>136048.11217095196</v>
      </c>
      <c r="AP34" s="42">
        <f t="shared" si="16"/>
        <v>2.115038528115952E-2</v>
      </c>
      <c r="AQ34" s="42">
        <f t="shared" si="37"/>
        <v>1.6901248856830472E-2</v>
      </c>
      <c r="AR34" s="42">
        <f t="shared" si="17"/>
        <v>0.3044</v>
      </c>
      <c r="AS34" s="42">
        <f t="shared" si="38"/>
        <v>3.7602341579709371E-4</v>
      </c>
      <c r="AT34" s="42">
        <f t="shared" si="39"/>
        <v>1934.4200603255649</v>
      </c>
      <c r="AU34" s="42">
        <f t="shared" si="40"/>
        <v>1934.4204363489807</v>
      </c>
      <c r="AV34" s="42">
        <f t="shared" si="41"/>
        <v>8.5515891439897559E-2</v>
      </c>
      <c r="AW34" s="42">
        <f t="shared" si="42"/>
        <v>14.028197863583674</v>
      </c>
      <c r="AX34" s="50">
        <f t="shared" si="46"/>
        <v>2380.3575568804131</v>
      </c>
      <c r="AY34" s="5">
        <f t="shared" si="18"/>
        <v>5.254145181781654E-2</v>
      </c>
      <c r="AZ34" s="5">
        <f t="shared" si="19"/>
        <v>3144.5861685744017</v>
      </c>
      <c r="BA34" s="52">
        <f t="shared" si="47"/>
        <v>1.3431984484324031</v>
      </c>
      <c r="BB34" s="52">
        <f t="shared" si="48"/>
        <v>321.4577542234681</v>
      </c>
      <c r="BC34" s="5">
        <f t="shared" si="49"/>
        <v>132.99100082673908</v>
      </c>
      <c r="BD34" s="5">
        <f t="shared" si="50"/>
        <v>8.0945071293705784</v>
      </c>
      <c r="BE34" s="5">
        <f t="shared" si="20"/>
        <v>135.43034174087779</v>
      </c>
      <c r="BF34" s="5">
        <f t="shared" si="43"/>
        <v>0.5447874809782639</v>
      </c>
      <c r="BG34" s="53">
        <f t="shared" si="44"/>
        <v>39.032682598660237</v>
      </c>
      <c r="BH34" s="5">
        <f t="shared" si="21"/>
        <v>313.18268259866022</v>
      </c>
      <c r="BI34" s="5">
        <f t="shared" si="22"/>
        <v>102.25882867758844</v>
      </c>
      <c r="BJ34" s="5">
        <f t="shared" si="45"/>
        <v>2950.7808672277383</v>
      </c>
      <c r="BK34" s="32"/>
      <c r="BL34" s="19">
        <f t="shared" si="23"/>
        <v>37</v>
      </c>
      <c r="BM34" s="20"/>
      <c r="BN34" s="6">
        <v>-666.68899999999996</v>
      </c>
      <c r="BO34" s="6">
        <v>2377.1950000000002</v>
      </c>
      <c r="BP34" s="6">
        <v>38.887140000000002</v>
      </c>
      <c r="BQ34" s="6"/>
      <c r="DG34" s="6"/>
      <c r="DH34" s="6"/>
      <c r="EC34" s="135"/>
      <c r="ED34" s="135"/>
      <c r="EE34" s="135"/>
      <c r="EF34" s="135"/>
      <c r="EG34" s="135"/>
      <c r="EH34" s="135"/>
      <c r="EI34" s="136"/>
      <c r="EJ34" s="136"/>
      <c r="EK34" s="136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</row>
    <row r="35" spans="2:164" x14ac:dyDescent="0.25">
      <c r="B35" s="27">
        <v>600</v>
      </c>
      <c r="C35" s="7">
        <v>23</v>
      </c>
      <c r="D35" s="4">
        <v>9.8000000000000007</v>
      </c>
      <c r="E35" s="4">
        <v>1</v>
      </c>
      <c r="F35" s="4">
        <v>0.127</v>
      </c>
      <c r="G35" s="44">
        <v>5.3848000000000004E-3</v>
      </c>
      <c r="H35" s="45">
        <v>1100</v>
      </c>
      <c r="I35" s="4">
        <v>6.7500000000000001E-5</v>
      </c>
      <c r="J35" s="46">
        <v>31</v>
      </c>
      <c r="K35" s="47">
        <f t="shared" si="24"/>
        <v>1.546655002593359E-3</v>
      </c>
      <c r="L35" s="4">
        <f t="shared" si="0"/>
        <v>0.3044</v>
      </c>
      <c r="M35" s="4">
        <f t="shared" si="25"/>
        <v>2366.3293590168296</v>
      </c>
      <c r="N35" s="4">
        <f t="shared" si="26"/>
        <v>163.15273011374876</v>
      </c>
      <c r="O35" s="4">
        <f t="shared" si="27"/>
        <v>1.2661265000000001E-2</v>
      </c>
      <c r="P35" s="47">
        <f t="shared" si="28"/>
        <v>1.546655002593359E-3</v>
      </c>
      <c r="Q35" s="43">
        <f t="shared" si="1"/>
        <v>196.81182906957031</v>
      </c>
      <c r="R35" s="112">
        <f t="shared" si="2"/>
        <v>2.2388877445446027E-5</v>
      </c>
      <c r="S35" s="42">
        <f t="shared" si="29"/>
        <v>0.12215643560049955</v>
      </c>
      <c r="T35" s="42">
        <f t="shared" si="3"/>
        <v>6.9601916657898694E-2</v>
      </c>
      <c r="U35" s="42">
        <f t="shared" si="30"/>
        <v>26.454876030445391</v>
      </c>
      <c r="V35" s="42">
        <f t="shared" si="31"/>
        <v>1.1989550665771325E-2</v>
      </c>
      <c r="W35" s="42">
        <f t="shared" si="4"/>
        <v>0</v>
      </c>
      <c r="X35" s="42">
        <f t="shared" si="32"/>
        <v>9.8527960611872571E-3</v>
      </c>
      <c r="Y35" s="42">
        <f t="shared" si="33"/>
        <v>2.8892588039239029</v>
      </c>
      <c r="Z35" s="42" t="str">
        <f t="shared" si="34"/>
        <v>Distributed</v>
      </c>
      <c r="AA35" s="42">
        <f t="shared" si="35"/>
        <v>1.4387521424262453</v>
      </c>
      <c r="AB35" s="42">
        <f t="shared" si="36"/>
        <v>0.90680936321953654</v>
      </c>
      <c r="AC35" s="42">
        <f t="shared" si="5"/>
        <v>1.3877357236330896</v>
      </c>
      <c r="AD35" s="42">
        <f t="shared" si="6"/>
        <v>1.3877357236330896</v>
      </c>
      <c r="AE35" s="42">
        <f t="shared" si="7"/>
        <v>1</v>
      </c>
      <c r="AF35" s="42">
        <f t="shared" si="8"/>
        <v>0</v>
      </c>
      <c r="AG35" s="42">
        <f t="shared" si="9"/>
        <v>0</v>
      </c>
      <c r="AH35" s="42">
        <f t="shared" si="10"/>
        <v>0</v>
      </c>
      <c r="AI35" s="42">
        <f t="shared" si="11"/>
        <v>0</v>
      </c>
      <c r="AJ35" s="42">
        <f t="shared" si="12"/>
        <v>0.22429672751697036</v>
      </c>
      <c r="AK35" s="42">
        <f t="shared" si="13"/>
        <v>1.3877357236330896</v>
      </c>
      <c r="AL35" s="42">
        <f t="shared" si="14"/>
        <v>0.51926190653651516</v>
      </c>
      <c r="AM35" s="42">
        <v>1</v>
      </c>
      <c r="AN35" s="42">
        <v>90</v>
      </c>
      <c r="AO35" s="42">
        <f t="shared" si="15"/>
        <v>136376.31501982905</v>
      </c>
      <c r="AP35" s="42">
        <f t="shared" si="16"/>
        <v>2.1140597360546569E-2</v>
      </c>
      <c r="AQ35" s="42">
        <f t="shared" si="37"/>
        <v>1.689298606232165E-2</v>
      </c>
      <c r="AR35" s="42">
        <f t="shared" si="17"/>
        <v>0.3044</v>
      </c>
      <c r="AS35" s="42">
        <f t="shared" si="38"/>
        <v>3.780601394773555E-4</v>
      </c>
      <c r="AT35" s="42">
        <f t="shared" si="39"/>
        <v>1928.7559248817893</v>
      </c>
      <c r="AU35" s="42">
        <f t="shared" si="40"/>
        <v>1928.7563029419287</v>
      </c>
      <c r="AV35" s="42">
        <f t="shared" si="41"/>
        <v>8.5265494262305314E-2</v>
      </c>
      <c r="AW35" s="42">
        <f t="shared" si="42"/>
        <v>13.987122209777088</v>
      </c>
      <c r="AX35" s="50">
        <f t="shared" si="46"/>
        <v>2366.3293590168296</v>
      </c>
      <c r="AY35" s="5">
        <f t="shared" si="18"/>
        <v>5.2374094058399712E-2</v>
      </c>
      <c r="AZ35" s="5">
        <f t="shared" si="19"/>
        <v>3145.2408406015556</v>
      </c>
      <c r="BA35" s="52">
        <f t="shared" si="47"/>
        <v>1.3445275375669477</v>
      </c>
      <c r="BB35" s="52">
        <f t="shared" si="48"/>
        <v>322.17356852532538</v>
      </c>
      <c r="BC35" s="5">
        <f t="shared" si="49"/>
        <v>132.86258882736752</v>
      </c>
      <c r="BD35" s="5">
        <f t="shared" si="50"/>
        <v>8.1203725615295461</v>
      </c>
      <c r="BE35" s="5">
        <f t="shared" si="20"/>
        <v>135.29415982621612</v>
      </c>
      <c r="BF35" s="5">
        <f t="shared" si="43"/>
        <v>0.54637096909797445</v>
      </c>
      <c r="BG35" s="53">
        <f t="shared" si="44"/>
        <v>38.486311629562266</v>
      </c>
      <c r="BH35" s="5">
        <f t="shared" si="21"/>
        <v>312.63631162956221</v>
      </c>
      <c r="BI35" s="5">
        <f t="shared" si="22"/>
        <v>101.27536093321203</v>
      </c>
      <c r="BJ35" s="5">
        <f t="shared" si="45"/>
        <v>2954.8696661269751</v>
      </c>
      <c r="BK35" s="32"/>
      <c r="BL35" s="19">
        <f t="shared" si="23"/>
        <v>36.5</v>
      </c>
      <c r="BM35" s="20"/>
      <c r="BN35" s="6">
        <v>-617.15899999999999</v>
      </c>
      <c r="BO35" s="6">
        <v>2363.0140000000001</v>
      </c>
      <c r="BP35" s="6">
        <v>38.401449999999997</v>
      </c>
      <c r="BQ35" s="6"/>
      <c r="DG35" s="6"/>
      <c r="DH35" s="6"/>
      <c r="EC35" s="135"/>
      <c r="ED35" s="135"/>
      <c r="EE35" s="135"/>
      <c r="EF35" s="135"/>
      <c r="EG35" s="135"/>
      <c r="EH35" s="135"/>
      <c r="EI35" s="136"/>
      <c r="EJ35" s="136"/>
      <c r="EK35" s="136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</row>
    <row r="36" spans="2:164" x14ac:dyDescent="0.25">
      <c r="B36" s="27">
        <v>550</v>
      </c>
      <c r="C36" s="7">
        <v>24</v>
      </c>
      <c r="D36" s="4">
        <v>9.8000000000000007</v>
      </c>
      <c r="E36" s="4">
        <v>1</v>
      </c>
      <c r="F36" s="4">
        <v>0.127</v>
      </c>
      <c r="G36" s="44">
        <v>5.3848000000000004E-3</v>
      </c>
      <c r="H36" s="45">
        <v>1150</v>
      </c>
      <c r="I36" s="4">
        <v>6.7500000000000001E-5</v>
      </c>
      <c r="J36" s="46">
        <v>31</v>
      </c>
      <c r="K36" s="47">
        <f t="shared" si="24"/>
        <v>1.5512420712627617E-3</v>
      </c>
      <c r="L36" s="4">
        <f t="shared" si="0"/>
        <v>0.3044</v>
      </c>
      <c r="M36" s="4">
        <f t="shared" si="25"/>
        <v>2352.3422368070524</v>
      </c>
      <c r="N36" s="4">
        <f t="shared" si="26"/>
        <v>162.18835160647791</v>
      </c>
      <c r="O36" s="4">
        <f t="shared" si="27"/>
        <v>1.2661265000000001E-2</v>
      </c>
      <c r="P36" s="47">
        <f t="shared" si="28"/>
        <v>1.5512420712627617E-3</v>
      </c>
      <c r="Q36" s="43">
        <f t="shared" si="1"/>
        <v>196.22985067198988</v>
      </c>
      <c r="R36" s="112">
        <f t="shared" si="2"/>
        <v>2.2335205781664297E-5</v>
      </c>
      <c r="S36" s="42">
        <f t="shared" si="29"/>
        <v>0.12251872709897167</v>
      </c>
      <c r="T36" s="42">
        <f t="shared" si="3"/>
        <v>6.9681603919705459E-2</v>
      </c>
      <c r="U36" s="42">
        <f t="shared" si="30"/>
        <v>26.447309394575907</v>
      </c>
      <c r="V36" s="42">
        <f t="shared" si="31"/>
        <v>1.2060773332759355E-2</v>
      </c>
      <c r="W36" s="42">
        <f t="shared" si="4"/>
        <v>0</v>
      </c>
      <c r="X36" s="42">
        <f t="shared" si="32"/>
        <v>9.8527960611872571E-3</v>
      </c>
      <c r="Y36" s="42">
        <f t="shared" si="33"/>
        <v>2.8892588039239029</v>
      </c>
      <c r="Z36" s="42" t="str">
        <f t="shared" si="34"/>
        <v>Distributed</v>
      </c>
      <c r="AA36" s="42">
        <f t="shared" si="35"/>
        <v>1.4380126688775934</v>
      </c>
      <c r="AB36" s="42">
        <f t="shared" si="36"/>
        <v>0.90671645194555384</v>
      </c>
      <c r="AC36" s="42">
        <f t="shared" si="5"/>
        <v>1.3872352579489564</v>
      </c>
      <c r="AD36" s="42">
        <f t="shared" si="6"/>
        <v>1.3872352579489564</v>
      </c>
      <c r="AE36" s="42">
        <f t="shared" si="7"/>
        <v>1</v>
      </c>
      <c r="AF36" s="42">
        <f t="shared" si="8"/>
        <v>0</v>
      </c>
      <c r="AG36" s="42">
        <f t="shared" si="9"/>
        <v>0</v>
      </c>
      <c r="AH36" s="42">
        <f t="shared" si="10"/>
        <v>0</v>
      </c>
      <c r="AI36" s="42">
        <f t="shared" si="11"/>
        <v>0</v>
      </c>
      <c r="AJ36" s="42">
        <f t="shared" si="12"/>
        <v>0.22432310619733059</v>
      </c>
      <c r="AK36" s="42">
        <f t="shared" si="13"/>
        <v>1.3872352579489564</v>
      </c>
      <c r="AL36" s="42">
        <f t="shared" si="14"/>
        <v>0.51963663698008777</v>
      </c>
      <c r="AM36" s="42">
        <v>1</v>
      </c>
      <c r="AN36" s="42">
        <v>90</v>
      </c>
      <c r="AO36" s="42">
        <f t="shared" si="15"/>
        <v>136704.02830794858</v>
      </c>
      <c r="AP36" s="42">
        <f t="shared" si="16"/>
        <v>2.1130861825567247E-2</v>
      </c>
      <c r="AQ36" s="42">
        <f t="shared" si="37"/>
        <v>1.6884761206998014E-2</v>
      </c>
      <c r="AR36" s="42">
        <f t="shared" si="17"/>
        <v>0.3044</v>
      </c>
      <c r="AS36" s="42">
        <f t="shared" si="38"/>
        <v>3.8013082993229027E-4</v>
      </c>
      <c r="AT36" s="42">
        <f t="shared" si="39"/>
        <v>1923.052536585501</v>
      </c>
      <c r="AU36" s="42">
        <f t="shared" si="40"/>
        <v>1923.0529167163309</v>
      </c>
      <c r="AV36" s="42">
        <f t="shared" si="41"/>
        <v>8.5013361815737196E-2</v>
      </c>
      <c r="AW36" s="42">
        <f t="shared" si="42"/>
        <v>13.945761898977162</v>
      </c>
      <c r="AX36" s="50">
        <f t="shared" si="46"/>
        <v>2352.3422368070524</v>
      </c>
      <c r="AY36" s="5">
        <f t="shared" si="18"/>
        <v>5.220758693189062E-2</v>
      </c>
      <c r="AZ36" s="5">
        <f t="shared" si="19"/>
        <v>3145.9116730059554</v>
      </c>
      <c r="BA36" s="52">
        <f t="shared" si="47"/>
        <v>1.3458692254670599</v>
      </c>
      <c r="BB36" s="52">
        <f t="shared" si="48"/>
        <v>322.88936778042307</v>
      </c>
      <c r="BC36" s="5">
        <f t="shared" si="49"/>
        <v>132.73444675417039</v>
      </c>
      <c r="BD36" s="5">
        <f t="shared" si="50"/>
        <v>8.1462710943073109</v>
      </c>
      <c r="BE36" s="5">
        <f t="shared" si="20"/>
        <v>135.15828733004557</v>
      </c>
      <c r="BF36" s="5">
        <f t="shared" si="43"/>
        <v>0.54767877530425857</v>
      </c>
      <c r="BG36" s="53">
        <f t="shared" si="44"/>
        <v>37.93863285425801</v>
      </c>
      <c r="BH36" s="5">
        <f t="shared" si="21"/>
        <v>312.08863285425798</v>
      </c>
      <c r="BI36" s="5">
        <f t="shared" si="22"/>
        <v>100.28953913766441</v>
      </c>
      <c r="BJ36" s="5">
        <f t="shared" si="45"/>
        <v>2957.7227360112875</v>
      </c>
      <c r="BK36" s="32"/>
      <c r="BL36" s="19">
        <f t="shared" si="23"/>
        <v>36</v>
      </c>
      <c r="BM36" s="20"/>
      <c r="BN36" s="6">
        <v>-567.65949999999998</v>
      </c>
      <c r="BO36" s="6">
        <v>2348.877</v>
      </c>
      <c r="BP36" s="6">
        <v>37.914439999999999</v>
      </c>
      <c r="BQ36" s="6"/>
      <c r="DG36" s="6"/>
      <c r="DH36" s="6"/>
      <c r="EC36" s="135"/>
      <c r="ED36" s="135"/>
      <c r="EE36" s="135"/>
      <c r="EF36" s="135"/>
      <c r="EG36" s="135"/>
      <c r="EH36" s="135"/>
      <c r="EI36" s="136"/>
      <c r="EJ36" s="136"/>
      <c r="EK36" s="136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</row>
    <row r="37" spans="2:164" x14ac:dyDescent="0.25">
      <c r="B37" s="27">
        <v>500</v>
      </c>
      <c r="C37" s="7">
        <v>25</v>
      </c>
      <c r="D37" s="4">
        <v>9.8000000000000007</v>
      </c>
      <c r="E37" s="4">
        <v>1</v>
      </c>
      <c r="F37" s="4">
        <v>0.127</v>
      </c>
      <c r="G37" s="44">
        <v>5.3848000000000004E-3</v>
      </c>
      <c r="H37" s="45">
        <v>1200</v>
      </c>
      <c r="I37" s="4">
        <v>6.7500000000000001E-5</v>
      </c>
      <c r="J37" s="46">
        <v>31</v>
      </c>
      <c r="K37" s="47">
        <f t="shared" si="24"/>
        <v>1.5558848104514234E-3</v>
      </c>
      <c r="L37" s="4">
        <f t="shared" si="0"/>
        <v>0.3044</v>
      </c>
      <c r="M37" s="4">
        <f t="shared" si="25"/>
        <v>2338.3964749080751</v>
      </c>
      <c r="N37" s="4">
        <f t="shared" si="26"/>
        <v>161.226824793372</v>
      </c>
      <c r="O37" s="4">
        <f t="shared" si="27"/>
        <v>1.2661265000000001E-2</v>
      </c>
      <c r="P37" s="47">
        <f t="shared" si="28"/>
        <v>1.5558848104514234E-3</v>
      </c>
      <c r="Q37" s="43">
        <f t="shared" si="1"/>
        <v>195.64430345693881</v>
      </c>
      <c r="R37" s="112">
        <f t="shared" si="2"/>
        <v>2.2281861031618989E-5</v>
      </c>
      <c r="S37" s="42">
        <f t="shared" si="29"/>
        <v>0.12288541551349121</v>
      </c>
      <c r="T37" s="42">
        <f t="shared" si="3"/>
        <v>6.9761448309122842E-2</v>
      </c>
      <c r="U37" s="42">
        <f t="shared" si="30"/>
        <v>26.439738679458308</v>
      </c>
      <c r="V37" s="42">
        <f t="shared" si="31"/>
        <v>1.2133075161436111E-2</v>
      </c>
      <c r="W37" s="42">
        <f t="shared" si="4"/>
        <v>0</v>
      </c>
      <c r="X37" s="42">
        <f t="shared" si="32"/>
        <v>9.8527960611872571E-3</v>
      </c>
      <c r="Y37" s="42">
        <f t="shared" si="33"/>
        <v>2.8892588039239029</v>
      </c>
      <c r="Z37" s="42" t="str">
        <f t="shared" si="34"/>
        <v>Distributed</v>
      </c>
      <c r="AA37" s="42">
        <f t="shared" si="35"/>
        <v>1.4372668293416333</v>
      </c>
      <c r="AB37" s="42">
        <f t="shared" si="36"/>
        <v>0.90662270205710038</v>
      </c>
      <c r="AC37" s="42">
        <f t="shared" si="5"/>
        <v>1.386730406058525</v>
      </c>
      <c r="AD37" s="42">
        <f t="shared" si="6"/>
        <v>1.386730406058525</v>
      </c>
      <c r="AE37" s="42">
        <f t="shared" si="7"/>
        <v>1</v>
      </c>
      <c r="AF37" s="42">
        <f t="shared" si="8"/>
        <v>0</v>
      </c>
      <c r="AG37" s="42">
        <f t="shared" si="9"/>
        <v>0</v>
      </c>
      <c r="AH37" s="42">
        <f t="shared" si="10"/>
        <v>0</v>
      </c>
      <c r="AI37" s="42">
        <f t="shared" si="11"/>
        <v>0</v>
      </c>
      <c r="AJ37" s="42">
        <f t="shared" si="12"/>
        <v>0.2243497240328024</v>
      </c>
      <c r="AK37" s="42">
        <f t="shared" si="13"/>
        <v>1.386730406058525</v>
      </c>
      <c r="AL37" s="42">
        <f t="shared" si="14"/>
        <v>0.52001506279511989</v>
      </c>
      <c r="AM37" s="42">
        <v>1</v>
      </c>
      <c r="AN37" s="42">
        <v>90</v>
      </c>
      <c r="AO37" s="42">
        <f t="shared" si="15"/>
        <v>137031.30986714718</v>
      </c>
      <c r="AP37" s="42">
        <f t="shared" si="16"/>
        <v>2.1121176166169452E-2</v>
      </c>
      <c r="AQ37" s="42">
        <f t="shared" si="37"/>
        <v>1.6876572590093723E-2</v>
      </c>
      <c r="AR37" s="42">
        <f t="shared" si="17"/>
        <v>0.3044</v>
      </c>
      <c r="AS37" s="42">
        <f t="shared" si="38"/>
        <v>3.8223435181983825E-4</v>
      </c>
      <c r="AT37" s="42">
        <f t="shared" si="39"/>
        <v>1917.3141738780005</v>
      </c>
      <c r="AU37" s="42">
        <f t="shared" si="40"/>
        <v>1917.3145561123522</v>
      </c>
      <c r="AV37" s="42">
        <f t="shared" si="41"/>
        <v>8.4759683239336803E-2</v>
      </c>
      <c r="AW37" s="42">
        <f t="shared" si="42"/>
        <v>13.904147957947288</v>
      </c>
      <c r="AX37" s="50">
        <f t="shared" si="46"/>
        <v>2338.3964749080751</v>
      </c>
      <c r="AY37" s="5">
        <f t="shared" si="18"/>
        <v>5.2041906946700731E-2</v>
      </c>
      <c r="AZ37" s="5">
        <f t="shared" si="19"/>
        <v>3146.5973045834717</v>
      </c>
      <c r="BA37" s="52">
        <f t="shared" si="47"/>
        <v>1.3472228051712594</v>
      </c>
      <c r="BB37" s="52">
        <f t="shared" si="48"/>
        <v>323.60521444197002</v>
      </c>
      <c r="BC37" s="5">
        <f t="shared" si="49"/>
        <v>132.60655478311921</v>
      </c>
      <c r="BD37" s="5">
        <f t="shared" si="50"/>
        <v>8.1722054643841027</v>
      </c>
      <c r="BE37" s="5">
        <f t="shared" si="20"/>
        <v>135.02270333769417</v>
      </c>
      <c r="BF37" s="5">
        <f t="shared" si="43"/>
        <v>0.5487586901538547</v>
      </c>
      <c r="BG37" s="53">
        <f t="shared" si="44"/>
        <v>37.389874164104157</v>
      </c>
      <c r="BH37" s="5">
        <f t="shared" si="21"/>
        <v>311.53987416410416</v>
      </c>
      <c r="BI37" s="5">
        <f t="shared" si="22"/>
        <v>99.301773495387536</v>
      </c>
      <c r="BJ37" s="5">
        <f t="shared" si="45"/>
        <v>2959.5563096332749</v>
      </c>
      <c r="BK37" s="32"/>
      <c r="BL37" s="19">
        <f t="shared" si="23"/>
        <v>35.5</v>
      </c>
      <c r="BM37" s="20"/>
      <c r="BN37" s="6">
        <v>-504.8098</v>
      </c>
      <c r="BO37" s="6">
        <v>2330.982</v>
      </c>
      <c r="BP37" s="6">
        <v>37.294640000000001</v>
      </c>
      <c r="BQ37" s="6"/>
      <c r="DG37" s="6"/>
      <c r="DH37" s="6"/>
      <c r="EC37" s="135"/>
      <c r="ED37" s="135"/>
      <c r="EE37" s="135"/>
      <c r="EF37" s="135"/>
      <c r="EG37" s="135"/>
      <c r="EH37" s="135"/>
      <c r="EI37" s="136"/>
      <c r="EJ37" s="136"/>
      <c r="EK37" s="136"/>
      <c r="EL37" s="135"/>
      <c r="EM37" s="135"/>
      <c r="EN37" s="135"/>
      <c r="EO37" s="135"/>
      <c r="EP37" s="135"/>
      <c r="EQ37" s="135"/>
      <c r="ER37" s="135"/>
      <c r="ES37" s="135"/>
      <c r="ET37" s="135"/>
      <c r="EU37" s="135"/>
      <c r="EV37" s="135"/>
      <c r="EW37" s="135"/>
      <c r="EX37" s="135"/>
      <c r="EY37" s="135"/>
      <c r="EZ37" s="135"/>
      <c r="FA37" s="135"/>
      <c r="FB37" s="135"/>
      <c r="FC37" s="135"/>
      <c r="FD37" s="135"/>
      <c r="FE37" s="135"/>
      <c r="FF37" s="135"/>
      <c r="FG37" s="135"/>
      <c r="FH37" s="135"/>
    </row>
    <row r="38" spans="2:164" x14ac:dyDescent="0.25">
      <c r="B38" s="27">
        <v>450</v>
      </c>
      <c r="C38" s="7">
        <v>26</v>
      </c>
      <c r="D38" s="4">
        <v>9.8000000000000007</v>
      </c>
      <c r="E38" s="4">
        <v>1</v>
      </c>
      <c r="F38" s="4">
        <v>0.127</v>
      </c>
      <c r="G38" s="44">
        <v>5.3848000000000004E-3</v>
      </c>
      <c r="H38" s="45">
        <v>1250</v>
      </c>
      <c r="I38" s="4">
        <v>6.7500000000000001E-5</v>
      </c>
      <c r="J38" s="46">
        <v>31</v>
      </c>
      <c r="K38" s="47">
        <f t="shared" si="24"/>
        <v>1.5605810947687082E-3</v>
      </c>
      <c r="L38" s="4">
        <f t="shared" si="0"/>
        <v>0.3044</v>
      </c>
      <c r="M38" s="4">
        <f t="shared" si="25"/>
        <v>2324.4923269501278</v>
      </c>
      <c r="N38" s="4">
        <f t="shared" si="26"/>
        <v>160.26816716162662</v>
      </c>
      <c r="O38" s="4">
        <f t="shared" si="27"/>
        <v>1.2661265000000001E-2</v>
      </c>
      <c r="P38" s="47">
        <f t="shared" si="28"/>
        <v>1.5605810947687082E-3</v>
      </c>
      <c r="Q38" s="43">
        <f t="shared" si="1"/>
        <v>195.05554759082528</v>
      </c>
      <c r="R38" s="112">
        <f t="shared" si="2"/>
        <v>2.2228833051418142E-5</v>
      </c>
      <c r="S38" s="42">
        <f t="shared" si="29"/>
        <v>0.12325633297847474</v>
      </c>
      <c r="T38" s="42">
        <f t="shared" si="3"/>
        <v>6.9841422422277713E-2</v>
      </c>
      <c r="U38" s="42">
        <f t="shared" si="30"/>
        <v>26.432166513964599</v>
      </c>
      <c r="V38" s="42">
        <f t="shared" si="31"/>
        <v>1.2206430675960661E-2</v>
      </c>
      <c r="W38" s="42">
        <f t="shared" si="4"/>
        <v>0</v>
      </c>
      <c r="X38" s="42">
        <f t="shared" si="32"/>
        <v>9.8527960611872571E-3</v>
      </c>
      <c r="Y38" s="42">
        <f t="shared" si="33"/>
        <v>2.8892588039239029</v>
      </c>
      <c r="Z38" s="42" t="str">
        <f t="shared" si="34"/>
        <v>Distributed</v>
      </c>
      <c r="AA38" s="42">
        <f t="shared" si="35"/>
        <v>1.4365150405581015</v>
      </c>
      <c r="AB38" s="42">
        <f t="shared" si="36"/>
        <v>0.90652816493644317</v>
      </c>
      <c r="AC38" s="42">
        <f t="shared" si="5"/>
        <v>1.3862214480611614</v>
      </c>
      <c r="AD38" s="42">
        <f t="shared" si="6"/>
        <v>1.3862214480611614</v>
      </c>
      <c r="AE38" s="42">
        <f t="shared" si="7"/>
        <v>1</v>
      </c>
      <c r="AF38" s="42">
        <f t="shared" si="8"/>
        <v>0</v>
      </c>
      <c r="AG38" s="42">
        <f t="shared" si="9"/>
        <v>0</v>
      </c>
      <c r="AH38" s="42">
        <f t="shared" si="10"/>
        <v>0</v>
      </c>
      <c r="AI38" s="42">
        <f t="shared" si="11"/>
        <v>0</v>
      </c>
      <c r="AJ38" s="42">
        <f t="shared" si="12"/>
        <v>0.2243765664231577</v>
      </c>
      <c r="AK38" s="42">
        <f t="shared" si="13"/>
        <v>1.3862214480611614</v>
      </c>
      <c r="AL38" s="42">
        <f t="shared" si="14"/>
        <v>0.52039698505149046</v>
      </c>
      <c r="AM38" s="42">
        <v>1</v>
      </c>
      <c r="AN38" s="42">
        <v>90</v>
      </c>
      <c r="AO38" s="42">
        <f t="shared" si="15"/>
        <v>137358.20483143622</v>
      </c>
      <c r="AP38" s="42">
        <f t="shared" si="16"/>
        <v>2.1111538363408261E-2</v>
      </c>
      <c r="AQ38" s="42">
        <f t="shared" si="37"/>
        <v>1.6868418847401801E-2</v>
      </c>
      <c r="AR38" s="42">
        <f t="shared" si="17"/>
        <v>0.3044</v>
      </c>
      <c r="AS38" s="42">
        <f t="shared" si="38"/>
        <v>3.8436983553479567E-4</v>
      </c>
      <c r="AT38" s="42">
        <f t="shared" si="39"/>
        <v>1911.5443663900878</v>
      </c>
      <c r="AU38" s="42">
        <f t="shared" si="40"/>
        <v>1911.5447507599233</v>
      </c>
      <c r="AV38" s="42">
        <f t="shared" si="41"/>
        <v>8.4504614569219316E-2</v>
      </c>
      <c r="AW38" s="42">
        <f t="shared" si="42"/>
        <v>13.862305983163875</v>
      </c>
      <c r="AX38" s="50">
        <f t="shared" si="46"/>
        <v>2324.4923269501278</v>
      </c>
      <c r="AY38" s="5">
        <f t="shared" si="18"/>
        <v>5.187703499594265E-2</v>
      </c>
      <c r="AZ38" s="5">
        <f t="shared" si="19"/>
        <v>3147.296613946809</v>
      </c>
      <c r="BA38" s="52">
        <f t="shared" si="47"/>
        <v>1.3485876939610935</v>
      </c>
      <c r="BB38" s="52">
        <f t="shared" si="48"/>
        <v>324.32115556668174</v>
      </c>
      <c r="BC38" s="5">
        <f t="shared" si="49"/>
        <v>132.47889714375833</v>
      </c>
      <c r="BD38" s="5">
        <f t="shared" si="50"/>
        <v>8.1981777940867211</v>
      </c>
      <c r="BE38" s="5">
        <f t="shared" si="20"/>
        <v>134.88739119163117</v>
      </c>
      <c r="BF38" s="5">
        <f t="shared" si="43"/>
        <v>0.54965026223274349</v>
      </c>
      <c r="BG38" s="53">
        <f t="shared" si="44"/>
        <v>36.840223901871411</v>
      </c>
      <c r="BH38" s="5">
        <f t="shared" si="21"/>
        <v>310.99022390187139</v>
      </c>
      <c r="BI38" s="5">
        <f t="shared" si="22"/>
        <v>98.312403023368546</v>
      </c>
      <c r="BJ38" s="5">
        <f t="shared" si="45"/>
        <v>2960.5491121890855</v>
      </c>
      <c r="BK38" s="32"/>
      <c r="BL38" s="19">
        <f t="shared" si="23"/>
        <v>35</v>
      </c>
      <c r="BM38" s="20"/>
      <c r="BN38" s="6">
        <v>-454.7921</v>
      </c>
      <c r="BO38" s="6">
        <v>2316.7829999999999</v>
      </c>
      <c r="BP38" s="6">
        <v>36.799840000000003</v>
      </c>
      <c r="BQ38" s="6"/>
      <c r="DG38" s="6"/>
      <c r="DH38" s="6"/>
      <c r="EC38" s="135"/>
      <c r="ED38" s="135"/>
      <c r="EE38" s="135"/>
      <c r="EF38" s="135"/>
      <c r="EG38" s="135"/>
      <c r="EH38" s="135"/>
      <c r="EI38" s="136"/>
      <c r="EJ38" s="136"/>
      <c r="EK38" s="136"/>
      <c r="EL38" s="135"/>
      <c r="EM38" s="135"/>
      <c r="EN38" s="135"/>
      <c r="EO38" s="135"/>
      <c r="EP38" s="135"/>
      <c r="EQ38" s="135"/>
      <c r="ER38" s="135"/>
      <c r="ES38" s="135"/>
      <c r="ET38" s="135"/>
      <c r="EU38" s="135"/>
      <c r="EV38" s="135"/>
      <c r="EW38" s="135"/>
      <c r="EX38" s="135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</row>
    <row r="39" spans="2:164" x14ac:dyDescent="0.25">
      <c r="B39" s="27">
        <v>400</v>
      </c>
      <c r="C39" s="7">
        <v>27</v>
      </c>
      <c r="D39" s="4">
        <v>9.8000000000000007</v>
      </c>
      <c r="E39" s="4">
        <v>1</v>
      </c>
      <c r="F39" s="4">
        <v>0.127</v>
      </c>
      <c r="G39" s="44">
        <v>5.3848000000000004E-3</v>
      </c>
      <c r="H39" s="45">
        <v>1300</v>
      </c>
      <c r="I39" s="4">
        <v>6.7500000000000001E-5</v>
      </c>
      <c r="J39" s="46">
        <v>31</v>
      </c>
      <c r="K39" s="47">
        <f t="shared" si="24"/>
        <v>1.5653292527550255E-3</v>
      </c>
      <c r="L39" s="4">
        <f t="shared" si="0"/>
        <v>0.3044</v>
      </c>
      <c r="M39" s="4">
        <f t="shared" si="25"/>
        <v>2310.6300209669639</v>
      </c>
      <c r="N39" s="4">
        <f t="shared" si="26"/>
        <v>159.31239443362185</v>
      </c>
      <c r="O39" s="4">
        <f t="shared" si="27"/>
        <v>1.2661265000000001E-2</v>
      </c>
      <c r="P39" s="47">
        <f t="shared" si="28"/>
        <v>1.5653292527550255E-3</v>
      </c>
      <c r="Q39" s="43">
        <f t="shared" si="1"/>
        <v>194.46388002028777</v>
      </c>
      <c r="R39" s="112">
        <f t="shared" si="2"/>
        <v>2.2176113575368934E-5</v>
      </c>
      <c r="S39" s="42">
        <f t="shared" si="29"/>
        <v>0.12363134748028932</v>
      </c>
      <c r="T39" s="42">
        <f t="shared" si="3"/>
        <v>6.9921503616133515E-2</v>
      </c>
      <c r="U39" s="42">
        <f t="shared" si="30"/>
        <v>26.424595062213019</v>
      </c>
      <c r="V39" s="42">
        <f t="shared" si="31"/>
        <v>1.2280821211467169E-2</v>
      </c>
      <c r="W39" s="42">
        <f t="shared" si="4"/>
        <v>0</v>
      </c>
      <c r="X39" s="42">
        <f t="shared" si="32"/>
        <v>9.8527960611872571E-3</v>
      </c>
      <c r="Y39" s="42">
        <f t="shared" si="33"/>
        <v>2.8892588039239029</v>
      </c>
      <c r="Z39" s="42" t="str">
        <f t="shared" si="34"/>
        <v>Distributed</v>
      </c>
      <c r="AA39" s="42">
        <f t="shared" si="35"/>
        <v>1.435757642206877</v>
      </c>
      <c r="AB39" s="42">
        <f t="shared" si="36"/>
        <v>0.90643288234764963</v>
      </c>
      <c r="AC39" s="42">
        <f t="shared" si="5"/>
        <v>1.3857086120326088</v>
      </c>
      <c r="AD39" s="42">
        <f t="shared" si="6"/>
        <v>1.3857086120326088</v>
      </c>
      <c r="AE39" s="42">
        <f t="shared" si="7"/>
        <v>1</v>
      </c>
      <c r="AF39" s="42">
        <f t="shared" si="8"/>
        <v>0</v>
      </c>
      <c r="AG39" s="42">
        <f t="shared" si="9"/>
        <v>0</v>
      </c>
      <c r="AH39" s="42">
        <f t="shared" si="10"/>
        <v>0</v>
      </c>
      <c r="AI39" s="42">
        <f t="shared" si="11"/>
        <v>0</v>
      </c>
      <c r="AJ39" s="42">
        <f t="shared" si="12"/>
        <v>0.22440362149503074</v>
      </c>
      <c r="AK39" s="42">
        <f t="shared" si="13"/>
        <v>1.3857086120326088</v>
      </c>
      <c r="AL39" s="42">
        <f t="shared" si="14"/>
        <v>0.52078224311394616</v>
      </c>
      <c r="AM39" s="42">
        <v>1</v>
      </c>
      <c r="AN39" s="42">
        <v>90</v>
      </c>
      <c r="AO39" s="42">
        <f t="shared" si="15"/>
        <v>137684.74773829692</v>
      </c>
      <c r="AP39" s="42">
        <f t="shared" si="16"/>
        <v>2.1101946805776435E-2</v>
      </c>
      <c r="AQ39" s="42">
        <f t="shared" si="37"/>
        <v>1.6860298893925093E-2</v>
      </c>
      <c r="AR39" s="42">
        <f t="shared" si="17"/>
        <v>0.3044</v>
      </c>
      <c r="AS39" s="42">
        <f t="shared" si="38"/>
        <v>3.8653663435214995E-4</v>
      </c>
      <c r="AT39" s="42">
        <f t="shared" si="39"/>
        <v>1905.7460241988204</v>
      </c>
      <c r="AU39" s="42">
        <f t="shared" si="40"/>
        <v>1905.7464107354547</v>
      </c>
      <c r="AV39" s="42">
        <f t="shared" si="41"/>
        <v>8.4248284452587613E-2</v>
      </c>
      <c r="AW39" s="42">
        <f t="shared" si="42"/>
        <v>13.820257078171377</v>
      </c>
      <c r="AX39" s="50">
        <f t="shared" si="46"/>
        <v>2310.6300209669639</v>
      </c>
      <c r="AY39" s="5">
        <f t="shared" si="18"/>
        <v>5.1712955601644163E-2</v>
      </c>
      <c r="AZ39" s="5">
        <f t="shared" si="19"/>
        <v>3148.0086781355203</v>
      </c>
      <c r="BA39" s="52">
        <f t="shared" si="47"/>
        <v>1.3499634118835933</v>
      </c>
      <c r="BB39" s="52">
        <f t="shared" si="48"/>
        <v>325.03722531543923</v>
      </c>
      <c r="BC39" s="5">
        <f t="shared" si="49"/>
        <v>132.35146143007023</v>
      </c>
      <c r="BD39" s="5">
        <f t="shared" si="50"/>
        <v>8.2241896905477745</v>
      </c>
      <c r="BE39" s="5">
        <f t="shared" si="20"/>
        <v>134.75233776724357</v>
      </c>
      <c r="BF39" s="5">
        <f t="shared" si="43"/>
        <v>0.55038621206745364</v>
      </c>
      <c r="BG39" s="53">
        <f t="shared" si="44"/>
        <v>36.28983768980396</v>
      </c>
      <c r="BH39" s="5">
        <f t="shared" si="21"/>
        <v>310.43983768980394</v>
      </c>
      <c r="BI39" s="5">
        <f t="shared" si="22"/>
        <v>97.321707841647125</v>
      </c>
      <c r="BJ39" s="5">
        <f t="shared" si="45"/>
        <v>2960.848836250665</v>
      </c>
      <c r="BK39" s="32"/>
      <c r="BL39" s="19">
        <f t="shared" si="23"/>
        <v>34.5</v>
      </c>
      <c r="BM39" s="20"/>
      <c r="BN39" s="6">
        <v>-404.80489999999998</v>
      </c>
      <c r="BO39" s="6">
        <v>2302.6320000000001</v>
      </c>
      <c r="BP39" s="6">
        <v>36.304000000000002</v>
      </c>
      <c r="BQ39" s="6"/>
      <c r="DG39" s="6"/>
      <c r="DH39" s="6"/>
      <c r="EC39" s="135"/>
      <c r="ED39" s="135"/>
      <c r="EE39" s="135"/>
      <c r="EF39" s="135"/>
      <c r="EG39" s="135"/>
      <c r="EH39" s="135"/>
      <c r="EI39" s="136"/>
      <c r="EJ39" s="136"/>
      <c r="EK39" s="136"/>
      <c r="EL39" s="135"/>
      <c r="EM39" s="135"/>
      <c r="EN39" s="135"/>
      <c r="EO39" s="135"/>
      <c r="EP39" s="135"/>
      <c r="EQ39" s="135"/>
      <c r="ER39" s="135"/>
      <c r="ES39" s="135"/>
      <c r="ET39" s="135"/>
      <c r="EU39" s="135"/>
      <c r="EV39" s="135"/>
      <c r="EW39" s="135"/>
      <c r="EX39" s="135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</row>
    <row r="40" spans="2:164" x14ac:dyDescent="0.25">
      <c r="B40" s="27">
        <v>350</v>
      </c>
      <c r="C40" s="7">
        <v>28</v>
      </c>
      <c r="D40" s="4">
        <v>9.8000000000000007</v>
      </c>
      <c r="E40" s="4">
        <v>1</v>
      </c>
      <c r="F40" s="4">
        <v>0.127</v>
      </c>
      <c r="G40" s="44">
        <v>5.3848000000000004E-3</v>
      </c>
      <c r="H40" s="45">
        <v>1350</v>
      </c>
      <c r="I40" s="4">
        <v>6.7500000000000001E-5</v>
      </c>
      <c r="J40" s="46">
        <v>31</v>
      </c>
      <c r="K40" s="47">
        <f t="shared" si="24"/>
        <v>1.5701279918758743E-3</v>
      </c>
      <c r="L40" s="4">
        <f t="shared" si="0"/>
        <v>0.3044</v>
      </c>
      <c r="M40" s="4">
        <f t="shared" si="25"/>
        <v>2296.8097638887925</v>
      </c>
      <c r="N40" s="4">
        <f t="shared" si="26"/>
        <v>158.35952087669889</v>
      </c>
      <c r="O40" s="4">
        <f t="shared" si="27"/>
        <v>1.2661265000000001E-2</v>
      </c>
      <c r="P40" s="47">
        <f t="shared" si="28"/>
        <v>1.5701279918758743E-3</v>
      </c>
      <c r="Q40" s="43">
        <f t="shared" si="1"/>
        <v>193.86954539694889</v>
      </c>
      <c r="R40" s="112">
        <f t="shared" si="2"/>
        <v>2.2123695891773362E-5</v>
      </c>
      <c r="S40" s="42">
        <f t="shared" si="29"/>
        <v>0.12401035693320329</v>
      </c>
      <c r="T40" s="42">
        <f t="shared" si="3"/>
        <v>7.0001673185607571E-2</v>
      </c>
      <c r="U40" s="42">
        <f t="shared" si="30"/>
        <v>26.417026104463027</v>
      </c>
      <c r="V40" s="42">
        <f t="shared" si="31"/>
        <v>1.2356233831512518E-2</v>
      </c>
      <c r="W40" s="42">
        <f t="shared" si="4"/>
        <v>0</v>
      </c>
      <c r="X40" s="42">
        <f t="shared" si="32"/>
        <v>9.8527960611872571E-3</v>
      </c>
      <c r="Y40" s="42">
        <f t="shared" si="33"/>
        <v>2.8892588039239029</v>
      </c>
      <c r="Z40" s="42" t="str">
        <f t="shared" si="34"/>
        <v>Distributed</v>
      </c>
      <c r="AA40" s="42">
        <f t="shared" si="35"/>
        <v>1.4349949100322494</v>
      </c>
      <c r="AB40" s="42">
        <f t="shared" si="36"/>
        <v>0.90633688806992263</v>
      </c>
      <c r="AC40" s="42">
        <f t="shared" si="5"/>
        <v>1.3851920828758129</v>
      </c>
      <c r="AD40" s="42">
        <f t="shared" si="6"/>
        <v>1.3851920828758129</v>
      </c>
      <c r="AE40" s="42">
        <f t="shared" si="7"/>
        <v>1</v>
      </c>
      <c r="AF40" s="42">
        <f t="shared" si="8"/>
        <v>0</v>
      </c>
      <c r="AG40" s="42">
        <f t="shared" si="9"/>
        <v>0</v>
      </c>
      <c r="AH40" s="42">
        <f t="shared" si="10"/>
        <v>0</v>
      </c>
      <c r="AI40" s="42">
        <f t="shared" si="11"/>
        <v>0</v>
      </c>
      <c r="AJ40" s="42">
        <f t="shared" si="12"/>
        <v>0.22443087963871752</v>
      </c>
      <c r="AK40" s="42">
        <f t="shared" si="13"/>
        <v>1.3851920828758129</v>
      </c>
      <c r="AL40" s="42">
        <f t="shared" si="14"/>
        <v>0.52117070817993694</v>
      </c>
      <c r="AM40" s="42">
        <v>1</v>
      </c>
      <c r="AN40" s="42">
        <v>90</v>
      </c>
      <c r="AO40" s="42">
        <f t="shared" si="15"/>
        <v>138010.96427906782</v>
      </c>
      <c r="AP40" s="42">
        <f t="shared" si="16"/>
        <v>2.1092400219763881E-2</v>
      </c>
      <c r="AQ40" s="42">
        <f t="shared" si="37"/>
        <v>1.6852211876275676E-2</v>
      </c>
      <c r="AR40" s="42">
        <f t="shared" si="17"/>
        <v>0.3044</v>
      </c>
      <c r="AS40" s="42">
        <f t="shared" si="38"/>
        <v>3.8873428878456626E-4</v>
      </c>
      <c r="AT40" s="42">
        <f t="shared" si="39"/>
        <v>1899.9215448900993</v>
      </c>
      <c r="AU40" s="42">
        <f t="shared" si="40"/>
        <v>1899.9219336243882</v>
      </c>
      <c r="AV40" s="42">
        <f t="shared" si="41"/>
        <v>8.3990798880700143E-2</v>
      </c>
      <c r="AW40" s="42">
        <f t="shared" si="42"/>
        <v>13.778018629987812</v>
      </c>
      <c r="AX40" s="50">
        <f t="shared" si="46"/>
        <v>2296.8097638887925</v>
      </c>
      <c r="AY40" s="5">
        <f t="shared" si="18"/>
        <v>5.1549656288663356E-2</v>
      </c>
      <c r="AZ40" s="5">
        <f t="shared" si="19"/>
        <v>3148.7327383325241</v>
      </c>
      <c r="BA40" s="52">
        <f t="shared" si="47"/>
        <v>1.35134956394771</v>
      </c>
      <c r="BB40" s="52">
        <f t="shared" si="48"/>
        <v>325.75344703895001</v>
      </c>
      <c r="BC40" s="5">
        <f t="shared" si="49"/>
        <v>132.22423802917461</v>
      </c>
      <c r="BD40" s="5">
        <f t="shared" si="50"/>
        <v>8.2502423283921456</v>
      </c>
      <c r="BE40" s="5">
        <f t="shared" si="20"/>
        <v>134.61753287246793</v>
      </c>
      <c r="BF40" s="5">
        <f t="shared" si="43"/>
        <v>0.55099360463257407</v>
      </c>
      <c r="BG40" s="53">
        <f t="shared" si="44"/>
        <v>35.738844085171387</v>
      </c>
      <c r="BH40" s="5">
        <f t="shared" si="21"/>
        <v>309.88884408517134</v>
      </c>
      <c r="BI40" s="5">
        <f t="shared" si="22"/>
        <v>96.329919353308455</v>
      </c>
      <c r="BJ40" s="5">
        <f t="shared" si="45"/>
        <v>2960.5775041513471</v>
      </c>
      <c r="BK40" s="32"/>
      <c r="BL40" s="19">
        <f t="shared" si="23"/>
        <v>34</v>
      </c>
      <c r="BM40" s="20"/>
      <c r="BN40" s="6">
        <v>-354.78719999999998</v>
      </c>
      <c r="BO40" s="6">
        <v>2288.509</v>
      </c>
      <c r="BP40" s="6">
        <v>35.806570000000001</v>
      </c>
      <c r="BQ40" s="6"/>
      <c r="DG40" s="6"/>
      <c r="DH40" s="6"/>
      <c r="EC40" s="135"/>
      <c r="ED40" s="135"/>
      <c r="EE40" s="135"/>
      <c r="EF40" s="135"/>
      <c r="EG40" s="135"/>
      <c r="EH40" s="135"/>
      <c r="EI40" s="136"/>
      <c r="EJ40" s="136"/>
      <c r="EK40" s="136"/>
      <c r="EL40" s="135"/>
      <c r="EM40" s="135"/>
      <c r="EN40" s="135"/>
      <c r="EO40" s="135"/>
      <c r="EP40" s="135"/>
      <c r="EQ40" s="135"/>
      <c r="ER40" s="135"/>
      <c r="ES40" s="135"/>
      <c r="ET40" s="135"/>
      <c r="EU40" s="135"/>
      <c r="EV40" s="135"/>
      <c r="EW40" s="135"/>
      <c r="EX40" s="135"/>
      <c r="EY40" s="135"/>
      <c r="EZ40" s="135"/>
      <c r="FA40" s="135"/>
      <c r="FB40" s="135"/>
      <c r="FC40" s="135"/>
      <c r="FD40" s="135"/>
      <c r="FE40" s="135"/>
      <c r="FF40" s="135"/>
      <c r="FG40" s="135"/>
      <c r="FH40" s="135"/>
    </row>
    <row r="41" spans="2:164" x14ac:dyDescent="0.25">
      <c r="B41" s="27">
        <v>300</v>
      </c>
      <c r="C41" s="7">
        <v>29</v>
      </c>
      <c r="D41" s="4">
        <v>9.8000000000000007</v>
      </c>
      <c r="E41" s="4">
        <v>1</v>
      </c>
      <c r="F41" s="4">
        <v>0.127</v>
      </c>
      <c r="G41" s="44">
        <v>5.3848000000000004E-3</v>
      </c>
      <c r="H41" s="45">
        <v>1400</v>
      </c>
      <c r="I41" s="4">
        <v>6.7500000000000001E-5</v>
      </c>
      <c r="J41" s="46">
        <v>31</v>
      </c>
      <c r="K41" s="47">
        <f t="shared" si="24"/>
        <v>1.5749763361827143E-3</v>
      </c>
      <c r="L41" s="4">
        <f t="shared" si="0"/>
        <v>0.3044</v>
      </c>
      <c r="M41" s="4">
        <f t="shared" si="25"/>
        <v>2283.0317452588047</v>
      </c>
      <c r="N41" s="4">
        <f t="shared" si="26"/>
        <v>157.40955955940595</v>
      </c>
      <c r="O41" s="4">
        <f t="shared" si="27"/>
        <v>1.2661265000000001E-2</v>
      </c>
      <c r="P41" s="47">
        <f t="shared" si="28"/>
        <v>1.5749763361827143E-3</v>
      </c>
      <c r="Q41" s="43">
        <f t="shared" si="1"/>
        <v>193.27274512439806</v>
      </c>
      <c r="R41" s="112">
        <f t="shared" si="2"/>
        <v>2.2071574574427478E-5</v>
      </c>
      <c r="S41" s="42">
        <f t="shared" si="29"/>
        <v>0.1243932842557765</v>
      </c>
      <c r="T41" s="42">
        <f t="shared" si="3"/>
        <v>7.0081915682137882E-2</v>
      </c>
      <c r="U41" s="42">
        <f t="shared" si="30"/>
        <v>26.409461104013204</v>
      </c>
      <c r="V41" s="42">
        <f t="shared" si="31"/>
        <v>1.2432660427397086E-2</v>
      </c>
      <c r="W41" s="42">
        <f t="shared" si="4"/>
        <v>0</v>
      </c>
      <c r="X41" s="42">
        <f t="shared" si="32"/>
        <v>9.8527960611872571E-3</v>
      </c>
      <c r="Y41" s="42">
        <f t="shared" si="33"/>
        <v>2.8892588039239029</v>
      </c>
      <c r="Z41" s="42" t="str">
        <f t="shared" si="34"/>
        <v>Distributed</v>
      </c>
      <c r="AA41" s="42">
        <f t="shared" si="35"/>
        <v>1.4342270667293675</v>
      </c>
      <c r="AB41" s="42">
        <f t="shared" si="36"/>
        <v>0.90624020925278914</v>
      </c>
      <c r="AC41" s="42">
        <f t="shared" si="5"/>
        <v>1.3846720096633096</v>
      </c>
      <c r="AD41" s="42">
        <f t="shared" si="6"/>
        <v>1.3846720096633096</v>
      </c>
      <c r="AE41" s="42">
        <f t="shared" si="7"/>
        <v>1</v>
      </c>
      <c r="AF41" s="42">
        <f t="shared" si="8"/>
        <v>0</v>
      </c>
      <c r="AG41" s="42">
        <f t="shared" si="9"/>
        <v>0</v>
      </c>
      <c r="AH41" s="42">
        <f t="shared" si="10"/>
        <v>0</v>
      </c>
      <c r="AI41" s="42">
        <f t="shared" si="11"/>
        <v>0</v>
      </c>
      <c r="AJ41" s="42">
        <f t="shared" si="12"/>
        <v>0.22445833312382488</v>
      </c>
      <c r="AK41" s="42">
        <f t="shared" si="13"/>
        <v>1.3846720096633096</v>
      </c>
      <c r="AL41" s="42">
        <f t="shared" si="14"/>
        <v>0.52156227791522036</v>
      </c>
      <c r="AM41" s="42">
        <v>1</v>
      </c>
      <c r="AN41" s="42">
        <v>90</v>
      </c>
      <c r="AO41" s="42">
        <f t="shared" si="15"/>
        <v>138336.87275660504</v>
      </c>
      <c r="AP41" s="42">
        <f t="shared" si="16"/>
        <v>2.1082897612238312E-2</v>
      </c>
      <c r="AQ41" s="42">
        <f t="shared" si="37"/>
        <v>1.6844157133174713E-2</v>
      </c>
      <c r="AR41" s="42">
        <f t="shared" si="17"/>
        <v>0.3044</v>
      </c>
      <c r="AS41" s="42">
        <f t="shared" si="38"/>
        <v>3.9096249694009239E-4</v>
      </c>
      <c r="AT41" s="42">
        <f t="shared" si="39"/>
        <v>1894.072902219101</v>
      </c>
      <c r="AU41" s="42">
        <f t="shared" si="40"/>
        <v>1894.073293181598</v>
      </c>
      <c r="AV41" s="42">
        <f t="shared" si="41"/>
        <v>8.3732245108325498E-2</v>
      </c>
      <c r="AW41" s="42">
        <f t="shared" si="42"/>
        <v>13.735604952059932</v>
      </c>
      <c r="AX41" s="50">
        <f t="shared" si="46"/>
        <v>2283.0317452588047</v>
      </c>
      <c r="AY41" s="5">
        <f t="shared" si="18"/>
        <v>5.1387127066156335E-2</v>
      </c>
      <c r="AZ41" s="5">
        <f t="shared" si="19"/>
        <v>3149.46817147299</v>
      </c>
      <c r="BA41" s="52">
        <f t="shared" si="47"/>
        <v>1.352745825369049</v>
      </c>
      <c r="BB41" s="52">
        <f t="shared" si="48"/>
        <v>326.46983501675732</v>
      </c>
      <c r="BC41" s="5">
        <f t="shared" si="49"/>
        <v>132.09721964782051</v>
      </c>
      <c r="BD41" s="5">
        <f t="shared" si="50"/>
        <v>8.2763365186628288</v>
      </c>
      <c r="BE41" s="5">
        <f t="shared" si="20"/>
        <v>134.48296875020856</v>
      </c>
      <c r="BF41" s="5">
        <f t="shared" si="43"/>
        <v>0.55149482151424301</v>
      </c>
      <c r="BG41" s="53">
        <f t="shared" si="44"/>
        <v>35.187349263657147</v>
      </c>
      <c r="BH41" s="5">
        <f t="shared" si="21"/>
        <v>309.33734926365713</v>
      </c>
      <c r="BI41" s="5">
        <f t="shared" si="22"/>
        <v>95.337228674582889</v>
      </c>
      <c r="BJ41" s="5">
        <f t="shared" si="45"/>
        <v>2959.8359082891043</v>
      </c>
      <c r="BK41" s="32"/>
      <c r="BL41" s="19">
        <f t="shared" si="23"/>
        <v>33.5</v>
      </c>
      <c r="BM41" s="20"/>
      <c r="BN41" s="6">
        <v>-299.99939999999998</v>
      </c>
      <c r="BO41" s="6">
        <v>2273.085</v>
      </c>
      <c r="BP41" s="6">
        <v>35.260539999999999</v>
      </c>
      <c r="BQ41" s="6"/>
      <c r="DG41" s="6"/>
      <c r="DH41" s="6"/>
      <c r="EC41" s="135"/>
      <c r="ED41" s="135"/>
      <c r="EE41" s="135"/>
      <c r="EF41" s="135"/>
      <c r="EG41" s="135"/>
      <c r="EH41" s="135"/>
      <c r="EI41" s="136"/>
      <c r="EJ41" s="136"/>
      <c r="EK41" s="136"/>
      <c r="EL41" s="135"/>
      <c r="EM41" s="135"/>
      <c r="EN41" s="135"/>
      <c r="EO41" s="135"/>
      <c r="EP41" s="135"/>
      <c r="EQ41" s="135"/>
      <c r="ER41" s="135"/>
      <c r="ES41" s="135"/>
      <c r="ET41" s="135"/>
      <c r="EU41" s="135"/>
      <c r="EV41" s="135"/>
      <c r="EW41" s="135"/>
      <c r="EX41" s="135"/>
      <c r="EY41" s="135"/>
      <c r="EZ41" s="135"/>
      <c r="FA41" s="135"/>
      <c r="FB41" s="135"/>
      <c r="FC41" s="135"/>
      <c r="FD41" s="135"/>
      <c r="FE41" s="135"/>
      <c r="FF41" s="135"/>
      <c r="FG41" s="135"/>
      <c r="FH41" s="135"/>
    </row>
    <row r="42" spans="2:164" x14ac:dyDescent="0.25">
      <c r="B42" s="27">
        <v>250</v>
      </c>
      <c r="C42" s="7">
        <v>30</v>
      </c>
      <c r="D42" s="4">
        <v>9.8000000000000007</v>
      </c>
      <c r="E42" s="4">
        <v>1</v>
      </c>
      <c r="F42" s="4">
        <v>0.127</v>
      </c>
      <c r="G42" s="44">
        <v>5.3848000000000004E-3</v>
      </c>
      <c r="H42" s="45">
        <v>1450</v>
      </c>
      <c r="I42" s="4">
        <v>6.7500000000000001E-5</v>
      </c>
      <c r="J42" s="46">
        <v>31</v>
      </c>
      <c r="K42" s="47">
        <f t="shared" si="24"/>
        <v>1.5798735745064781E-3</v>
      </c>
      <c r="L42" s="4">
        <f t="shared" si="0"/>
        <v>0.3044</v>
      </c>
      <c r="M42" s="4">
        <f t="shared" si="25"/>
        <v>2269.2961403067447</v>
      </c>
      <c r="N42" s="4">
        <f t="shared" si="26"/>
        <v>156.4625225634133</v>
      </c>
      <c r="O42" s="4">
        <f t="shared" si="27"/>
        <v>1.2661265000000001E-2</v>
      </c>
      <c r="P42" s="47">
        <f t="shared" si="28"/>
        <v>1.5798735745064781E-3</v>
      </c>
      <c r="Q42" s="43">
        <f t="shared" si="1"/>
        <v>192.67364484850546</v>
      </c>
      <c r="R42" s="112">
        <f t="shared" si="2"/>
        <v>2.2019745260302256E-5</v>
      </c>
      <c r="S42" s="42">
        <f t="shared" si="29"/>
        <v>0.12478007327912953</v>
      </c>
      <c r="T42" s="42">
        <f t="shared" si="3"/>
        <v>7.0162218349510114E-2</v>
      </c>
      <c r="U42" s="42">
        <f t="shared" si="30"/>
        <v>26.401901262510059</v>
      </c>
      <c r="V42" s="42">
        <f t="shared" si="31"/>
        <v>1.2510096968941774E-2</v>
      </c>
      <c r="W42" s="42">
        <f t="shared" si="4"/>
        <v>0</v>
      </c>
      <c r="X42" s="42">
        <f t="shared" si="32"/>
        <v>9.8527960611872571E-3</v>
      </c>
      <c r="Y42" s="42">
        <f t="shared" si="33"/>
        <v>2.8892588039239029</v>
      </c>
      <c r="Z42" s="42" t="str">
        <f t="shared" si="34"/>
        <v>Distributed</v>
      </c>
      <c r="AA42" s="42">
        <f t="shared" si="35"/>
        <v>1.4334542909731633</v>
      </c>
      <c r="AB42" s="42">
        <f t="shared" si="36"/>
        <v>0.906142867540362</v>
      </c>
      <c r="AC42" s="42">
        <f t="shared" si="5"/>
        <v>1.3841485117274241</v>
      </c>
      <c r="AD42" s="42">
        <f t="shared" si="6"/>
        <v>1.3841485117274241</v>
      </c>
      <c r="AE42" s="42">
        <f t="shared" si="7"/>
        <v>1</v>
      </c>
      <c r="AF42" s="42">
        <f t="shared" si="8"/>
        <v>0</v>
      </c>
      <c r="AG42" s="42">
        <f t="shared" si="9"/>
        <v>0</v>
      </c>
      <c r="AH42" s="42">
        <f t="shared" si="10"/>
        <v>0</v>
      </c>
      <c r="AI42" s="42">
        <f t="shared" si="11"/>
        <v>0</v>
      </c>
      <c r="AJ42" s="42">
        <f t="shared" si="12"/>
        <v>0.22448597578038626</v>
      </c>
      <c r="AK42" s="42">
        <f t="shared" si="13"/>
        <v>1.3841485117274241</v>
      </c>
      <c r="AL42" s="42">
        <f t="shared" si="14"/>
        <v>0.52195687200125085</v>
      </c>
      <c r="AM42" s="42">
        <v>1</v>
      </c>
      <c r="AN42" s="42">
        <v>90</v>
      </c>
      <c r="AO42" s="42">
        <f t="shared" si="15"/>
        <v>138662.48529882319</v>
      </c>
      <c r="AP42" s="42">
        <f t="shared" si="16"/>
        <v>2.1073438222645173E-2</v>
      </c>
      <c r="AQ42" s="42">
        <f t="shared" si="37"/>
        <v>1.6836134162682044E-2</v>
      </c>
      <c r="AR42" s="42">
        <f t="shared" si="17"/>
        <v>0.3044</v>
      </c>
      <c r="AS42" s="42">
        <f t="shared" si="38"/>
        <v>3.9322108987388922E-4</v>
      </c>
      <c r="AT42" s="42">
        <f t="shared" si="39"/>
        <v>1888.2017195153537</v>
      </c>
      <c r="AU42" s="42">
        <f t="shared" si="40"/>
        <v>1888.2021127364435</v>
      </c>
      <c r="AV42" s="42">
        <f t="shared" si="41"/>
        <v>8.3472694898796329E-2</v>
      </c>
      <c r="AW42" s="42">
        <f t="shared" si="42"/>
        <v>13.693027816588346</v>
      </c>
      <c r="AX42" s="50">
        <f t="shared" si="46"/>
        <v>2269.2961403067447</v>
      </c>
      <c r="AY42" s="5">
        <f t="shared" si="18"/>
        <v>5.1225359998215689E-2</v>
      </c>
      <c r="AZ42" s="5">
        <f t="shared" si="19"/>
        <v>3150.2144667380517</v>
      </c>
      <c r="BA42" s="52">
        <f t="shared" si="47"/>
        <v>1.3541519293433379</v>
      </c>
      <c r="BB42" s="52">
        <f t="shared" si="48"/>
        <v>327.18639590675258</v>
      </c>
      <c r="BC42" s="5">
        <f t="shared" si="49"/>
        <v>131.97040092001674</v>
      </c>
      <c r="BD42" s="5">
        <f t="shared" si="50"/>
        <v>8.3024727662550522</v>
      </c>
      <c r="BE42" s="5">
        <f t="shared" si="20"/>
        <v>134.34863966603405</v>
      </c>
      <c r="BF42" s="5">
        <f t="shared" si="43"/>
        <v>0.5519083668194138</v>
      </c>
      <c r="BG42" s="53">
        <f t="shared" si="44"/>
        <v>34.635440896837736</v>
      </c>
      <c r="BH42" s="5">
        <f t="shared" si="21"/>
        <v>308.78544089683771</v>
      </c>
      <c r="BI42" s="5">
        <f t="shared" si="22"/>
        <v>94.343793614307927</v>
      </c>
      <c r="BJ42" s="5">
        <f t="shared" si="45"/>
        <v>2958.7072872627655</v>
      </c>
      <c r="BK42" s="32"/>
      <c r="BL42" s="19">
        <f t="shared" si="23"/>
        <v>33</v>
      </c>
      <c r="BM42" s="20"/>
      <c r="BN42" s="6">
        <v>-250</v>
      </c>
      <c r="BO42" s="6">
        <v>2259.0479999999998</v>
      </c>
      <c r="BP42" s="6">
        <v>34.768810000000002</v>
      </c>
      <c r="BQ42" s="6"/>
      <c r="DG42" s="6"/>
      <c r="DH42" s="6"/>
      <c r="EC42" s="135"/>
      <c r="ED42" s="135"/>
      <c r="EE42" s="135"/>
      <c r="EF42" s="135"/>
      <c r="EG42" s="135"/>
      <c r="EH42" s="135"/>
      <c r="EI42" s="136"/>
      <c r="EJ42" s="136"/>
      <c r="EK42" s="136"/>
      <c r="EL42" s="135"/>
      <c r="EM42" s="135"/>
      <c r="EN42" s="135"/>
      <c r="EO42" s="135"/>
      <c r="EP42" s="135"/>
      <c r="EQ42" s="135"/>
      <c r="ER42" s="135"/>
      <c r="ES42" s="135"/>
      <c r="ET42" s="135"/>
      <c r="EU42" s="135"/>
      <c r="EV42" s="135"/>
      <c r="EW42" s="135"/>
      <c r="EX42" s="135"/>
      <c r="EY42" s="135"/>
      <c r="EZ42" s="135"/>
      <c r="FA42" s="135"/>
      <c r="FB42" s="135"/>
      <c r="FC42" s="135"/>
      <c r="FD42" s="135"/>
      <c r="FE42" s="135"/>
      <c r="FF42" s="135"/>
      <c r="FG42" s="135"/>
      <c r="FH42" s="135"/>
    </row>
    <row r="43" spans="2:164" x14ac:dyDescent="0.25">
      <c r="B43" s="27">
        <v>200</v>
      </c>
      <c r="C43" s="7">
        <v>31</v>
      </c>
      <c r="D43" s="4">
        <v>9.8000000000000007</v>
      </c>
      <c r="E43" s="4">
        <v>1</v>
      </c>
      <c r="F43" s="4">
        <v>0.127</v>
      </c>
      <c r="G43" s="44">
        <v>5.3848000000000004E-3</v>
      </c>
      <c r="H43" s="45">
        <v>1500</v>
      </c>
      <c r="I43" s="4">
        <v>6.7500000000000001E-5</v>
      </c>
      <c r="J43" s="46">
        <v>31</v>
      </c>
      <c r="K43" s="47">
        <f t="shared" si="24"/>
        <v>1.5848192174115405E-3</v>
      </c>
      <c r="L43" s="4">
        <f t="shared" si="0"/>
        <v>0.3044</v>
      </c>
      <c r="M43" s="4">
        <f t="shared" si="25"/>
        <v>2255.6031124901565</v>
      </c>
      <c r="N43" s="4">
        <f t="shared" si="26"/>
        <v>155.51842115872631</v>
      </c>
      <c r="O43" s="4">
        <f t="shared" si="27"/>
        <v>1.2661265000000001E-2</v>
      </c>
      <c r="P43" s="47">
        <f t="shared" si="28"/>
        <v>1.5848192174115405E-3</v>
      </c>
      <c r="Q43" s="43">
        <f t="shared" si="1"/>
        <v>192.0723806575059</v>
      </c>
      <c r="R43" s="112">
        <f t="shared" si="2"/>
        <v>2.1968204465504763E-5</v>
      </c>
      <c r="S43" s="42">
        <f t="shared" si="29"/>
        <v>0.12517068534712292</v>
      </c>
      <c r="T43" s="42">
        <f t="shared" si="3"/>
        <v>7.0242570656872338E-2</v>
      </c>
      <c r="U43" s="42">
        <f t="shared" si="30"/>
        <v>26.39434756566391</v>
      </c>
      <c r="V43" s="42">
        <f t="shared" si="31"/>
        <v>1.2588542881462678E-2</v>
      </c>
      <c r="W43" s="42">
        <f t="shared" si="4"/>
        <v>0</v>
      </c>
      <c r="X43" s="42">
        <f t="shared" si="32"/>
        <v>9.8527960611872571E-3</v>
      </c>
      <c r="Y43" s="42">
        <f t="shared" si="33"/>
        <v>2.8892588039239029</v>
      </c>
      <c r="Z43" s="42" t="str">
        <f t="shared" si="34"/>
        <v>Distributed</v>
      </c>
      <c r="AA43" s="42">
        <f t="shared" si="35"/>
        <v>1.4326767249054402</v>
      </c>
      <c r="AB43" s="42">
        <f t="shared" si="36"/>
        <v>0.90604488000387429</v>
      </c>
      <c r="AC43" s="42">
        <f t="shared" si="5"/>
        <v>1.3836216837109978</v>
      </c>
      <c r="AD43" s="42">
        <f t="shared" si="6"/>
        <v>1.3836216837109978</v>
      </c>
      <c r="AE43" s="42">
        <f t="shared" si="7"/>
        <v>1</v>
      </c>
      <c r="AF43" s="42">
        <f t="shared" si="8"/>
        <v>0</v>
      </c>
      <c r="AG43" s="42">
        <f t="shared" si="9"/>
        <v>0</v>
      </c>
      <c r="AH43" s="42">
        <f t="shared" si="10"/>
        <v>0</v>
      </c>
      <c r="AI43" s="42">
        <f t="shared" si="11"/>
        <v>0</v>
      </c>
      <c r="AJ43" s="42">
        <f t="shared" si="12"/>
        <v>0.22451380273433305</v>
      </c>
      <c r="AK43" s="42">
        <f t="shared" si="13"/>
        <v>1.3836216837109978</v>
      </c>
      <c r="AL43" s="42">
        <f t="shared" si="14"/>
        <v>0.52235442843994406</v>
      </c>
      <c r="AM43" s="42">
        <v>1</v>
      </c>
      <c r="AN43" s="42">
        <v>90</v>
      </c>
      <c r="AO43" s="42">
        <f t="shared" si="15"/>
        <v>138987.80886871798</v>
      </c>
      <c r="AP43" s="42">
        <f t="shared" si="16"/>
        <v>2.1064021483362148E-2</v>
      </c>
      <c r="AQ43" s="42">
        <f t="shared" si="37"/>
        <v>1.6828142595015239E-2</v>
      </c>
      <c r="AR43" s="42">
        <f t="shared" si="17"/>
        <v>0.3044</v>
      </c>
      <c r="AS43" s="42">
        <f t="shared" si="38"/>
        <v>3.955100110988508E-4</v>
      </c>
      <c r="AT43" s="42">
        <f t="shared" si="39"/>
        <v>1882.3093304435579</v>
      </c>
      <c r="AU43" s="42">
        <f t="shared" si="40"/>
        <v>1882.3097259535689</v>
      </c>
      <c r="AV43" s="42">
        <f t="shared" si="41"/>
        <v>8.3212207210092398E-2</v>
      </c>
      <c r="AW43" s="42">
        <f t="shared" si="42"/>
        <v>13.650296895157977</v>
      </c>
      <c r="AX43" s="50">
        <f t="shared" si="46"/>
        <v>2255.6031124901565</v>
      </c>
      <c r="AY43" s="5">
        <f t="shared" si="18"/>
        <v>5.1064348848425811E-2</v>
      </c>
      <c r="AZ43" s="5">
        <f t="shared" si="19"/>
        <v>3150.9712060973047</v>
      </c>
      <c r="BA43" s="52">
        <f t="shared" si="47"/>
        <v>1.3555676569172126</v>
      </c>
      <c r="BB43" s="52">
        <f t="shared" si="48"/>
        <v>327.90312995302406</v>
      </c>
      <c r="BC43" s="5">
        <f t="shared" si="49"/>
        <v>131.84377808198363</v>
      </c>
      <c r="BD43" s="5">
        <f t="shared" si="50"/>
        <v>8.3286513177560586</v>
      </c>
      <c r="BE43" s="5">
        <f t="shared" si="20"/>
        <v>134.21454156662679</v>
      </c>
      <c r="BF43" s="5">
        <f t="shared" si="43"/>
        <v>0.55224953513557529</v>
      </c>
      <c r="BG43" s="53">
        <f t="shared" si="44"/>
        <v>34.083191361702163</v>
      </c>
      <c r="BH43" s="5">
        <f t="shared" si="21"/>
        <v>308.23319136170215</v>
      </c>
      <c r="BI43" s="5">
        <f t="shared" si="22"/>
        <v>93.349744451063913</v>
      </c>
      <c r="BJ43" s="5">
        <f t="shared" si="45"/>
        <v>2957.2603687793267</v>
      </c>
      <c r="BK43" s="32"/>
      <c r="BL43" s="19">
        <f t="shared" si="23"/>
        <v>32.5</v>
      </c>
      <c r="BM43" s="20"/>
      <c r="BN43" s="6">
        <v>-200.00059999999999</v>
      </c>
      <c r="BO43" s="6">
        <v>2245.0479999999998</v>
      </c>
      <c r="BP43" s="6">
        <v>34.276969999999999</v>
      </c>
      <c r="BQ43" s="6"/>
      <c r="DG43" s="6"/>
      <c r="DH43" s="6"/>
      <c r="EC43" s="135"/>
      <c r="ED43" s="135"/>
      <c r="EE43" s="135"/>
      <c r="EF43" s="135"/>
      <c r="EG43" s="135"/>
      <c r="EH43" s="135"/>
      <c r="EI43" s="136"/>
      <c r="EJ43" s="136"/>
      <c r="EK43" s="136"/>
      <c r="EL43" s="135"/>
      <c r="EM43" s="135"/>
      <c r="EN43" s="135"/>
      <c r="EO43" s="135"/>
      <c r="EP43" s="135"/>
      <c r="EQ43" s="135"/>
      <c r="ER43" s="135"/>
      <c r="ES43" s="135"/>
      <c r="ET43" s="135"/>
      <c r="EU43" s="135"/>
      <c r="EV43" s="135"/>
      <c r="EW43" s="135"/>
      <c r="EX43" s="135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</row>
    <row r="44" spans="2:164" x14ac:dyDescent="0.25">
      <c r="B44" s="27">
        <v>150</v>
      </c>
      <c r="C44" s="7">
        <v>32</v>
      </c>
      <c r="D44" s="4">
        <v>9.8000000000000007</v>
      </c>
      <c r="E44" s="4">
        <v>1</v>
      </c>
      <c r="F44" s="4">
        <v>0.127</v>
      </c>
      <c r="G44" s="44">
        <v>5.3848000000000004E-3</v>
      </c>
      <c r="H44" s="45">
        <v>1550</v>
      </c>
      <c r="I44" s="4">
        <v>6.7500000000000001E-5</v>
      </c>
      <c r="J44" s="46">
        <v>31</v>
      </c>
      <c r="K44" s="47">
        <f t="shared" si="24"/>
        <v>1.5898129614375853E-3</v>
      </c>
      <c r="L44" s="4">
        <f t="shared" si="0"/>
        <v>0.3044</v>
      </c>
      <c r="M44" s="4">
        <f t="shared" si="25"/>
        <v>2241.9528155949984</v>
      </c>
      <c r="N44" s="4">
        <f t="shared" si="26"/>
        <v>154.57726594851769</v>
      </c>
      <c r="O44" s="4">
        <f t="shared" si="27"/>
        <v>1.2661265000000001E-2</v>
      </c>
      <c r="P44" s="47">
        <f t="shared" si="28"/>
        <v>1.5898129614375853E-3</v>
      </c>
      <c r="Q44" s="43">
        <f t="shared" si="1"/>
        <v>191.46906421290396</v>
      </c>
      <c r="R44" s="112">
        <f t="shared" si="2"/>
        <v>2.1916949432963589E-5</v>
      </c>
      <c r="S44" s="42">
        <f t="shared" si="29"/>
        <v>0.12556509649214237</v>
      </c>
      <c r="T44" s="42">
        <f t="shared" si="3"/>
        <v>7.0322963912285985E-2</v>
      </c>
      <c r="U44" s="42">
        <f t="shared" si="30"/>
        <v>26.386800821026213</v>
      </c>
      <c r="V44" s="42">
        <f t="shared" si="31"/>
        <v>1.2668000527945544E-2</v>
      </c>
      <c r="W44" s="42">
        <f t="shared" si="4"/>
        <v>0</v>
      </c>
      <c r="X44" s="42">
        <f t="shared" si="32"/>
        <v>9.8527960611872571E-3</v>
      </c>
      <c r="Y44" s="42">
        <f t="shared" si="33"/>
        <v>2.8892588039239029</v>
      </c>
      <c r="Z44" s="42" t="str">
        <f t="shared" si="34"/>
        <v>Distributed</v>
      </c>
      <c r="AA44" s="42">
        <f t="shared" si="35"/>
        <v>1.4318944803422218</v>
      </c>
      <c r="AB44" s="42">
        <f t="shared" si="36"/>
        <v>0.90594625991503686</v>
      </c>
      <c r="AC44" s="42">
        <f t="shared" si="5"/>
        <v>1.3830915997552546</v>
      </c>
      <c r="AD44" s="42">
        <f t="shared" si="6"/>
        <v>1.3830915997552546</v>
      </c>
      <c r="AE44" s="42">
        <f t="shared" si="7"/>
        <v>1</v>
      </c>
      <c r="AF44" s="42">
        <f t="shared" si="8"/>
        <v>0</v>
      </c>
      <c r="AG44" s="42">
        <f t="shared" si="9"/>
        <v>0</v>
      </c>
      <c r="AH44" s="42">
        <f t="shared" si="10"/>
        <v>0</v>
      </c>
      <c r="AI44" s="42">
        <f t="shared" si="11"/>
        <v>0</v>
      </c>
      <c r="AJ44" s="42">
        <f t="shared" si="12"/>
        <v>0.22454181018809649</v>
      </c>
      <c r="AK44" s="42">
        <f t="shared" si="13"/>
        <v>1.3830915997552546</v>
      </c>
      <c r="AL44" s="42">
        <f t="shared" si="14"/>
        <v>0.52275490048758011</v>
      </c>
      <c r="AM44" s="42">
        <v>1</v>
      </c>
      <c r="AN44" s="42">
        <v>90</v>
      </c>
      <c r="AO44" s="42">
        <f t="shared" si="15"/>
        <v>139312.84610477049</v>
      </c>
      <c r="AP44" s="42">
        <f t="shared" si="16"/>
        <v>2.1054646986824705E-2</v>
      </c>
      <c r="AQ44" s="42">
        <f t="shared" si="37"/>
        <v>1.6820182170010172E-2</v>
      </c>
      <c r="AR44" s="42">
        <f t="shared" si="17"/>
        <v>0.3044</v>
      </c>
      <c r="AS44" s="42">
        <f t="shared" si="38"/>
        <v>3.9782929956122152E-4</v>
      </c>
      <c r="AT44" s="42">
        <f t="shared" si="39"/>
        <v>1876.396829286459</v>
      </c>
      <c r="AU44" s="42">
        <f t="shared" si="40"/>
        <v>1876.3972271157586</v>
      </c>
      <c r="AV44" s="42">
        <f t="shared" si="41"/>
        <v>8.2950830417719904E-2</v>
      </c>
      <c r="AW44" s="42">
        <f t="shared" si="42"/>
        <v>13.607420123383609</v>
      </c>
      <c r="AX44" s="50">
        <f t="shared" si="46"/>
        <v>2241.9528155949984</v>
      </c>
      <c r="AY44" s="5">
        <f t="shared" si="18"/>
        <v>5.0904088785678162E-2</v>
      </c>
      <c r="AZ44" s="5">
        <f t="shared" si="19"/>
        <v>3151.7380482064718</v>
      </c>
      <c r="BA44" s="52">
        <f t="shared" si="47"/>
        <v>1.3569928285981465</v>
      </c>
      <c r="BB44" s="52">
        <f t="shared" si="48"/>
        <v>328.62003199198938</v>
      </c>
      <c r="BC44" s="5">
        <f t="shared" si="49"/>
        <v>131.71734870293406</v>
      </c>
      <c r="BD44" s="5">
        <f t="shared" si="50"/>
        <v>8.3548722012769616</v>
      </c>
      <c r="BE44" s="5">
        <f t="shared" si="20"/>
        <v>134.0806717969059</v>
      </c>
      <c r="BF44" s="5">
        <f t="shared" si="43"/>
        <v>0.5525309650422795</v>
      </c>
      <c r="BG44" s="53">
        <f t="shared" si="44"/>
        <v>33.530660396659883</v>
      </c>
      <c r="BH44" s="5">
        <f t="shared" si="21"/>
        <v>307.68066039665985</v>
      </c>
      <c r="BI44" s="5">
        <f t="shared" si="22"/>
        <v>92.355188713987758</v>
      </c>
      <c r="BJ44" s="5">
        <f t="shared" si="45"/>
        <v>2955.5518879040646</v>
      </c>
      <c r="BK44" s="32"/>
      <c r="BL44" s="19">
        <f t="shared" si="23"/>
        <v>32</v>
      </c>
      <c r="BM44" s="20"/>
      <c r="BN44" s="6">
        <v>-150.00120000000001</v>
      </c>
      <c r="BO44" s="6">
        <v>2231.085</v>
      </c>
      <c r="BP44" s="6">
        <v>33.77872</v>
      </c>
      <c r="BQ44" s="6"/>
      <c r="DG44" s="6"/>
      <c r="DH44" s="6"/>
      <c r="EC44" s="135"/>
      <c r="ED44" s="135"/>
      <c r="EE44" s="135"/>
      <c r="EF44" s="135"/>
      <c r="EG44" s="135"/>
      <c r="EH44" s="135"/>
      <c r="EI44" s="136"/>
      <c r="EJ44" s="136"/>
      <c r="EK44" s="136"/>
      <c r="EL44" s="135"/>
      <c r="EM44" s="135"/>
      <c r="EN44" s="135"/>
      <c r="EO44" s="135"/>
      <c r="EP44" s="135"/>
      <c r="EQ44" s="135"/>
      <c r="ER44" s="135"/>
      <c r="ES44" s="135"/>
      <c r="ET44" s="135"/>
      <c r="EU44" s="135"/>
      <c r="EV44" s="135"/>
      <c r="EW44" s="135"/>
      <c r="EX44" s="135"/>
      <c r="EY44" s="135"/>
      <c r="EZ44" s="135"/>
      <c r="FA44" s="135"/>
      <c r="FB44" s="135"/>
      <c r="FC44" s="135"/>
      <c r="FD44" s="135"/>
      <c r="FE44" s="135"/>
      <c r="FF44" s="135"/>
      <c r="FG44" s="135"/>
      <c r="FH44" s="135"/>
    </row>
    <row r="45" spans="2:164" x14ac:dyDescent="0.25">
      <c r="B45" s="27">
        <v>100</v>
      </c>
      <c r="C45" s="7">
        <v>33</v>
      </c>
      <c r="D45" s="4">
        <v>9.8000000000000007</v>
      </c>
      <c r="E45" s="4">
        <v>1</v>
      </c>
      <c r="F45" s="4">
        <v>0.127</v>
      </c>
      <c r="G45" s="44">
        <v>5.3848000000000004E-3</v>
      </c>
      <c r="H45" s="45">
        <v>1600</v>
      </c>
      <c r="I45" s="4">
        <v>6.7500000000000001E-5</v>
      </c>
      <c r="J45" s="46">
        <v>31</v>
      </c>
      <c r="K45" s="47">
        <f t="shared" si="24"/>
        <v>1.5948546594051741E-3</v>
      </c>
      <c r="L45" s="4">
        <f t="shared" si="0"/>
        <v>0.3044</v>
      </c>
      <c r="M45" s="4">
        <f t="shared" si="25"/>
        <v>2228.3453954716147</v>
      </c>
      <c r="N45" s="4">
        <f t="shared" si="26"/>
        <v>153.63906698881868</v>
      </c>
      <c r="O45" s="4">
        <f t="shared" si="27"/>
        <v>1.2661265000000001E-2</v>
      </c>
      <c r="P45" s="47">
        <f t="shared" si="28"/>
        <v>1.5948546594051741E-3</v>
      </c>
      <c r="Q45" s="43">
        <f t="shared" si="1"/>
        <v>190.86378699456586</v>
      </c>
      <c r="R45" s="112">
        <f t="shared" si="2"/>
        <v>2.1865978006400073E-5</v>
      </c>
      <c r="S45" s="42">
        <f t="shared" si="29"/>
        <v>0.12596329508980136</v>
      </c>
      <c r="T45" s="42">
        <f t="shared" si="3"/>
        <v>7.0403390942999466E-2</v>
      </c>
      <c r="U45" s="42">
        <f t="shared" si="30"/>
        <v>26.379261689198927</v>
      </c>
      <c r="V45" s="42">
        <f t="shared" si="31"/>
        <v>1.2748474778949359E-2</v>
      </c>
      <c r="W45" s="42">
        <f t="shared" si="4"/>
        <v>0</v>
      </c>
      <c r="X45" s="42">
        <f t="shared" si="32"/>
        <v>9.8527960611872571E-3</v>
      </c>
      <c r="Y45" s="42">
        <f t="shared" si="33"/>
        <v>2.8892588039239029</v>
      </c>
      <c r="Z45" s="42" t="str">
        <f t="shared" si="34"/>
        <v>Distributed</v>
      </c>
      <c r="AA45" s="42">
        <f t="shared" si="35"/>
        <v>1.4311076439189891</v>
      </c>
      <c r="AB45" s="42">
        <f t="shared" si="36"/>
        <v>0.90584701738724671</v>
      </c>
      <c r="AC45" s="42">
        <f t="shared" si="5"/>
        <v>1.3825583169714641</v>
      </c>
      <c r="AD45" s="42">
        <f t="shared" si="6"/>
        <v>1.3825583169714641</v>
      </c>
      <c r="AE45" s="42">
        <f t="shared" si="7"/>
        <v>1</v>
      </c>
      <c r="AF45" s="42">
        <f t="shared" si="8"/>
        <v>0</v>
      </c>
      <c r="AG45" s="42">
        <f t="shared" si="9"/>
        <v>0</v>
      </c>
      <c r="AH45" s="42">
        <f t="shared" si="10"/>
        <v>0</v>
      </c>
      <c r="AI45" s="42">
        <f t="shared" si="11"/>
        <v>0</v>
      </c>
      <c r="AJ45" s="42">
        <f t="shared" si="12"/>
        <v>0.22456999523867768</v>
      </c>
      <c r="AK45" s="42">
        <f t="shared" si="13"/>
        <v>1.3825583169714641</v>
      </c>
      <c r="AL45" s="42">
        <f t="shared" si="14"/>
        <v>0.52315825411131678</v>
      </c>
      <c r="AM45" s="42">
        <v>1</v>
      </c>
      <c r="AN45" s="42">
        <v>90</v>
      </c>
      <c r="AO45" s="42">
        <f t="shared" si="15"/>
        <v>139637.59602002721</v>
      </c>
      <c r="AP45" s="42">
        <f t="shared" si="16"/>
        <v>2.1045314458272499E-2</v>
      </c>
      <c r="AQ45" s="42">
        <f t="shared" si="37"/>
        <v>1.6812252718434863E-2</v>
      </c>
      <c r="AR45" s="42">
        <f t="shared" si="17"/>
        <v>0.3044</v>
      </c>
      <c r="AS45" s="42">
        <f t="shared" si="38"/>
        <v>4.0017907550416912E-4</v>
      </c>
      <c r="AT45" s="42">
        <f t="shared" si="39"/>
        <v>1870.4651125467456</v>
      </c>
      <c r="AU45" s="42">
        <f t="shared" si="40"/>
        <v>1870.4655127258211</v>
      </c>
      <c r="AV45" s="42">
        <f t="shared" si="41"/>
        <v>8.2688604153826742E-2</v>
      </c>
      <c r="AW45" s="42">
        <f t="shared" si="42"/>
        <v>13.564404002602046</v>
      </c>
      <c r="AX45" s="50">
        <f t="shared" si="46"/>
        <v>2228.3453954716147</v>
      </c>
      <c r="AY45" s="5">
        <f t="shared" si="18"/>
        <v>5.0744576140746588E-2</v>
      </c>
      <c r="AZ45" s="5">
        <f t="shared" si="19"/>
        <v>3152.5147150848497</v>
      </c>
      <c r="BA45" s="52">
        <f t="shared" si="47"/>
        <v>1.3584272974062077</v>
      </c>
      <c r="BB45" s="52">
        <f t="shared" si="48"/>
        <v>329.33709229024265</v>
      </c>
      <c r="BC45" s="5">
        <f t="shared" si="49"/>
        <v>131.59111146215986</v>
      </c>
      <c r="BD45" s="5">
        <f t="shared" si="50"/>
        <v>8.3811352596025355</v>
      </c>
      <c r="BE45" s="5">
        <f t="shared" si="20"/>
        <v>133.94702886581211</v>
      </c>
      <c r="BF45" s="5">
        <f t="shared" si="43"/>
        <v>0.55276309768708443</v>
      </c>
      <c r="BG45" s="53">
        <f t="shared" si="44"/>
        <v>32.977897298972799</v>
      </c>
      <c r="BH45" s="5">
        <f t="shared" si="21"/>
        <v>307.12789729897275</v>
      </c>
      <c r="BI45" s="5">
        <f t="shared" si="22"/>
        <v>91.360215138151005</v>
      </c>
      <c r="BJ45" s="5">
        <f t="shared" si="45"/>
        <v>2953.6286706762357</v>
      </c>
      <c r="BK45" s="32"/>
      <c r="BL45" s="19">
        <f t="shared" si="23"/>
        <v>31.5</v>
      </c>
      <c r="BM45" s="20"/>
      <c r="BN45" s="6">
        <v>-99.998779999999996</v>
      </c>
      <c r="BO45" s="6">
        <v>2217.1579999999999</v>
      </c>
      <c r="BP45" s="6">
        <v>33.261949999999999</v>
      </c>
      <c r="BQ45" s="6"/>
      <c r="DG45" s="6"/>
      <c r="DH45" s="6"/>
      <c r="EC45" s="135"/>
      <c r="ED45" s="135"/>
      <c r="EE45" s="135"/>
      <c r="EF45" s="135"/>
      <c r="EG45" s="135"/>
      <c r="EH45" s="135"/>
      <c r="EI45" s="136"/>
      <c r="EJ45" s="136"/>
      <c r="EK45" s="136"/>
      <c r="EL45" s="135"/>
      <c r="EM45" s="135"/>
      <c r="EN45" s="135"/>
      <c r="EO45" s="135"/>
      <c r="EP45" s="135"/>
      <c r="EQ45" s="135"/>
      <c r="ER45" s="135"/>
      <c r="ES45" s="135"/>
      <c r="ET45" s="135"/>
      <c r="EU45" s="135"/>
      <c r="EV45" s="135"/>
      <c r="EW45" s="135"/>
      <c r="EX45" s="135"/>
      <c r="EY45" s="135"/>
      <c r="EZ45" s="135"/>
      <c r="FA45" s="135"/>
      <c r="FB45" s="135"/>
      <c r="FC45" s="135"/>
      <c r="FD45" s="135"/>
      <c r="FE45" s="135"/>
      <c r="FF45" s="135"/>
      <c r="FG45" s="135"/>
      <c r="FH45" s="135"/>
    </row>
    <row r="46" spans="2:164" x14ac:dyDescent="0.25">
      <c r="B46" s="27">
        <v>50</v>
      </c>
      <c r="C46" s="7">
        <v>34</v>
      </c>
      <c r="D46" s="4">
        <v>9.8000000000000007</v>
      </c>
      <c r="E46" s="4">
        <v>1</v>
      </c>
      <c r="F46" s="4">
        <v>0.127</v>
      </c>
      <c r="G46" s="44">
        <v>5.3848000000000004E-3</v>
      </c>
      <c r="H46" s="45">
        <v>1650</v>
      </c>
      <c r="I46" s="4">
        <v>6.7500000000000001E-5</v>
      </c>
      <c r="J46" s="46">
        <v>31</v>
      </c>
      <c r="K46" s="47">
        <f t="shared" si="24"/>
        <v>1.5999442957668893E-3</v>
      </c>
      <c r="L46" s="4">
        <f t="shared" si="0"/>
        <v>0.3044</v>
      </c>
      <c r="M46" s="4">
        <f t="shared" si="25"/>
        <v>2214.7809914690124</v>
      </c>
      <c r="N46" s="4">
        <f t="shared" si="26"/>
        <v>152.70383388740888</v>
      </c>
      <c r="O46" s="4">
        <f t="shared" si="27"/>
        <v>1.2661265000000001E-2</v>
      </c>
      <c r="P46" s="47">
        <f t="shared" si="28"/>
        <v>1.5999442957668893E-3</v>
      </c>
      <c r="Q46" s="43">
        <f t="shared" si="1"/>
        <v>190.25662381207729</v>
      </c>
      <c r="R46" s="112">
        <f t="shared" si="2"/>
        <v>2.1815288526074167E-5</v>
      </c>
      <c r="S46" s="42">
        <f t="shared" si="29"/>
        <v>0.12636527991214852</v>
      </c>
      <c r="T46" s="42">
        <f t="shared" si="3"/>
        <v>7.0483845830988448E-2</v>
      </c>
      <c r="U46" s="42">
        <f t="shared" si="30"/>
        <v>26.371730709611203</v>
      </c>
      <c r="V46" s="42">
        <f t="shared" si="31"/>
        <v>1.2829972655693109E-2</v>
      </c>
      <c r="W46" s="42">
        <f t="shared" si="4"/>
        <v>0</v>
      </c>
      <c r="X46" s="42">
        <f t="shared" si="32"/>
        <v>9.8527960611872571E-3</v>
      </c>
      <c r="Y46" s="42">
        <f t="shared" si="33"/>
        <v>2.8892588039239029</v>
      </c>
      <c r="Z46" s="42" t="str">
        <f t="shared" si="34"/>
        <v>Distributed</v>
      </c>
      <c r="AA46" s="42">
        <f t="shared" si="35"/>
        <v>1.4303162813545243</v>
      </c>
      <c r="AB46" s="42">
        <f t="shared" si="36"/>
        <v>0.90574715990709964</v>
      </c>
      <c r="AC46" s="42">
        <f t="shared" si="5"/>
        <v>1.3820218783181957</v>
      </c>
      <c r="AD46" s="42">
        <f t="shared" si="6"/>
        <v>1.3820218783181957</v>
      </c>
      <c r="AE46" s="42">
        <f t="shared" si="7"/>
        <v>1</v>
      </c>
      <c r="AF46" s="42">
        <f t="shared" si="8"/>
        <v>0</v>
      </c>
      <c r="AG46" s="42">
        <f t="shared" si="9"/>
        <v>0</v>
      </c>
      <c r="AH46" s="42">
        <f t="shared" si="10"/>
        <v>0</v>
      </c>
      <c r="AI46" s="42">
        <f t="shared" si="11"/>
        <v>0</v>
      </c>
      <c r="AJ46" s="42">
        <f t="shared" si="12"/>
        <v>0.22459835572682141</v>
      </c>
      <c r="AK46" s="42">
        <f t="shared" si="13"/>
        <v>1.3820218783181957</v>
      </c>
      <c r="AL46" s="42">
        <f t="shared" si="14"/>
        <v>0.52356446587979644</v>
      </c>
      <c r="AM46" s="42">
        <v>1</v>
      </c>
      <c r="AN46" s="42">
        <v>90</v>
      </c>
      <c r="AO46" s="42">
        <f t="shared" si="15"/>
        <v>139962.05458346786</v>
      </c>
      <c r="AP46" s="42">
        <f t="shared" si="16"/>
        <v>2.1036023733160915E-2</v>
      </c>
      <c r="AQ46" s="42">
        <f t="shared" si="37"/>
        <v>1.6804354146501596E-2</v>
      </c>
      <c r="AR46" s="42">
        <f t="shared" si="17"/>
        <v>0.3044</v>
      </c>
      <c r="AS46" s="42">
        <f t="shared" si="38"/>
        <v>4.0255952873911741E-4</v>
      </c>
      <c r="AT46" s="42">
        <f t="shared" si="39"/>
        <v>1864.5149133583577</v>
      </c>
      <c r="AU46" s="42">
        <f t="shared" si="40"/>
        <v>1864.5153159178865</v>
      </c>
      <c r="AV46" s="42">
        <f t="shared" si="41"/>
        <v>8.2425560828439964E-2</v>
      </c>
      <c r="AW46" s="42">
        <f t="shared" si="42"/>
        <v>13.521253849418949</v>
      </c>
      <c r="AX46" s="50">
        <f t="shared" si="46"/>
        <v>2214.7809914690124</v>
      </c>
      <c r="AY46" s="5">
        <f t="shared" si="18"/>
        <v>5.0585808204912833E-2</v>
      </c>
      <c r="AZ46" s="5">
        <f t="shared" si="19"/>
        <v>3153.3009810953267</v>
      </c>
      <c r="BA46" s="52">
        <f t="shared" si="47"/>
        <v>1.3598709431208906</v>
      </c>
      <c r="BB46" s="52">
        <f t="shared" si="48"/>
        <v>330.05429724201264</v>
      </c>
      <c r="BC46" s="5">
        <f t="shared" si="49"/>
        <v>131.46506596450192</v>
      </c>
      <c r="BD46" s="5">
        <f t="shared" si="50"/>
        <v>8.4074401777669419</v>
      </c>
      <c r="BE46" s="5">
        <f t="shared" si="20"/>
        <v>133.81361225242873</v>
      </c>
      <c r="BF46" s="5">
        <f t="shared" si="43"/>
        <v>0.55295455662534276</v>
      </c>
      <c r="BG46" s="53">
        <f t="shared" si="44"/>
        <v>32.424942742347454</v>
      </c>
      <c r="BH46" s="5">
        <f t="shared" si="21"/>
        <v>306.57494274234745</v>
      </c>
      <c r="BI46" s="5">
        <f t="shared" si="22"/>
        <v>90.364896936225449</v>
      </c>
      <c r="BJ46" s="5">
        <f t="shared" si="45"/>
        <v>2951.5293577283805</v>
      </c>
      <c r="BK46" s="32"/>
      <c r="BL46" s="19">
        <f t="shared" si="23"/>
        <v>31</v>
      </c>
      <c r="BM46" s="20"/>
      <c r="BN46" s="6">
        <v>-49.999389999999998</v>
      </c>
      <c r="BO46" s="6">
        <v>2203.2710000000002</v>
      </c>
      <c r="BP46" s="6">
        <v>32.744590000000002</v>
      </c>
      <c r="BQ46" s="6"/>
      <c r="DG46" s="6"/>
      <c r="DH46" s="6"/>
      <c r="EC46" s="135"/>
      <c r="ED46" s="135"/>
      <c r="EE46" s="135"/>
      <c r="EF46" s="135"/>
      <c r="EG46" s="135"/>
      <c r="EH46" s="135"/>
      <c r="EI46" s="136"/>
      <c r="EJ46" s="136"/>
      <c r="EK46" s="136"/>
      <c r="EL46" s="135"/>
      <c r="EM46" s="135"/>
      <c r="EN46" s="135"/>
      <c r="EO46" s="135"/>
      <c r="EP46" s="135"/>
      <c r="EQ46" s="135"/>
      <c r="ER46" s="135"/>
      <c r="ES46" s="135"/>
      <c r="ET46" s="135"/>
      <c r="EU46" s="135"/>
      <c r="EV46" s="135"/>
      <c r="EW46" s="135"/>
      <c r="EX46" s="135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</row>
    <row r="47" spans="2:164" x14ac:dyDescent="0.25">
      <c r="B47" s="27">
        <v>0</v>
      </c>
      <c r="C47" s="7">
        <v>35</v>
      </c>
      <c r="D47" s="4">
        <v>9.8000000000000007</v>
      </c>
      <c r="E47" s="4">
        <v>1</v>
      </c>
      <c r="F47" s="4">
        <v>0.127</v>
      </c>
      <c r="G47" s="44">
        <v>5.3848000000000004E-3</v>
      </c>
      <c r="H47" s="45">
        <v>1700</v>
      </c>
      <c r="I47" s="4">
        <v>6.7500000000000001E-5</v>
      </c>
      <c r="J47" s="46">
        <v>31</v>
      </c>
      <c r="K47" s="47">
        <f t="shared" si="24"/>
        <v>1.6050819661570708E-3</v>
      </c>
      <c r="L47" s="4">
        <f t="shared" si="0"/>
        <v>0.3044</v>
      </c>
      <c r="M47" s="4">
        <f t="shared" si="25"/>
        <v>2201.2597376195936</v>
      </c>
      <c r="N47" s="4">
        <f t="shared" si="26"/>
        <v>151.77157588550068</v>
      </c>
      <c r="O47" s="4">
        <f t="shared" si="27"/>
        <v>1.2661265000000001E-2</v>
      </c>
      <c r="P47" s="47">
        <f t="shared" si="28"/>
        <v>1.6050819661570708E-3</v>
      </c>
      <c r="Q47" s="43">
        <f t="shared" si="1"/>
        <v>189.64763570847566</v>
      </c>
      <c r="R47" s="112">
        <f t="shared" si="2"/>
        <v>2.176487974256414E-5</v>
      </c>
      <c r="S47" s="42">
        <f t="shared" si="29"/>
        <v>0.12677105851248438</v>
      </c>
      <c r="T47" s="42">
        <f t="shared" si="3"/>
        <v>7.0564323694263478E-2</v>
      </c>
      <c r="U47" s="42">
        <f t="shared" si="30"/>
        <v>26.364208321803719</v>
      </c>
      <c r="V47" s="42">
        <f t="shared" si="31"/>
        <v>1.2912503034208368E-2</v>
      </c>
      <c r="W47" s="42">
        <f t="shared" si="4"/>
        <v>0</v>
      </c>
      <c r="X47" s="42">
        <f t="shared" si="32"/>
        <v>9.8527960611872571E-3</v>
      </c>
      <c r="Y47" s="42">
        <f t="shared" si="33"/>
        <v>2.8892588039239029</v>
      </c>
      <c r="Z47" s="42" t="str">
        <f t="shared" si="34"/>
        <v>Distributed</v>
      </c>
      <c r="AA47" s="42">
        <f t="shared" si="35"/>
        <v>1.4295204409834184</v>
      </c>
      <c r="AB47" s="42">
        <f t="shared" si="36"/>
        <v>0.9056466927748511</v>
      </c>
      <c r="AC47" s="42">
        <f t="shared" si="5"/>
        <v>1.3814823149852991</v>
      </c>
      <c r="AD47" s="42">
        <f t="shared" si="6"/>
        <v>1.3814823149852991</v>
      </c>
      <c r="AE47" s="42">
        <f t="shared" si="7"/>
        <v>1</v>
      </c>
      <c r="AF47" s="42">
        <f t="shared" si="8"/>
        <v>0</v>
      </c>
      <c r="AG47" s="42">
        <f t="shared" si="9"/>
        <v>0</v>
      </c>
      <c r="AH47" s="42">
        <f t="shared" si="10"/>
        <v>0</v>
      </c>
      <c r="AI47" s="42">
        <f t="shared" si="11"/>
        <v>0</v>
      </c>
      <c r="AJ47" s="42">
        <f t="shared" si="12"/>
        <v>0.22462689011200879</v>
      </c>
      <c r="AK47" s="42">
        <f t="shared" si="13"/>
        <v>1.3814823149852991</v>
      </c>
      <c r="AL47" s="42">
        <f t="shared" si="14"/>
        <v>0.5239735212143064</v>
      </c>
      <c r="AM47" s="42">
        <v>1</v>
      </c>
      <c r="AN47" s="42">
        <v>90</v>
      </c>
      <c r="AO47" s="42">
        <f t="shared" si="15"/>
        <v>140286.21520335492</v>
      </c>
      <c r="AP47" s="42">
        <f t="shared" si="16"/>
        <v>2.1026774738443599E-2</v>
      </c>
      <c r="AQ47" s="42">
        <f t="shared" si="37"/>
        <v>1.6796486423032768E-2</v>
      </c>
      <c r="AR47" s="42">
        <f t="shared" si="17"/>
        <v>0.3044</v>
      </c>
      <c r="AS47" s="42">
        <f t="shared" si="38"/>
        <v>4.0497090892502687E-4</v>
      </c>
      <c r="AT47" s="42">
        <f t="shared" si="39"/>
        <v>1858.5468299430615</v>
      </c>
      <c r="AU47" s="42">
        <f t="shared" si="40"/>
        <v>1858.5472349139704</v>
      </c>
      <c r="AV47" s="42">
        <f t="shared" si="41"/>
        <v>8.2161726887459346E-2</v>
      </c>
      <c r="AW47" s="42">
        <f t="shared" si="42"/>
        <v>13.477974002072607</v>
      </c>
      <c r="AX47" s="50">
        <f t="shared" si="46"/>
        <v>2201.2597376195936</v>
      </c>
      <c r="AY47" s="5">
        <f t="shared" si="18"/>
        <v>5.0427783063419565E-2</v>
      </c>
      <c r="AZ47" s="5">
        <f t="shared" si="19"/>
        <v>3154.096663831248</v>
      </c>
      <c r="BA47" s="52">
        <f t="shared" si="47"/>
        <v>1.3613236675182667</v>
      </c>
      <c r="BB47" s="52">
        <f t="shared" si="48"/>
        <v>330.77162994956581</v>
      </c>
      <c r="BC47" s="5">
        <f t="shared" si="49"/>
        <v>131.33921258764093</v>
      </c>
      <c r="BD47" s="5">
        <f t="shared" si="50"/>
        <v>8.4337865059808319</v>
      </c>
      <c r="BE47" s="5">
        <f t="shared" si="20"/>
        <v>133.68042224554</v>
      </c>
      <c r="BF47" s="5">
        <f t="shared" si="43"/>
        <v>0.55311246237140577</v>
      </c>
      <c r="BG47" s="53">
        <f t="shared" si="44"/>
        <v>31.871830279976049</v>
      </c>
      <c r="BH47" s="5">
        <f t="shared" si="21"/>
        <v>306.02183027997603</v>
      </c>
      <c r="BI47" s="5">
        <f t="shared" si="22"/>
        <v>89.369294503956894</v>
      </c>
      <c r="BJ47" s="5">
        <f t="shared" si="45"/>
        <v>2949.2858297853627</v>
      </c>
      <c r="BK47" s="32"/>
      <c r="BL47" s="19">
        <f t="shared" si="23"/>
        <v>30.5</v>
      </c>
      <c r="BM47" s="20"/>
      <c r="BN47" s="209">
        <v>2.7721400000000002E-13</v>
      </c>
      <c r="BO47" s="6">
        <v>2189.422</v>
      </c>
      <c r="BP47" s="6">
        <v>32.226649999999999</v>
      </c>
      <c r="BQ47" s="6"/>
      <c r="DG47" s="6"/>
      <c r="DH47" s="6"/>
      <c r="EC47" s="135"/>
      <c r="ED47" s="135"/>
      <c r="EE47" s="135"/>
      <c r="EF47" s="135"/>
      <c r="EG47" s="135"/>
      <c r="EH47" s="135"/>
      <c r="EI47" s="136"/>
      <c r="EJ47" s="136"/>
      <c r="EK47" s="136"/>
      <c r="EL47" s="135"/>
      <c r="EM47" s="135"/>
      <c r="EN47" s="135"/>
      <c r="EO47" s="135"/>
      <c r="EP47" s="135"/>
      <c r="EQ47" s="135"/>
      <c r="ER47" s="135"/>
      <c r="ES47" s="135"/>
      <c r="ET47" s="135"/>
      <c r="EU47" s="135"/>
      <c r="EV47" s="135"/>
      <c r="EW47" s="135"/>
      <c r="EX47" s="135"/>
      <c r="EY47" s="135"/>
      <c r="EZ47" s="135"/>
      <c r="FA47" s="135"/>
      <c r="FB47" s="135"/>
      <c r="FC47" s="135"/>
      <c r="FD47" s="135"/>
      <c r="FE47" s="135"/>
      <c r="FF47" s="135"/>
      <c r="FG47" s="135"/>
      <c r="FH47" s="135"/>
    </row>
    <row r="48" spans="2:164" x14ac:dyDescent="0.25">
      <c r="B48" s="27"/>
      <c r="C48" s="23"/>
      <c r="D48" s="23"/>
      <c r="E48" s="23"/>
      <c r="F48" s="23"/>
      <c r="G48" s="23"/>
      <c r="H48" s="45">
        <v>-50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>
        <f>SUM(AW13:AW47)</f>
        <v>494.99845173942538</v>
      </c>
      <c r="AX48" s="23"/>
      <c r="AY48" s="23"/>
      <c r="AZ48" s="23"/>
      <c r="BA48" s="23"/>
      <c r="BB48" s="23"/>
      <c r="BC48" s="23"/>
      <c r="BD48" s="23"/>
      <c r="BE48" s="23"/>
      <c r="BF48" s="23">
        <f>SUM(BF13:BF47)</f>
        <v>16.478230206815404</v>
      </c>
      <c r="BG48" s="23"/>
      <c r="BH48" s="23"/>
      <c r="BI48" s="23"/>
      <c r="BJ48" s="23">
        <f>SUM(BJ13:BJ47)</f>
        <v>92214.835359562305</v>
      </c>
      <c r="BK48" s="32"/>
      <c r="BL48" s="101"/>
      <c r="BM48" s="20"/>
      <c r="BN48" s="20"/>
      <c r="BO48" s="8"/>
      <c r="BP48" s="20"/>
      <c r="BQ48" s="6"/>
      <c r="CI48" s="135"/>
      <c r="CJ48" s="136"/>
      <c r="CK48" s="136"/>
      <c r="CL48" s="136"/>
      <c r="DE48" s="135"/>
      <c r="DF48" s="135"/>
      <c r="DG48" s="6"/>
      <c r="DH48" s="6"/>
      <c r="EA48" s="135"/>
      <c r="EB48" s="135"/>
      <c r="EC48" s="135"/>
      <c r="ED48" s="136"/>
      <c r="EE48" s="136"/>
      <c r="EF48" s="135"/>
      <c r="EG48" s="135"/>
      <c r="EH48" s="135"/>
      <c r="EI48" s="137"/>
      <c r="EJ48" s="136"/>
      <c r="EK48" s="136"/>
      <c r="EL48" s="135"/>
      <c r="EM48" s="135"/>
      <c r="EN48" s="135"/>
      <c r="EO48" s="135"/>
      <c r="EP48" s="135"/>
      <c r="EQ48" s="135"/>
      <c r="ER48" s="135"/>
      <c r="ES48" s="135"/>
      <c r="ET48" s="135"/>
      <c r="EU48" s="135"/>
      <c r="EV48" s="135"/>
      <c r="EW48" s="135"/>
      <c r="EX48" s="135"/>
      <c r="EY48" s="135"/>
      <c r="EZ48" s="135"/>
      <c r="FA48" s="135"/>
      <c r="FB48" s="135"/>
      <c r="FC48" s="135"/>
      <c r="FD48" s="135"/>
      <c r="FE48" s="135"/>
      <c r="FF48" s="135"/>
      <c r="FG48" s="135"/>
      <c r="FH48" s="135"/>
    </row>
    <row r="49" spans="2:170" x14ac:dyDescent="0.25">
      <c r="B49" s="27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32"/>
      <c r="BL49" s="101"/>
      <c r="BM49" s="20"/>
      <c r="BN49" s="20"/>
      <c r="BO49" s="8"/>
      <c r="BP49" s="20"/>
      <c r="BQ49" s="6"/>
      <c r="CI49" s="135"/>
      <c r="CJ49" s="136"/>
      <c r="CK49" s="136"/>
      <c r="CL49" s="136"/>
      <c r="DE49" s="135"/>
      <c r="DF49" s="135"/>
      <c r="DG49" s="6"/>
      <c r="DH49" s="6"/>
      <c r="EA49" s="135"/>
      <c r="EB49" s="135"/>
      <c r="EC49" s="135"/>
      <c r="ED49" s="136"/>
      <c r="EE49" s="136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135"/>
      <c r="EQ49" s="135"/>
      <c r="ER49" s="135"/>
      <c r="ES49" s="135"/>
      <c r="ET49" s="135"/>
      <c r="EU49" s="135"/>
      <c r="EV49" s="135"/>
      <c r="EW49" s="135"/>
      <c r="EX49" s="135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</row>
    <row r="50" spans="2:170" ht="15.75" thickBot="1" x14ac:dyDescent="0.3">
      <c r="B50" s="27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101"/>
      <c r="BK50" s="39"/>
      <c r="BL50" s="101"/>
      <c r="BM50" s="20"/>
      <c r="BN50" s="20"/>
      <c r="BO50" s="8"/>
      <c r="BP50" s="20"/>
      <c r="BQ50" s="6"/>
      <c r="CI50" s="135"/>
      <c r="CJ50" s="136"/>
      <c r="CK50" s="136"/>
      <c r="CL50" s="136"/>
      <c r="DE50" s="135"/>
      <c r="DF50" s="135"/>
      <c r="DG50" s="6"/>
      <c r="DH50" s="6"/>
      <c r="EA50" s="135"/>
      <c r="EB50" s="135"/>
      <c r="EC50" s="135"/>
      <c r="ED50" s="136"/>
      <c r="EE50" s="136"/>
      <c r="EF50" s="135"/>
      <c r="EG50" s="135"/>
      <c r="EH50" s="135"/>
      <c r="EI50" s="135"/>
      <c r="EJ50" s="135"/>
      <c r="EK50" s="135"/>
      <c r="EL50" s="135"/>
      <c r="EM50" s="135"/>
      <c r="EN50" s="135"/>
      <c r="EO50" s="135"/>
      <c r="EP50" s="135"/>
      <c r="EQ50" s="135"/>
      <c r="ER50" s="135"/>
      <c r="ES50" s="135"/>
      <c r="ET50" s="135"/>
      <c r="EU50" s="135"/>
      <c r="EV50" s="135"/>
      <c r="EW50" s="135"/>
      <c r="EX50" s="135"/>
      <c r="EY50" s="135"/>
      <c r="EZ50" s="135"/>
      <c r="FA50" s="135"/>
      <c r="FB50" s="135"/>
      <c r="FC50" s="135"/>
      <c r="FD50" s="135"/>
      <c r="FE50" s="135"/>
      <c r="FF50" s="135"/>
      <c r="FG50" s="135"/>
      <c r="FH50" s="135"/>
    </row>
    <row r="51" spans="2:170" ht="15.75" thickBot="1" x14ac:dyDescent="0.3">
      <c r="B51" s="33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6"/>
      <c r="BL51" s="101"/>
      <c r="BM51" s="20"/>
      <c r="BN51" s="20"/>
      <c r="BO51" s="8"/>
      <c r="BP51" s="20"/>
      <c r="BQ51" s="6"/>
      <c r="CI51" s="135"/>
      <c r="CJ51" s="136"/>
      <c r="CK51" s="136"/>
      <c r="CL51" s="136"/>
      <c r="DE51" s="135"/>
      <c r="DF51" s="135"/>
      <c r="DG51" s="6"/>
      <c r="DH51" s="6"/>
      <c r="EA51" s="135"/>
      <c r="EB51" s="135"/>
      <c r="EC51" s="135"/>
      <c r="ED51" s="136"/>
      <c r="EE51" s="136"/>
      <c r="EF51" s="135"/>
      <c r="EG51" s="135"/>
      <c r="EH51" s="135"/>
      <c r="EI51" s="135"/>
      <c r="EJ51" s="135"/>
      <c r="EK51" s="135"/>
      <c r="EL51" s="135"/>
      <c r="EM51" s="135"/>
      <c r="EN51" s="135"/>
      <c r="EO51" s="135"/>
      <c r="EP51" s="135"/>
      <c r="EQ51" s="135"/>
      <c r="ER51" s="135"/>
      <c r="ES51" s="135"/>
      <c r="ET51" s="135"/>
      <c r="EU51" s="135"/>
      <c r="EV51" s="135"/>
      <c r="EW51" s="135"/>
      <c r="EX51" s="135"/>
      <c r="EY51" s="135"/>
      <c r="EZ51" s="135"/>
      <c r="FA51" s="135"/>
      <c r="FB51" s="135"/>
      <c r="FC51" s="135"/>
      <c r="FD51" s="135"/>
      <c r="FE51" s="135"/>
      <c r="FF51" s="135"/>
      <c r="FG51" s="135"/>
      <c r="FH51" s="135"/>
    </row>
    <row r="52" spans="2:170" x14ac:dyDescent="0.2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>
        <f>AVERAGE(BE13:BE47)</f>
        <v>136.01811149162052</v>
      </c>
      <c r="BF52" s="101"/>
      <c r="BG52" s="101"/>
      <c r="BH52" s="101"/>
      <c r="BI52" s="101"/>
      <c r="BJ52" s="101"/>
      <c r="BK52" s="6"/>
      <c r="BL52" s="101"/>
      <c r="BM52" s="20"/>
      <c r="BN52" s="20"/>
      <c r="BO52" s="8"/>
      <c r="BP52" s="20"/>
      <c r="BQ52" s="6"/>
      <c r="CI52" s="135"/>
      <c r="CJ52" s="136"/>
      <c r="CK52" s="136"/>
      <c r="CL52" s="136"/>
      <c r="DE52" s="135"/>
      <c r="DF52" s="135"/>
      <c r="DG52" s="6"/>
      <c r="DH52" s="6"/>
      <c r="EA52" s="135"/>
      <c r="EB52" s="135"/>
      <c r="EC52" s="135"/>
      <c r="ED52" s="136"/>
      <c r="EE52" s="136"/>
      <c r="EF52" s="135"/>
      <c r="EG52" s="135"/>
      <c r="EH52" s="135"/>
      <c r="EI52" s="135"/>
      <c r="EJ52" s="135"/>
      <c r="EK52" s="135"/>
      <c r="EL52" s="135"/>
      <c r="EM52" s="135"/>
      <c r="EN52" s="135"/>
      <c r="EO52" s="135"/>
      <c r="EP52" s="135"/>
      <c r="EQ52" s="135"/>
      <c r="ER52" s="135"/>
      <c r="ES52" s="135"/>
      <c r="ET52" s="135"/>
      <c r="EU52" s="135"/>
      <c r="EV52" s="135"/>
      <c r="EW52" s="135"/>
      <c r="EX52" s="135"/>
      <c r="EY52" s="135"/>
      <c r="EZ52" s="135"/>
      <c r="FA52" s="135"/>
      <c r="FB52" s="135"/>
      <c r="FC52" s="135"/>
      <c r="FD52" s="135"/>
      <c r="FE52" s="135"/>
      <c r="FF52" s="135"/>
      <c r="FG52" s="135"/>
      <c r="FH52" s="135"/>
    </row>
    <row r="53" spans="2:170" x14ac:dyDescent="0.2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58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101"/>
      <c r="BK53" s="6"/>
      <c r="BL53" s="101"/>
      <c r="BM53" s="20"/>
      <c r="BN53" s="20"/>
      <c r="BO53" s="8"/>
      <c r="BP53" s="20"/>
      <c r="BQ53" s="6"/>
      <c r="CI53" s="135"/>
      <c r="CJ53" s="136"/>
      <c r="CK53" s="136"/>
      <c r="CL53" s="136"/>
      <c r="DE53" s="135"/>
      <c r="DF53" s="135"/>
      <c r="DG53" s="6"/>
      <c r="DH53" s="6"/>
      <c r="EA53" s="135"/>
      <c r="EB53" s="135"/>
      <c r="EC53" s="135"/>
      <c r="ED53" s="136"/>
      <c r="EE53" s="136"/>
      <c r="EF53" s="135"/>
      <c r="EG53" s="135"/>
      <c r="EH53" s="135"/>
      <c r="EI53" s="135"/>
      <c r="EJ53" s="135"/>
      <c r="EK53" s="135"/>
      <c r="EL53" s="135"/>
      <c r="EM53" s="135"/>
      <c r="EN53" s="135"/>
      <c r="EO53" s="135"/>
      <c r="EP53" s="135"/>
      <c r="EQ53" s="135"/>
      <c r="ER53" s="135"/>
      <c r="ES53" s="135"/>
      <c r="ET53" s="135"/>
      <c r="EU53" s="135"/>
      <c r="EV53" s="135"/>
      <c r="EW53" s="135"/>
      <c r="EX53" s="135"/>
      <c r="EY53" s="135"/>
      <c r="EZ53" s="135"/>
      <c r="FA53" s="135"/>
      <c r="FB53" s="135"/>
      <c r="FC53" s="135"/>
      <c r="FD53" s="135"/>
      <c r="FE53" s="135"/>
      <c r="FF53" s="135"/>
      <c r="FG53" s="135"/>
      <c r="FH53" s="135"/>
    </row>
    <row r="54" spans="2:170" ht="14.45" customHeight="1" thickBot="1" x14ac:dyDescent="0.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58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  <c r="BJ54" s="101"/>
      <c r="BK54" s="6"/>
      <c r="BL54" s="101"/>
      <c r="BM54" s="20"/>
      <c r="BN54" s="20"/>
      <c r="BO54" s="8"/>
      <c r="BP54" s="20"/>
      <c r="BQ54" s="20"/>
      <c r="CI54" s="135"/>
      <c r="CJ54" s="136"/>
      <c r="CK54" s="136"/>
      <c r="CL54" s="136"/>
      <c r="DE54" s="135"/>
      <c r="DF54" s="135"/>
      <c r="DG54" s="6"/>
      <c r="DH54" s="6"/>
      <c r="EA54" s="135"/>
      <c r="EB54" s="135"/>
      <c r="EC54" s="135"/>
      <c r="ED54" s="136"/>
      <c r="EE54" s="136"/>
      <c r="EF54" s="135"/>
      <c r="EG54" s="135"/>
      <c r="EH54" s="135"/>
      <c r="EI54" s="135"/>
      <c r="EJ54" s="135"/>
      <c r="EK54" s="135"/>
      <c r="EL54" s="135"/>
      <c r="EM54" s="135"/>
      <c r="EN54" s="135"/>
      <c r="EO54" s="135"/>
      <c r="EP54" s="135"/>
      <c r="EQ54" s="135"/>
      <c r="ER54" s="135"/>
      <c r="ES54" s="135"/>
      <c r="ET54" s="135"/>
      <c r="EU54" s="135"/>
      <c r="EV54" s="135"/>
      <c r="EW54" s="135"/>
      <c r="EX54" s="135"/>
      <c r="EY54" s="135"/>
      <c r="EZ54" s="135"/>
      <c r="FA54" s="135"/>
      <c r="FB54" s="135"/>
      <c r="FC54" s="135"/>
      <c r="FD54" s="135"/>
      <c r="FE54" s="135"/>
      <c r="FF54" s="135"/>
      <c r="FG54" s="135"/>
      <c r="FH54" s="135"/>
    </row>
    <row r="55" spans="2:170" x14ac:dyDescent="0.2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6"/>
      <c r="AV55" s="101"/>
      <c r="AW55" s="101"/>
      <c r="AX55" s="101"/>
      <c r="AY55" s="58"/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101"/>
      <c r="BK55" s="6"/>
      <c r="BL55" s="101"/>
      <c r="BM55" s="20"/>
      <c r="BN55" s="20"/>
      <c r="BO55" s="8"/>
      <c r="BP55" s="20"/>
      <c r="BQ55" s="20"/>
      <c r="CI55" s="135"/>
      <c r="CJ55" s="136"/>
      <c r="CK55" s="136"/>
      <c r="CL55" s="136"/>
      <c r="DE55" s="135"/>
      <c r="DF55" s="135"/>
      <c r="DG55" s="6"/>
      <c r="DH55" s="6"/>
      <c r="EA55" s="135"/>
      <c r="EB55" s="135"/>
      <c r="EC55" s="135"/>
      <c r="ED55" s="136"/>
      <c r="EE55" s="136"/>
      <c r="EF55" s="135"/>
      <c r="EG55" s="135"/>
      <c r="EH55" s="135"/>
      <c r="EI55" s="135"/>
      <c r="EJ55" s="135"/>
      <c r="EK55" s="135"/>
      <c r="EL55" s="135"/>
      <c r="EM55" s="135"/>
      <c r="EN55" s="135"/>
      <c r="EO55" s="135"/>
      <c r="EP55" s="135"/>
      <c r="EQ55" s="135"/>
      <c r="ER55" s="135"/>
      <c r="ES55" s="135"/>
      <c r="ET55" s="135"/>
      <c r="EU55" s="135"/>
      <c r="EV55" s="135"/>
      <c r="EW55" s="135"/>
      <c r="EX55" s="135"/>
      <c r="EY55" s="135"/>
      <c r="EZ55" s="135"/>
      <c r="FA55" s="135"/>
      <c r="FB55" s="135"/>
      <c r="FC55" s="135"/>
      <c r="FD55" s="135"/>
      <c r="FE55" s="135"/>
      <c r="FF55" s="135"/>
      <c r="FG55" s="135"/>
      <c r="FH55" s="135"/>
    </row>
    <row r="56" spans="2:170" ht="14.45" customHeight="1" thickBot="1" x14ac:dyDescent="0.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27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8"/>
      <c r="AV56" s="101"/>
      <c r="AW56" s="101"/>
      <c r="AX56" s="101"/>
      <c r="AY56" s="58"/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101"/>
      <c r="BK56" s="6"/>
      <c r="BL56" s="205"/>
      <c r="BM56" s="20"/>
      <c r="BN56" s="20"/>
      <c r="BO56" s="8"/>
      <c r="BP56" s="20"/>
      <c r="BQ56" s="20"/>
      <c r="CI56" s="135"/>
      <c r="CJ56" s="136"/>
      <c r="CK56" s="136"/>
      <c r="CL56" s="136"/>
      <c r="DE56" s="135"/>
      <c r="DF56" s="135"/>
      <c r="DG56" s="6"/>
      <c r="DH56" s="6"/>
      <c r="EA56" s="135"/>
      <c r="EB56" s="135"/>
      <c r="EC56" s="135"/>
      <c r="ED56" s="136"/>
      <c r="EE56" s="136"/>
      <c r="EF56" s="135"/>
      <c r="EG56" s="135"/>
      <c r="EH56" s="135"/>
      <c r="EI56" s="135"/>
      <c r="EJ56" s="135"/>
      <c r="EK56" s="135"/>
      <c r="EL56" s="135"/>
      <c r="EM56" s="135"/>
      <c r="EN56" s="135"/>
      <c r="EO56" s="135"/>
      <c r="EP56" s="135"/>
      <c r="EQ56" s="135"/>
      <c r="ER56" s="135"/>
      <c r="ES56" s="135"/>
      <c r="ET56" s="135"/>
      <c r="EU56" s="135"/>
      <c r="EV56" s="135"/>
      <c r="EW56" s="135"/>
      <c r="EX56" s="135"/>
      <c r="EY56" s="135"/>
      <c r="EZ56" s="135"/>
      <c r="FA56" s="135"/>
      <c r="FB56" s="135"/>
      <c r="FC56" s="135"/>
      <c r="FD56" s="135"/>
      <c r="FE56" s="135"/>
      <c r="FF56" s="135"/>
      <c r="FG56" s="135"/>
      <c r="FH56" s="135"/>
    </row>
    <row r="57" spans="2:170" x14ac:dyDescent="0.2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27"/>
      <c r="O57" s="332" t="s">
        <v>70</v>
      </c>
      <c r="P57" s="333"/>
      <c r="Q57" s="333"/>
      <c r="R57" s="333"/>
      <c r="S57" s="333"/>
      <c r="T57" s="333"/>
      <c r="U57" s="333"/>
      <c r="V57" s="333"/>
      <c r="W57" s="333"/>
      <c r="X57" s="333"/>
      <c r="Y57" s="333"/>
      <c r="Z57" s="333"/>
      <c r="AA57" s="333"/>
      <c r="AB57" s="333"/>
      <c r="AC57" s="333"/>
      <c r="AD57" s="333"/>
      <c r="AE57" s="333"/>
      <c r="AF57" s="333"/>
      <c r="AG57" s="333"/>
      <c r="AH57" s="333"/>
      <c r="AI57" s="333"/>
      <c r="AJ57" s="333"/>
      <c r="AK57" s="333"/>
      <c r="AL57" s="333"/>
      <c r="AM57" s="333"/>
      <c r="AN57" s="333"/>
      <c r="AO57" s="333"/>
      <c r="AP57" s="333"/>
      <c r="AQ57" s="333"/>
      <c r="AR57" s="333"/>
      <c r="AS57" s="333"/>
      <c r="AT57" s="334"/>
      <c r="AU57" s="28"/>
      <c r="AV57" s="101"/>
      <c r="AW57" s="101"/>
      <c r="AX57" s="101"/>
      <c r="AY57" s="5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101"/>
      <c r="BK57" s="6"/>
      <c r="BL57" s="101"/>
      <c r="BM57" s="20"/>
      <c r="BN57" s="20"/>
      <c r="BO57" s="8"/>
      <c r="BP57" s="20"/>
      <c r="BQ57" s="20"/>
      <c r="CI57" s="135"/>
      <c r="CJ57" s="136"/>
      <c r="CK57" s="136"/>
      <c r="CL57" s="136"/>
      <c r="DE57" s="135"/>
      <c r="DF57" s="135"/>
      <c r="DG57" s="6"/>
      <c r="DH57" s="6"/>
      <c r="EA57" s="135"/>
      <c r="EB57" s="135"/>
      <c r="EC57" s="135"/>
      <c r="ED57" s="136"/>
      <c r="EE57" s="136"/>
      <c r="EF57" s="135"/>
      <c r="EG57" s="135"/>
      <c r="EH57" s="135"/>
      <c r="EI57" s="135"/>
      <c r="EJ57" s="135"/>
      <c r="EK57" s="135"/>
      <c r="EL57" s="135"/>
      <c r="EM57" s="135"/>
      <c r="EN57" s="135"/>
      <c r="EO57" s="135"/>
      <c r="EP57" s="135"/>
      <c r="EQ57" s="135"/>
      <c r="ER57" s="135"/>
      <c r="ES57" s="135"/>
      <c r="ET57" s="135"/>
      <c r="EU57" s="135"/>
      <c r="EV57" s="135"/>
      <c r="EW57" s="135"/>
      <c r="EX57" s="135"/>
      <c r="EY57" s="135"/>
      <c r="EZ57" s="135"/>
      <c r="FA57" s="135"/>
      <c r="FB57" s="135"/>
      <c r="FC57" s="135"/>
      <c r="FD57" s="135"/>
      <c r="FE57" s="135"/>
      <c r="FF57" s="135"/>
      <c r="FG57" s="135"/>
      <c r="FH57" s="135"/>
    </row>
    <row r="58" spans="2:170" ht="14.45" customHeight="1" x14ac:dyDescent="0.2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27"/>
      <c r="O58" s="335"/>
      <c r="P58" s="336"/>
      <c r="Q58" s="336"/>
      <c r="R58" s="336"/>
      <c r="S58" s="336"/>
      <c r="T58" s="336"/>
      <c r="U58" s="336"/>
      <c r="V58" s="336"/>
      <c r="W58" s="336"/>
      <c r="X58" s="336"/>
      <c r="Y58" s="336"/>
      <c r="Z58" s="336"/>
      <c r="AA58" s="336"/>
      <c r="AB58" s="336"/>
      <c r="AC58" s="336"/>
      <c r="AD58" s="336"/>
      <c r="AE58" s="336"/>
      <c r="AF58" s="336"/>
      <c r="AG58" s="336"/>
      <c r="AH58" s="336"/>
      <c r="AI58" s="336"/>
      <c r="AJ58" s="336"/>
      <c r="AK58" s="336"/>
      <c r="AL58" s="336"/>
      <c r="AM58" s="336"/>
      <c r="AN58" s="336"/>
      <c r="AO58" s="336"/>
      <c r="AP58" s="336"/>
      <c r="AQ58" s="336"/>
      <c r="AR58" s="336"/>
      <c r="AS58" s="336"/>
      <c r="AT58" s="337"/>
      <c r="AU58" s="28"/>
      <c r="AV58" s="101"/>
      <c r="AW58" s="101"/>
      <c r="AX58" s="101"/>
      <c r="AY58" s="58"/>
      <c r="AZ58" s="74"/>
      <c r="BA58" s="74"/>
      <c r="BB58" s="74"/>
      <c r="BC58" s="74"/>
      <c r="BD58" s="74"/>
      <c r="BE58" s="74"/>
      <c r="BF58" s="74"/>
      <c r="BG58" s="74"/>
      <c r="BH58" s="20"/>
      <c r="BI58" s="20"/>
      <c r="BJ58" s="229"/>
      <c r="BK58" s="58"/>
      <c r="BL58" s="58"/>
      <c r="BM58" s="20"/>
      <c r="BN58" s="20"/>
      <c r="BO58" s="8"/>
      <c r="BP58" s="20"/>
      <c r="BQ58" s="20"/>
      <c r="CI58" s="135"/>
      <c r="CJ58" s="136"/>
      <c r="CK58" s="136"/>
      <c r="CL58" s="136"/>
      <c r="DE58" s="135"/>
      <c r="DF58" s="135"/>
      <c r="DG58" s="6"/>
      <c r="DH58" s="6"/>
      <c r="EA58" s="135"/>
      <c r="EB58" s="135"/>
      <c r="EC58" s="135"/>
      <c r="ED58" s="136"/>
      <c r="EE58" s="136"/>
      <c r="EF58" s="135"/>
      <c r="EG58" s="135"/>
      <c r="EH58" s="135"/>
      <c r="EI58" s="135"/>
      <c r="EJ58" s="135"/>
      <c r="EK58" s="135"/>
      <c r="EL58" s="135"/>
      <c r="EM58" s="135"/>
      <c r="EN58" s="135"/>
      <c r="EO58" s="135"/>
      <c r="EP58" s="135"/>
      <c r="EQ58" s="135"/>
      <c r="ER58" s="135"/>
      <c r="ES58" s="135"/>
      <c r="ET58" s="135"/>
      <c r="EU58" s="135"/>
      <c r="EV58" s="135"/>
      <c r="EW58" s="135"/>
      <c r="EX58" s="135"/>
      <c r="EY58" s="135"/>
      <c r="EZ58" s="135"/>
      <c r="FA58" s="135"/>
      <c r="FB58" s="135"/>
      <c r="FC58" s="135"/>
      <c r="FD58" s="135"/>
      <c r="FE58" s="135"/>
      <c r="FF58" s="135"/>
      <c r="FG58" s="135"/>
      <c r="FH58" s="135"/>
    </row>
    <row r="59" spans="2:170" ht="19.5" customHeight="1" x14ac:dyDescent="0.2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27"/>
      <c r="O59" s="335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  <c r="AA59" s="336"/>
      <c r="AB59" s="336"/>
      <c r="AC59" s="336"/>
      <c r="AD59" s="336"/>
      <c r="AE59" s="336"/>
      <c r="AF59" s="336"/>
      <c r="AG59" s="336"/>
      <c r="AH59" s="336"/>
      <c r="AI59" s="336"/>
      <c r="AJ59" s="336"/>
      <c r="AK59" s="336"/>
      <c r="AL59" s="336"/>
      <c r="AM59" s="336"/>
      <c r="AN59" s="336"/>
      <c r="AO59" s="336"/>
      <c r="AP59" s="336"/>
      <c r="AQ59" s="336"/>
      <c r="AR59" s="336"/>
      <c r="AS59" s="336"/>
      <c r="AT59" s="337"/>
      <c r="AU59" s="28"/>
      <c r="AV59" s="101"/>
      <c r="AW59" s="101"/>
      <c r="AX59" s="6"/>
      <c r="AY59" s="58"/>
      <c r="AZ59" s="20"/>
      <c r="BA59" s="20"/>
      <c r="BB59" s="20"/>
      <c r="BC59" s="20"/>
      <c r="BD59" s="20"/>
      <c r="BE59" s="20"/>
      <c r="BF59" s="20"/>
      <c r="BG59" s="20"/>
      <c r="BH59" s="20"/>
      <c r="BI59" s="19"/>
      <c r="BJ59" s="229"/>
      <c r="BK59" s="229"/>
      <c r="BL59" s="58"/>
      <c r="BM59" s="20"/>
      <c r="BN59" s="20"/>
      <c r="BO59" s="8"/>
      <c r="BP59" s="20"/>
      <c r="BQ59" s="20"/>
      <c r="CI59" s="135"/>
      <c r="CJ59" s="136"/>
      <c r="CK59" s="136"/>
      <c r="CL59" s="136"/>
      <c r="DE59" s="135"/>
      <c r="DF59" s="135"/>
      <c r="DG59" s="6"/>
      <c r="DH59" s="6"/>
      <c r="EA59" s="135"/>
      <c r="EB59" s="135"/>
      <c r="EC59" s="135"/>
      <c r="ED59" s="136"/>
      <c r="EE59" s="136"/>
      <c r="EF59" s="135"/>
      <c r="EG59" s="135"/>
      <c r="EH59" s="135"/>
      <c r="EI59" s="135"/>
      <c r="EJ59" s="135"/>
      <c r="EK59" s="135"/>
      <c r="EL59" s="135"/>
      <c r="EM59" s="135"/>
      <c r="EN59" s="135"/>
      <c r="EO59" s="135"/>
      <c r="EP59" s="135"/>
      <c r="EQ59" s="135"/>
      <c r="ER59" s="135"/>
      <c r="ES59" s="135"/>
      <c r="ET59" s="135"/>
      <c r="EU59" s="135"/>
      <c r="EV59" s="135"/>
      <c r="EW59" s="135"/>
      <c r="EX59" s="135"/>
      <c r="EY59" s="135"/>
      <c r="EZ59" s="135"/>
      <c r="FA59" s="135"/>
      <c r="FB59" s="135"/>
      <c r="FC59" s="135"/>
      <c r="FD59" s="135"/>
      <c r="FE59" s="135"/>
      <c r="FF59" s="135"/>
      <c r="FG59" s="135"/>
      <c r="FH59" s="135"/>
    </row>
    <row r="60" spans="2:170" ht="14.45" customHeight="1" x14ac:dyDescent="0.2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27"/>
      <c r="O60" s="335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36"/>
      <c r="AJ60" s="336"/>
      <c r="AK60" s="336"/>
      <c r="AL60" s="336"/>
      <c r="AM60" s="336"/>
      <c r="AN60" s="336"/>
      <c r="AO60" s="336"/>
      <c r="AP60" s="336"/>
      <c r="AQ60" s="336"/>
      <c r="AR60" s="336"/>
      <c r="AS60" s="336"/>
      <c r="AT60" s="337"/>
      <c r="AU60" s="28"/>
      <c r="AV60" s="101"/>
      <c r="AW60" s="101"/>
      <c r="AX60" s="6"/>
      <c r="AY60" s="58"/>
      <c r="AZ60" s="20"/>
      <c r="BA60" s="20"/>
      <c r="BB60" s="20"/>
      <c r="BC60" s="20"/>
      <c r="BD60" s="20"/>
      <c r="BE60" s="20"/>
      <c r="BF60" s="20"/>
      <c r="BG60" s="20"/>
      <c r="BH60" s="20"/>
      <c r="BI60" s="19"/>
      <c r="BJ60" s="229"/>
      <c r="BK60" s="229"/>
      <c r="BL60" s="229"/>
      <c r="BM60" s="20"/>
      <c r="BN60" s="20"/>
      <c r="BO60" s="8"/>
      <c r="BP60" s="20"/>
      <c r="BQ60" s="20"/>
      <c r="CI60" s="135"/>
      <c r="CJ60" s="136"/>
      <c r="CK60" s="136"/>
      <c r="CL60" s="136"/>
      <c r="DE60" s="135"/>
      <c r="DF60" s="135"/>
      <c r="DG60" s="6"/>
      <c r="DH60" s="6"/>
      <c r="EA60" s="135"/>
      <c r="EB60" s="135"/>
      <c r="EC60" s="135"/>
      <c r="ED60" s="136"/>
      <c r="EE60" s="136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135"/>
      <c r="EQ60" s="135"/>
      <c r="ER60" s="135"/>
      <c r="ES60" s="135"/>
      <c r="ET60" s="135"/>
      <c r="EU60" s="135"/>
      <c r="EV60" s="135"/>
      <c r="EW60" s="135"/>
      <c r="EX60" s="135"/>
      <c r="EY60" s="135"/>
      <c r="EZ60" s="135"/>
      <c r="FA60" s="135"/>
      <c r="FB60" s="135"/>
      <c r="FC60" s="135"/>
      <c r="FD60" s="135"/>
      <c r="FE60" s="135"/>
      <c r="FF60" s="135"/>
      <c r="FG60" s="135"/>
      <c r="FH60" s="135"/>
    </row>
    <row r="61" spans="2:170" ht="15" customHeight="1" x14ac:dyDescent="0.2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27"/>
      <c r="O61" s="335"/>
      <c r="P61" s="336"/>
      <c r="Q61" s="336"/>
      <c r="R61" s="336"/>
      <c r="S61" s="336"/>
      <c r="T61" s="336"/>
      <c r="U61" s="336"/>
      <c r="V61" s="336"/>
      <c r="W61" s="336"/>
      <c r="X61" s="336"/>
      <c r="Y61" s="336"/>
      <c r="Z61" s="336"/>
      <c r="AA61" s="336"/>
      <c r="AB61" s="336"/>
      <c r="AC61" s="336"/>
      <c r="AD61" s="336"/>
      <c r="AE61" s="336"/>
      <c r="AF61" s="336"/>
      <c r="AG61" s="336"/>
      <c r="AH61" s="336"/>
      <c r="AI61" s="336"/>
      <c r="AJ61" s="336"/>
      <c r="AK61" s="336"/>
      <c r="AL61" s="336"/>
      <c r="AM61" s="336"/>
      <c r="AN61" s="336"/>
      <c r="AO61" s="336"/>
      <c r="AP61" s="336"/>
      <c r="AQ61" s="336"/>
      <c r="AR61" s="336"/>
      <c r="AS61" s="336"/>
      <c r="AT61" s="337"/>
      <c r="AU61" s="28"/>
      <c r="AV61" s="101"/>
      <c r="AW61" s="101"/>
      <c r="AX61" s="6"/>
      <c r="AY61" s="58"/>
      <c r="AZ61" s="488"/>
      <c r="BA61" s="488"/>
      <c r="BB61" s="488"/>
      <c r="BC61" s="488"/>
      <c r="BD61" s="488"/>
      <c r="BE61" s="488"/>
      <c r="BF61" s="20"/>
      <c r="BG61" s="20"/>
      <c r="BH61" s="20"/>
      <c r="BI61" s="19"/>
      <c r="BJ61" s="229"/>
      <c r="BK61" s="229"/>
      <c r="BL61" s="229"/>
      <c r="BM61" s="20"/>
      <c r="BN61" s="20"/>
      <c r="BO61" s="8"/>
      <c r="BP61" s="20"/>
      <c r="BQ61" s="20"/>
      <c r="CI61" s="135"/>
      <c r="CJ61" s="136"/>
      <c r="CK61" s="136"/>
      <c r="CL61" s="136"/>
      <c r="DE61" s="135"/>
      <c r="DF61" s="135"/>
      <c r="DG61" s="6"/>
      <c r="DH61" s="6"/>
      <c r="EA61" s="135"/>
      <c r="EB61" s="135"/>
      <c r="EC61" s="135"/>
      <c r="ED61" s="136"/>
      <c r="EE61" s="136"/>
      <c r="EF61" s="135"/>
      <c r="EG61" s="135"/>
      <c r="EH61" s="135"/>
      <c r="EI61" s="135"/>
      <c r="EJ61" s="135"/>
      <c r="EK61" s="135"/>
      <c r="EL61" s="135"/>
      <c r="EM61" s="135"/>
      <c r="EN61" s="135"/>
      <c r="EO61" s="135"/>
      <c r="EP61" s="135"/>
      <c r="EQ61" s="135"/>
      <c r="ER61" s="135"/>
      <c r="ES61" s="135"/>
      <c r="ET61" s="135"/>
      <c r="EU61" s="135"/>
      <c r="EV61" s="135"/>
      <c r="EW61" s="135"/>
      <c r="EX61" s="135"/>
      <c r="EY61" s="135"/>
      <c r="EZ61" s="135"/>
      <c r="FA61" s="135"/>
      <c r="FB61" s="135"/>
      <c r="FC61" s="135"/>
      <c r="FD61" s="135"/>
      <c r="FE61" s="135"/>
      <c r="FF61" s="135"/>
      <c r="FG61" s="135"/>
      <c r="FH61" s="135"/>
    </row>
    <row r="62" spans="2:170" ht="15" customHeight="1" thickBot="1" x14ac:dyDescent="0.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27"/>
      <c r="O62" s="335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8"/>
      <c r="AB62" s="338"/>
      <c r="AC62" s="338"/>
      <c r="AD62" s="338"/>
      <c r="AE62" s="338"/>
      <c r="AF62" s="338"/>
      <c r="AG62" s="338"/>
      <c r="AH62" s="338"/>
      <c r="AI62" s="338"/>
      <c r="AJ62" s="338"/>
      <c r="AK62" s="338"/>
      <c r="AL62" s="338"/>
      <c r="AM62" s="338"/>
      <c r="AN62" s="338"/>
      <c r="AO62" s="338"/>
      <c r="AP62" s="338"/>
      <c r="AQ62" s="336"/>
      <c r="AR62" s="336"/>
      <c r="AS62" s="336"/>
      <c r="AT62" s="337"/>
      <c r="AU62" s="28"/>
      <c r="AV62" s="101"/>
      <c r="AW62" s="101"/>
      <c r="AX62" s="6"/>
      <c r="AY62" s="58"/>
      <c r="AZ62" s="488"/>
      <c r="BA62" s="488"/>
      <c r="BB62" s="488"/>
      <c r="BC62" s="488"/>
      <c r="BD62" s="488"/>
      <c r="BE62" s="488"/>
      <c r="BF62" s="20"/>
      <c r="BG62" s="20"/>
      <c r="BH62" s="20"/>
      <c r="BI62" s="19"/>
      <c r="BJ62" s="19"/>
      <c r="BK62" s="229"/>
      <c r="BL62" s="229"/>
      <c r="BM62" s="20"/>
      <c r="BN62" s="20"/>
      <c r="BO62" s="8"/>
      <c r="BP62" s="20"/>
      <c r="BQ62" s="20"/>
      <c r="CI62" s="135"/>
      <c r="CJ62" s="136"/>
      <c r="CK62" s="136"/>
      <c r="CL62" s="136"/>
      <c r="DE62" s="135"/>
      <c r="DF62" s="135"/>
      <c r="DG62" s="6"/>
      <c r="DH62" s="6"/>
      <c r="EA62" s="135"/>
      <c r="EB62" s="135"/>
      <c r="EC62" s="135"/>
      <c r="ED62" s="136"/>
      <c r="EE62" s="136"/>
      <c r="EF62" s="135"/>
      <c r="EG62" s="135"/>
      <c r="EH62" s="135"/>
      <c r="EI62" s="135"/>
      <c r="EJ62" s="135"/>
      <c r="EK62" s="135"/>
      <c r="EL62" s="135"/>
      <c r="EM62" s="135"/>
      <c r="EN62" s="135"/>
      <c r="EO62" s="135"/>
      <c r="EP62" s="135"/>
      <c r="EQ62" s="135"/>
      <c r="ER62" s="135"/>
      <c r="ES62" s="135"/>
      <c r="ET62" s="135"/>
      <c r="EU62" s="135"/>
      <c r="EV62" s="135"/>
      <c r="EW62" s="135"/>
      <c r="EX62" s="135"/>
      <c r="EY62" s="135"/>
      <c r="EZ62" s="135"/>
      <c r="FA62" s="135"/>
      <c r="FB62" s="135"/>
      <c r="FC62" s="135"/>
      <c r="FD62" s="135"/>
      <c r="FE62" s="135"/>
      <c r="FF62" s="135"/>
      <c r="FG62" s="135"/>
      <c r="FH62" s="135"/>
    </row>
    <row r="63" spans="2:170" ht="14.45" customHeight="1" x14ac:dyDescent="0.2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29"/>
      <c r="O63" s="314" t="s">
        <v>71</v>
      </c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6"/>
      <c r="AA63" s="220"/>
      <c r="AB63" s="23"/>
      <c r="AC63" s="314" t="s">
        <v>77</v>
      </c>
      <c r="AD63" s="315"/>
      <c r="AE63" s="315"/>
      <c r="AF63" s="315"/>
      <c r="AG63" s="315"/>
      <c r="AH63" s="315"/>
      <c r="AI63" s="315"/>
      <c r="AJ63" s="315"/>
      <c r="AK63" s="315"/>
      <c r="AL63" s="315"/>
      <c r="AM63" s="315"/>
      <c r="AN63" s="316"/>
      <c r="AO63" s="220"/>
      <c r="AP63" s="23"/>
      <c r="AQ63" s="314" t="s">
        <v>72</v>
      </c>
      <c r="AR63" s="315"/>
      <c r="AS63" s="315"/>
      <c r="AT63" s="315"/>
      <c r="AU63" s="315"/>
      <c r="AV63" s="315"/>
      <c r="AW63" s="315"/>
      <c r="AX63" s="315"/>
      <c r="AY63" s="315"/>
      <c r="AZ63" s="315"/>
      <c r="BA63" s="315"/>
      <c r="BB63" s="316"/>
      <c r="BC63" s="9"/>
      <c r="BD63" s="225"/>
      <c r="BE63" s="101"/>
      <c r="BF63" s="240"/>
      <c r="BG63" s="240"/>
      <c r="BH63" s="240"/>
      <c r="BI63" s="240"/>
      <c r="BJ63" s="240"/>
      <c r="BK63" s="240"/>
      <c r="BL63" s="58"/>
      <c r="BM63" s="101"/>
      <c r="BN63" s="101"/>
      <c r="BO63" s="114"/>
      <c r="BP63" s="6"/>
      <c r="BQ63" s="6"/>
      <c r="BR63" s="6"/>
      <c r="BS63" s="20"/>
      <c r="BT63" s="20"/>
      <c r="BU63" s="8"/>
      <c r="BV63" s="20"/>
      <c r="BW63" s="20"/>
      <c r="CO63" s="135"/>
      <c r="CP63" s="136"/>
      <c r="CQ63" s="136"/>
      <c r="CR63" s="136"/>
      <c r="DK63" s="135"/>
      <c r="DL63" s="135"/>
      <c r="DM63" s="6"/>
      <c r="DN63" s="6"/>
      <c r="EG63" s="135"/>
      <c r="EH63" s="135"/>
      <c r="EI63" s="135"/>
      <c r="EJ63" s="136"/>
      <c r="EK63" s="136"/>
      <c r="EL63" s="135"/>
      <c r="EM63" s="135"/>
      <c r="EN63" s="135"/>
      <c r="EO63" s="135"/>
      <c r="EP63" s="135"/>
      <c r="EQ63" s="135"/>
      <c r="ER63" s="135"/>
      <c r="ES63" s="135"/>
      <c r="ET63" s="135"/>
      <c r="EU63" s="135"/>
      <c r="EV63" s="135"/>
      <c r="EW63" s="135"/>
      <c r="EX63" s="135"/>
      <c r="EY63" s="135"/>
      <c r="EZ63" s="135"/>
      <c r="FA63" s="135"/>
      <c r="FB63" s="135"/>
      <c r="FC63" s="135"/>
      <c r="FD63" s="135"/>
      <c r="FE63" s="135"/>
      <c r="FF63" s="135"/>
      <c r="FG63" s="135"/>
      <c r="FH63" s="135"/>
      <c r="FI63" s="135"/>
      <c r="FJ63" s="135"/>
      <c r="FK63" s="135"/>
      <c r="FL63" s="135"/>
      <c r="FM63" s="135"/>
      <c r="FN63" s="135"/>
    </row>
    <row r="64" spans="2:170" ht="43.5" customHeight="1" thickBot="1" x14ac:dyDescent="0.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29"/>
      <c r="O64" s="479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1"/>
      <c r="AA64" s="220"/>
      <c r="AB64" s="23"/>
      <c r="AC64" s="479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1"/>
      <c r="AO64" s="220"/>
      <c r="AP64" s="23"/>
      <c r="AQ64" s="479"/>
      <c r="AR64" s="480"/>
      <c r="AS64" s="480"/>
      <c r="AT64" s="480"/>
      <c r="AU64" s="480"/>
      <c r="AV64" s="480"/>
      <c r="AW64" s="480"/>
      <c r="AX64" s="480"/>
      <c r="AY64" s="480"/>
      <c r="AZ64" s="480"/>
      <c r="BA64" s="480"/>
      <c r="BB64" s="481"/>
      <c r="BC64" s="9"/>
      <c r="BD64" s="225"/>
      <c r="BE64" s="101"/>
      <c r="BF64" s="240"/>
      <c r="BG64" s="241"/>
      <c r="BH64" s="241"/>
      <c r="BI64" s="241"/>
      <c r="BJ64" s="241"/>
      <c r="BK64" s="240"/>
      <c r="BL64" s="58"/>
      <c r="BM64" s="101"/>
      <c r="BN64" s="101"/>
      <c r="BO64" s="6"/>
      <c r="BP64" s="6"/>
      <c r="BQ64" s="6"/>
      <c r="BR64" s="6"/>
      <c r="BS64" s="20"/>
      <c r="BT64" s="20"/>
      <c r="BU64" s="8"/>
      <c r="BV64" s="20"/>
      <c r="BW64" s="20"/>
      <c r="CO64" s="135"/>
      <c r="CP64" s="136"/>
      <c r="CQ64" s="136"/>
      <c r="CR64" s="136"/>
      <c r="DK64" s="135"/>
      <c r="DL64" s="135"/>
      <c r="DM64" s="6"/>
      <c r="DN64" s="6"/>
      <c r="EG64" s="135"/>
      <c r="EH64" s="135"/>
      <c r="EI64" s="135"/>
      <c r="EJ64" s="136"/>
      <c r="EK64" s="136"/>
      <c r="EL64" s="135"/>
      <c r="EM64" s="135"/>
      <c r="EN64" s="135"/>
      <c r="EO64" s="135"/>
      <c r="EP64" s="135"/>
      <c r="EQ64" s="135"/>
      <c r="ER64" s="135"/>
      <c r="ES64" s="135"/>
      <c r="ET64" s="135"/>
      <c r="EU64" s="135"/>
      <c r="EV64" s="135"/>
      <c r="EW64" s="135"/>
      <c r="EX64" s="135"/>
      <c r="EY64" s="135"/>
      <c r="EZ64" s="135"/>
      <c r="FA64" s="135"/>
      <c r="FB64" s="135"/>
      <c r="FC64" s="135"/>
      <c r="FD64" s="135"/>
      <c r="FE64" s="135"/>
      <c r="FF64" s="135"/>
      <c r="FG64" s="135"/>
      <c r="FH64" s="135"/>
      <c r="FI64" s="135"/>
      <c r="FJ64" s="135"/>
      <c r="FK64" s="135"/>
      <c r="FL64" s="135"/>
      <c r="FM64" s="135"/>
      <c r="FN64" s="135"/>
    </row>
    <row r="65" spans="2:170" ht="37.5" x14ac:dyDescent="0.2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27"/>
      <c r="O65" s="244" t="s">
        <v>60</v>
      </c>
      <c r="P65" s="245" t="s">
        <v>61</v>
      </c>
      <c r="Q65" s="245" t="s">
        <v>62</v>
      </c>
      <c r="R65" s="245" t="s">
        <v>73</v>
      </c>
      <c r="S65" s="489" t="s">
        <v>63</v>
      </c>
      <c r="T65" s="490"/>
      <c r="U65" s="491" t="s">
        <v>76</v>
      </c>
      <c r="V65" s="492"/>
      <c r="W65" s="493" t="s">
        <v>64</v>
      </c>
      <c r="X65" s="494"/>
      <c r="Y65" s="477" t="s">
        <v>294</v>
      </c>
      <c r="Z65" s="478"/>
      <c r="AA65" s="221"/>
      <c r="AB65" s="23"/>
      <c r="AC65" s="244" t="s">
        <v>60</v>
      </c>
      <c r="AD65" s="245" t="s">
        <v>61</v>
      </c>
      <c r="AE65" s="245" t="s">
        <v>62</v>
      </c>
      <c r="AF65" s="245" t="s">
        <v>73</v>
      </c>
      <c r="AG65" s="489" t="s">
        <v>63</v>
      </c>
      <c r="AH65" s="490"/>
      <c r="AI65" s="491" t="s">
        <v>76</v>
      </c>
      <c r="AJ65" s="492"/>
      <c r="AK65" s="493" t="s">
        <v>64</v>
      </c>
      <c r="AL65" s="494"/>
      <c r="AM65" s="477" t="s">
        <v>294</v>
      </c>
      <c r="AN65" s="478"/>
      <c r="AO65" s="221"/>
      <c r="AP65" s="23"/>
      <c r="AQ65" s="244" t="s">
        <v>60</v>
      </c>
      <c r="AR65" s="245" t="s">
        <v>61</v>
      </c>
      <c r="AS65" s="245" t="s">
        <v>62</v>
      </c>
      <c r="AT65" s="245" t="s">
        <v>73</v>
      </c>
      <c r="AU65" s="489" t="s">
        <v>63</v>
      </c>
      <c r="AV65" s="490"/>
      <c r="AW65" s="491" t="s">
        <v>76</v>
      </c>
      <c r="AX65" s="492"/>
      <c r="AY65" s="493" t="s">
        <v>64</v>
      </c>
      <c r="AZ65" s="494"/>
      <c r="BA65" s="477" t="s">
        <v>294</v>
      </c>
      <c r="BB65" s="478"/>
      <c r="BC65" s="221"/>
      <c r="BD65" s="23"/>
      <c r="BE65" s="101"/>
      <c r="BF65" s="240"/>
      <c r="BG65" s="241"/>
      <c r="BH65" s="241"/>
      <c r="BI65" s="241"/>
      <c r="BJ65" s="241"/>
      <c r="BK65" s="240"/>
      <c r="BL65" s="58"/>
      <c r="BM65" s="101"/>
      <c r="BN65" s="101"/>
      <c r="BO65" s="6"/>
      <c r="BP65" s="6"/>
      <c r="BQ65" s="6"/>
      <c r="BR65" s="6"/>
      <c r="BS65" s="20"/>
      <c r="BT65" s="20"/>
      <c r="BU65" s="8"/>
      <c r="BV65" s="20"/>
      <c r="BW65" s="20"/>
      <c r="CO65" s="135"/>
      <c r="CP65" s="136"/>
      <c r="CQ65" s="136"/>
      <c r="CR65" s="136"/>
      <c r="DK65" s="135"/>
      <c r="DL65" s="135"/>
      <c r="DM65" s="6"/>
      <c r="DN65" s="6"/>
      <c r="EG65" s="135"/>
      <c r="EH65" s="135"/>
      <c r="EI65" s="135"/>
      <c r="EJ65" s="136"/>
      <c r="EK65" s="136"/>
      <c r="EL65" s="135"/>
      <c r="EM65" s="135"/>
      <c r="EN65" s="135"/>
      <c r="EO65" s="135"/>
      <c r="EP65" s="135"/>
      <c r="EQ65" s="135"/>
      <c r="ER65" s="135"/>
      <c r="ES65" s="135"/>
      <c r="ET65" s="135"/>
      <c r="EU65" s="135"/>
      <c r="EV65" s="135"/>
      <c r="EW65" s="135"/>
      <c r="EX65" s="135"/>
      <c r="EY65" s="135"/>
      <c r="EZ65" s="135"/>
      <c r="FA65" s="135"/>
      <c r="FB65" s="135"/>
      <c r="FC65" s="135"/>
      <c r="FD65" s="135"/>
      <c r="FE65" s="135"/>
      <c r="FF65" s="135"/>
      <c r="FG65" s="135"/>
      <c r="FH65" s="135"/>
      <c r="FI65" s="135"/>
      <c r="FJ65" s="135"/>
      <c r="FK65" s="135"/>
      <c r="FL65" s="135"/>
      <c r="FM65" s="135"/>
      <c r="FN65" s="135"/>
    </row>
    <row r="66" spans="2:170" ht="37.5" x14ac:dyDescent="0.2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31"/>
      <c r="O66" s="35" t="s">
        <v>41</v>
      </c>
      <c r="P66" s="1" t="s">
        <v>74</v>
      </c>
      <c r="Q66" s="1" t="s">
        <v>75</v>
      </c>
      <c r="R66" s="1" t="s">
        <v>62</v>
      </c>
      <c r="S66" s="10" t="s">
        <v>65</v>
      </c>
      <c r="T66" s="10" t="s">
        <v>66</v>
      </c>
      <c r="U66" s="11" t="s">
        <v>65</v>
      </c>
      <c r="V66" s="11" t="s">
        <v>66</v>
      </c>
      <c r="W66" s="12" t="s">
        <v>67</v>
      </c>
      <c r="X66" s="36" t="s">
        <v>68</v>
      </c>
      <c r="Y66" s="214" t="s">
        <v>61</v>
      </c>
      <c r="Z66" s="216" t="s">
        <v>60</v>
      </c>
      <c r="AA66" s="222"/>
      <c r="AB66" s="23"/>
      <c r="AC66" s="35" t="s">
        <v>41</v>
      </c>
      <c r="AD66" s="1" t="s">
        <v>74</v>
      </c>
      <c r="AE66" s="1" t="s">
        <v>75</v>
      </c>
      <c r="AF66" s="1" t="s">
        <v>62</v>
      </c>
      <c r="AG66" s="10" t="s">
        <v>65</v>
      </c>
      <c r="AH66" s="10" t="s">
        <v>66</v>
      </c>
      <c r="AI66" s="11" t="s">
        <v>65</v>
      </c>
      <c r="AJ66" s="11" t="s">
        <v>66</v>
      </c>
      <c r="AK66" s="12" t="s">
        <v>67</v>
      </c>
      <c r="AL66" s="36" t="s">
        <v>68</v>
      </c>
      <c r="AM66" s="214" t="s">
        <v>61</v>
      </c>
      <c r="AN66" s="216" t="s">
        <v>60</v>
      </c>
      <c r="AO66" s="222"/>
      <c r="AP66" s="23"/>
      <c r="AQ66" s="35" t="s">
        <v>41</v>
      </c>
      <c r="AR66" s="1" t="s">
        <v>74</v>
      </c>
      <c r="AS66" s="1" t="s">
        <v>75</v>
      </c>
      <c r="AT66" s="1" t="s">
        <v>62</v>
      </c>
      <c r="AU66" s="10" t="s">
        <v>65</v>
      </c>
      <c r="AV66" s="10" t="s">
        <v>66</v>
      </c>
      <c r="AW66" s="11" t="s">
        <v>65</v>
      </c>
      <c r="AX66" s="11" t="s">
        <v>66</v>
      </c>
      <c r="AY66" s="12" t="s">
        <v>67</v>
      </c>
      <c r="AZ66" s="36" t="s">
        <v>68</v>
      </c>
      <c r="BA66" s="214" t="s">
        <v>61</v>
      </c>
      <c r="BB66" s="216" t="s">
        <v>60</v>
      </c>
      <c r="BC66" s="222"/>
      <c r="BD66" s="23"/>
      <c r="BE66" s="101"/>
      <c r="BF66" s="240"/>
      <c r="BG66" s="8"/>
      <c r="BH66" s="8"/>
      <c r="BI66" s="241"/>
      <c r="BJ66" s="8"/>
      <c r="BK66" s="241"/>
      <c r="BL66" s="58"/>
      <c r="BM66" s="101"/>
      <c r="BN66" s="101"/>
      <c r="BO66" s="6"/>
      <c r="BP66" s="6"/>
      <c r="BQ66" s="6"/>
      <c r="BR66" s="6"/>
      <c r="BS66" s="20"/>
      <c r="BT66" s="20"/>
      <c r="BU66" s="8"/>
      <c r="BV66" s="20"/>
      <c r="BW66" s="20"/>
      <c r="CO66" s="135"/>
      <c r="CP66" s="136"/>
      <c r="CQ66" s="136"/>
      <c r="CR66" s="136"/>
      <c r="DK66" s="135"/>
      <c r="DL66" s="135"/>
      <c r="DM66" s="6"/>
      <c r="DN66" s="6"/>
      <c r="EG66" s="135"/>
      <c r="EH66" s="135"/>
      <c r="EI66" s="135"/>
      <c r="EJ66" s="136"/>
      <c r="EK66" s="136"/>
      <c r="EL66" s="135"/>
      <c r="EM66" s="135"/>
      <c r="EN66" s="135"/>
      <c r="EO66" s="135"/>
      <c r="EP66" s="135"/>
      <c r="EQ66" s="135"/>
      <c r="ER66" s="135"/>
      <c r="ES66" s="135"/>
      <c r="ET66" s="135"/>
      <c r="EU66" s="135"/>
      <c r="EV66" s="135"/>
      <c r="EW66" s="135"/>
      <c r="EX66" s="135"/>
      <c r="EY66" s="135"/>
      <c r="EZ66" s="135"/>
      <c r="FA66" s="135"/>
      <c r="FB66" s="135"/>
      <c r="FC66" s="135"/>
      <c r="FD66" s="135"/>
      <c r="FE66" s="135"/>
      <c r="FF66" s="135"/>
      <c r="FG66" s="135"/>
      <c r="FH66" s="135"/>
      <c r="FI66" s="135"/>
      <c r="FJ66" s="135"/>
      <c r="FK66" s="135"/>
      <c r="FL66" s="135"/>
      <c r="FM66" s="135"/>
      <c r="FN66" s="135"/>
    </row>
    <row r="67" spans="2:170" x14ac:dyDescent="0.2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31"/>
      <c r="O67" s="371">
        <v>31</v>
      </c>
      <c r="P67" s="366">
        <v>1071</v>
      </c>
      <c r="Q67" s="366">
        <v>0.23</v>
      </c>
      <c r="R67" s="61">
        <v>0</v>
      </c>
      <c r="S67" s="14">
        <v>2685.0823244505359</v>
      </c>
      <c r="T67" s="14">
        <v>48.329692257416909</v>
      </c>
      <c r="U67" s="252">
        <v>2674.9462140168489</v>
      </c>
      <c r="V67" s="253">
        <v>48.326087125503456</v>
      </c>
      <c r="W67" s="2">
        <f>ABS(S67-U67)/S67*100</f>
        <v>0.37749719408551913</v>
      </c>
      <c r="X67" s="37">
        <f>ABS(T67-V67)/T67*100</f>
        <v>7.4594555542605327E-3</v>
      </c>
      <c r="Y67" s="215">
        <f>(U67-S67)^2</f>
        <v>102.74073472389864</v>
      </c>
      <c r="Z67" s="217">
        <f>(V67-T67)^2</f>
        <v>1.2996976113396626E-5</v>
      </c>
      <c r="AA67" s="223"/>
      <c r="AB67" s="23"/>
      <c r="AC67" s="371">
        <v>31</v>
      </c>
      <c r="AD67" s="366">
        <v>1122</v>
      </c>
      <c r="AE67" s="366">
        <v>0.3044</v>
      </c>
      <c r="AF67" s="61">
        <v>0</v>
      </c>
      <c r="AG67" s="14">
        <v>2785.3</v>
      </c>
      <c r="AH67" s="14">
        <v>48.333329999999997</v>
      </c>
      <c r="AI67" s="252">
        <v>2772.1105222185947</v>
      </c>
      <c r="AJ67" s="253">
        <v>48.353828156655716</v>
      </c>
      <c r="AK67" s="2">
        <f>ABS(AG67-AI67)/AG67*100</f>
        <v>0.47353885690609476</v>
      </c>
      <c r="AL67" s="37">
        <f>ABS(AH67-AJ67)/AH67*100</f>
        <v>4.24099822125217E-2</v>
      </c>
      <c r="AM67" s="215">
        <f>(AI67-AG67)^2</f>
        <v>173.96232414618822</v>
      </c>
      <c r="AN67" s="217">
        <f>(AJ67-AH67)^2</f>
        <v>4.2017442628241404E-4</v>
      </c>
      <c r="AO67" s="223"/>
      <c r="AP67" s="23"/>
      <c r="AQ67" s="371">
        <v>30</v>
      </c>
      <c r="AR67" s="366">
        <v>1071</v>
      </c>
      <c r="AS67" s="366">
        <v>0.3044</v>
      </c>
      <c r="AT67" s="61">
        <v>0</v>
      </c>
      <c r="AU67" s="14">
        <v>2684.7</v>
      </c>
      <c r="AV67" s="14">
        <v>48.333329999999997</v>
      </c>
      <c r="AW67" s="252">
        <v>2671.3167226031023</v>
      </c>
      <c r="AX67" s="253">
        <v>48.350139034496927</v>
      </c>
      <c r="AY67" s="2">
        <f>ABS(AU67-AW67)/AU67*100</f>
        <v>0.49850178406888984</v>
      </c>
      <c r="AZ67" s="37">
        <f>ABS(AV67-AX67)/AV67*100</f>
        <v>3.4777315150704605E-2</v>
      </c>
      <c r="BA67" s="215">
        <f>(AW67-AU67)^2</f>
        <v>179.11211388230709</v>
      </c>
      <c r="BB67" s="217">
        <f>(AX67-AV67)^2</f>
        <v>2.8254364071898455E-4</v>
      </c>
      <c r="BC67" s="223"/>
      <c r="BD67" s="23"/>
      <c r="BE67" s="101"/>
      <c r="BF67" s="240"/>
      <c r="BG67" s="241"/>
      <c r="BH67" s="241"/>
      <c r="BI67" s="241"/>
      <c r="BJ67" s="8"/>
      <c r="BK67" s="241"/>
      <c r="BL67" s="58"/>
      <c r="BM67" s="101"/>
      <c r="BN67" s="101"/>
      <c r="BO67" s="6"/>
      <c r="BP67" s="6"/>
      <c r="BQ67" s="6"/>
      <c r="BR67" s="6"/>
      <c r="BS67" s="20"/>
      <c r="BT67" s="20"/>
      <c r="BU67" s="8"/>
      <c r="BV67" s="20"/>
      <c r="BW67" s="20"/>
      <c r="CO67" s="135"/>
      <c r="CP67" s="136"/>
      <c r="CQ67" s="136"/>
      <c r="CR67" s="136"/>
      <c r="DK67" s="135"/>
      <c r="DL67" s="135"/>
      <c r="DM67" s="6"/>
      <c r="DN67" s="6"/>
      <c r="EG67" s="135"/>
      <c r="EH67" s="135"/>
      <c r="EI67" s="135"/>
      <c r="EJ67" s="136"/>
      <c r="EK67" s="136"/>
      <c r="EL67" s="135"/>
      <c r="EM67" s="135"/>
      <c r="EN67" s="135"/>
      <c r="EO67" s="135"/>
      <c r="EP67" s="135"/>
      <c r="EQ67" s="135"/>
      <c r="ER67" s="135"/>
      <c r="ES67" s="135"/>
      <c r="ET67" s="135"/>
      <c r="EU67" s="135"/>
      <c r="EV67" s="135"/>
      <c r="EW67" s="135"/>
      <c r="EX67" s="135"/>
      <c r="EY67" s="135"/>
      <c r="EZ67" s="135"/>
      <c r="FA67" s="135"/>
      <c r="FB67" s="135"/>
      <c r="FC67" s="135"/>
      <c r="FD67" s="135"/>
      <c r="FE67" s="135"/>
      <c r="FF67" s="135"/>
      <c r="FG67" s="135"/>
      <c r="FH67" s="135"/>
      <c r="FI67" s="135"/>
      <c r="FJ67" s="135"/>
      <c r="FK67" s="135"/>
      <c r="FL67" s="135"/>
      <c r="FM67" s="135"/>
      <c r="FN67" s="135"/>
    </row>
    <row r="68" spans="2:170" x14ac:dyDescent="0.2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31"/>
      <c r="O68" s="372"/>
      <c r="P68" s="367"/>
      <c r="Q68" s="367"/>
      <c r="R68" s="61">
        <v>50</v>
      </c>
      <c r="S68" s="14">
        <v>2670.5199781996366</v>
      </c>
      <c r="T68" s="14">
        <v>47.919179556896921</v>
      </c>
      <c r="U68" s="252">
        <v>2660.3590713007097</v>
      </c>
      <c r="V68" s="253">
        <v>48.191319672177869</v>
      </c>
      <c r="W68" s="2">
        <f t="shared" ref="W68:X102" si="51">ABS(S68-U68)/S68*100</f>
        <v>0.38048421213373568</v>
      </c>
      <c r="X68" s="37">
        <f t="shared" si="51"/>
        <v>0.56791480529799487</v>
      </c>
      <c r="Y68" s="215">
        <f t="shared" ref="Y68:Z131" si="52">(U68-S68)^2</f>
        <v>103.24402900866019</v>
      </c>
      <c r="Z68" s="217">
        <f t="shared" si="52"/>
        <v>7.4060242345127522E-2</v>
      </c>
      <c r="AA68" s="223"/>
      <c r="AB68" s="23"/>
      <c r="AC68" s="372"/>
      <c r="AD68" s="367"/>
      <c r="AE68" s="367"/>
      <c r="AF68" s="61">
        <v>50</v>
      </c>
      <c r="AG68" s="14">
        <v>2777.64</v>
      </c>
      <c r="AH68" s="14">
        <v>48.132759999999998</v>
      </c>
      <c r="AI68" s="252">
        <v>2757.7620387242087</v>
      </c>
      <c r="AJ68" s="253">
        <v>48.206313301971321</v>
      </c>
      <c r="AK68" s="2">
        <f t="shared" ref="AK68:AL131" si="53">ABS(AG68-AI68)/AG68*100</f>
        <v>0.71564210177673215</v>
      </c>
      <c r="AL68" s="37">
        <f t="shared" si="53"/>
        <v>0.15281338940738709</v>
      </c>
      <c r="AM68" s="215">
        <f t="shared" ref="AM68:AN131" si="54">(AI68-AG68)^2</f>
        <v>395.13334448185537</v>
      </c>
      <c r="AN68" s="217">
        <f t="shared" si="54"/>
        <v>5.410088230884633E-3</v>
      </c>
      <c r="AO68" s="223"/>
      <c r="AP68" s="23"/>
      <c r="AQ68" s="372"/>
      <c r="AR68" s="367"/>
      <c r="AS68" s="367"/>
      <c r="AT68" s="61">
        <v>50</v>
      </c>
      <c r="AU68" s="14">
        <v>2677.3029999999999</v>
      </c>
      <c r="AV68" s="14">
        <v>48.135249999999999</v>
      </c>
      <c r="AW68" s="252">
        <v>2656.7171696286437</v>
      </c>
      <c r="AX68" s="253">
        <v>48.202739968462311</v>
      </c>
      <c r="AY68" s="2">
        <f t="shared" ref="AY68:AZ131" si="55">ABS(AU68-AW68)/AU68*100</f>
        <v>0.76890177807129878</v>
      </c>
      <c r="AZ68" s="37">
        <f t="shared" si="55"/>
        <v>0.14020903280301103</v>
      </c>
      <c r="BA68" s="215">
        <f t="shared" ref="BA68:BB131" si="56">(AW68-AU68)^2</f>
        <v>423.77641207825229</v>
      </c>
      <c r="BB68" s="217">
        <f t="shared" si="56"/>
        <v>4.554895843043783E-3</v>
      </c>
      <c r="BC68" s="223"/>
      <c r="BD68" s="23"/>
      <c r="BE68" s="101"/>
      <c r="BF68" s="240"/>
      <c r="BG68" s="241"/>
      <c r="BH68" s="8"/>
      <c r="BI68" s="241"/>
      <c r="BJ68" s="241"/>
      <c r="BK68" s="8"/>
      <c r="BL68" s="58"/>
      <c r="BM68" s="101"/>
      <c r="BN68" s="101"/>
      <c r="BO68" s="6"/>
      <c r="BP68" s="6"/>
      <c r="BQ68" s="6"/>
      <c r="BR68" s="6"/>
      <c r="BS68" s="20"/>
      <c r="BT68" s="20"/>
      <c r="BU68" s="8"/>
      <c r="BV68" s="20"/>
      <c r="BW68" s="20"/>
      <c r="CO68" s="135"/>
      <c r="CP68" s="136"/>
      <c r="CQ68" s="136"/>
      <c r="CR68" s="136"/>
      <c r="DK68" s="135"/>
      <c r="DL68" s="135"/>
      <c r="DM68" s="6"/>
      <c r="DN68" s="6"/>
      <c r="EG68" s="135"/>
      <c r="EH68" s="135"/>
      <c r="EI68" s="135"/>
      <c r="EJ68" s="136"/>
      <c r="EK68" s="136"/>
      <c r="EL68" s="135"/>
      <c r="EM68" s="135"/>
      <c r="EN68" s="135"/>
      <c r="EO68" s="135"/>
      <c r="EP68" s="135"/>
      <c r="EQ68" s="135"/>
      <c r="ER68" s="135"/>
      <c r="ES68" s="135"/>
      <c r="ET68" s="135"/>
      <c r="EU68" s="135"/>
      <c r="EV68" s="135"/>
      <c r="EW68" s="135"/>
      <c r="EX68" s="135"/>
      <c r="EY68" s="135"/>
      <c r="EZ68" s="135"/>
      <c r="FA68" s="135"/>
      <c r="FB68" s="135"/>
      <c r="FC68" s="135"/>
      <c r="FD68" s="135"/>
      <c r="FE68" s="135"/>
      <c r="FF68" s="135"/>
      <c r="FG68" s="135"/>
      <c r="FH68" s="135"/>
      <c r="FI68" s="135"/>
      <c r="FJ68" s="135"/>
      <c r="FK68" s="135"/>
      <c r="FL68" s="135"/>
      <c r="FM68" s="135"/>
      <c r="FN68" s="135"/>
    </row>
    <row r="69" spans="2:170" x14ac:dyDescent="0.2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31"/>
      <c r="O69" s="372"/>
      <c r="P69" s="367"/>
      <c r="Q69" s="367"/>
      <c r="R69" s="61">
        <v>100</v>
      </c>
      <c r="S69" s="14">
        <v>2655.9784540696278</v>
      </c>
      <c r="T69" s="14">
        <v>47.495413842848336</v>
      </c>
      <c r="U69" s="252">
        <v>2645.7542871710975</v>
      </c>
      <c r="V69" s="253">
        <v>47.988670268796774</v>
      </c>
      <c r="W69" s="2">
        <f t="shared" si="51"/>
        <v>0.3849491656404162</v>
      </c>
      <c r="X69" s="37">
        <f t="shared" si="51"/>
        <v>1.0385348521870192</v>
      </c>
      <c r="Y69" s="215">
        <f t="shared" si="52"/>
        <v>104.53358876900181</v>
      </c>
      <c r="Z69" s="217">
        <f t="shared" si="52"/>
        <v>0.2433019017394269</v>
      </c>
      <c r="AA69" s="223"/>
      <c r="AB69" s="23"/>
      <c r="AC69" s="372"/>
      <c r="AD69" s="367"/>
      <c r="AE69" s="367"/>
      <c r="AF69" s="61">
        <v>100</v>
      </c>
      <c r="AG69" s="14">
        <v>2749.7660000000001</v>
      </c>
      <c r="AH69" s="14">
        <v>47.376510000000003</v>
      </c>
      <c r="AI69" s="252">
        <v>2743.398284784726</v>
      </c>
      <c r="AJ69" s="253">
        <v>47.989119040343155</v>
      </c>
      <c r="AK69" s="2">
        <f t="shared" si="53"/>
        <v>0.23157298531126191</v>
      </c>
      <c r="AL69" s="37">
        <f t="shared" si="53"/>
        <v>1.2930649394460501</v>
      </c>
      <c r="AM69" s="215">
        <f t="shared" si="54"/>
        <v>40.547797062832956</v>
      </c>
      <c r="AN69" s="217">
        <f t="shared" si="54"/>
        <v>0.3752898363101575</v>
      </c>
      <c r="AO69" s="223"/>
      <c r="AP69" s="23"/>
      <c r="AQ69" s="372"/>
      <c r="AR69" s="367"/>
      <c r="AS69" s="367"/>
      <c r="AT69" s="61">
        <v>100</v>
      </c>
      <c r="AU69" s="14">
        <v>2650.386</v>
      </c>
      <c r="AV69" s="14">
        <v>47.386940000000003</v>
      </c>
      <c r="AW69" s="252">
        <v>2642.101703409231</v>
      </c>
      <c r="AX69" s="253">
        <v>47.985384981447083</v>
      </c>
      <c r="AY69" s="2">
        <f t="shared" si="55"/>
        <v>0.31256943670729159</v>
      </c>
      <c r="AZ69" s="37">
        <f t="shared" si="55"/>
        <v>1.2628901158147807</v>
      </c>
      <c r="BA69" s="215">
        <f t="shared" si="56"/>
        <v>68.629570003825506</v>
      </c>
      <c r="BB69" s="217">
        <f t="shared" si="56"/>
        <v>0.35813639581919676</v>
      </c>
      <c r="BC69" s="223"/>
      <c r="BD69" s="23"/>
      <c r="BE69" s="6"/>
      <c r="BF69" s="243"/>
      <c r="BG69" s="243"/>
      <c r="BH69" s="243"/>
      <c r="BI69" s="243"/>
      <c r="BJ69" s="243"/>
      <c r="BK69" s="241"/>
      <c r="BL69" s="229"/>
      <c r="BM69" s="6"/>
      <c r="BN69" s="6"/>
      <c r="BO69" s="6"/>
      <c r="BP69" s="6"/>
      <c r="BQ69" s="6"/>
      <c r="BR69" s="6"/>
      <c r="BS69" s="20"/>
      <c r="BT69" s="20"/>
      <c r="BU69" s="8"/>
      <c r="BV69" s="20"/>
      <c r="BW69" s="20"/>
      <c r="CO69" s="135"/>
      <c r="CP69" s="136"/>
      <c r="CQ69" s="136"/>
      <c r="CR69" s="136"/>
      <c r="DK69" s="135"/>
      <c r="DL69" s="135"/>
      <c r="DM69" s="6"/>
      <c r="DN69" s="6"/>
      <c r="EG69" s="135"/>
      <c r="EH69" s="135"/>
      <c r="EI69" s="135"/>
      <c r="EJ69" s="136"/>
      <c r="EK69" s="136"/>
      <c r="EL69" s="135"/>
      <c r="EM69" s="135"/>
      <c r="EN69" s="135"/>
      <c r="EO69" s="135"/>
      <c r="EP69" s="135"/>
      <c r="EQ69" s="135"/>
      <c r="ER69" s="135"/>
      <c r="ES69" s="135"/>
      <c r="ET69" s="135"/>
      <c r="EU69" s="135"/>
      <c r="EV69" s="135"/>
      <c r="EW69" s="135"/>
      <c r="EX69" s="135"/>
      <c r="EY69" s="135"/>
      <c r="EZ69" s="135"/>
      <c r="FA69" s="135"/>
      <c r="FB69" s="135"/>
      <c r="FC69" s="135"/>
      <c r="FD69" s="135"/>
      <c r="FE69" s="135"/>
      <c r="FF69" s="135"/>
      <c r="FG69" s="135"/>
      <c r="FH69" s="135"/>
      <c r="FI69" s="135"/>
      <c r="FJ69" s="135"/>
      <c r="FK69" s="135"/>
      <c r="FL69" s="135"/>
      <c r="FM69" s="135"/>
      <c r="FN69" s="135"/>
    </row>
    <row r="70" spans="2:170" x14ac:dyDescent="0.2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31"/>
      <c r="O70" s="372"/>
      <c r="P70" s="367"/>
      <c r="Q70" s="367"/>
      <c r="R70" s="61">
        <v>150</v>
      </c>
      <c r="S70" s="14">
        <v>2641.4596497126545</v>
      </c>
      <c r="T70" s="14">
        <v>47.060342863900672</v>
      </c>
      <c r="U70" s="252">
        <v>2631.1412711703615</v>
      </c>
      <c r="V70" s="253">
        <v>47.729112760593523</v>
      </c>
      <c r="W70" s="2">
        <f t="shared" si="51"/>
        <v>0.39063169272396181</v>
      </c>
      <c r="X70" s="37">
        <f t="shared" si="51"/>
        <v>1.421090149357698</v>
      </c>
      <c r="Y70" s="215">
        <f t="shared" si="52"/>
        <v>106.46893574205212</v>
      </c>
      <c r="Z70" s="217">
        <f t="shared" si="52"/>
        <v>0.44725317472256632</v>
      </c>
      <c r="AA70" s="223"/>
      <c r="AB70" s="23"/>
      <c r="AC70" s="372"/>
      <c r="AD70" s="367"/>
      <c r="AE70" s="367"/>
      <c r="AF70" s="61">
        <v>150</v>
      </c>
      <c r="AG70" s="14">
        <v>2735.8780000000002</v>
      </c>
      <c r="AH70" s="14">
        <v>46.987479999999998</v>
      </c>
      <c r="AI70" s="252">
        <v>2729.0289261811158</v>
      </c>
      <c r="AJ70" s="253">
        <v>47.714185071353668</v>
      </c>
      <c r="AK70" s="2">
        <f t="shared" si="53"/>
        <v>0.25034280837392364</v>
      </c>
      <c r="AL70" s="37">
        <f t="shared" si="53"/>
        <v>1.5465929889274133</v>
      </c>
      <c r="AM70" s="215">
        <f t="shared" si="54"/>
        <v>46.909812176526849</v>
      </c>
      <c r="AN70" s="217">
        <f t="shared" si="54"/>
        <v>0.52810026073114325</v>
      </c>
      <c r="AO70" s="223"/>
      <c r="AP70" s="23"/>
      <c r="AQ70" s="372"/>
      <c r="AR70" s="367"/>
      <c r="AS70" s="367"/>
      <c r="AT70" s="61">
        <v>150</v>
      </c>
      <c r="AU70" s="14">
        <v>2636.9760000000001</v>
      </c>
      <c r="AV70" s="14">
        <v>47.001280000000001</v>
      </c>
      <c r="AW70" s="252">
        <v>2627.4800266302973</v>
      </c>
      <c r="AX70" s="253">
        <v>47.71009900310959</v>
      </c>
      <c r="AY70" s="2">
        <f t="shared" si="55"/>
        <v>0.36010844883316434</v>
      </c>
      <c r="AZ70" s="37">
        <f t="shared" si="55"/>
        <v>1.5080844672944844</v>
      </c>
      <c r="BA70" s="215">
        <f t="shared" si="56"/>
        <v>90.173510238105209</v>
      </c>
      <c r="BB70" s="217">
        <f t="shared" si="56"/>
        <v>0.50242437916927174</v>
      </c>
      <c r="BC70" s="223"/>
      <c r="BD70" s="23"/>
      <c r="BE70" s="6"/>
      <c r="BF70" s="229"/>
      <c r="BG70" s="229"/>
      <c r="BH70" s="229"/>
      <c r="BI70" s="229"/>
      <c r="BJ70" s="229"/>
      <c r="BK70" s="229"/>
      <c r="BL70" s="229"/>
      <c r="BM70" s="6"/>
      <c r="BN70" s="6"/>
      <c r="BO70" s="6"/>
      <c r="BP70" s="6"/>
      <c r="BQ70" s="6"/>
      <c r="BR70" s="6"/>
      <c r="BS70" s="20"/>
      <c r="BT70" s="20"/>
      <c r="BU70" s="8"/>
      <c r="BV70" s="20"/>
      <c r="BW70" s="20"/>
      <c r="CO70" s="135"/>
      <c r="CP70" s="136"/>
      <c r="CQ70" s="136"/>
      <c r="CR70" s="136"/>
      <c r="DK70" s="135"/>
      <c r="DL70" s="135"/>
      <c r="DM70" s="6"/>
      <c r="DN70" s="6"/>
      <c r="EG70" s="135"/>
      <c r="EH70" s="135"/>
      <c r="EI70" s="135"/>
      <c r="EJ70" s="136"/>
      <c r="EK70" s="136"/>
      <c r="EL70" s="135"/>
      <c r="EM70" s="135"/>
      <c r="EN70" s="135"/>
      <c r="EO70" s="135"/>
      <c r="EP70" s="135"/>
      <c r="EQ70" s="135"/>
      <c r="ER70" s="135"/>
      <c r="ES70" s="135"/>
      <c r="ET70" s="135"/>
      <c r="EU70" s="135"/>
      <c r="EV70" s="135"/>
      <c r="EW70" s="135"/>
      <c r="EX70" s="135"/>
      <c r="EY70" s="135"/>
      <c r="EZ70" s="135"/>
      <c r="FA70" s="135"/>
      <c r="FB70" s="135"/>
      <c r="FC70" s="135"/>
      <c r="FD70" s="135"/>
      <c r="FE70" s="135"/>
      <c r="FF70" s="135"/>
      <c r="FG70" s="135"/>
      <c r="FH70" s="135"/>
      <c r="FI70" s="135"/>
      <c r="FJ70" s="135"/>
      <c r="FK70" s="135"/>
      <c r="FL70" s="135"/>
      <c r="FM70" s="135"/>
      <c r="FN70" s="135"/>
    </row>
    <row r="71" spans="2:170" x14ac:dyDescent="0.2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31"/>
      <c r="O71" s="372"/>
      <c r="P71" s="367"/>
      <c r="Q71" s="367"/>
      <c r="R71" s="61">
        <v>200</v>
      </c>
      <c r="S71" s="14">
        <v>2626.9651962643898</v>
      </c>
      <c r="T71" s="14">
        <v>46.615629210218692</v>
      </c>
      <c r="U71" s="252">
        <v>2616.5279280553705</v>
      </c>
      <c r="V71" s="253">
        <v>47.421842266842354</v>
      </c>
      <c r="W71" s="2">
        <f t="shared" si="51"/>
        <v>0.39731277079199034</v>
      </c>
      <c r="X71" s="37">
        <f t="shared" si="51"/>
        <v>1.7294908816696406</v>
      </c>
      <c r="Y71" s="215">
        <f t="shared" si="52"/>
        <v>108.93656766700482</v>
      </c>
      <c r="Z71" s="217">
        <f t="shared" si="52"/>
        <v>0.64997949267046773</v>
      </c>
      <c r="AA71" s="223"/>
      <c r="AB71" s="23"/>
      <c r="AC71" s="372"/>
      <c r="AD71" s="367"/>
      <c r="AE71" s="367"/>
      <c r="AF71" s="61">
        <v>200</v>
      </c>
      <c r="AG71" s="14">
        <v>2722.0219999999999</v>
      </c>
      <c r="AH71" s="14">
        <v>46.596699999999998</v>
      </c>
      <c r="AI71" s="252">
        <v>2714.661990039157</v>
      </c>
      <c r="AJ71" s="253">
        <v>47.391400338329376</v>
      </c>
      <c r="AK71" s="2">
        <f t="shared" si="53"/>
        <v>0.27038760013118723</v>
      </c>
      <c r="AL71" s="37">
        <f t="shared" si="53"/>
        <v>1.7054863076771052</v>
      </c>
      <c r="AM71" s="215">
        <f t="shared" si="54"/>
        <v>54.169746623707361</v>
      </c>
      <c r="AN71" s="217">
        <f t="shared" si="54"/>
        <v>0.63154862774082721</v>
      </c>
      <c r="AO71" s="223"/>
      <c r="AP71" s="23"/>
      <c r="AQ71" s="372"/>
      <c r="AR71" s="367"/>
      <c r="AS71" s="367"/>
      <c r="AT71" s="61">
        <v>200</v>
      </c>
      <c r="AU71" s="14">
        <v>2623.596</v>
      </c>
      <c r="AV71" s="14">
        <v>46.61345</v>
      </c>
      <c r="AW71" s="252">
        <v>2612.8601915446066</v>
      </c>
      <c r="AX71" s="253">
        <v>47.386835445401076</v>
      </c>
      <c r="AY71" s="2">
        <f t="shared" si="55"/>
        <v>0.40920204388912973</v>
      </c>
      <c r="AZ71" s="37">
        <f t="shared" si="55"/>
        <v>1.6591465454736247</v>
      </c>
      <c r="BA71" s="215">
        <f t="shared" si="56"/>
        <v>115.25758319089756</v>
      </c>
      <c r="BB71" s="217">
        <f t="shared" si="56"/>
        <v>0.59812504715821968</v>
      </c>
      <c r="BC71" s="223"/>
      <c r="BD71" s="23"/>
      <c r="BE71" s="6"/>
      <c r="BF71" s="229"/>
      <c r="BG71" s="229"/>
      <c r="BH71" s="229"/>
      <c r="BI71" s="229"/>
      <c r="BJ71" s="229"/>
      <c r="BK71" s="229"/>
      <c r="BL71" s="229"/>
      <c r="BM71" s="6"/>
      <c r="BN71" s="6"/>
      <c r="BO71" s="6"/>
      <c r="BP71" s="6"/>
      <c r="BQ71" s="6"/>
      <c r="BR71" s="6"/>
      <c r="BS71" s="20"/>
      <c r="BT71" s="20"/>
      <c r="BU71" s="8"/>
      <c r="BV71" s="20"/>
      <c r="BW71" s="20"/>
      <c r="CO71" s="135"/>
      <c r="CP71" s="136"/>
      <c r="CQ71" s="136"/>
      <c r="CR71" s="136"/>
      <c r="DK71" s="135"/>
      <c r="DL71" s="135"/>
      <c r="DM71" s="6"/>
      <c r="DN71" s="6"/>
      <c r="EG71" s="135"/>
      <c r="EH71" s="135"/>
      <c r="EI71" s="135"/>
      <c r="EJ71" s="136"/>
      <c r="EK71" s="136"/>
      <c r="EL71" s="135"/>
      <c r="EM71" s="135"/>
      <c r="EN71" s="135"/>
      <c r="EO71" s="135"/>
      <c r="EP71" s="135"/>
      <c r="EQ71" s="135"/>
      <c r="ER71" s="135"/>
      <c r="ES71" s="135"/>
      <c r="ET71" s="135"/>
      <c r="EU71" s="135"/>
      <c r="EV71" s="135"/>
      <c r="EW71" s="135"/>
      <c r="EX71" s="135"/>
      <c r="EY71" s="135"/>
      <c r="EZ71" s="135"/>
      <c r="FA71" s="135"/>
      <c r="FB71" s="135"/>
      <c r="FC71" s="135"/>
      <c r="FD71" s="135"/>
      <c r="FE71" s="135"/>
      <c r="FF71" s="135"/>
      <c r="FG71" s="135"/>
      <c r="FH71" s="135"/>
      <c r="FI71" s="135"/>
      <c r="FJ71" s="135"/>
      <c r="FK71" s="135"/>
      <c r="FL71" s="135"/>
      <c r="FM71" s="135"/>
      <c r="FN71" s="135"/>
    </row>
    <row r="72" spans="2:170" x14ac:dyDescent="0.2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31"/>
      <c r="O72" s="372"/>
      <c r="P72" s="367"/>
      <c r="Q72" s="367"/>
      <c r="R72" s="61">
        <v>250</v>
      </c>
      <c r="S72" s="14">
        <v>2612.496497391372</v>
      </c>
      <c r="T72" s="14">
        <v>46.162692077115778</v>
      </c>
      <c r="U72" s="252">
        <v>2601.9209017556941</v>
      </c>
      <c r="V72" s="253">
        <v>47.074566337228255</v>
      </c>
      <c r="W72" s="2">
        <f t="shared" si="51"/>
        <v>0.40480803117775904</v>
      </c>
      <c r="X72" s="37">
        <f t="shared" si="51"/>
        <v>1.9753489648939253</v>
      </c>
      <c r="Y72" s="215">
        <f t="shared" si="52"/>
        <v>111.84322304937004</v>
      </c>
      <c r="Z72" s="217">
        <f t="shared" si="52"/>
        <v>0.83151466625567649</v>
      </c>
      <c r="AA72" s="223"/>
      <c r="AB72" s="23"/>
      <c r="AC72" s="372"/>
      <c r="AD72" s="367"/>
      <c r="AE72" s="367"/>
      <c r="AF72" s="61">
        <v>250</v>
      </c>
      <c r="AG72" s="14">
        <v>2708.1970000000001</v>
      </c>
      <c r="AH72" s="14">
        <v>46.200409999999998</v>
      </c>
      <c r="AI72" s="252">
        <v>2700.3041463376903</v>
      </c>
      <c r="AJ72" s="253">
        <v>47.028958358855483</v>
      </c>
      <c r="AK72" s="2">
        <f t="shared" si="53"/>
        <v>0.29144311371402409</v>
      </c>
      <c r="AL72" s="37">
        <f t="shared" si="53"/>
        <v>1.7933788008709997</v>
      </c>
      <c r="AM72" s="215">
        <f t="shared" si="54"/>
        <v>62.297138934637061</v>
      </c>
      <c r="AN72" s="217">
        <f t="shared" si="54"/>
        <v>0.68649238296211823</v>
      </c>
      <c r="AO72" s="223"/>
      <c r="AP72" s="23"/>
      <c r="AQ72" s="372"/>
      <c r="AR72" s="367"/>
      <c r="AS72" s="367"/>
      <c r="AT72" s="61">
        <v>250</v>
      </c>
      <c r="AU72" s="14">
        <v>2610.2460000000001</v>
      </c>
      <c r="AV72" s="14">
        <v>46.212960000000002</v>
      </c>
      <c r="AW72" s="252">
        <v>2598.2488843424571</v>
      </c>
      <c r="AX72" s="253">
        <v>47.023836118449154</v>
      </c>
      <c r="AY72" s="2">
        <f t="shared" si="55"/>
        <v>0.45961628358181422</v>
      </c>
      <c r="AZ72" s="37">
        <f t="shared" si="55"/>
        <v>1.7546508997674057</v>
      </c>
      <c r="BA72" s="215">
        <f t="shared" si="56"/>
        <v>143.93078410046252</v>
      </c>
      <c r="BB72" s="217">
        <f t="shared" si="56"/>
        <v>0.65752007947116209</v>
      </c>
      <c r="BC72" s="223"/>
      <c r="BD72" s="23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20"/>
      <c r="BT72" s="20"/>
      <c r="BU72" s="8"/>
      <c r="BV72" s="20"/>
      <c r="BW72" s="20"/>
      <c r="CO72" s="135"/>
      <c r="CP72" s="136"/>
      <c r="CQ72" s="136"/>
      <c r="CR72" s="136"/>
      <c r="DK72" s="135"/>
      <c r="DL72" s="135"/>
      <c r="DM72" s="6"/>
      <c r="DN72" s="6"/>
      <c r="EG72" s="135"/>
      <c r="EH72" s="135"/>
      <c r="EI72" s="135"/>
      <c r="EJ72" s="136"/>
      <c r="EK72" s="136"/>
      <c r="EL72" s="135"/>
      <c r="EM72" s="135"/>
      <c r="EN72" s="135"/>
      <c r="EO72" s="135"/>
      <c r="EP72" s="135"/>
      <c r="EQ72" s="135"/>
      <c r="ER72" s="135"/>
      <c r="ES72" s="135"/>
      <c r="ET72" s="135"/>
      <c r="EU72" s="135"/>
      <c r="EV72" s="135"/>
      <c r="EW72" s="135"/>
      <c r="EX72" s="135"/>
      <c r="EY72" s="135"/>
      <c r="EZ72" s="135"/>
      <c r="FA72" s="135"/>
      <c r="FB72" s="135"/>
      <c r="FC72" s="135"/>
      <c r="FD72" s="135"/>
      <c r="FE72" s="135"/>
      <c r="FF72" s="135"/>
      <c r="FG72" s="135"/>
      <c r="FH72" s="135"/>
      <c r="FI72" s="135"/>
      <c r="FJ72" s="135"/>
      <c r="FK72" s="135"/>
      <c r="FL72" s="135"/>
      <c r="FM72" s="135"/>
      <c r="FN72" s="135"/>
    </row>
    <row r="73" spans="2:170" x14ac:dyDescent="0.2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31"/>
      <c r="O73" s="372"/>
      <c r="P73" s="367"/>
      <c r="Q73" s="367"/>
      <c r="R73" s="61">
        <v>300</v>
      </c>
      <c r="S73" s="14">
        <v>2598.0547626196021</v>
      </c>
      <c r="T73" s="14">
        <v>45.702742860493622</v>
      </c>
      <c r="U73" s="252">
        <v>2587.3257793928378</v>
      </c>
      <c r="V73" s="253">
        <v>46.693747378971054</v>
      </c>
      <c r="W73" s="2">
        <f t="shared" si="51"/>
        <v>0.41296216619954229</v>
      </c>
      <c r="X73" s="37">
        <f t="shared" si="51"/>
        <v>2.1683698974095411</v>
      </c>
      <c r="Y73" s="215">
        <f t="shared" si="52"/>
        <v>115.11108108018936</v>
      </c>
      <c r="Z73" s="217">
        <f t="shared" si="52"/>
        <v>0.98208995564268664</v>
      </c>
      <c r="AA73" s="223"/>
      <c r="AB73" s="23"/>
      <c r="AC73" s="372"/>
      <c r="AD73" s="367"/>
      <c r="AE73" s="367"/>
      <c r="AF73" s="61">
        <v>300</v>
      </c>
      <c r="AG73" s="14">
        <v>2692.7240000000002</v>
      </c>
      <c r="AH73" s="14">
        <v>45.77225</v>
      </c>
      <c r="AI73" s="252">
        <v>2685.9609406344557</v>
      </c>
      <c r="AJ73" s="253">
        <v>46.63364976063383</v>
      </c>
      <c r="AK73" s="2">
        <f t="shared" si="53"/>
        <v>0.25116051127202232</v>
      </c>
      <c r="AL73" s="37">
        <f t="shared" si="53"/>
        <v>1.8819257533414464</v>
      </c>
      <c r="AM73" s="215">
        <f t="shared" si="54"/>
        <v>45.7389719818785</v>
      </c>
      <c r="AN73" s="217">
        <f t="shared" si="54"/>
        <v>0.74200954762001992</v>
      </c>
      <c r="AO73" s="223"/>
      <c r="AP73" s="23"/>
      <c r="AQ73" s="372"/>
      <c r="AR73" s="367"/>
      <c r="AS73" s="367"/>
      <c r="AT73" s="61">
        <v>300</v>
      </c>
      <c r="AU73" s="14">
        <v>2595.306</v>
      </c>
      <c r="AV73" s="14">
        <v>45.767429999999997</v>
      </c>
      <c r="AW73" s="252">
        <v>2583.651660108032</v>
      </c>
      <c r="AX73" s="253">
        <v>46.627927380033967</v>
      </c>
      <c r="AY73" s="2">
        <f t="shared" si="55"/>
        <v>0.44905455818959278</v>
      </c>
      <c r="AZ73" s="37">
        <f t="shared" si="55"/>
        <v>1.8801522830405144</v>
      </c>
      <c r="BA73" s="215">
        <f t="shared" si="56"/>
        <v>135.82363831751653</v>
      </c>
      <c r="BB73" s="217">
        <f t="shared" si="56"/>
        <v>0.7404557410453253</v>
      </c>
      <c r="BC73" s="223"/>
      <c r="BD73" s="23"/>
      <c r="BE73" s="6">
        <v>2785.3</v>
      </c>
      <c r="BF73" s="6">
        <v>48.333329999999997</v>
      </c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20"/>
      <c r="BT73" s="20"/>
      <c r="BU73" s="8"/>
      <c r="BV73" s="20"/>
      <c r="BW73" s="20"/>
      <c r="CO73" s="135"/>
      <c r="CP73" s="136"/>
      <c r="CQ73" s="136"/>
      <c r="CR73" s="136"/>
      <c r="DK73" s="135"/>
      <c r="DL73" s="135"/>
      <c r="DM73" s="6"/>
      <c r="DN73" s="6"/>
      <c r="EG73" s="135"/>
      <c r="EH73" s="135"/>
      <c r="EI73" s="135"/>
      <c r="EJ73" s="136"/>
      <c r="EK73" s="136"/>
      <c r="EL73" s="135"/>
      <c r="EM73" s="135"/>
      <c r="EN73" s="135"/>
      <c r="EO73" s="135"/>
      <c r="EP73" s="135"/>
      <c r="EQ73" s="135"/>
      <c r="ER73" s="135"/>
      <c r="ES73" s="135"/>
      <c r="ET73" s="135"/>
      <c r="EU73" s="135"/>
      <c r="EV73" s="135"/>
      <c r="EW73" s="135"/>
      <c r="EX73" s="135"/>
      <c r="EY73" s="135"/>
      <c r="EZ73" s="135"/>
      <c r="FA73" s="135"/>
      <c r="FB73" s="135"/>
      <c r="FC73" s="135"/>
      <c r="FD73" s="135"/>
      <c r="FE73" s="135"/>
      <c r="FF73" s="135"/>
      <c r="FG73" s="135"/>
      <c r="FH73" s="135"/>
      <c r="FI73" s="135"/>
      <c r="FJ73" s="135"/>
      <c r="FK73" s="135"/>
      <c r="FL73" s="135"/>
      <c r="FM73" s="135"/>
      <c r="FN73" s="135"/>
    </row>
    <row r="74" spans="2:170" x14ac:dyDescent="0.2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31"/>
      <c r="O74" s="372"/>
      <c r="P74" s="367"/>
      <c r="Q74" s="367"/>
      <c r="R74" s="61">
        <v>350</v>
      </c>
      <c r="S74" s="14">
        <v>2583.6410357891318</v>
      </c>
      <c r="T74" s="14">
        <v>45.236815515812552</v>
      </c>
      <c r="U74" s="252">
        <v>2572.7472620471153</v>
      </c>
      <c r="V74" s="253">
        <v>46.284804856714217</v>
      </c>
      <c r="W74" s="2">
        <f t="shared" si="51"/>
        <v>0.42164424512204585</v>
      </c>
      <c r="X74" s="37">
        <f t="shared" si="51"/>
        <v>2.3166735521764128</v>
      </c>
      <c r="Y74" s="215">
        <f t="shared" si="52"/>
        <v>118.674306342248</v>
      </c>
      <c r="Z74" s="217">
        <f t="shared" si="52"/>
        <v>1.0982816586435071</v>
      </c>
      <c r="AA74" s="223"/>
      <c r="AB74" s="23"/>
      <c r="AC74" s="372"/>
      <c r="AD74" s="367"/>
      <c r="AE74" s="367"/>
      <c r="AF74" s="61">
        <v>350</v>
      </c>
      <c r="AG74" s="14">
        <v>2678.5210000000002</v>
      </c>
      <c r="AH74" s="14">
        <v>45.373370000000001</v>
      </c>
      <c r="AI74" s="252">
        <v>2671.6369866328446</v>
      </c>
      <c r="AJ74" s="253">
        <v>46.211103540087457</v>
      </c>
      <c r="AK74" s="2">
        <f t="shared" si="53"/>
        <v>0.25700800431117032</v>
      </c>
      <c r="AL74" s="37">
        <f t="shared" si="53"/>
        <v>1.8463110412284909</v>
      </c>
      <c r="AM74" s="215">
        <f t="shared" si="54"/>
        <v>47.389640039177024</v>
      </c>
      <c r="AN74" s="217">
        <f t="shared" si="54"/>
        <v>0.7017974841874608</v>
      </c>
      <c r="AO74" s="223"/>
      <c r="AP74" s="23"/>
      <c r="AQ74" s="372"/>
      <c r="AR74" s="367"/>
      <c r="AS74" s="367"/>
      <c r="AT74" s="61">
        <v>350</v>
      </c>
      <c r="AU74" s="14">
        <v>2581.5949999999998</v>
      </c>
      <c r="AV74" s="14">
        <v>45.353209999999997</v>
      </c>
      <c r="AW74" s="252">
        <v>2569.0731371189809</v>
      </c>
      <c r="AX74" s="253">
        <v>46.204764241584975</v>
      </c>
      <c r="AY74" s="2">
        <f t="shared" si="55"/>
        <v>0.48504366025728018</v>
      </c>
      <c r="AZ74" s="37">
        <f t="shared" si="55"/>
        <v>1.877605227027983</v>
      </c>
      <c r="BA74" s="215">
        <f t="shared" si="56"/>
        <v>156.79705001103977</v>
      </c>
      <c r="BB74" s="217">
        <f t="shared" si="56"/>
        <v>0.72514462636136701</v>
      </c>
      <c r="BC74" s="223"/>
      <c r="BD74" s="23"/>
      <c r="BE74" s="6">
        <v>2777.64</v>
      </c>
      <c r="BF74" s="6">
        <v>48.132759999999998</v>
      </c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20"/>
      <c r="BT74" s="20"/>
      <c r="BU74" s="8"/>
      <c r="BV74" s="20"/>
      <c r="BW74" s="20"/>
      <c r="CO74" s="135"/>
      <c r="CP74" s="136"/>
      <c r="CQ74" s="136"/>
      <c r="CR74" s="136"/>
      <c r="DK74" s="135"/>
      <c r="DL74" s="135"/>
      <c r="DM74" s="6"/>
      <c r="DN74" s="6"/>
      <c r="EG74" s="135"/>
      <c r="EH74" s="135"/>
      <c r="EI74" s="135"/>
      <c r="EJ74" s="136"/>
      <c r="EK74" s="136"/>
      <c r="EL74" s="135"/>
      <c r="EM74" s="135"/>
      <c r="EN74" s="135"/>
      <c r="EO74" s="135"/>
      <c r="EP74" s="135"/>
      <c r="EQ74" s="135"/>
      <c r="ER74" s="135"/>
      <c r="ES74" s="135"/>
      <c r="ET74" s="135"/>
      <c r="EU74" s="135"/>
      <c r="EV74" s="135"/>
      <c r="EW74" s="135"/>
      <c r="EX74" s="135"/>
      <c r="EY74" s="135"/>
      <c r="EZ74" s="135"/>
      <c r="FA74" s="135"/>
      <c r="FB74" s="135"/>
      <c r="FC74" s="135"/>
      <c r="FD74" s="135"/>
      <c r="FE74" s="135"/>
      <c r="FF74" s="135"/>
      <c r="FG74" s="135"/>
      <c r="FH74" s="135"/>
      <c r="FI74" s="135"/>
      <c r="FJ74" s="135"/>
      <c r="FK74" s="135"/>
      <c r="FL74" s="135"/>
      <c r="FM74" s="135"/>
      <c r="FN74" s="135"/>
    </row>
    <row r="75" spans="2:170" x14ac:dyDescent="0.2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31"/>
      <c r="O75" s="372"/>
      <c r="P75" s="367"/>
      <c r="Q75" s="367"/>
      <c r="R75" s="61">
        <v>400</v>
      </c>
      <c r="S75" s="14">
        <v>2569.2562193517369</v>
      </c>
      <c r="T75" s="14">
        <v>44.765792465131263</v>
      </c>
      <c r="U75" s="252">
        <v>2558.1893077914078</v>
      </c>
      <c r="V75" s="253">
        <v>45.852284180408347</v>
      </c>
      <c r="W75" s="2">
        <f t="shared" si="51"/>
        <v>0.43074378790922885</v>
      </c>
      <c r="X75" s="37">
        <f t="shared" si="51"/>
        <v>2.4270579284916463</v>
      </c>
      <c r="Y75" s="215">
        <f t="shared" si="52"/>
        <v>122.47653148414626</v>
      </c>
      <c r="Z75" s="217">
        <f t="shared" si="52"/>
        <v>1.180464247365741</v>
      </c>
      <c r="AA75" s="223"/>
      <c r="AB75" s="23"/>
      <c r="AC75" s="372"/>
      <c r="AD75" s="367"/>
      <c r="AE75" s="367"/>
      <c r="AF75" s="61">
        <v>400</v>
      </c>
      <c r="AG75" s="14">
        <v>2664.3530000000001</v>
      </c>
      <c r="AH75" s="14">
        <v>44.970649999999999</v>
      </c>
      <c r="AI75" s="252">
        <v>2657.336125630447</v>
      </c>
      <c r="AJ75" s="253">
        <v>45.765986315625192</v>
      </c>
      <c r="AK75" s="2">
        <f t="shared" si="53"/>
        <v>0.26336128769547729</v>
      </c>
      <c r="AL75" s="37">
        <f t="shared" si="53"/>
        <v>1.7685675337696753</v>
      </c>
      <c r="AM75" s="215">
        <f t="shared" si="54"/>
        <v>49.236525918090926</v>
      </c>
      <c r="AN75" s="217">
        <f t="shared" si="54"/>
        <v>0.63255985495225575</v>
      </c>
      <c r="AO75" s="223"/>
      <c r="AP75" s="23"/>
      <c r="AQ75" s="372"/>
      <c r="AR75" s="367"/>
      <c r="AS75" s="367"/>
      <c r="AT75" s="61">
        <v>400</v>
      </c>
      <c r="AU75" s="14">
        <v>2567.9180000000001</v>
      </c>
      <c r="AV75" s="14">
        <v>44.935749999999999</v>
      </c>
      <c r="AW75" s="252">
        <v>2554.517157635576</v>
      </c>
      <c r="AX75" s="253">
        <v>45.759031863098784</v>
      </c>
      <c r="AY75" s="2">
        <f t="shared" si="55"/>
        <v>0.52185631957188972</v>
      </c>
      <c r="AZ75" s="37">
        <f t="shared" si="55"/>
        <v>1.8321311274403678</v>
      </c>
      <c r="BA75" s="215">
        <f t="shared" si="56"/>
        <v>179.58257607614314</v>
      </c>
      <c r="BB75" s="217">
        <f t="shared" si="56"/>
        <v>0.67779302610740666</v>
      </c>
      <c r="BC75" s="223"/>
      <c r="BD75" s="23"/>
      <c r="BE75" s="6">
        <v>2749.7660000000001</v>
      </c>
      <c r="BF75" s="6">
        <v>47.376510000000003</v>
      </c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20"/>
      <c r="BT75" s="20"/>
      <c r="BU75" s="8"/>
      <c r="BV75" s="20"/>
      <c r="BW75" s="20"/>
      <c r="CO75" s="135"/>
      <c r="CP75" s="136"/>
      <c r="CQ75" s="136"/>
      <c r="CR75" s="136"/>
      <c r="DK75" s="135"/>
      <c r="DL75" s="135"/>
      <c r="DM75" s="6"/>
      <c r="DN75" s="6"/>
      <c r="EG75" s="135"/>
      <c r="EH75" s="135"/>
      <c r="EI75" s="135"/>
      <c r="EJ75" s="136"/>
      <c r="EK75" s="136"/>
      <c r="EL75" s="135"/>
      <c r="EM75" s="135"/>
      <c r="EN75" s="135"/>
      <c r="EO75" s="135"/>
      <c r="EP75" s="135"/>
      <c r="EQ75" s="135"/>
      <c r="ER75" s="135"/>
      <c r="ES75" s="135"/>
      <c r="ET75" s="135"/>
      <c r="EU75" s="135"/>
      <c r="EV75" s="135"/>
      <c r="EW75" s="135"/>
      <c r="EX75" s="135"/>
      <c r="EY75" s="135"/>
      <c r="EZ75" s="135"/>
      <c r="FA75" s="135"/>
      <c r="FB75" s="135"/>
      <c r="FC75" s="135"/>
      <c r="FD75" s="135"/>
      <c r="FE75" s="135"/>
      <c r="FF75" s="135"/>
      <c r="FG75" s="135"/>
      <c r="FH75" s="135"/>
      <c r="FI75" s="135"/>
      <c r="FJ75" s="135"/>
      <c r="FK75" s="135"/>
      <c r="FL75" s="135"/>
      <c r="FM75" s="135"/>
      <c r="FN75" s="135"/>
    </row>
    <row r="76" spans="2:170" x14ac:dyDescent="0.2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31"/>
      <c r="O76" s="372"/>
      <c r="P76" s="367"/>
      <c r="Q76" s="367"/>
      <c r="R76" s="61">
        <v>450</v>
      </c>
      <c r="S76" s="14">
        <v>2554.9010951212963</v>
      </c>
      <c r="T76" s="14">
        <v>44.290426714614554</v>
      </c>
      <c r="U76" s="252">
        <v>2543.6552515617764</v>
      </c>
      <c r="V76" s="253">
        <v>45.39999793461984</v>
      </c>
      <c r="W76" s="2">
        <f t="shared" si="51"/>
        <v>0.44016747188352584</v>
      </c>
      <c r="X76" s="37">
        <f t="shared" si="51"/>
        <v>2.5052168206795797</v>
      </c>
      <c r="Y76" s="215">
        <f t="shared" si="52"/>
        <v>126.4689973651958</v>
      </c>
      <c r="Z76" s="217">
        <f t="shared" si="52"/>
        <v>1.2311482922640185</v>
      </c>
      <c r="AA76" s="223"/>
      <c r="AB76" s="23"/>
      <c r="AC76" s="372"/>
      <c r="AD76" s="367"/>
      <c r="AE76" s="367"/>
      <c r="AF76" s="61">
        <v>450</v>
      </c>
      <c r="AG76" s="14">
        <v>2650.2080000000001</v>
      </c>
      <c r="AH76" s="14">
        <v>44.563989999999997</v>
      </c>
      <c r="AI76" s="252">
        <v>2643.0615586165982</v>
      </c>
      <c r="AJ76" s="253">
        <v>45.302167079296574</v>
      </c>
      <c r="AK76" s="2">
        <f t="shared" si="53"/>
        <v>0.26965586789421458</v>
      </c>
      <c r="AL76" s="37">
        <f t="shared" si="53"/>
        <v>1.6564429695289331</v>
      </c>
      <c r="AM76" s="215">
        <f t="shared" si="54"/>
        <v>51.071624446399362</v>
      </c>
      <c r="AN76" s="217">
        <f t="shared" si="54"/>
        <v>0.54490540039882451</v>
      </c>
      <c r="AO76" s="223"/>
      <c r="AP76" s="23"/>
      <c r="AQ76" s="372"/>
      <c r="AR76" s="367"/>
      <c r="AS76" s="367"/>
      <c r="AT76" s="61">
        <v>450</v>
      </c>
      <c r="AU76" s="14">
        <v>2554.2649999999999</v>
      </c>
      <c r="AV76" s="14">
        <v>44.51491</v>
      </c>
      <c r="AW76" s="252">
        <v>2539.9869210300344</v>
      </c>
      <c r="AX76" s="253">
        <v>45.294612066752848</v>
      </c>
      <c r="AY76" s="2">
        <f t="shared" si="55"/>
        <v>0.55898972776769296</v>
      </c>
      <c r="AZ76" s="37">
        <f t="shared" si="55"/>
        <v>1.7515526073238092</v>
      </c>
      <c r="BA76" s="215">
        <f t="shared" si="56"/>
        <v>203.86353907257003</v>
      </c>
      <c r="BB76" s="217">
        <f t="shared" si="56"/>
        <v>0.60793531289866132</v>
      </c>
      <c r="BC76" s="223"/>
      <c r="BD76" s="23"/>
      <c r="BE76" s="6">
        <v>2735.8780000000002</v>
      </c>
      <c r="BF76" s="6">
        <v>46.987479999999998</v>
      </c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20"/>
      <c r="BT76" s="20"/>
      <c r="BU76" s="8"/>
      <c r="BV76" s="20"/>
      <c r="BW76" s="20"/>
      <c r="CO76" s="136"/>
      <c r="CP76" s="136"/>
      <c r="CQ76" s="136"/>
      <c r="CR76" s="136"/>
      <c r="DK76" s="135"/>
      <c r="DL76" s="136"/>
      <c r="DM76" s="6"/>
      <c r="DN76" s="6"/>
      <c r="EG76" s="135"/>
      <c r="EH76" s="136"/>
      <c r="EI76" s="135"/>
      <c r="EJ76" s="136"/>
      <c r="EK76" s="136"/>
      <c r="EL76" s="135"/>
      <c r="EM76" s="135"/>
      <c r="EN76" s="135"/>
      <c r="EO76" s="135"/>
      <c r="EP76" s="135"/>
      <c r="EQ76" s="135"/>
      <c r="ER76" s="135"/>
      <c r="ES76" s="135"/>
      <c r="ET76" s="135"/>
      <c r="EU76" s="135"/>
      <c r="EV76" s="135"/>
      <c r="EW76" s="135"/>
      <c r="EX76" s="135"/>
      <c r="EY76" s="135"/>
      <c r="EZ76" s="135"/>
      <c r="FA76" s="135"/>
      <c r="FB76" s="135"/>
      <c r="FC76" s="135"/>
      <c r="FD76" s="135"/>
      <c r="FE76" s="135"/>
      <c r="FF76" s="135"/>
      <c r="FG76" s="135"/>
      <c r="FH76" s="135"/>
      <c r="FI76" s="135"/>
      <c r="FJ76" s="135"/>
      <c r="FK76" s="135"/>
      <c r="FL76" s="135"/>
      <c r="FM76" s="135"/>
      <c r="FN76" s="135"/>
    </row>
    <row r="77" spans="2:170" x14ac:dyDescent="0.2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31"/>
      <c r="O77" s="372"/>
      <c r="P77" s="367"/>
      <c r="Q77" s="367"/>
      <c r="R77" s="61">
        <v>500</v>
      </c>
      <c r="S77" s="14">
        <v>2540.5763419957689</v>
      </c>
      <c r="T77" s="14">
        <v>43.811360743085551</v>
      </c>
      <c r="U77" s="252">
        <v>2529.1479056589819</v>
      </c>
      <c r="V77" s="253">
        <v>44.931144091862592</v>
      </c>
      <c r="W77" s="2">
        <f t="shared" si="51"/>
        <v>0.44983636775147051</v>
      </c>
      <c r="X77" s="37">
        <f t="shared" si="51"/>
        <v>2.5559200394244064</v>
      </c>
      <c r="Y77" s="215">
        <f t="shared" si="52"/>
        <v>130.6091571039922</v>
      </c>
      <c r="Z77" s="217">
        <f t="shared" si="52"/>
        <v>1.2539147481983242</v>
      </c>
      <c r="AA77" s="223"/>
      <c r="AB77" s="23"/>
      <c r="AC77" s="372"/>
      <c r="AD77" s="367"/>
      <c r="AE77" s="367"/>
      <c r="AF77" s="61">
        <v>500</v>
      </c>
      <c r="AG77" s="14">
        <v>2636.105</v>
      </c>
      <c r="AH77" s="14">
        <v>44.154110000000003</v>
      </c>
      <c r="AI77" s="252">
        <v>2628.8159557555223</v>
      </c>
      <c r="AJ77" s="253">
        <v>44.822853547293391</v>
      </c>
      <c r="AK77" s="2">
        <f t="shared" si="53"/>
        <v>0.27650811498319439</v>
      </c>
      <c r="AL77" s="37">
        <f t="shared" si="53"/>
        <v>1.5145669277296914</v>
      </c>
      <c r="AM77" s="215">
        <f t="shared" si="54"/>
        <v>53.130165997954016</v>
      </c>
      <c r="AN77" s="217">
        <f t="shared" si="54"/>
        <v>0.44721793204654453</v>
      </c>
      <c r="AO77" s="223"/>
      <c r="AP77" s="23"/>
      <c r="AQ77" s="372"/>
      <c r="AR77" s="367"/>
      <c r="AS77" s="367"/>
      <c r="AT77" s="61">
        <v>500</v>
      </c>
      <c r="AU77" s="14">
        <v>2540.6559999999999</v>
      </c>
      <c r="AV77" s="14">
        <v>44.091419999999999</v>
      </c>
      <c r="AW77" s="252">
        <v>2525.4850940586284</v>
      </c>
      <c r="AX77" s="253">
        <v>44.814721069130478</v>
      </c>
      <c r="AY77" s="2">
        <f t="shared" si="55"/>
        <v>0.59712554322078748</v>
      </c>
      <c r="AZ77" s="37">
        <f t="shared" si="55"/>
        <v>1.6404576426218038</v>
      </c>
      <c r="BA77" s="215">
        <f t="shared" si="56"/>
        <v>230.15638708194197</v>
      </c>
      <c r="BB77" s="217">
        <f t="shared" si="56"/>
        <v>0.5231644366052931</v>
      </c>
      <c r="BC77" s="223"/>
      <c r="BD77" s="23"/>
      <c r="BE77" s="6">
        <v>2722.0219999999999</v>
      </c>
      <c r="BF77" s="6">
        <v>46.596699999999998</v>
      </c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20"/>
      <c r="BT77" s="20"/>
      <c r="BU77" s="8"/>
      <c r="BV77" s="20"/>
      <c r="BW77" s="20"/>
      <c r="CO77" s="136"/>
      <c r="CP77" s="136"/>
      <c r="CQ77" s="136"/>
      <c r="CR77" s="136"/>
      <c r="DK77" s="135"/>
      <c r="DL77" s="136"/>
      <c r="DM77" s="6"/>
      <c r="DN77" s="6"/>
      <c r="EG77" s="135"/>
      <c r="EH77" s="136"/>
      <c r="EI77" s="135"/>
      <c r="EJ77" s="136"/>
      <c r="EK77" s="136"/>
      <c r="EL77" s="135"/>
      <c r="EM77" s="135"/>
      <c r="EN77" s="135"/>
      <c r="EO77" s="135"/>
      <c r="EP77" s="135"/>
      <c r="EQ77" s="135"/>
      <c r="ER77" s="135"/>
      <c r="ES77" s="135"/>
      <c r="ET77" s="135"/>
      <c r="EU77" s="135"/>
      <c r="EV77" s="135"/>
      <c r="EW77" s="135"/>
      <c r="EX77" s="135"/>
      <c r="EY77" s="135"/>
      <c r="EZ77" s="135"/>
      <c r="FA77" s="135"/>
      <c r="FB77" s="135"/>
      <c r="FC77" s="135"/>
      <c r="FD77" s="135"/>
      <c r="FE77" s="135"/>
      <c r="FF77" s="135"/>
      <c r="FG77" s="135"/>
      <c r="FH77" s="135"/>
      <c r="FI77" s="135"/>
      <c r="FJ77" s="135"/>
      <c r="FK77" s="135"/>
      <c r="FL77" s="135"/>
      <c r="FM77" s="135"/>
      <c r="FN77" s="135"/>
    </row>
    <row r="78" spans="2:170" x14ac:dyDescent="0.2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31"/>
      <c r="O78" s="372"/>
      <c r="P78" s="367"/>
      <c r="Q78" s="367"/>
      <c r="R78" s="61">
        <v>550</v>
      </c>
      <c r="S78" s="14">
        <v>2526.2825510928969</v>
      </c>
      <c r="T78" s="14">
        <v>43.329142636977735</v>
      </c>
      <c r="U78" s="252">
        <v>2514.6696440378896</v>
      </c>
      <c r="V78" s="253">
        <v>44.44840503729958</v>
      </c>
      <c r="W78" s="2">
        <f t="shared" si="51"/>
        <v>0.4596836189199604</v>
      </c>
      <c r="X78" s="37">
        <f t="shared" si="51"/>
        <v>2.5831630450186864</v>
      </c>
      <c r="Y78" s="215">
        <f t="shared" si="52"/>
        <v>134.85961026823892</v>
      </c>
      <c r="Z78" s="217">
        <f t="shared" si="52"/>
        <v>1.2527483207742161</v>
      </c>
      <c r="AA78" s="223"/>
      <c r="AB78" s="23"/>
      <c r="AC78" s="372"/>
      <c r="AD78" s="367"/>
      <c r="AE78" s="367"/>
      <c r="AF78" s="61">
        <v>550</v>
      </c>
      <c r="AG78" s="14">
        <v>2622.0349999999999</v>
      </c>
      <c r="AH78" s="14">
        <v>43.740920000000003</v>
      </c>
      <c r="AI78" s="252">
        <v>2614.6015471539058</v>
      </c>
      <c r="AJ78" s="253">
        <v>44.330705088252721</v>
      </c>
      <c r="AK78" s="2">
        <f t="shared" si="53"/>
        <v>0.28349937533610509</v>
      </c>
      <c r="AL78" s="37">
        <f t="shared" si="53"/>
        <v>1.3483600442165322</v>
      </c>
      <c r="AM78" s="215">
        <f t="shared" si="54"/>
        <v>55.256221215103615</v>
      </c>
      <c r="AN78" s="217">
        <f t="shared" si="54"/>
        <v>0.3478464503252664</v>
      </c>
      <c r="AO78" s="223"/>
      <c r="AP78" s="23"/>
      <c r="AQ78" s="372"/>
      <c r="AR78" s="367"/>
      <c r="AS78" s="367"/>
      <c r="AT78" s="61">
        <v>550</v>
      </c>
      <c r="AU78" s="14">
        <v>2527.08</v>
      </c>
      <c r="AV78" s="14">
        <v>43.665140000000001</v>
      </c>
      <c r="AW78" s="252">
        <v>2511.0139022277722</v>
      </c>
      <c r="AX78" s="253">
        <v>44.322023489782474</v>
      </c>
      <c r="AY78" s="2">
        <f t="shared" si="55"/>
        <v>0.63575738687448557</v>
      </c>
      <c r="AZ78" s="37">
        <f t="shared" si="55"/>
        <v>1.5043659307687389</v>
      </c>
      <c r="BA78" s="215">
        <f t="shared" si="56"/>
        <v>258.11949762678142</v>
      </c>
      <c r="BB78" s="217">
        <f t="shared" si="56"/>
        <v>0.4314959191488002</v>
      </c>
      <c r="BC78" s="223"/>
      <c r="BD78" s="23"/>
      <c r="BE78" s="6">
        <v>2708.1970000000001</v>
      </c>
      <c r="BF78" s="6">
        <v>46.200409999999998</v>
      </c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20"/>
      <c r="BT78" s="20"/>
      <c r="BU78" s="8"/>
      <c r="BV78" s="20"/>
      <c r="BW78" s="20"/>
      <c r="CO78" s="136"/>
      <c r="CP78" s="136"/>
      <c r="CQ78" s="136"/>
      <c r="CR78" s="136"/>
      <c r="DK78" s="135"/>
      <c r="DL78" s="136"/>
      <c r="DM78" s="6"/>
      <c r="DN78" s="6"/>
      <c r="EG78" s="135"/>
      <c r="EH78" s="136"/>
      <c r="EI78" s="135"/>
      <c r="EJ78" s="136"/>
      <c r="EK78" s="136"/>
      <c r="EL78" s="135"/>
      <c r="EM78" s="135"/>
      <c r="EN78" s="135"/>
      <c r="EO78" s="135"/>
      <c r="EP78" s="135"/>
      <c r="EQ78" s="135"/>
      <c r="ER78" s="135"/>
      <c r="ES78" s="135"/>
      <c r="ET78" s="135"/>
      <c r="EU78" s="135"/>
      <c r="EV78" s="135"/>
      <c r="EW78" s="135"/>
      <c r="EX78" s="135"/>
      <c r="EY78" s="135"/>
      <c r="EZ78" s="135"/>
      <c r="FA78" s="135"/>
      <c r="FB78" s="135"/>
      <c r="FC78" s="135"/>
      <c r="FD78" s="135"/>
      <c r="FE78" s="135"/>
      <c r="FF78" s="135"/>
      <c r="FG78" s="135"/>
      <c r="FH78" s="135"/>
      <c r="FI78" s="135"/>
      <c r="FJ78" s="135"/>
      <c r="FK78" s="135"/>
      <c r="FL78" s="135"/>
      <c r="FM78" s="135"/>
      <c r="FN78" s="135"/>
    </row>
    <row r="79" spans="2:170" x14ac:dyDescent="0.2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31"/>
      <c r="O79" s="372"/>
      <c r="P79" s="367"/>
      <c r="Q79" s="367"/>
      <c r="R79" s="61">
        <v>600</v>
      </c>
      <c r="S79" s="14">
        <v>2512.0202386766518</v>
      </c>
      <c r="T79" s="14">
        <v>42.844239875464801</v>
      </c>
      <c r="U79" s="252">
        <v>2500.2224730165894</v>
      </c>
      <c r="V79" s="253">
        <v>43.954030570656428</v>
      </c>
      <c r="W79" s="2">
        <f t="shared" si="51"/>
        <v>0.4696524923810938</v>
      </c>
      <c r="X79" s="37">
        <f t="shared" si="51"/>
        <v>2.5902914800623185</v>
      </c>
      <c r="Y79" s="215">
        <f t="shared" si="52"/>
        <v>139.1872745697475</v>
      </c>
      <c r="Z79" s="217">
        <f t="shared" si="52"/>
        <v>1.2316353871339152</v>
      </c>
      <c r="AA79" s="223"/>
      <c r="AB79" s="23"/>
      <c r="AC79" s="372"/>
      <c r="AD79" s="367"/>
      <c r="AE79" s="367"/>
      <c r="AF79" s="61">
        <v>600</v>
      </c>
      <c r="AG79" s="14">
        <v>2603.4459999999999</v>
      </c>
      <c r="AH79" s="14">
        <v>43.172280000000001</v>
      </c>
      <c r="AI79" s="252">
        <v>2600.4201981280785</v>
      </c>
      <c r="AJ79" s="253">
        <v>43.827926306433277</v>
      </c>
      <c r="AK79" s="2">
        <f t="shared" si="53"/>
        <v>0.11622295495744604</v>
      </c>
      <c r="AL79" s="37">
        <f t="shared" si="53"/>
        <v>1.5186742660644192</v>
      </c>
      <c r="AM79" s="215">
        <f t="shared" si="54"/>
        <v>9.1554769681232333</v>
      </c>
      <c r="AN79" s="217">
        <f t="shared" si="54"/>
        <v>0.4298720791395973</v>
      </c>
      <c r="AO79" s="223"/>
      <c r="AP79" s="23"/>
      <c r="AQ79" s="372"/>
      <c r="AR79" s="367"/>
      <c r="AS79" s="367"/>
      <c r="AT79" s="61">
        <v>600</v>
      </c>
      <c r="AU79" s="14">
        <v>2509.1469999999999</v>
      </c>
      <c r="AV79" s="14">
        <v>43.097610000000003</v>
      </c>
      <c r="AW79" s="252">
        <v>2496.5752055107673</v>
      </c>
      <c r="AX79" s="253">
        <v>43.818726775755174</v>
      </c>
      <c r="AY79" s="2">
        <f t="shared" si="55"/>
        <v>0.50103857961421217</v>
      </c>
      <c r="AZ79" s="37">
        <f t="shared" si="55"/>
        <v>1.6732175537232126</v>
      </c>
      <c r="BA79" s="215">
        <f t="shared" si="56"/>
        <v>158.05001667949958</v>
      </c>
      <c r="BB79" s="217">
        <f t="shared" si="56"/>
        <v>0.5200094042755331</v>
      </c>
      <c r="BC79" s="223"/>
      <c r="BD79" s="23"/>
      <c r="BE79" s="6">
        <v>2692.7240000000002</v>
      </c>
      <c r="BF79" s="6">
        <v>45.77225</v>
      </c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20"/>
      <c r="BT79" s="20"/>
      <c r="BU79" s="8"/>
      <c r="BV79" s="20"/>
      <c r="BW79" s="20"/>
      <c r="CO79" s="136"/>
      <c r="CP79" s="136"/>
      <c r="CQ79" s="136"/>
      <c r="CR79" s="136"/>
      <c r="DK79" s="135"/>
      <c r="DL79" s="136"/>
      <c r="DM79" s="6"/>
      <c r="DN79" s="6"/>
      <c r="EG79" s="135"/>
      <c r="EH79" s="136"/>
      <c r="EI79" s="135"/>
      <c r="EJ79" s="136"/>
      <c r="EK79" s="136"/>
      <c r="EL79" s="135"/>
      <c r="EM79" s="135"/>
      <c r="EN79" s="135"/>
      <c r="EO79" s="135"/>
      <c r="EP79" s="135"/>
      <c r="EQ79" s="135"/>
      <c r="ER79" s="135"/>
      <c r="ES79" s="135"/>
      <c r="ET79" s="135"/>
      <c r="EU79" s="135"/>
      <c r="EV79" s="135"/>
      <c r="EW79" s="135"/>
      <c r="EX79" s="135"/>
      <c r="EY79" s="135"/>
      <c r="EZ79" s="135"/>
      <c r="FA79" s="135"/>
      <c r="FB79" s="135"/>
      <c r="FC79" s="135"/>
      <c r="FD79" s="135"/>
      <c r="FE79" s="135"/>
      <c r="FF79" s="135"/>
      <c r="FG79" s="135"/>
      <c r="FH79" s="135"/>
      <c r="FI79" s="135"/>
      <c r="FJ79" s="135"/>
      <c r="FK79" s="135"/>
      <c r="FL79" s="135"/>
      <c r="FM79" s="135"/>
      <c r="FN79" s="135"/>
    </row>
    <row r="80" spans="2:170" x14ac:dyDescent="0.2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31"/>
      <c r="O80" s="372"/>
      <c r="P80" s="367"/>
      <c r="Q80" s="367"/>
      <c r="R80" s="61">
        <v>650</v>
      </c>
      <c r="S80" s="14">
        <v>2497.7898571961609</v>
      </c>
      <c r="T80" s="14">
        <v>42.357051109242384</v>
      </c>
      <c r="U80" s="252">
        <v>2485.8080906027535</v>
      </c>
      <c r="V80" s="253">
        <v>43.449907511532167</v>
      </c>
      <c r="W80" s="2">
        <f t="shared" si="51"/>
        <v>0.47969474128849643</v>
      </c>
      <c r="X80" s="37">
        <f t="shared" si="51"/>
        <v>2.5801050206994223</v>
      </c>
      <c r="Y80" s="215">
        <f t="shared" si="52"/>
        <v>143.56273069889426</v>
      </c>
      <c r="Z80" s="217">
        <f t="shared" si="52"/>
        <v>1.1943351160257683</v>
      </c>
      <c r="AA80" s="223"/>
      <c r="AB80" s="23"/>
      <c r="AC80" s="372"/>
      <c r="AD80" s="367"/>
      <c r="AE80" s="367"/>
      <c r="AF80" s="61">
        <v>650</v>
      </c>
      <c r="AG80" s="14">
        <v>2588.7489999999998</v>
      </c>
      <c r="AH80" s="14">
        <v>42.716209999999997</v>
      </c>
      <c r="AI80" s="252">
        <v>2586.2734716262134</v>
      </c>
      <c r="AJ80" s="253">
        <v>43.316344627616573</v>
      </c>
      <c r="AK80" s="2">
        <f t="shared" si="53"/>
        <v>9.562643476777187E-2</v>
      </c>
      <c r="AL80" s="37">
        <f t="shared" si="53"/>
        <v>1.404934163439538</v>
      </c>
      <c r="AM80" s="215">
        <f t="shared" si="54"/>
        <v>6.1282407294212735</v>
      </c>
      <c r="AN80" s="217">
        <f t="shared" si="54"/>
        <v>0.36016157126448661</v>
      </c>
      <c r="AO80" s="223"/>
      <c r="AP80" s="23"/>
      <c r="AQ80" s="372"/>
      <c r="AR80" s="367"/>
      <c r="AS80" s="367"/>
      <c r="AT80" s="61">
        <v>650</v>
      </c>
      <c r="AU80" s="14">
        <v>2494.9690000000001</v>
      </c>
      <c r="AV80" s="14">
        <v>42.651519999999998</v>
      </c>
      <c r="AW80" s="252">
        <v>2482.1705611035159</v>
      </c>
      <c r="AX80" s="253">
        <v>43.306659439713897</v>
      </c>
      <c r="AY80" s="2">
        <f t="shared" si="55"/>
        <v>0.51296985639838355</v>
      </c>
      <c r="AZ80" s="37">
        <f t="shared" si="55"/>
        <v>1.536028351894374</v>
      </c>
      <c r="BA80" s="215">
        <f t="shared" si="56"/>
        <v>163.80003818703935</v>
      </c>
      <c r="BB80" s="217">
        <f t="shared" si="56"/>
        <v>0.4292076854686418</v>
      </c>
      <c r="BC80" s="223"/>
      <c r="BD80" s="23"/>
      <c r="BE80" s="6">
        <v>2678.5210000000002</v>
      </c>
      <c r="BF80" s="6">
        <v>45.373370000000001</v>
      </c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20"/>
      <c r="BT80" s="20"/>
      <c r="BU80" s="8"/>
      <c r="BV80" s="20"/>
      <c r="BW80" s="20"/>
      <c r="CO80" s="136"/>
      <c r="CP80" s="136"/>
      <c r="CQ80" s="136"/>
      <c r="CR80" s="136"/>
      <c r="DK80" s="135"/>
      <c r="DL80" s="136"/>
      <c r="DM80" s="6"/>
      <c r="DN80" s="6"/>
      <c r="EG80" s="135"/>
      <c r="EH80" s="136"/>
      <c r="EI80" s="135"/>
      <c r="EJ80" s="136"/>
      <c r="EK80" s="136"/>
      <c r="EL80" s="135"/>
      <c r="EM80" s="135"/>
      <c r="EN80" s="135"/>
      <c r="EO80" s="135"/>
      <c r="EP80" s="135"/>
      <c r="EQ80" s="135"/>
      <c r="ER80" s="135"/>
      <c r="ES80" s="135"/>
      <c r="ET80" s="135"/>
      <c r="EU80" s="135"/>
      <c r="EV80" s="135"/>
      <c r="EW80" s="135"/>
      <c r="EX80" s="135"/>
      <c r="EY80" s="135"/>
      <c r="EZ80" s="135"/>
      <c r="FA80" s="135"/>
      <c r="FB80" s="135"/>
      <c r="FC80" s="135"/>
      <c r="FD80" s="135"/>
      <c r="FE80" s="135"/>
      <c r="FF80" s="135"/>
      <c r="FG80" s="135"/>
      <c r="FH80" s="135"/>
      <c r="FI80" s="135"/>
      <c r="FJ80" s="135"/>
      <c r="FK80" s="135"/>
      <c r="FL80" s="135"/>
      <c r="FM80" s="135"/>
      <c r="FN80" s="135"/>
    </row>
    <row r="81" spans="2:170" x14ac:dyDescent="0.2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31"/>
      <c r="O81" s="372"/>
      <c r="P81" s="367"/>
      <c r="Q81" s="367"/>
      <c r="R81" s="61">
        <v>700</v>
      </c>
      <c r="S81" s="14">
        <v>2483.5918047118166</v>
      </c>
      <c r="T81" s="14">
        <v>41.867916225493467</v>
      </c>
      <c r="U81" s="252">
        <v>2471.4279362744933</v>
      </c>
      <c r="V81" s="253">
        <v>42.937618091938639</v>
      </c>
      <c r="W81" s="2">
        <f t="shared" si="51"/>
        <v>0.48976922915618887</v>
      </c>
      <c r="X81" s="37">
        <f t="shared" si="51"/>
        <v>2.5549441263900974</v>
      </c>
      <c r="Y81" s="215">
        <f t="shared" si="52"/>
        <v>147.95969536051106</v>
      </c>
      <c r="Z81" s="217">
        <f t="shared" si="52"/>
        <v>1.1442620830762842</v>
      </c>
      <c r="AA81" s="223"/>
      <c r="AB81" s="23"/>
      <c r="AC81" s="372"/>
      <c r="AD81" s="367"/>
      <c r="AE81" s="367"/>
      <c r="AF81" s="61">
        <v>700</v>
      </c>
      <c r="AG81" s="14">
        <v>2574.0880000000002</v>
      </c>
      <c r="AH81" s="14">
        <v>42.260060000000003</v>
      </c>
      <c r="AI81" s="252">
        <v>2572.1626800013369</v>
      </c>
      <c r="AJ81" s="253">
        <v>42.797474643186547</v>
      </c>
      <c r="AK81" s="2">
        <f t="shared" si="53"/>
        <v>7.4796199611797495E-2</v>
      </c>
      <c r="AL81" s="37">
        <f t="shared" si="53"/>
        <v>1.2716845247889947</v>
      </c>
      <c r="AM81" s="215">
        <f t="shared" si="54"/>
        <v>3.7068570972529504</v>
      </c>
      <c r="AN81" s="217">
        <f t="shared" si="54"/>
        <v>0.28881449871132048</v>
      </c>
      <c r="AO81" s="223"/>
      <c r="AP81" s="23"/>
      <c r="AQ81" s="372"/>
      <c r="AR81" s="367"/>
      <c r="AS81" s="367"/>
      <c r="AT81" s="61">
        <v>700</v>
      </c>
      <c r="AU81" s="14">
        <v>2480.8270000000002</v>
      </c>
      <c r="AV81" s="14">
        <v>42.203780000000002</v>
      </c>
      <c r="AW81" s="252">
        <v>2467.8012754410456</v>
      </c>
      <c r="AX81" s="253">
        <v>42.78733590677011</v>
      </c>
      <c r="AY81" s="2">
        <f t="shared" si="55"/>
        <v>0.5250557398381509</v>
      </c>
      <c r="AZ81" s="37">
        <f t="shared" si="55"/>
        <v>1.3827100481760364</v>
      </c>
      <c r="BA81" s="215">
        <f t="shared" si="56"/>
        <v>169.6695002857532</v>
      </c>
      <c r="BB81" s="217">
        <f t="shared" si="56"/>
        <v>0.34053749632628344</v>
      </c>
      <c r="BC81" s="223"/>
      <c r="BD81" s="23"/>
      <c r="BE81" s="6">
        <v>2664.3530000000001</v>
      </c>
      <c r="BF81" s="6">
        <v>44.970649999999999</v>
      </c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20"/>
      <c r="BT81" s="20"/>
      <c r="BU81" s="8"/>
      <c r="BV81" s="20"/>
      <c r="BW81" s="20"/>
      <c r="CO81" s="136"/>
      <c r="CP81" s="136"/>
      <c r="CQ81" s="136"/>
      <c r="CR81" s="136"/>
      <c r="DK81" s="135"/>
      <c r="DL81" s="136"/>
      <c r="DM81" s="6"/>
      <c r="DN81" s="6"/>
      <c r="EG81" s="135"/>
      <c r="EH81" s="136"/>
      <c r="EI81" s="135"/>
      <c r="EJ81" s="136"/>
      <c r="EK81" s="136"/>
      <c r="EL81" s="135"/>
      <c r="EM81" s="135"/>
      <c r="EN81" s="135"/>
      <c r="EO81" s="135"/>
      <c r="EP81" s="135"/>
      <c r="EQ81" s="135"/>
      <c r="ER81" s="135"/>
      <c r="ES81" s="135"/>
      <c r="ET81" s="135"/>
      <c r="EU81" s="135"/>
      <c r="EV81" s="135"/>
      <c r="EW81" s="135"/>
      <c r="EX81" s="135"/>
      <c r="EY81" s="135"/>
      <c r="EZ81" s="135"/>
      <c r="FA81" s="135"/>
      <c r="FB81" s="135"/>
      <c r="FC81" s="135"/>
      <c r="FD81" s="135"/>
      <c r="FE81" s="135"/>
      <c r="FF81" s="135"/>
      <c r="FG81" s="135"/>
      <c r="FH81" s="135"/>
      <c r="FI81" s="135"/>
      <c r="FJ81" s="135"/>
      <c r="FK81" s="135"/>
      <c r="FL81" s="135"/>
      <c r="FM81" s="135"/>
      <c r="FN81" s="135"/>
    </row>
    <row r="82" spans="2:170" x14ac:dyDescent="0.2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31"/>
      <c r="O82" s="372"/>
      <c r="P82" s="367"/>
      <c r="Q82" s="367"/>
      <c r="R82" s="61">
        <v>750</v>
      </c>
      <c r="S82" s="14">
        <v>2469.4264329432172</v>
      </c>
      <c r="T82" s="14">
        <v>41.377124948434314</v>
      </c>
      <c r="U82" s="252">
        <v>2457.0832327534367</v>
      </c>
      <c r="V82" s="253">
        <v>42.418488955791858</v>
      </c>
      <c r="W82" s="2">
        <f t="shared" si="51"/>
        <v>0.49984077375688485</v>
      </c>
      <c r="X82" s="37">
        <f t="shared" si="51"/>
        <v>2.5167626041087425</v>
      </c>
      <c r="Y82" s="215">
        <f t="shared" si="52"/>
        <v>152.35459092499536</v>
      </c>
      <c r="Z82" s="217">
        <f t="shared" si="52"/>
        <v>1.0844389958197622</v>
      </c>
      <c r="AA82" s="223"/>
      <c r="AB82" s="23"/>
      <c r="AC82" s="372"/>
      <c r="AD82" s="367"/>
      <c r="AE82" s="367"/>
      <c r="AF82" s="61">
        <v>750</v>
      </c>
      <c r="AG82" s="14">
        <v>2559.4630000000002</v>
      </c>
      <c r="AH82" s="14">
        <v>41.801589999999997</v>
      </c>
      <c r="AI82" s="252">
        <v>2558.0889279526932</v>
      </c>
      <c r="AJ82" s="253">
        <v>42.272571484642761</v>
      </c>
      <c r="AK82" s="2">
        <f t="shared" si="53"/>
        <v>5.3685950814955377E-2</v>
      </c>
      <c r="AL82" s="37">
        <f t="shared" si="53"/>
        <v>1.1267071052626547</v>
      </c>
      <c r="AM82" s="215">
        <f t="shared" si="54"/>
        <v>1.8880739911903994</v>
      </c>
      <c r="AN82" s="217">
        <f t="shared" si="54"/>
        <v>0.22182355887630154</v>
      </c>
      <c r="AO82" s="223"/>
      <c r="AP82" s="23"/>
      <c r="AQ82" s="372"/>
      <c r="AR82" s="367"/>
      <c r="AS82" s="367"/>
      <c r="AT82" s="61">
        <v>750</v>
      </c>
      <c r="AU82" s="14">
        <v>2466.7199999999998</v>
      </c>
      <c r="AV82" s="14">
        <v>41.75329</v>
      </c>
      <c r="AW82" s="252">
        <v>2453.4684473129842</v>
      </c>
      <c r="AX82" s="253">
        <v>42.262010273873294</v>
      </c>
      <c r="AY82" s="2">
        <f t="shared" si="55"/>
        <v>0.5372134935061802</v>
      </c>
      <c r="AZ82" s="37">
        <f t="shared" si="55"/>
        <v>1.2183956614515745</v>
      </c>
      <c r="BA82" s="215">
        <f t="shared" si="56"/>
        <v>175.6036486167516</v>
      </c>
      <c r="BB82" s="217">
        <f t="shared" si="56"/>
        <v>0.25879631704971934</v>
      </c>
      <c r="BC82" s="223"/>
      <c r="BD82" s="23"/>
      <c r="BE82" s="6">
        <v>2650.2080000000001</v>
      </c>
      <c r="BF82" s="6">
        <v>44.563989999999997</v>
      </c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20"/>
      <c r="BT82" s="20"/>
      <c r="BU82" s="8"/>
      <c r="BV82" s="20"/>
      <c r="BW82" s="20"/>
      <c r="CO82" s="136"/>
      <c r="CP82" s="136"/>
      <c r="CQ82" s="136"/>
      <c r="CR82" s="136"/>
      <c r="DK82" s="135"/>
      <c r="DL82" s="136"/>
      <c r="DM82" s="6"/>
      <c r="DN82" s="6"/>
      <c r="EG82" s="135"/>
      <c r="EH82" s="136"/>
      <c r="EI82" s="135"/>
      <c r="EJ82" s="136"/>
      <c r="EK82" s="136"/>
      <c r="EL82" s="135"/>
      <c r="EM82" s="135"/>
      <c r="EN82" s="135"/>
      <c r="EO82" s="135"/>
      <c r="EP82" s="135"/>
      <c r="EQ82" s="135"/>
      <c r="ER82" s="135"/>
      <c r="ES82" s="135"/>
      <c r="ET82" s="135"/>
      <c r="EU82" s="135"/>
      <c r="EV82" s="135"/>
      <c r="EW82" s="135"/>
      <c r="EX82" s="135"/>
      <c r="EY82" s="135"/>
      <c r="EZ82" s="135"/>
      <c r="FA82" s="135"/>
      <c r="FB82" s="135"/>
      <c r="FC82" s="135"/>
      <c r="FD82" s="135"/>
      <c r="FE82" s="135"/>
      <c r="FF82" s="135"/>
      <c r="FG82" s="135"/>
      <c r="FH82" s="135"/>
      <c r="FI82" s="135"/>
      <c r="FJ82" s="135"/>
      <c r="FK82" s="135"/>
      <c r="FL82" s="135"/>
      <c r="FM82" s="135"/>
      <c r="FN82" s="135"/>
    </row>
    <row r="83" spans="2:170" x14ac:dyDescent="0.2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31"/>
      <c r="O83" s="372"/>
      <c r="P83" s="367"/>
      <c r="Q83" s="367"/>
      <c r="R83" s="61">
        <v>800</v>
      </c>
      <c r="S83" s="14">
        <v>2455.29405413944</v>
      </c>
      <c r="T83" s="14">
        <v>40.884924188240944</v>
      </c>
      <c r="U83" s="252">
        <v>2442.7750210581612</v>
      </c>
      <c r="V83" s="253">
        <v>41.893632284291307</v>
      </c>
      <c r="W83" s="2">
        <f t="shared" si="51"/>
        <v>0.50987917557869311</v>
      </c>
      <c r="X83" s="37">
        <f t="shared" si="51"/>
        <v>2.4671883734114415</v>
      </c>
      <c r="Y83" s="215">
        <f t="shared" si="52"/>
        <v>156.7261892901542</v>
      </c>
      <c r="Z83" s="217">
        <f t="shared" si="52"/>
        <v>1.0174920230375477</v>
      </c>
      <c r="AA83" s="223"/>
      <c r="AB83" s="23"/>
      <c r="AC83" s="372"/>
      <c r="AD83" s="367"/>
      <c r="AE83" s="367"/>
      <c r="AF83" s="61">
        <v>800</v>
      </c>
      <c r="AG83" s="14">
        <v>2544.8739999999998</v>
      </c>
      <c r="AH83" s="14">
        <v>41.341009999999997</v>
      </c>
      <c r="AI83" s="252">
        <v>2544.0531481410962</v>
      </c>
      <c r="AJ83" s="253">
        <v>41.742675105311967</v>
      </c>
      <c r="AK83" s="2">
        <f t="shared" si="53"/>
        <v>3.2255108068358282E-2</v>
      </c>
      <c r="AL83" s="37">
        <f t="shared" si="53"/>
        <v>0.97158996674723297</v>
      </c>
      <c r="AM83" s="215">
        <f t="shared" si="54"/>
        <v>0.67379777426541698</v>
      </c>
      <c r="AN83" s="217">
        <f t="shared" si="54"/>
        <v>0.1613348568252761</v>
      </c>
      <c r="AO83" s="223"/>
      <c r="AP83" s="23"/>
      <c r="AQ83" s="372"/>
      <c r="AR83" s="367"/>
      <c r="AS83" s="367"/>
      <c r="AT83" s="61">
        <v>800</v>
      </c>
      <c r="AU83" s="14">
        <v>2452.6469999999999</v>
      </c>
      <c r="AV83" s="14">
        <v>41.300260000000002</v>
      </c>
      <c r="AW83" s="252">
        <v>2439.1730035998512</v>
      </c>
      <c r="AX83" s="253">
        <v>41.731720883719888</v>
      </c>
      <c r="AY83" s="2">
        <f t="shared" si="55"/>
        <v>0.5493654977723551</v>
      </c>
      <c r="AZ83" s="37">
        <f t="shared" si="55"/>
        <v>1.0446928995601628</v>
      </c>
      <c r="BA83" s="215">
        <f t="shared" si="56"/>
        <v>181.54857899122106</v>
      </c>
      <c r="BB83" s="217">
        <f t="shared" si="56"/>
        <v>0.18615849418034508</v>
      </c>
      <c r="BC83" s="223"/>
      <c r="BD83" s="23"/>
      <c r="BE83" s="6">
        <v>2636.105</v>
      </c>
      <c r="BF83" s="6">
        <v>44.154110000000003</v>
      </c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20"/>
      <c r="BT83" s="20"/>
      <c r="BU83" s="8"/>
      <c r="BV83" s="20"/>
      <c r="BW83" s="20"/>
      <c r="CM83" s="135"/>
      <c r="CN83" s="136"/>
      <c r="CO83" s="136"/>
      <c r="CP83" s="136"/>
      <c r="CQ83" s="136"/>
      <c r="CR83" s="136"/>
      <c r="DI83" s="135"/>
      <c r="DJ83" s="135"/>
      <c r="DK83" s="135"/>
      <c r="DL83" s="136"/>
      <c r="DM83" s="6"/>
      <c r="DN83" s="6"/>
      <c r="EE83" s="135"/>
      <c r="EF83" s="135"/>
      <c r="EG83" s="135"/>
      <c r="EH83" s="136"/>
      <c r="EI83" s="136"/>
      <c r="EJ83" s="136"/>
      <c r="EK83" s="136"/>
      <c r="EL83" s="135"/>
      <c r="EM83" s="135"/>
      <c r="EN83" s="135"/>
      <c r="EO83" s="135"/>
      <c r="EP83" s="135"/>
      <c r="EQ83" s="135"/>
      <c r="ER83" s="135"/>
      <c r="ES83" s="135"/>
      <c r="ET83" s="135"/>
      <c r="EU83" s="135"/>
      <c r="EV83" s="135"/>
      <c r="EW83" s="135"/>
      <c r="EX83" s="135"/>
      <c r="EY83" s="135"/>
      <c r="EZ83" s="135"/>
      <c r="FA83" s="135"/>
      <c r="FB83" s="135"/>
      <c r="FC83" s="135"/>
      <c r="FD83" s="135"/>
      <c r="FE83" s="135"/>
      <c r="FF83" s="135"/>
      <c r="FG83" s="135"/>
      <c r="FH83" s="135"/>
      <c r="FI83" s="135"/>
      <c r="FJ83" s="135"/>
      <c r="FK83" s="135"/>
      <c r="FL83" s="135"/>
      <c r="FM83" s="135"/>
      <c r="FN83" s="135"/>
    </row>
    <row r="84" spans="2:170" x14ac:dyDescent="0.2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31"/>
      <c r="O84" s="372"/>
      <c r="P84" s="367"/>
      <c r="Q84" s="367"/>
      <c r="R84" s="61">
        <v>850</v>
      </c>
      <c r="S84" s="14">
        <v>2441.1949469430165</v>
      </c>
      <c r="T84" s="14">
        <v>40.391524320053037</v>
      </c>
      <c r="U84" s="252">
        <v>2428.5041899177963</v>
      </c>
      <c r="V84" s="253">
        <v>41.363980316870801</v>
      </c>
      <c r="W84" s="2">
        <f t="shared" si="51"/>
        <v>0.51985840135840533</v>
      </c>
      <c r="X84" s="37">
        <f t="shared" si="51"/>
        <v>2.4075743938561205</v>
      </c>
      <c r="Y84" s="215">
        <f t="shared" si="52"/>
        <v>161.05531387317424</v>
      </c>
      <c r="Z84" s="217">
        <f t="shared" si="52"/>
        <v>0.94567066574683178</v>
      </c>
      <c r="AA84" s="223"/>
      <c r="AB84" s="23"/>
      <c r="AC84" s="372"/>
      <c r="AD84" s="367"/>
      <c r="AE84" s="367"/>
      <c r="AF84" s="61">
        <v>850</v>
      </c>
      <c r="AG84" s="14">
        <v>2530.3200000000002</v>
      </c>
      <c r="AH84" s="14">
        <v>40.878340000000001</v>
      </c>
      <c r="AI84" s="252">
        <v>2530.0561307262865</v>
      </c>
      <c r="AJ84" s="253">
        <v>41.20864702137537</v>
      </c>
      <c r="AK84" s="2">
        <f t="shared" si="53"/>
        <v>1.0428296567773275E-2</v>
      </c>
      <c r="AL84" s="37">
        <f t="shared" si="53"/>
        <v>0.80802454643551691</v>
      </c>
      <c r="AM84" s="215">
        <f t="shared" si="54"/>
        <v>6.9626993610185373E-2</v>
      </c>
      <c r="AN84" s="217">
        <f t="shared" si="54"/>
        <v>0.10910272836986813</v>
      </c>
      <c r="AO84" s="223"/>
      <c r="AP84" s="23"/>
      <c r="AQ84" s="372"/>
      <c r="AR84" s="367"/>
      <c r="AS84" s="367"/>
      <c r="AT84" s="61">
        <v>850</v>
      </c>
      <c r="AU84" s="14">
        <v>2438.61</v>
      </c>
      <c r="AV84" s="14">
        <v>40.844769999999997</v>
      </c>
      <c r="AW84" s="252">
        <v>2424.9157288909678</v>
      </c>
      <c r="AX84" s="253">
        <v>41.197327285355804</v>
      </c>
      <c r="AY84" s="2">
        <f t="shared" si="55"/>
        <v>0.56156052460345618</v>
      </c>
      <c r="AZ84" s="37">
        <f t="shared" si="55"/>
        <v>0.86316384045205163</v>
      </c>
      <c r="BA84" s="215">
        <f t="shared" si="56"/>
        <v>187.53306120767792</v>
      </c>
      <c r="BB84" s="217">
        <f t="shared" si="56"/>
        <v>0.12429663945745624</v>
      </c>
      <c r="BC84" s="223"/>
      <c r="BD84" s="23"/>
      <c r="BE84" s="6">
        <v>2622.0349999999999</v>
      </c>
      <c r="BF84" s="6">
        <v>43.740920000000003</v>
      </c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20"/>
      <c r="BT84" s="20"/>
      <c r="BU84" s="8"/>
      <c r="BV84" s="20"/>
      <c r="BW84" s="20"/>
      <c r="CM84" s="135"/>
      <c r="CN84" s="136"/>
      <c r="CO84" s="136"/>
      <c r="CP84" s="136"/>
      <c r="CQ84" s="136"/>
      <c r="CR84" s="136"/>
      <c r="DI84" s="135"/>
      <c r="DJ84" s="135"/>
      <c r="DK84" s="135"/>
      <c r="DL84" s="136"/>
      <c r="DM84" s="6"/>
      <c r="DN84" s="6"/>
      <c r="EE84" s="135"/>
      <c r="EF84" s="135"/>
      <c r="EG84" s="135"/>
      <c r="EH84" s="136"/>
      <c r="EI84" s="136"/>
      <c r="EJ84" s="136"/>
      <c r="EK84" s="136"/>
      <c r="EL84" s="135"/>
      <c r="EM84" s="135"/>
      <c r="EN84" s="135"/>
      <c r="EO84" s="135"/>
      <c r="EP84" s="135"/>
      <c r="EQ84" s="135"/>
      <c r="ER84" s="135"/>
      <c r="ES84" s="135"/>
      <c r="ET84" s="135"/>
      <c r="EU84" s="135"/>
      <c r="EV84" s="135"/>
      <c r="EW84" s="135"/>
      <c r="EX84" s="135"/>
      <c r="EY84" s="135"/>
      <c r="EZ84" s="135"/>
      <c r="FA84" s="135"/>
      <c r="FB84" s="135"/>
      <c r="FC84" s="135"/>
      <c r="FD84" s="135"/>
      <c r="FE84" s="135"/>
      <c r="FF84" s="135"/>
      <c r="FG84" s="135"/>
      <c r="FH84" s="135"/>
      <c r="FI84" s="135"/>
      <c r="FJ84" s="135"/>
      <c r="FK84" s="135"/>
      <c r="FL84" s="135"/>
      <c r="FM84" s="135"/>
      <c r="FN84" s="135"/>
    </row>
    <row r="85" spans="2:170" x14ac:dyDescent="0.2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31"/>
      <c r="O85" s="372"/>
      <c r="P85" s="367"/>
      <c r="Q85" s="367"/>
      <c r="R85" s="61">
        <v>900</v>
      </c>
      <c r="S85" s="14">
        <v>2427.1293613940975</v>
      </c>
      <c r="T85" s="14">
        <v>39.8971045482797</v>
      </c>
      <c r="U85" s="252">
        <v>2414.2715004514871</v>
      </c>
      <c r="V85" s="253">
        <v>40.830314330308511</v>
      </c>
      <c r="W85" s="2">
        <f t="shared" si="51"/>
        <v>0.52975589793965794</v>
      </c>
      <c r="X85" s="37">
        <f t="shared" si="51"/>
        <v>2.3390413730388104</v>
      </c>
      <c r="Y85" s="215">
        <f t="shared" si="52"/>
        <v>165.32458801950565</v>
      </c>
      <c r="Z85" s="217">
        <f t="shared" si="52"/>
        <v>0.87088049727426131</v>
      </c>
      <c r="AA85" s="223"/>
      <c r="AB85" s="23"/>
      <c r="AC85" s="372"/>
      <c r="AD85" s="367"/>
      <c r="AE85" s="367"/>
      <c r="AF85" s="61">
        <v>900</v>
      </c>
      <c r="AG85" s="14">
        <v>2513.4699999999998</v>
      </c>
      <c r="AH85" s="14">
        <v>40.339440000000003</v>
      </c>
      <c r="AI85" s="252">
        <v>2516.0985478612806</v>
      </c>
      <c r="AJ85" s="253">
        <v>40.671200797182834</v>
      </c>
      <c r="AK85" s="2">
        <f t="shared" si="53"/>
        <v>0.10457844578534146</v>
      </c>
      <c r="AL85" s="37">
        <f t="shared" si="53"/>
        <v>0.82242291212478624</v>
      </c>
      <c r="AM85" s="215">
        <f t="shared" si="54"/>
        <v>6.9092638590439837</v>
      </c>
      <c r="AN85" s="217">
        <f t="shared" si="54"/>
        <v>0.11006522654738747</v>
      </c>
      <c r="AO85" s="223"/>
      <c r="AP85" s="23"/>
      <c r="AQ85" s="372"/>
      <c r="AR85" s="367"/>
      <c r="AS85" s="367"/>
      <c r="AT85" s="61">
        <v>900</v>
      </c>
      <c r="AU85" s="14">
        <v>2422.357</v>
      </c>
      <c r="AV85" s="14">
        <v>40.31371</v>
      </c>
      <c r="AW85" s="252">
        <v>2410.6972900289779</v>
      </c>
      <c r="AX85" s="253">
        <v>40.659540882399178</v>
      </c>
      <c r="AY85" s="2">
        <f t="shared" si="55"/>
        <v>0.48133739044335905</v>
      </c>
      <c r="AZ85" s="37">
        <f t="shared" si="55"/>
        <v>0.85784930833499862</v>
      </c>
      <c r="BA85" s="215">
        <f t="shared" si="56"/>
        <v>135.94883660835075</v>
      </c>
      <c r="BB85" s="217">
        <f t="shared" si="56"/>
        <v>0.11959899922099348</v>
      </c>
      <c r="BC85" s="223"/>
      <c r="BD85" s="23"/>
      <c r="BE85" s="6">
        <v>2603.4459999999999</v>
      </c>
      <c r="BF85" s="6">
        <v>43.172280000000001</v>
      </c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20"/>
      <c r="BT85" s="20"/>
      <c r="BU85" s="8"/>
      <c r="BV85" s="20"/>
      <c r="BW85" s="20"/>
      <c r="CM85" s="135"/>
      <c r="CN85" s="136"/>
      <c r="CO85" s="136"/>
      <c r="CP85" s="136"/>
      <c r="CQ85" s="136"/>
      <c r="CR85" s="136"/>
      <c r="DI85" s="135"/>
      <c r="DJ85" s="135"/>
      <c r="DK85" s="135"/>
      <c r="DL85" s="136"/>
      <c r="DM85" s="6"/>
      <c r="DN85" s="6"/>
      <c r="EE85" s="135"/>
      <c r="EF85" s="135"/>
      <c r="EG85" s="135"/>
      <c r="EH85" s="136"/>
      <c r="EI85" s="136"/>
      <c r="EJ85" s="136"/>
      <c r="EK85" s="136"/>
      <c r="EL85" s="135"/>
      <c r="EM85" s="135"/>
      <c r="EN85" s="135"/>
      <c r="EO85" s="135"/>
      <c r="EP85" s="135"/>
      <c r="EQ85" s="135"/>
      <c r="ER85" s="135"/>
      <c r="ES85" s="135"/>
      <c r="ET85" s="135"/>
      <c r="EU85" s="135"/>
      <c r="EV85" s="135"/>
      <c r="EW85" s="135"/>
      <c r="EX85" s="135"/>
      <c r="EY85" s="135"/>
      <c r="EZ85" s="135"/>
      <c r="FA85" s="135"/>
      <c r="FB85" s="135"/>
      <c r="FC85" s="135"/>
      <c r="FD85" s="135"/>
      <c r="FE85" s="135"/>
      <c r="FF85" s="135"/>
      <c r="FG85" s="135"/>
      <c r="FH85" s="135"/>
      <c r="FI85" s="135"/>
      <c r="FJ85" s="135"/>
      <c r="FK85" s="135"/>
      <c r="FL85" s="135"/>
      <c r="FM85" s="135"/>
      <c r="FN85" s="135"/>
    </row>
    <row r="86" spans="2:170" x14ac:dyDescent="0.2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31"/>
      <c r="O86" s="372"/>
      <c r="P86" s="367"/>
      <c r="Q86" s="367"/>
      <c r="R86" s="61">
        <v>950</v>
      </c>
      <c r="S86" s="14">
        <v>2413.0975232000515</v>
      </c>
      <c r="T86" s="14">
        <v>39.401817488873064</v>
      </c>
      <c r="U86" s="252">
        <v>2400.0776068736805</v>
      </c>
      <c r="V86" s="253">
        <v>40.293288966126141</v>
      </c>
      <c r="W86" s="2">
        <f t="shared" si="51"/>
        <v>0.53955201566429278</v>
      </c>
      <c r="X86" s="37">
        <f t="shared" si="51"/>
        <v>2.2625135947214252</v>
      </c>
      <c r="Y86" s="215">
        <f t="shared" si="52"/>
        <v>169.5182211457022</v>
      </c>
      <c r="Z86" s="217">
        <f t="shared" si="52"/>
        <v>0.79472139475578374</v>
      </c>
      <c r="AA86" s="223"/>
      <c r="AB86" s="23"/>
      <c r="AC86" s="372"/>
      <c r="AD86" s="367"/>
      <c r="AE86" s="367"/>
      <c r="AF86" s="61">
        <v>950</v>
      </c>
      <c r="AG86" s="14">
        <v>2498.6379999999999</v>
      </c>
      <c r="AH86" s="14">
        <v>39.862580000000001</v>
      </c>
      <c r="AI86" s="252">
        <v>2502.1809740023223</v>
      </c>
      <c r="AJ86" s="253">
        <v>40.130927339548045</v>
      </c>
      <c r="AK86" s="2">
        <f t="shared" si="53"/>
        <v>0.14179621066846632</v>
      </c>
      <c r="AL86" s="37">
        <f t="shared" si="53"/>
        <v>0.67318106241001796</v>
      </c>
      <c r="AM86" s="215">
        <f t="shared" si="54"/>
        <v>12.552664781132073</v>
      </c>
      <c r="AN86" s="217">
        <f t="shared" si="54"/>
        <v>7.2010294642512865E-2</v>
      </c>
      <c r="AO86" s="223"/>
      <c r="AP86" s="23"/>
      <c r="AQ86" s="372"/>
      <c r="AR86" s="367"/>
      <c r="AS86" s="367"/>
      <c r="AT86" s="61">
        <v>950</v>
      </c>
      <c r="AU86" s="14">
        <v>2408.0529999999999</v>
      </c>
      <c r="AV86" s="14">
        <v>39.829250000000002</v>
      </c>
      <c r="AW86" s="252">
        <v>2396.5182564474107</v>
      </c>
      <c r="AX86" s="253">
        <v>40.118950346247296</v>
      </c>
      <c r="AY86" s="2">
        <f t="shared" si="55"/>
        <v>0.47900704646405767</v>
      </c>
      <c r="AZ86" s="37">
        <f t="shared" si="55"/>
        <v>0.72735576554239356</v>
      </c>
      <c r="BA86" s="215">
        <f t="shared" si="56"/>
        <v>133.0503088239966</v>
      </c>
      <c r="BB86" s="217">
        <f t="shared" si="56"/>
        <v>8.392629061580191E-2</v>
      </c>
      <c r="BC86" s="223"/>
      <c r="BD86" s="23"/>
      <c r="BE86" s="6">
        <v>2588.7489999999998</v>
      </c>
      <c r="BF86" s="6">
        <v>42.716209999999997</v>
      </c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20"/>
      <c r="BT86" s="20"/>
      <c r="BU86" s="8"/>
      <c r="BV86" s="20"/>
      <c r="BW86" s="20"/>
      <c r="CM86" s="135"/>
      <c r="CN86" s="136"/>
      <c r="CO86" s="136"/>
      <c r="CP86" s="136"/>
      <c r="CQ86" s="136"/>
      <c r="CR86" s="136"/>
      <c r="DI86" s="135"/>
      <c r="DJ86" s="135"/>
      <c r="DK86" s="135"/>
      <c r="DL86" s="136"/>
      <c r="DM86" s="6"/>
      <c r="DN86" s="6"/>
      <c r="EE86" s="135"/>
      <c r="EF86" s="135"/>
      <c r="EG86" s="135"/>
      <c r="EH86" s="136"/>
      <c r="EI86" s="136"/>
      <c r="EJ86" s="136"/>
      <c r="EK86" s="136"/>
      <c r="EL86" s="135"/>
      <c r="EM86" s="135"/>
      <c r="EN86" s="135"/>
      <c r="EO86" s="135"/>
      <c r="EP86" s="135"/>
      <c r="EQ86" s="135"/>
      <c r="ER86" s="135"/>
      <c r="ES86" s="135"/>
      <c r="ET86" s="135"/>
      <c r="EU86" s="135"/>
      <c r="EV86" s="135"/>
      <c r="EW86" s="135"/>
      <c r="EX86" s="135"/>
      <c r="EY86" s="135"/>
      <c r="EZ86" s="135"/>
      <c r="FA86" s="135"/>
      <c r="FB86" s="135"/>
      <c r="FC86" s="135"/>
      <c r="FD86" s="135"/>
      <c r="FE86" s="135"/>
      <c r="FF86" s="135"/>
      <c r="FG86" s="135"/>
      <c r="FH86" s="135"/>
      <c r="FI86" s="135"/>
      <c r="FJ86" s="135"/>
      <c r="FK86" s="135"/>
      <c r="FL86" s="135"/>
      <c r="FM86" s="135"/>
      <c r="FN86" s="135"/>
    </row>
    <row r="87" spans="2:170" x14ac:dyDescent="0.2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31"/>
      <c r="O87" s="372"/>
      <c r="P87" s="367"/>
      <c r="Q87" s="367"/>
      <c r="R87" s="61">
        <v>1000</v>
      </c>
      <c r="S87" s="14">
        <v>2399.099637377567</v>
      </c>
      <c r="T87" s="14">
        <v>38.905793082992695</v>
      </c>
      <c r="U87" s="252">
        <v>2385.9230738631422</v>
      </c>
      <c r="V87" s="253">
        <v>39.753452652521979</v>
      </c>
      <c r="W87" s="2">
        <f t="shared" si="51"/>
        <v>0.54922952382369239</v>
      </c>
      <c r="X87" s="37">
        <f t="shared" si="51"/>
        <v>2.1787489789016301</v>
      </c>
      <c r="Y87" s="215">
        <f t="shared" si="52"/>
        <v>173.62182604966932</v>
      </c>
      <c r="Z87" s="217">
        <f t="shared" si="52"/>
        <v>0.71852674581457165</v>
      </c>
      <c r="AA87" s="223"/>
      <c r="AB87" s="23"/>
      <c r="AC87" s="372"/>
      <c r="AD87" s="367"/>
      <c r="AE87" s="367"/>
      <c r="AF87" s="61">
        <v>1000</v>
      </c>
      <c r="AG87" s="14">
        <v>2483.8440000000001</v>
      </c>
      <c r="AH87" s="14">
        <v>39.383929999999999</v>
      </c>
      <c r="AI87" s="252">
        <v>2488.3039027469213</v>
      </c>
      <c r="AJ87" s="253">
        <v>39.588315883783238</v>
      </c>
      <c r="AK87" s="2">
        <f t="shared" si="53"/>
        <v>0.17955647564505725</v>
      </c>
      <c r="AL87" s="37">
        <f t="shared" si="53"/>
        <v>0.51895756412130234</v>
      </c>
      <c r="AM87" s="215">
        <f t="shared" si="54"/>
        <v>19.890732511995409</v>
      </c>
      <c r="AN87" s="217">
        <f t="shared" si="54"/>
        <v>4.1773589489855621E-2</v>
      </c>
      <c r="AO87" s="223"/>
      <c r="AP87" s="23"/>
      <c r="AQ87" s="372"/>
      <c r="AR87" s="367"/>
      <c r="AS87" s="367"/>
      <c r="AT87" s="61">
        <v>1000</v>
      </c>
      <c r="AU87" s="14">
        <v>2393.7860000000001</v>
      </c>
      <c r="AV87" s="14">
        <v>39.335250000000002</v>
      </c>
      <c r="AW87" s="252">
        <v>2382.3791170198378</v>
      </c>
      <c r="AX87" s="253">
        <v>39.576042687064891</v>
      </c>
      <c r="AY87" s="2">
        <f t="shared" si="55"/>
        <v>0.47652058204710901</v>
      </c>
      <c r="AZ87" s="37">
        <f t="shared" si="55"/>
        <v>0.61215496803729308</v>
      </c>
      <c r="BA87" s="215">
        <f t="shared" si="56"/>
        <v>130.11697932311426</v>
      </c>
      <c r="BB87" s="217">
        <f t="shared" si="56"/>
        <v>5.798111814392972E-2</v>
      </c>
      <c r="BC87" s="223"/>
      <c r="BD87" s="23"/>
      <c r="BE87" s="6">
        <v>2574.0880000000002</v>
      </c>
      <c r="BF87" s="6">
        <v>42.260060000000003</v>
      </c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20"/>
      <c r="BT87" s="20"/>
      <c r="BU87" s="8"/>
      <c r="BV87" s="20"/>
      <c r="BW87" s="20"/>
      <c r="CM87" s="135"/>
      <c r="CN87" s="136"/>
      <c r="CO87" s="136"/>
      <c r="CP87" s="136"/>
      <c r="CQ87" s="136"/>
      <c r="CR87" s="136"/>
      <c r="DI87" s="135"/>
      <c r="DJ87" s="135"/>
      <c r="DK87" s="135"/>
      <c r="DL87" s="136"/>
      <c r="DM87" s="6"/>
      <c r="DN87" s="6"/>
      <c r="EE87" s="135"/>
      <c r="EF87" s="135"/>
      <c r="EG87" s="135"/>
      <c r="EH87" s="136"/>
      <c r="EI87" s="136"/>
      <c r="EJ87" s="136"/>
      <c r="EK87" s="136"/>
      <c r="EL87" s="135"/>
      <c r="EM87" s="135"/>
      <c r="EN87" s="135"/>
      <c r="EO87" s="135"/>
      <c r="EP87" s="135"/>
      <c r="EQ87" s="135"/>
      <c r="ER87" s="135"/>
      <c r="ES87" s="135"/>
      <c r="ET87" s="135"/>
      <c r="EU87" s="135"/>
      <c r="EV87" s="135"/>
      <c r="EW87" s="135"/>
      <c r="EX87" s="135"/>
      <c r="EY87" s="135"/>
      <c r="EZ87" s="135"/>
      <c r="FA87" s="135"/>
      <c r="FB87" s="135"/>
      <c r="FC87" s="135"/>
      <c r="FD87" s="135"/>
      <c r="FE87" s="135"/>
      <c r="FF87" s="135"/>
      <c r="FG87" s="135"/>
      <c r="FH87" s="135"/>
      <c r="FI87" s="135"/>
      <c r="FJ87" s="135"/>
      <c r="FK87" s="135"/>
      <c r="FL87" s="135"/>
      <c r="FM87" s="135"/>
      <c r="FN87" s="135"/>
    </row>
    <row r="88" spans="2:170" x14ac:dyDescent="0.2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31"/>
      <c r="O88" s="372"/>
      <c r="P88" s="367"/>
      <c r="Q88" s="367"/>
      <c r="R88" s="61">
        <v>1050</v>
      </c>
      <c r="S88" s="14">
        <v>2385.1358913588128</v>
      </c>
      <c r="T88" s="14">
        <v>38.409141939055601</v>
      </c>
      <c r="U88" s="252">
        <v>2371.808391131266</v>
      </c>
      <c r="V88" s="253">
        <v>39.211264746845863</v>
      </c>
      <c r="W88" s="2">
        <f t="shared" si="51"/>
        <v>0.55877320348209281</v>
      </c>
      <c r="X88" s="37">
        <f t="shared" si="51"/>
        <v>2.0883642989551889</v>
      </c>
      <c r="Y88" s="215">
        <f t="shared" si="52"/>
        <v>177.6222623152602</v>
      </c>
      <c r="Z88" s="217">
        <f t="shared" si="52"/>
        <v>0.64340099877733359</v>
      </c>
      <c r="AA88" s="223"/>
      <c r="AB88" s="23"/>
      <c r="AC88" s="372"/>
      <c r="AD88" s="367"/>
      <c r="AE88" s="367"/>
      <c r="AF88" s="61">
        <v>1050</v>
      </c>
      <c r="AG88" s="14">
        <v>2469.087</v>
      </c>
      <c r="AH88" s="14">
        <v>38.906889999999997</v>
      </c>
      <c r="AI88" s="252">
        <v>2474.4677607913</v>
      </c>
      <c r="AJ88" s="253">
        <v>39.043771403757496</v>
      </c>
      <c r="AK88" s="2">
        <f t="shared" si="53"/>
        <v>0.2179251193376322</v>
      </c>
      <c r="AL88" s="37">
        <f t="shared" si="53"/>
        <v>0.35181790103886296</v>
      </c>
      <c r="AM88" s="215">
        <f t="shared" si="54"/>
        <v>28.952586693191002</v>
      </c>
      <c r="AN88" s="217">
        <f t="shared" si="54"/>
        <v>1.8736518694623529E-2</v>
      </c>
      <c r="AO88" s="223"/>
      <c r="AP88" s="23"/>
      <c r="AQ88" s="372"/>
      <c r="AR88" s="367"/>
      <c r="AS88" s="367"/>
      <c r="AT88" s="61">
        <v>1050</v>
      </c>
      <c r="AU88" s="14">
        <v>2379.558</v>
      </c>
      <c r="AV88" s="14">
        <v>38.844560000000001</v>
      </c>
      <c r="AW88" s="252">
        <v>2368.2802940166375</v>
      </c>
      <c r="AX88" s="253">
        <v>39.031220722770364</v>
      </c>
      <c r="AY88" s="2">
        <f t="shared" si="55"/>
        <v>0.47394121023158364</v>
      </c>
      <c r="AZ88" s="37">
        <f t="shared" si="55"/>
        <v>0.48053246779050268</v>
      </c>
      <c r="BA88" s="215">
        <f t="shared" si="56"/>
        <v>127.18665224716958</v>
      </c>
      <c r="BB88" s="217">
        <f t="shared" si="56"/>
        <v>3.4842225425154125E-2</v>
      </c>
      <c r="BC88" s="223"/>
      <c r="BD88" s="23"/>
      <c r="BE88" s="6">
        <v>2559.4630000000002</v>
      </c>
      <c r="BF88" s="6">
        <v>41.801589999999997</v>
      </c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20"/>
      <c r="BT88" s="20"/>
      <c r="BU88" s="8"/>
      <c r="BV88" s="20"/>
      <c r="BW88" s="20"/>
      <c r="CM88" s="135"/>
      <c r="CN88" s="136"/>
      <c r="CO88" s="136"/>
      <c r="CP88" s="136"/>
      <c r="CQ88" s="136"/>
      <c r="CR88" s="136"/>
      <c r="DI88" s="135"/>
      <c r="DJ88" s="135"/>
      <c r="DK88" s="135"/>
      <c r="DL88" s="136"/>
      <c r="DM88" s="6"/>
      <c r="DN88" s="6"/>
      <c r="EE88" s="135"/>
      <c r="EF88" s="135"/>
      <c r="EG88" s="135"/>
      <c r="EH88" s="136"/>
      <c r="EI88" s="136"/>
      <c r="EJ88" s="136"/>
      <c r="EK88" s="136"/>
      <c r="EL88" s="135"/>
      <c r="EM88" s="135"/>
      <c r="EN88" s="135"/>
      <c r="EO88" s="135"/>
      <c r="EP88" s="135"/>
      <c r="EQ88" s="135"/>
      <c r="ER88" s="135"/>
      <c r="ES88" s="135"/>
      <c r="ET88" s="135"/>
      <c r="EU88" s="135"/>
      <c r="EV88" s="135"/>
      <c r="EW88" s="135"/>
      <c r="EX88" s="135"/>
      <c r="EY88" s="135"/>
      <c r="EZ88" s="135"/>
      <c r="FA88" s="135"/>
      <c r="FB88" s="135"/>
      <c r="FC88" s="135"/>
      <c r="FD88" s="135"/>
      <c r="FE88" s="135"/>
      <c r="FF88" s="135"/>
      <c r="FG88" s="135"/>
      <c r="FH88" s="135"/>
      <c r="FI88" s="135"/>
      <c r="FJ88" s="135"/>
      <c r="FK88" s="135"/>
      <c r="FL88" s="135"/>
      <c r="FM88" s="135"/>
      <c r="FN88" s="135"/>
    </row>
    <row r="89" spans="2:170" x14ac:dyDescent="0.2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31"/>
      <c r="O89" s="372"/>
      <c r="P89" s="367"/>
      <c r="Q89" s="367"/>
      <c r="R89" s="61">
        <v>1100</v>
      </c>
      <c r="S89" s="14">
        <v>2371.2064576399193</v>
      </c>
      <c r="T89" s="14">
        <v>37.911958186131557</v>
      </c>
      <c r="U89" s="252">
        <v>2357.7339856393992</v>
      </c>
      <c r="V89" s="253">
        <v>38.667109924016628</v>
      </c>
      <c r="W89" s="2">
        <f t="shared" si="51"/>
        <v>0.5681695053213297</v>
      </c>
      <c r="X89" s="37">
        <f t="shared" si="51"/>
        <v>1.9918563271714922</v>
      </c>
      <c r="Y89" s="215">
        <f t="shared" si="52"/>
        <v>181.50750180479957</v>
      </c>
      <c r="Z89" s="217">
        <f t="shared" si="52"/>
        <v>0.57025414723084422</v>
      </c>
      <c r="AA89" s="223"/>
      <c r="AB89" s="23"/>
      <c r="AC89" s="372"/>
      <c r="AD89" s="367"/>
      <c r="AE89" s="367"/>
      <c r="AF89" s="61">
        <v>1100</v>
      </c>
      <c r="AG89" s="14">
        <v>2454.3580000000002</v>
      </c>
      <c r="AH89" s="14">
        <v>38.432409999999997</v>
      </c>
      <c r="AI89" s="252">
        <v>2460.6729194980708</v>
      </c>
      <c r="AJ89" s="253">
        <v>38.497629053670643</v>
      </c>
      <c r="AK89" s="2">
        <f t="shared" si="53"/>
        <v>0.25729414771889814</v>
      </c>
      <c r="AL89" s="37">
        <f t="shared" si="53"/>
        <v>0.16969805867143284</v>
      </c>
      <c r="AM89" s="215">
        <f t="shared" si="54"/>
        <v>39.878208267112164</v>
      </c>
      <c r="AN89" s="217">
        <f t="shared" si="54"/>
        <v>4.2535249616945537E-3</v>
      </c>
      <c r="AO89" s="223"/>
      <c r="AP89" s="23"/>
      <c r="AQ89" s="372"/>
      <c r="AR89" s="367"/>
      <c r="AS89" s="367"/>
      <c r="AT89" s="61">
        <v>1100</v>
      </c>
      <c r="AU89" s="14">
        <v>2365.3580000000002</v>
      </c>
      <c r="AV89" s="14">
        <v>38.356110000000001</v>
      </c>
      <c r="AW89" s="252">
        <v>2354.2221546637779</v>
      </c>
      <c r="AX89" s="253">
        <v>38.484817559960121</v>
      </c>
      <c r="AY89" s="2">
        <f t="shared" si="55"/>
        <v>0.47078900260435191</v>
      </c>
      <c r="AZ89" s="37">
        <f t="shared" si="55"/>
        <v>0.33555947138570491</v>
      </c>
      <c r="BA89" s="215">
        <f t="shared" si="56"/>
        <v>124.00705135226275</v>
      </c>
      <c r="BB89" s="217">
        <f t="shared" si="56"/>
        <v>1.6565635990887759E-2</v>
      </c>
      <c r="BC89" s="223"/>
      <c r="BD89" s="23"/>
      <c r="BE89" s="6">
        <v>2544.8739999999998</v>
      </c>
      <c r="BF89" s="6">
        <v>41.341009999999997</v>
      </c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20"/>
      <c r="BT89" s="20"/>
      <c r="BU89" s="8"/>
      <c r="BV89" s="20"/>
      <c r="BW89" s="20"/>
      <c r="CM89" s="135"/>
      <c r="CN89" s="136"/>
      <c r="CO89" s="136"/>
      <c r="CP89" s="136"/>
      <c r="CQ89" s="136"/>
      <c r="CR89" s="136"/>
      <c r="DI89" s="135"/>
      <c r="DJ89" s="135"/>
      <c r="DK89" s="135"/>
      <c r="DL89" s="136"/>
      <c r="DM89" s="6"/>
      <c r="DN89" s="6"/>
      <c r="EE89" s="135"/>
      <c r="EF89" s="135"/>
      <c r="EG89" s="135"/>
      <c r="EH89" s="136"/>
      <c r="EI89" s="136"/>
      <c r="EJ89" s="136"/>
      <c r="EK89" s="136"/>
      <c r="EL89" s="135"/>
      <c r="EM89" s="135"/>
      <c r="EN89" s="135"/>
      <c r="EO89" s="135"/>
      <c r="EP89" s="135"/>
      <c r="EQ89" s="135"/>
      <c r="ER89" s="135"/>
      <c r="ES89" s="135"/>
      <c r="ET89" s="135"/>
      <c r="EU89" s="135"/>
      <c r="EV89" s="135"/>
      <c r="EW89" s="135"/>
      <c r="EX89" s="135"/>
      <c r="EY89" s="135"/>
      <c r="EZ89" s="135"/>
      <c r="FA89" s="135"/>
      <c r="FB89" s="135"/>
      <c r="FC89" s="135"/>
      <c r="FD89" s="135"/>
      <c r="FE89" s="135"/>
      <c r="FF89" s="135"/>
      <c r="FG89" s="135"/>
      <c r="FH89" s="135"/>
      <c r="FI89" s="135"/>
      <c r="FJ89" s="135"/>
      <c r="FK89" s="135"/>
      <c r="FL89" s="135"/>
      <c r="FM89" s="135"/>
      <c r="FN89" s="135"/>
    </row>
    <row r="90" spans="2:170" x14ac:dyDescent="0.2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31"/>
      <c r="O90" s="372"/>
      <c r="P90" s="367"/>
      <c r="Q90" s="367"/>
      <c r="R90" s="61">
        <v>1150</v>
      </c>
      <c r="S90" s="14">
        <v>2357.3114960386915</v>
      </c>
      <c r="T90" s="14">
        <v>37.414321909646709</v>
      </c>
      <c r="U90" s="252">
        <v>2343.7002318428622</v>
      </c>
      <c r="V90" s="253">
        <v>38.121310252009799</v>
      </c>
      <c r="W90" s="2">
        <f t="shared" si="51"/>
        <v>0.57740626212115698</v>
      </c>
      <c r="X90" s="37">
        <f t="shared" si="51"/>
        <v>1.8896195528290565</v>
      </c>
      <c r="Y90" s="215">
        <f t="shared" si="52"/>
        <v>185.26651300866561</v>
      </c>
      <c r="Z90" s="217">
        <f t="shared" si="52"/>
        <v>0.49983251623730951</v>
      </c>
      <c r="AA90" s="223"/>
      <c r="AB90" s="23"/>
      <c r="AC90" s="372"/>
      <c r="AD90" s="367"/>
      <c r="AE90" s="367"/>
      <c r="AF90" s="61">
        <v>1150</v>
      </c>
      <c r="AG90" s="14">
        <v>2439.6729999999998</v>
      </c>
      <c r="AH90" s="14">
        <v>37.956249999999997</v>
      </c>
      <c r="AI90" s="252">
        <v>2446.9197044815505</v>
      </c>
      <c r="AJ90" s="253">
        <v>37.950166145981086</v>
      </c>
      <c r="AK90" s="2">
        <f t="shared" si="53"/>
        <v>0.29703589298855837</v>
      </c>
      <c r="AL90" s="37">
        <f t="shared" si="53"/>
        <v>1.6028596130837434E-2</v>
      </c>
      <c r="AM90" s="215">
        <f t="shared" si="54"/>
        <v>52.514725842927731</v>
      </c>
      <c r="AN90" s="217">
        <f t="shared" si="54"/>
        <v>3.7013279723419327E-5</v>
      </c>
      <c r="AO90" s="223"/>
      <c r="AP90" s="23"/>
      <c r="AQ90" s="372"/>
      <c r="AR90" s="367"/>
      <c r="AS90" s="367"/>
      <c r="AT90" s="61">
        <v>1150</v>
      </c>
      <c r="AU90" s="14">
        <v>2351.203</v>
      </c>
      <c r="AV90" s="14">
        <v>37.866390000000003</v>
      </c>
      <c r="AW90" s="252">
        <v>2340.2050207137654</v>
      </c>
      <c r="AX90" s="253">
        <v>37.937108596112246</v>
      </c>
      <c r="AY90" s="2">
        <f t="shared" si="55"/>
        <v>0.46775966542380931</v>
      </c>
      <c r="AZ90" s="37">
        <f t="shared" si="55"/>
        <v>0.18675822044890839</v>
      </c>
      <c r="BA90" s="215">
        <f t="shared" si="56"/>
        <v>120.95554838044461</v>
      </c>
      <c r="BB90" s="217">
        <f t="shared" si="56"/>
        <v>5.001119836086608E-3</v>
      </c>
      <c r="BC90" s="223"/>
      <c r="BD90" s="23"/>
      <c r="BE90" s="6">
        <v>2530.3200000000002</v>
      </c>
      <c r="BF90" s="6">
        <v>40.878340000000001</v>
      </c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20"/>
      <c r="BT90" s="20"/>
      <c r="BU90" s="8"/>
      <c r="BV90" s="20"/>
      <c r="BW90" s="20"/>
      <c r="CM90" s="135"/>
      <c r="CN90" s="136"/>
      <c r="CO90" s="136"/>
      <c r="CP90" s="136"/>
      <c r="CQ90" s="136"/>
      <c r="CR90" s="136"/>
      <c r="DI90" s="135"/>
      <c r="DJ90" s="135"/>
      <c r="DK90" s="135"/>
      <c r="DL90" s="136"/>
      <c r="DM90" s="6"/>
      <c r="DN90" s="6"/>
      <c r="EE90" s="135"/>
      <c r="EF90" s="135"/>
      <c r="EG90" s="135"/>
      <c r="EH90" s="136"/>
      <c r="EI90" s="136"/>
      <c r="EJ90" s="136"/>
      <c r="EK90" s="136"/>
      <c r="EL90" s="135"/>
      <c r="EM90" s="135"/>
      <c r="EN90" s="135"/>
      <c r="EO90" s="135"/>
      <c r="EP90" s="135"/>
      <c r="EQ90" s="135"/>
      <c r="ER90" s="135"/>
      <c r="ES90" s="135"/>
      <c r="ET90" s="135"/>
      <c r="EU90" s="135"/>
      <c r="EV90" s="135"/>
      <c r="EW90" s="135"/>
      <c r="EX90" s="135"/>
      <c r="EY90" s="135"/>
      <c r="EZ90" s="135"/>
      <c r="FA90" s="135"/>
      <c r="FB90" s="135"/>
      <c r="FC90" s="135"/>
      <c r="FD90" s="135"/>
      <c r="FE90" s="135"/>
      <c r="FF90" s="135"/>
      <c r="FG90" s="135"/>
      <c r="FH90" s="135"/>
      <c r="FI90" s="135"/>
      <c r="FJ90" s="135"/>
      <c r="FK90" s="135"/>
      <c r="FL90" s="135"/>
      <c r="FM90" s="135"/>
      <c r="FN90" s="135"/>
    </row>
    <row r="91" spans="2:170" x14ac:dyDescent="0.2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31"/>
      <c r="O91" s="372"/>
      <c r="P91" s="367"/>
      <c r="Q91" s="367"/>
      <c r="R91" s="61">
        <v>1200</v>
      </c>
      <c r="S91" s="14">
        <v>2343.4511556187517</v>
      </c>
      <c r="T91" s="14">
        <v>36.916301230099315</v>
      </c>
      <c r="U91" s="252">
        <v>2329.7074602788448</v>
      </c>
      <c r="V91" s="253">
        <v>37.574135324890101</v>
      </c>
      <c r="W91" s="2">
        <f t="shared" si="51"/>
        <v>0.58647244714081215</v>
      </c>
      <c r="X91" s="37">
        <f t="shared" si="51"/>
        <v>1.7819610114526536</v>
      </c>
      <c r="Y91" s="215">
        <f t="shared" si="52"/>
        <v>188.8891615961796</v>
      </c>
      <c r="Z91" s="217">
        <f t="shared" si="52"/>
        <v>0.432745696269213</v>
      </c>
      <c r="AA91" s="223"/>
      <c r="AB91" s="23"/>
      <c r="AC91" s="372"/>
      <c r="AD91" s="367"/>
      <c r="AE91" s="367"/>
      <c r="AF91" s="61">
        <v>1200</v>
      </c>
      <c r="AG91" s="14">
        <v>2421.0790000000002</v>
      </c>
      <c r="AH91" s="14">
        <v>37.349809999999998</v>
      </c>
      <c r="AI91" s="252">
        <v>2433.2084035488983</v>
      </c>
      <c r="AJ91" s="253">
        <v>37.401612084295898</v>
      </c>
      <c r="AK91" s="2">
        <f t="shared" si="53"/>
        <v>0.5009916466541634</v>
      </c>
      <c r="AL91" s="37">
        <f t="shared" si="53"/>
        <v>0.13869437166052623</v>
      </c>
      <c r="AM91" s="215">
        <f t="shared" si="54"/>
        <v>147.12243045202311</v>
      </c>
      <c r="AN91" s="217">
        <f t="shared" si="54"/>
        <v>2.6834559373995694E-3</v>
      </c>
      <c r="AO91" s="223"/>
      <c r="AP91" s="23"/>
      <c r="AQ91" s="372"/>
      <c r="AR91" s="367"/>
      <c r="AS91" s="367"/>
      <c r="AT91" s="61">
        <v>1200</v>
      </c>
      <c r="AU91" s="14">
        <v>2333.2829999999999</v>
      </c>
      <c r="AV91" s="14">
        <v>37.243299999999998</v>
      </c>
      <c r="AW91" s="252">
        <v>2326.2291763689987</v>
      </c>
      <c r="AX91" s="253">
        <v>37.388321465707854</v>
      </c>
      <c r="AY91" s="2">
        <f t="shared" si="55"/>
        <v>0.30231324837155421</v>
      </c>
      <c r="AZ91" s="37">
        <f t="shared" si="55"/>
        <v>0.38938940885436074</v>
      </c>
      <c r="BA91" s="215">
        <f t="shared" si="56"/>
        <v>49.756427817271671</v>
      </c>
      <c r="BB91" s="217">
        <f t="shared" si="56"/>
        <v>2.103122551605489E-2</v>
      </c>
      <c r="BC91" s="223"/>
      <c r="BD91" s="23"/>
      <c r="BE91" s="6">
        <v>2513.4699999999998</v>
      </c>
      <c r="BF91" s="6">
        <v>40.339440000000003</v>
      </c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20"/>
      <c r="BT91" s="20"/>
      <c r="BU91" s="8"/>
      <c r="BV91" s="20"/>
      <c r="BW91" s="20"/>
      <c r="CM91" s="135"/>
      <c r="CN91" s="136"/>
      <c r="CO91" s="136"/>
      <c r="CP91" s="136"/>
      <c r="CQ91" s="136"/>
      <c r="CR91" s="136"/>
      <c r="DI91" s="135"/>
      <c r="DJ91" s="135"/>
      <c r="DK91" s="135"/>
      <c r="DL91" s="136"/>
      <c r="DM91" s="6"/>
      <c r="DN91" s="6"/>
      <c r="EE91" s="135"/>
      <c r="EF91" s="135"/>
      <c r="EG91" s="135"/>
      <c r="EH91" s="136"/>
      <c r="EI91" s="136"/>
      <c r="EJ91" s="136"/>
      <c r="EK91" s="136"/>
      <c r="EL91" s="135"/>
      <c r="EM91" s="135"/>
      <c r="EN91" s="135"/>
      <c r="EO91" s="135"/>
      <c r="EP91" s="135"/>
      <c r="EQ91" s="135"/>
      <c r="ER91" s="135"/>
      <c r="ES91" s="135"/>
      <c r="ET91" s="135"/>
      <c r="EU91" s="135"/>
      <c r="EV91" s="135"/>
      <c r="EW91" s="135"/>
      <c r="EX91" s="135"/>
      <c r="EY91" s="135"/>
      <c r="EZ91" s="135"/>
      <c r="FA91" s="135"/>
      <c r="FB91" s="135"/>
      <c r="FC91" s="135"/>
      <c r="FD91" s="135"/>
      <c r="FE91" s="135"/>
      <c r="FF91" s="135"/>
      <c r="FG91" s="135"/>
      <c r="FH91" s="135"/>
      <c r="FI91" s="135"/>
      <c r="FJ91" s="135"/>
      <c r="FK91" s="135"/>
      <c r="FL91" s="135"/>
      <c r="FM91" s="135"/>
      <c r="FN91" s="135"/>
    </row>
    <row r="92" spans="2:170" x14ac:dyDescent="0.2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31"/>
      <c r="O92" s="372"/>
      <c r="P92" s="367"/>
      <c r="Q92" s="367"/>
      <c r="R92" s="61">
        <v>1250</v>
      </c>
      <c r="S92" s="14">
        <v>2329.6255763289901</v>
      </c>
      <c r="T92" s="14">
        <v>36.417954076715461</v>
      </c>
      <c r="U92" s="252">
        <v>2315.7559647645617</v>
      </c>
      <c r="V92" s="253">
        <v>37.025810764587852</v>
      </c>
      <c r="W92" s="2">
        <f t="shared" si="51"/>
        <v>0.59535797105576282</v>
      </c>
      <c r="X92" s="37">
        <f t="shared" si="51"/>
        <v>1.6691126761045512</v>
      </c>
      <c r="Y92" s="215">
        <f t="shared" si="52"/>
        <v>192.3661249481259</v>
      </c>
      <c r="Z92" s="217">
        <f t="shared" si="52"/>
        <v>0.36948975299119446</v>
      </c>
      <c r="AA92" s="223"/>
      <c r="AB92" s="23"/>
      <c r="AC92" s="372"/>
      <c r="AD92" s="367"/>
      <c r="AE92" s="367"/>
      <c r="AF92" s="61">
        <v>1250</v>
      </c>
      <c r="AG92" s="14">
        <v>2406.3229999999999</v>
      </c>
      <c r="AH92" s="14">
        <v>36.847900000000003</v>
      </c>
      <c r="AI92" s="252">
        <v>2419.5392732777696</v>
      </c>
      <c r="AJ92" s="253">
        <v>36.852156598977956</v>
      </c>
      <c r="AK92" s="2">
        <f t="shared" si="53"/>
        <v>0.54923105824819396</v>
      </c>
      <c r="AL92" s="37">
        <f t="shared" si="53"/>
        <v>1.1551808862793467E-2</v>
      </c>
      <c r="AM92" s="215">
        <f t="shared" si="54"/>
        <v>174.66987935268912</v>
      </c>
      <c r="AN92" s="217">
        <f t="shared" si="54"/>
        <v>1.8118634859112859E-5</v>
      </c>
      <c r="AO92" s="223"/>
      <c r="AP92" s="23"/>
      <c r="AQ92" s="372"/>
      <c r="AR92" s="367"/>
      <c r="AS92" s="367"/>
      <c r="AT92" s="61">
        <v>1250</v>
      </c>
      <c r="AU92" s="14">
        <v>2319.0650000000001</v>
      </c>
      <c r="AV92" s="14">
        <v>36.745930000000001</v>
      </c>
      <c r="AW92" s="252">
        <v>2312.2948748397521</v>
      </c>
      <c r="AX92" s="253">
        <v>36.838644281001692</v>
      </c>
      <c r="AY92" s="2">
        <f t="shared" si="55"/>
        <v>0.29193339385691958</v>
      </c>
      <c r="AZ92" s="37">
        <f t="shared" si="55"/>
        <v>0.25231170091950406</v>
      </c>
      <c r="BA92" s="215">
        <f t="shared" si="56"/>
        <v>45.834594685422623</v>
      </c>
      <c r="BB92" s="217">
        <f t="shared" si="56"/>
        <v>8.5959379016603953E-3</v>
      </c>
      <c r="BC92" s="223"/>
      <c r="BD92" s="23"/>
      <c r="BE92" s="6">
        <v>2498.6379999999999</v>
      </c>
      <c r="BF92" s="6">
        <v>39.862580000000001</v>
      </c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20"/>
      <c r="BT92" s="20"/>
      <c r="BU92" s="8"/>
      <c r="BV92" s="20"/>
      <c r="BW92" s="20"/>
      <c r="CM92" s="135"/>
      <c r="CN92" s="136"/>
      <c r="CO92" s="136"/>
      <c r="CP92" s="136"/>
      <c r="CQ92" s="136"/>
      <c r="CR92" s="136"/>
      <c r="DI92" s="135"/>
      <c r="DJ92" s="135"/>
      <c r="DK92" s="135"/>
      <c r="DL92" s="136"/>
      <c r="DM92" s="6"/>
      <c r="DN92" s="6"/>
      <c r="EE92" s="135"/>
      <c r="EF92" s="135"/>
      <c r="EG92" s="135"/>
      <c r="EH92" s="136"/>
      <c r="EI92" s="136"/>
      <c r="EJ92" s="136"/>
      <c r="EK92" s="136"/>
      <c r="EL92" s="135"/>
      <c r="EM92" s="135"/>
      <c r="EN92" s="135"/>
      <c r="EO92" s="135"/>
      <c r="EP92" s="135"/>
      <c r="EQ92" s="135"/>
      <c r="ER92" s="135"/>
      <c r="ES92" s="135"/>
      <c r="ET92" s="135"/>
      <c r="EU92" s="135"/>
      <c r="EV92" s="135"/>
      <c r="EW92" s="135"/>
      <c r="EX92" s="135"/>
      <c r="EY92" s="135"/>
      <c r="EZ92" s="135"/>
      <c r="FA92" s="135"/>
      <c r="FB92" s="135"/>
      <c r="FC92" s="135"/>
      <c r="FD92" s="135"/>
      <c r="FE92" s="135"/>
      <c r="FF92" s="135"/>
      <c r="FG92" s="135"/>
      <c r="FH92" s="135"/>
      <c r="FI92" s="135"/>
      <c r="FJ92" s="135"/>
      <c r="FK92" s="135"/>
      <c r="FL92" s="135"/>
      <c r="FM92" s="135"/>
      <c r="FN92" s="135"/>
    </row>
    <row r="93" spans="2:170" x14ac:dyDescent="0.2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31"/>
      <c r="O93" s="372"/>
      <c r="P93" s="367"/>
      <c r="Q93" s="367"/>
      <c r="R93" s="61">
        <v>1300</v>
      </c>
      <c r="S93" s="14">
        <v>2315.8348904001027</v>
      </c>
      <c r="T93" s="14">
        <v>35.91932970046372</v>
      </c>
      <c r="U93" s="252">
        <v>2301.8460084293752</v>
      </c>
      <c r="V93" s="253">
        <v>36.476525352859696</v>
      </c>
      <c r="W93" s="2">
        <f t="shared" si="51"/>
        <v>0.60405351127215845</v>
      </c>
      <c r="X93" s="37">
        <f t="shared" si="51"/>
        <v>1.5512417883142795</v>
      </c>
      <c r="Y93" s="215">
        <f t="shared" si="52"/>
        <v>195.68881879094661</v>
      </c>
      <c r="Z93" s="217">
        <f t="shared" si="52"/>
        <v>0.31046699504897685</v>
      </c>
      <c r="AA93" s="223"/>
      <c r="AB93" s="23"/>
      <c r="AC93" s="372"/>
      <c r="AD93" s="367"/>
      <c r="AE93" s="367"/>
      <c r="AF93" s="61">
        <v>1300</v>
      </c>
      <c r="AG93" s="14">
        <v>2391.614</v>
      </c>
      <c r="AH93" s="14">
        <v>36.33907</v>
      </c>
      <c r="AI93" s="252">
        <v>2405.9125444634574</v>
      </c>
      <c r="AJ93" s="253">
        <v>36.301956574242254</v>
      </c>
      <c r="AK93" s="2">
        <f t="shared" si="53"/>
        <v>0.59786171445130143</v>
      </c>
      <c r="AL93" s="37">
        <f t="shared" si="53"/>
        <v>0.10213091792867907</v>
      </c>
      <c r="AM93" s="215">
        <f t="shared" si="54"/>
        <v>204.44837377346676</v>
      </c>
      <c r="AN93" s="217">
        <f t="shared" si="54"/>
        <v>1.3774063714756674E-3</v>
      </c>
      <c r="AO93" s="223"/>
      <c r="AP93" s="23"/>
      <c r="AQ93" s="372"/>
      <c r="AR93" s="367"/>
      <c r="AS93" s="367"/>
      <c r="AT93" s="61">
        <v>1300</v>
      </c>
      <c r="AU93" s="14">
        <v>2304.893</v>
      </c>
      <c r="AV93" s="14">
        <v>36.247590000000002</v>
      </c>
      <c r="AW93" s="252">
        <v>2298.4023437708784</v>
      </c>
      <c r="AX93" s="253">
        <v>36.28823245851359</v>
      </c>
      <c r="AY93" s="2">
        <f t="shared" si="55"/>
        <v>0.28160336419615439</v>
      </c>
      <c r="AZ93" s="37">
        <f t="shared" si="55"/>
        <v>0.11212458128550906</v>
      </c>
      <c r="BA93" s="215">
        <f t="shared" si="56"/>
        <v>42.12861828463592</v>
      </c>
      <c r="BB93" s="217">
        <f t="shared" si="56"/>
        <v>1.6518094340287261E-3</v>
      </c>
      <c r="BC93" s="223"/>
      <c r="BD93" s="23"/>
      <c r="BE93" s="6">
        <v>2483.8440000000001</v>
      </c>
      <c r="BF93" s="6">
        <v>39.383929999999999</v>
      </c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20"/>
      <c r="BT93" s="20"/>
      <c r="BU93" s="8"/>
      <c r="BV93" s="20"/>
      <c r="BW93" s="20"/>
      <c r="CM93" s="135"/>
      <c r="CN93" s="136"/>
      <c r="CO93" s="136"/>
      <c r="CP93" s="136"/>
      <c r="CQ93" s="136"/>
      <c r="CR93" s="136"/>
      <c r="DI93" s="135"/>
      <c r="DJ93" s="135"/>
      <c r="DK93" s="135"/>
      <c r="DL93" s="136"/>
      <c r="DM93" s="6"/>
      <c r="DN93" s="6"/>
      <c r="EE93" s="135"/>
      <c r="EF93" s="135"/>
      <c r="EG93" s="135"/>
      <c r="EH93" s="136"/>
      <c r="EI93" s="136"/>
      <c r="EJ93" s="136"/>
      <c r="EK93" s="136"/>
      <c r="EL93" s="135"/>
      <c r="EM93" s="135"/>
      <c r="EN93" s="135"/>
      <c r="EO93" s="135"/>
      <c r="EP93" s="135"/>
      <c r="EQ93" s="135"/>
      <c r="ER93" s="135"/>
      <c r="ES93" s="135"/>
      <c r="ET93" s="135"/>
      <c r="EU93" s="135"/>
      <c r="EV93" s="135"/>
      <c r="EW93" s="135"/>
      <c r="EX93" s="135"/>
      <c r="EY93" s="135"/>
      <c r="EZ93" s="135"/>
      <c r="FA93" s="135"/>
      <c r="FB93" s="135"/>
      <c r="FC93" s="135"/>
      <c r="FD93" s="135"/>
      <c r="FE93" s="135"/>
      <c r="FF93" s="135"/>
      <c r="FG93" s="135"/>
      <c r="FH93" s="135"/>
      <c r="FI93" s="135"/>
      <c r="FJ93" s="135"/>
      <c r="FK93" s="135"/>
      <c r="FL93" s="135"/>
      <c r="FM93" s="135"/>
      <c r="FN93" s="135"/>
    </row>
    <row r="94" spans="2:170" x14ac:dyDescent="0.2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31"/>
      <c r="O94" s="372"/>
      <c r="P94" s="367"/>
      <c r="Q94" s="367"/>
      <c r="R94" s="61">
        <v>1350</v>
      </c>
      <c r="S94" s="14">
        <v>2302.0792235339018</v>
      </c>
      <c r="T94" s="14">
        <v>35.420469964421471</v>
      </c>
      <c r="U94" s="252">
        <v>2287.9778287687423</v>
      </c>
      <c r="V94" s="253">
        <v>35.926437013086897</v>
      </c>
      <c r="W94" s="2">
        <f t="shared" si="51"/>
        <v>0.61255036842357591</v>
      </c>
      <c r="X94" s="37">
        <f t="shared" si="51"/>
        <v>1.4284594449866148</v>
      </c>
      <c r="Y94" s="215">
        <f t="shared" si="52"/>
        <v>198.84933432286809</v>
      </c>
      <c r="Z94" s="217">
        <f t="shared" si="52"/>
        <v>0.25600265433520109</v>
      </c>
      <c r="AA94" s="223"/>
      <c r="AB94" s="23"/>
      <c r="AC94" s="372"/>
      <c r="AD94" s="367"/>
      <c r="AE94" s="367"/>
      <c r="AF94" s="61">
        <v>1350</v>
      </c>
      <c r="AG94" s="14">
        <v>2376.9349999999999</v>
      </c>
      <c r="AH94" s="14">
        <v>35.829239999999999</v>
      </c>
      <c r="AI94" s="252">
        <v>2392.3284266288542</v>
      </c>
      <c r="AJ94" s="253">
        <v>35.751141706536217</v>
      </c>
      <c r="AK94" s="2">
        <f t="shared" si="53"/>
        <v>0.64761664197187918</v>
      </c>
      <c r="AL94" s="37">
        <f t="shared" si="53"/>
        <v>0.21797362563030068</v>
      </c>
      <c r="AM94" s="215">
        <f t="shared" si="54"/>
        <v>236.95758337792023</v>
      </c>
      <c r="AN94" s="217">
        <f t="shared" si="54"/>
        <v>6.0993434419550057E-3</v>
      </c>
      <c r="AO94" s="223"/>
      <c r="AP94" s="23"/>
      <c r="AQ94" s="372"/>
      <c r="AR94" s="367"/>
      <c r="AS94" s="367"/>
      <c r="AT94" s="61">
        <v>1350</v>
      </c>
      <c r="AU94" s="14">
        <v>2290.7510000000002</v>
      </c>
      <c r="AV94" s="14">
        <v>35.74774</v>
      </c>
      <c r="AW94" s="252">
        <v>2284.5517897313644</v>
      </c>
      <c r="AX94" s="253">
        <v>35.737214372799137</v>
      </c>
      <c r="AY94" s="2">
        <f t="shared" si="55"/>
        <v>0.27061912310136943</v>
      </c>
      <c r="AZ94" s="37">
        <f t="shared" si="55"/>
        <v>2.9444175214609767E-2</v>
      </c>
      <c r="BA94" s="215">
        <f t="shared" si="56"/>
        <v>38.430207954760192</v>
      </c>
      <c r="BB94" s="217">
        <f t="shared" si="56"/>
        <v>1.1078882797155004E-4</v>
      </c>
      <c r="BC94" s="223"/>
      <c r="BD94" s="23"/>
      <c r="BE94" s="6">
        <v>2469.087</v>
      </c>
      <c r="BF94" s="6">
        <v>38.906889999999997</v>
      </c>
      <c r="BG94" s="6"/>
      <c r="BH94" s="6"/>
      <c r="BI94" s="6"/>
      <c r="BJ94" s="6"/>
      <c r="BK94" s="6"/>
      <c r="BL94" s="101"/>
      <c r="BM94" s="101"/>
      <c r="BN94" s="101"/>
      <c r="BO94" s="101"/>
      <c r="BP94" s="6"/>
      <c r="BQ94" s="6"/>
      <c r="BR94" s="6"/>
      <c r="BS94" s="20"/>
      <c r="BT94" s="20"/>
      <c r="BU94" s="8"/>
      <c r="BV94" s="20"/>
      <c r="BW94" s="20"/>
      <c r="CM94" s="135"/>
      <c r="CN94" s="136"/>
      <c r="CO94" s="136"/>
      <c r="CP94" s="136"/>
      <c r="CQ94" s="136"/>
      <c r="CR94" s="136"/>
      <c r="DI94" s="135"/>
      <c r="DJ94" s="135"/>
      <c r="DK94" s="135"/>
      <c r="DL94" s="136"/>
      <c r="DM94" s="6"/>
      <c r="DN94" s="6"/>
      <c r="EE94" s="135"/>
      <c r="EF94" s="135"/>
      <c r="EG94" s="135"/>
      <c r="EH94" s="136"/>
      <c r="EI94" s="136"/>
      <c r="EJ94" s="136"/>
      <c r="EK94" s="136"/>
      <c r="EL94" s="135"/>
      <c r="EM94" s="135"/>
      <c r="EN94" s="135"/>
      <c r="EO94" s="135"/>
      <c r="EP94" s="135"/>
      <c r="EQ94" s="135"/>
      <c r="ER94" s="135"/>
      <c r="ES94" s="135"/>
      <c r="ET94" s="135"/>
      <c r="EU94" s="135"/>
      <c r="EV94" s="135"/>
      <c r="EW94" s="135"/>
      <c r="EX94" s="135"/>
      <c r="EY94" s="135"/>
      <c r="EZ94" s="135"/>
      <c r="FA94" s="135"/>
      <c r="FB94" s="135"/>
      <c r="FC94" s="135"/>
      <c r="FD94" s="135"/>
      <c r="FE94" s="135"/>
      <c r="FF94" s="135"/>
      <c r="FG94" s="135"/>
      <c r="FH94" s="135"/>
      <c r="FI94" s="135"/>
      <c r="FJ94" s="135"/>
      <c r="FK94" s="135"/>
      <c r="FL94" s="135"/>
      <c r="FM94" s="135"/>
      <c r="FN94" s="135"/>
    </row>
    <row r="95" spans="2:170" x14ac:dyDescent="0.2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31"/>
      <c r="O95" s="372"/>
      <c r="P95" s="367"/>
      <c r="Q95" s="367"/>
      <c r="R95" s="61">
        <v>1400</v>
      </c>
      <c r="S95" s="14">
        <v>2288.3586959158943</v>
      </c>
      <c r="T95" s="14">
        <v>34.921410443985948</v>
      </c>
      <c r="U95" s="252">
        <v>2274.1516418777214</v>
      </c>
      <c r="V95" s="253">
        <v>35.375677826459864</v>
      </c>
      <c r="W95" s="2">
        <f t="shared" si="51"/>
        <v>0.62084034568219593</v>
      </c>
      <c r="X95" s="37">
        <f t="shared" si="51"/>
        <v>1.3008277062650768</v>
      </c>
      <c r="Y95" s="215">
        <f t="shared" si="52"/>
        <v>201.84038444356287</v>
      </c>
      <c r="Z95" s="217">
        <f t="shared" si="52"/>
        <v>0.20635885477970253</v>
      </c>
      <c r="AA95" s="223"/>
      <c r="AB95" s="23"/>
      <c r="AC95" s="372"/>
      <c r="AD95" s="367"/>
      <c r="AE95" s="367"/>
      <c r="AF95" s="61">
        <v>1400</v>
      </c>
      <c r="AG95" s="14">
        <v>2360.9009999999998</v>
      </c>
      <c r="AH95" s="14">
        <v>35.27026</v>
      </c>
      <c r="AI95" s="252">
        <v>2378.7871117576592</v>
      </c>
      <c r="AJ95" s="253">
        <v>35.199819193320721</v>
      </c>
      <c r="AK95" s="2">
        <f t="shared" si="53"/>
        <v>0.75759685635523744</v>
      </c>
      <c r="AL95" s="37">
        <f t="shared" si="53"/>
        <v>0.19971728782061551</v>
      </c>
      <c r="AM95" s="215">
        <f t="shared" si="54"/>
        <v>319.91299380748058</v>
      </c>
      <c r="AN95" s="217">
        <f t="shared" si="54"/>
        <v>4.9619072456276178E-3</v>
      </c>
      <c r="AO95" s="223"/>
      <c r="AP95" s="23"/>
      <c r="AQ95" s="372"/>
      <c r="AR95" s="367"/>
      <c r="AS95" s="367"/>
      <c r="AT95" s="61">
        <v>1400</v>
      </c>
      <c r="AU95" s="14">
        <v>2275.3049999999998</v>
      </c>
      <c r="AV95" s="14">
        <v>35.199150000000003</v>
      </c>
      <c r="AW95" s="252">
        <v>2270.7434019277239</v>
      </c>
      <c r="AX95" s="253">
        <v>35.185696037957214</v>
      </c>
      <c r="AY95" s="2">
        <f t="shared" si="55"/>
        <v>0.20048292744383528</v>
      </c>
      <c r="AZ95" s="37">
        <f t="shared" si="55"/>
        <v>3.8222406060341524E-2</v>
      </c>
      <c r="BA95" s="215">
        <f t="shared" si="56"/>
        <v>20.808176972991717</v>
      </c>
      <c r="BB95" s="217">
        <f t="shared" si="56"/>
        <v>1.8100909464879918E-4</v>
      </c>
      <c r="BC95" s="223"/>
      <c r="BD95" s="23"/>
      <c r="BE95" s="6">
        <v>2454.3580000000002</v>
      </c>
      <c r="BF95" s="6">
        <v>38.432409999999997</v>
      </c>
      <c r="BG95" s="101"/>
      <c r="BH95" s="6"/>
      <c r="BI95" s="6"/>
      <c r="BJ95" s="6"/>
      <c r="BK95" s="101"/>
      <c r="BL95" s="101"/>
      <c r="BM95" s="101"/>
      <c r="BN95" s="101"/>
      <c r="BO95" s="101"/>
      <c r="BP95" s="6"/>
      <c r="BQ95" s="6"/>
      <c r="BR95" s="101"/>
      <c r="BS95" s="20"/>
      <c r="BT95" s="20"/>
      <c r="BU95" s="8"/>
      <c r="BV95" s="20"/>
      <c r="BW95" s="20"/>
      <c r="CM95" s="135"/>
      <c r="CN95" s="136"/>
      <c r="CO95" s="136"/>
      <c r="CP95" s="136"/>
      <c r="CQ95" s="136"/>
      <c r="CR95" s="136"/>
      <c r="DI95" s="135"/>
      <c r="DJ95" s="135"/>
      <c r="DK95" s="135"/>
      <c r="DL95" s="136"/>
      <c r="DM95" s="6"/>
      <c r="DN95" s="6"/>
      <c r="EE95" s="135"/>
      <c r="EF95" s="135"/>
      <c r="EG95" s="135"/>
      <c r="EH95" s="136"/>
      <c r="EI95" s="136"/>
      <c r="EJ95" s="136"/>
      <c r="EK95" s="136"/>
      <c r="EL95" s="135"/>
      <c r="EM95" s="135"/>
      <c r="EN95" s="135"/>
      <c r="EO95" s="135"/>
      <c r="EP95" s="135"/>
      <c r="EQ95" s="135"/>
      <c r="ER95" s="135"/>
      <c r="ES95" s="135"/>
      <c r="ET95" s="135"/>
      <c r="EU95" s="135"/>
      <c r="EV95" s="135"/>
      <c r="EW95" s="135"/>
      <c r="EX95" s="135"/>
      <c r="EY95" s="135"/>
      <c r="EZ95" s="135"/>
      <c r="FA95" s="135"/>
      <c r="FB95" s="135"/>
      <c r="FC95" s="135"/>
      <c r="FD95" s="135"/>
      <c r="FE95" s="135"/>
      <c r="FF95" s="135"/>
      <c r="FG95" s="135"/>
      <c r="FH95" s="135"/>
      <c r="FI95" s="135"/>
      <c r="FJ95" s="135"/>
      <c r="FK95" s="135"/>
      <c r="FL95" s="135"/>
      <c r="FM95" s="135"/>
      <c r="FN95" s="135"/>
    </row>
    <row r="96" spans="2:170" x14ac:dyDescent="0.2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31"/>
      <c r="O96" s="372"/>
      <c r="P96" s="367"/>
      <c r="Q96" s="367"/>
      <c r="R96" s="61">
        <v>1450</v>
      </c>
      <c r="S96" s="14">
        <v>2274.6734230771658</v>
      </c>
      <c r="T96" s="14">
        <v>34.42218136471557</v>
      </c>
      <c r="U96" s="252">
        <v>2260.367645996469</v>
      </c>
      <c r="V96" s="253">
        <v>34.824358237599846</v>
      </c>
      <c r="W96" s="2">
        <f t="shared" si="51"/>
        <v>0.62891564721163329</v>
      </c>
      <c r="X96" s="37">
        <f t="shared" si="51"/>
        <v>1.1683654461728186</v>
      </c>
      <c r="Y96" s="215">
        <f t="shared" si="52"/>
        <v>204.65525788258904</v>
      </c>
      <c r="Z96" s="217">
        <f t="shared" si="52"/>
        <v>0.16174623708297498</v>
      </c>
      <c r="AA96" s="223"/>
      <c r="AB96" s="23"/>
      <c r="AC96" s="372"/>
      <c r="AD96" s="367"/>
      <c r="AE96" s="367"/>
      <c r="AF96" s="61">
        <v>1450</v>
      </c>
      <c r="AG96" s="14">
        <v>2346.3090000000002</v>
      </c>
      <c r="AH96" s="14">
        <v>34.767060000000001</v>
      </c>
      <c r="AI96" s="252">
        <v>2365.2887773839184</v>
      </c>
      <c r="AJ96" s="253">
        <v>34.648077617579141</v>
      </c>
      <c r="AK96" s="2">
        <f t="shared" si="53"/>
        <v>0.8089206231539916</v>
      </c>
      <c r="AL96" s="37">
        <f t="shared" si="53"/>
        <v>0.34222733363379082</v>
      </c>
      <c r="AM96" s="215">
        <f t="shared" si="54"/>
        <v>360.23194954309241</v>
      </c>
      <c r="AN96" s="217">
        <f t="shared" si="54"/>
        <v>1.4156807326543831E-2</v>
      </c>
      <c r="AO96" s="223"/>
      <c r="AP96" s="23"/>
      <c r="AQ96" s="372"/>
      <c r="AR96" s="367"/>
      <c r="AS96" s="367"/>
      <c r="AT96" s="61">
        <v>1450</v>
      </c>
      <c r="AU96" s="14">
        <v>2261.248</v>
      </c>
      <c r="AV96" s="14">
        <v>34.70628</v>
      </c>
      <c r="AW96" s="252">
        <v>2256.977355274686</v>
      </c>
      <c r="AX96" s="253">
        <v>34.633764983210952</v>
      </c>
      <c r="AY96" s="2">
        <f t="shared" si="55"/>
        <v>0.18886228867041624</v>
      </c>
      <c r="AZ96" s="37">
        <f t="shared" si="55"/>
        <v>0.20893917985173749</v>
      </c>
      <c r="BA96" s="215">
        <f t="shared" si="56"/>
        <v>18.238406369852409</v>
      </c>
      <c r="BB96" s="217">
        <f t="shared" si="56"/>
        <v>5.2584276599158541E-3</v>
      </c>
      <c r="BC96" s="223"/>
      <c r="BD96" s="23"/>
      <c r="BE96" s="6">
        <v>2439.6729999999998</v>
      </c>
      <c r="BF96" s="6">
        <v>37.956249999999997</v>
      </c>
      <c r="BG96" s="101"/>
      <c r="BH96" s="6"/>
      <c r="BI96" s="6"/>
      <c r="BJ96" s="6"/>
      <c r="BK96" s="101"/>
      <c r="BL96" s="101"/>
      <c r="BM96" s="101"/>
      <c r="BN96" s="101"/>
      <c r="BO96" s="101"/>
      <c r="BP96" s="6"/>
      <c r="BQ96" s="6"/>
      <c r="BR96" s="101"/>
      <c r="BS96" s="20"/>
      <c r="BT96" s="20"/>
      <c r="BU96" s="8"/>
      <c r="BV96" s="20"/>
      <c r="BW96" s="20"/>
      <c r="CM96" s="135"/>
      <c r="CN96" s="136"/>
      <c r="CO96" s="136"/>
      <c r="CP96" s="136"/>
      <c r="CQ96" s="136"/>
      <c r="CR96" s="136"/>
      <c r="DI96" s="135"/>
      <c r="DJ96" s="135"/>
      <c r="DK96" s="135"/>
      <c r="DL96" s="136"/>
      <c r="DM96" s="6"/>
      <c r="DN96" s="6"/>
      <c r="EE96" s="135"/>
      <c r="EF96" s="135"/>
      <c r="EG96" s="135"/>
      <c r="EH96" s="136"/>
      <c r="EI96" s="136"/>
      <c r="EJ96" s="136"/>
      <c r="EK96" s="136"/>
      <c r="EL96" s="135"/>
      <c r="EM96" s="135"/>
      <c r="EN96" s="135"/>
      <c r="EO96" s="135"/>
      <c r="EP96" s="135"/>
      <c r="EQ96" s="135"/>
      <c r="ER96" s="135"/>
      <c r="ES96" s="135"/>
      <c r="ET96" s="135"/>
      <c r="EU96" s="135"/>
      <c r="EV96" s="135"/>
      <c r="EW96" s="135"/>
      <c r="EX96" s="135"/>
      <c r="EY96" s="135"/>
      <c r="EZ96" s="135"/>
      <c r="FA96" s="135"/>
      <c r="FB96" s="135"/>
      <c r="FC96" s="135"/>
      <c r="FD96" s="135"/>
      <c r="FE96" s="135"/>
      <c r="FF96" s="135"/>
      <c r="FG96" s="135"/>
      <c r="FH96" s="135"/>
      <c r="FI96" s="135"/>
      <c r="FJ96" s="135"/>
      <c r="FK96" s="135"/>
      <c r="FL96" s="135"/>
      <c r="FM96" s="135"/>
      <c r="FN96" s="135"/>
    </row>
    <row r="97" spans="2:170" x14ac:dyDescent="0.2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31"/>
      <c r="O97" s="372"/>
      <c r="P97" s="367"/>
      <c r="Q97" s="367"/>
      <c r="R97" s="61">
        <v>1500</v>
      </c>
      <c r="S97" s="14">
        <v>2261.0235166278089</v>
      </c>
      <c r="T97" s="14">
        <v>33.922808401558193</v>
      </c>
      <c r="U97" s="252">
        <v>2246.6260244788878</v>
      </c>
      <c r="V97" s="253">
        <v>34.27257057987854</v>
      </c>
      <c r="W97" s="2">
        <f t="shared" si="51"/>
        <v>0.63676879267466602</v>
      </c>
      <c r="X97" s="37">
        <f t="shared" si="51"/>
        <v>1.0310531315098348</v>
      </c>
      <c r="Y97" s="215">
        <f t="shared" si="52"/>
        <v>207.28778017824683</v>
      </c>
      <c r="Z97" s="217">
        <f t="shared" si="52"/>
        <v>0.12233358138339426</v>
      </c>
      <c r="AA97" s="223"/>
      <c r="AB97" s="23"/>
      <c r="AC97" s="372"/>
      <c r="AD97" s="367"/>
      <c r="AE97" s="367"/>
      <c r="AF97" s="61">
        <v>1500</v>
      </c>
      <c r="AG97" s="14">
        <v>2331.7539999999999</v>
      </c>
      <c r="AH97" s="14">
        <v>34.26437</v>
      </c>
      <c r="AI97" s="252">
        <v>2351.8335891483007</v>
      </c>
      <c r="AJ97" s="253">
        <v>34.095990165312024</v>
      </c>
      <c r="AK97" s="2">
        <f t="shared" si="53"/>
        <v>0.86113668715914216</v>
      </c>
      <c r="AL97" s="37">
        <f t="shared" si="53"/>
        <v>0.49141377672484704</v>
      </c>
      <c r="AM97" s="215">
        <f t="shared" si="54"/>
        <v>403.18990036455858</v>
      </c>
      <c r="AN97" s="217">
        <f t="shared" si="54"/>
        <v>2.8351768729549944E-2</v>
      </c>
      <c r="AO97" s="223"/>
      <c r="AP97" s="23"/>
      <c r="AQ97" s="372"/>
      <c r="AR97" s="367"/>
      <c r="AS97" s="367"/>
      <c r="AT97" s="61">
        <v>1500</v>
      </c>
      <c r="AU97" s="14">
        <v>2247.2269999999999</v>
      </c>
      <c r="AV97" s="14">
        <v>34.212179999999996</v>
      </c>
      <c r="AW97" s="252">
        <v>2243.2538129338186</v>
      </c>
      <c r="AX97" s="253">
        <v>34.08149346056944</v>
      </c>
      <c r="AY97" s="2">
        <f t="shared" si="55"/>
        <v>0.17680399292911902</v>
      </c>
      <c r="AZ97" s="37">
        <f t="shared" si="55"/>
        <v>0.3819883428374225</v>
      </c>
      <c r="BA97" s="215">
        <f t="shared" si="56"/>
        <v>15.786215462869997</v>
      </c>
      <c r="BB97" s="217">
        <f t="shared" si="56"/>
        <v>1.7078971588334289E-2</v>
      </c>
      <c r="BC97" s="223"/>
      <c r="BD97" s="23"/>
      <c r="BE97" s="6">
        <v>2421.0790000000002</v>
      </c>
      <c r="BF97" s="6">
        <v>37.349809999999998</v>
      </c>
      <c r="BG97" s="101"/>
      <c r="BH97" s="6"/>
      <c r="BI97" s="6"/>
      <c r="BJ97" s="6"/>
      <c r="BK97" s="101"/>
      <c r="BL97" s="101"/>
      <c r="BM97" s="101"/>
      <c r="BN97" s="101"/>
      <c r="BO97" s="101"/>
      <c r="BP97" s="6"/>
      <c r="BQ97" s="6"/>
      <c r="BR97" s="101"/>
      <c r="BS97" s="20"/>
      <c r="BT97" s="20"/>
      <c r="BU97" s="8"/>
      <c r="BV97" s="20"/>
      <c r="BW97" s="20"/>
      <c r="CM97" s="135"/>
      <c r="CN97" s="136"/>
      <c r="CO97" s="136"/>
      <c r="CP97" s="136"/>
      <c r="CQ97" s="136"/>
      <c r="CR97" s="136"/>
      <c r="DI97" s="135"/>
      <c r="DJ97" s="135"/>
      <c r="DK97" s="135"/>
      <c r="DL97" s="136"/>
      <c r="DM97" s="6"/>
      <c r="DN97" s="6"/>
      <c r="EE97" s="135"/>
      <c r="EF97" s="135"/>
      <c r="EG97" s="135"/>
      <c r="EH97" s="136"/>
      <c r="EI97" s="136"/>
      <c r="EJ97" s="136"/>
      <c r="EK97" s="136"/>
      <c r="EL97" s="135"/>
      <c r="EM97" s="135"/>
      <c r="EN97" s="135"/>
      <c r="EO97" s="135"/>
      <c r="EP97" s="135"/>
      <c r="EQ97" s="135"/>
      <c r="ER97" s="135"/>
      <c r="ES97" s="135"/>
      <c r="ET97" s="135"/>
      <c r="EU97" s="135"/>
      <c r="EV97" s="135"/>
      <c r="EW97" s="135"/>
      <c r="EX97" s="135"/>
      <c r="EY97" s="135"/>
      <c r="EZ97" s="135"/>
      <c r="FA97" s="135"/>
      <c r="FB97" s="135"/>
      <c r="FC97" s="135"/>
      <c r="FD97" s="135"/>
      <c r="FE97" s="135"/>
      <c r="FF97" s="135"/>
      <c r="FG97" s="135"/>
      <c r="FH97" s="135"/>
      <c r="FI97" s="135"/>
      <c r="FJ97" s="135"/>
      <c r="FK97" s="135"/>
      <c r="FL97" s="135"/>
      <c r="FM97" s="135"/>
      <c r="FN97" s="135"/>
    </row>
    <row r="98" spans="2:170" x14ac:dyDescent="0.2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31"/>
      <c r="O98" s="372"/>
      <c r="P98" s="367"/>
      <c r="Q98" s="367"/>
      <c r="R98" s="61">
        <v>1550</v>
      </c>
      <c r="S98" s="14">
        <v>2247.4090848808751</v>
      </c>
      <c r="T98" s="14">
        <v>33.423313359774667</v>
      </c>
      <c r="U98" s="252">
        <v>2232.9269482777318</v>
      </c>
      <c r="V98" s="253">
        <v>33.720392029860371</v>
      </c>
      <c r="W98" s="2">
        <f t="shared" si="51"/>
        <v>0.64439254520104206</v>
      </c>
      <c r="X98" s="37">
        <f t="shared" si="51"/>
        <v>0.88883668380777847</v>
      </c>
      <c r="Y98" s="215">
        <f t="shared" si="52"/>
        <v>209.73228059210345</v>
      </c>
      <c r="Z98" s="217">
        <f t="shared" si="52"/>
        <v>8.8255736219890163E-2</v>
      </c>
      <c r="AA98" s="223"/>
      <c r="AB98" s="23"/>
      <c r="AC98" s="372"/>
      <c r="AD98" s="367"/>
      <c r="AE98" s="367"/>
      <c r="AF98" s="61">
        <v>1550</v>
      </c>
      <c r="AG98" s="14">
        <v>2317.2359999999999</v>
      </c>
      <c r="AH98" s="14">
        <v>33.760730000000002</v>
      </c>
      <c r="AI98" s="252">
        <v>2338.421702912673</v>
      </c>
      <c r="AJ98" s="253">
        <v>33.543617289956977</v>
      </c>
      <c r="AK98" s="2">
        <f t="shared" si="53"/>
        <v>0.91426608738484783</v>
      </c>
      <c r="AL98" s="37">
        <f t="shared" si="53"/>
        <v>0.64309246287928445</v>
      </c>
      <c r="AM98" s="215">
        <f t="shared" si="54"/>
        <v>448.83400790404761</v>
      </c>
      <c r="AN98" s="217">
        <f t="shared" si="54"/>
        <v>4.7137928862226848E-2</v>
      </c>
      <c r="AO98" s="223"/>
      <c r="AP98" s="23"/>
      <c r="AQ98" s="372"/>
      <c r="AR98" s="367"/>
      <c r="AS98" s="367"/>
      <c r="AT98" s="61">
        <v>1550</v>
      </c>
      <c r="AU98" s="14">
        <v>2233.2429999999999</v>
      </c>
      <c r="AV98" s="14">
        <v>33.715179999999997</v>
      </c>
      <c r="AW98" s="252">
        <v>2229.5729284117706</v>
      </c>
      <c r="AX98" s="253">
        <v>33.528941099057633</v>
      </c>
      <c r="AY98" s="2">
        <f t="shared" si="55"/>
        <v>0.16433821076476443</v>
      </c>
      <c r="AZ98" s="37">
        <f t="shared" si="55"/>
        <v>0.5523888673955285</v>
      </c>
      <c r="BA98" s="215">
        <f t="shared" si="56"/>
        <v>13.469425462728289</v>
      </c>
      <c r="BB98" s="217">
        <f t="shared" si="56"/>
        <v>3.468492822421957E-2</v>
      </c>
      <c r="BC98" s="223"/>
      <c r="BD98" s="23"/>
      <c r="BE98" s="6">
        <v>2406.3229999999999</v>
      </c>
      <c r="BF98" s="6">
        <v>36.847900000000003</v>
      </c>
      <c r="BG98" s="101"/>
      <c r="BH98" s="6"/>
      <c r="BI98" s="6"/>
      <c r="BJ98" s="6"/>
      <c r="BK98" s="101"/>
      <c r="BL98" s="101"/>
      <c r="BM98" s="101"/>
      <c r="BN98" s="101"/>
      <c r="BO98" s="101"/>
      <c r="BP98" s="6"/>
      <c r="BQ98" s="6"/>
      <c r="BR98" s="101"/>
      <c r="BS98" s="20"/>
      <c r="BT98" s="20"/>
      <c r="BU98" s="8"/>
      <c r="BV98" s="20"/>
      <c r="BW98" s="20"/>
      <c r="CM98" s="135"/>
      <c r="CN98" s="136"/>
      <c r="CO98" s="136"/>
      <c r="CP98" s="136"/>
      <c r="CQ98" s="136"/>
      <c r="CR98" s="136"/>
      <c r="DI98" s="135"/>
      <c r="DJ98" s="135"/>
      <c r="DK98" s="135"/>
      <c r="DL98" s="136"/>
      <c r="DM98" s="6"/>
      <c r="DN98" s="6"/>
      <c r="EE98" s="135"/>
      <c r="EF98" s="135"/>
      <c r="EG98" s="135"/>
      <c r="EH98" s="136"/>
      <c r="EI98" s="136"/>
      <c r="EJ98" s="136"/>
      <c r="EK98" s="136"/>
      <c r="EL98" s="135"/>
      <c r="EM98" s="135"/>
      <c r="EN98" s="135"/>
      <c r="EO98" s="135"/>
      <c r="EP98" s="135"/>
      <c r="EQ98" s="135"/>
      <c r="ER98" s="135"/>
      <c r="ES98" s="135"/>
      <c r="ET98" s="135"/>
      <c r="EU98" s="135"/>
      <c r="EV98" s="135"/>
      <c r="EW98" s="135"/>
      <c r="EX98" s="135"/>
      <c r="EY98" s="135"/>
      <c r="EZ98" s="135"/>
      <c r="FA98" s="135"/>
      <c r="FB98" s="135"/>
      <c r="FC98" s="135"/>
      <c r="FD98" s="135"/>
      <c r="FE98" s="135"/>
      <c r="FF98" s="135"/>
      <c r="FG98" s="135"/>
      <c r="FH98" s="135"/>
      <c r="FI98" s="135"/>
      <c r="FJ98" s="135"/>
      <c r="FK98" s="135"/>
      <c r="FL98" s="135"/>
      <c r="FM98" s="135"/>
      <c r="FN98" s="135"/>
    </row>
    <row r="99" spans="2:170" x14ac:dyDescent="0.2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31"/>
      <c r="O99" s="372"/>
      <c r="P99" s="367"/>
      <c r="Q99" s="367"/>
      <c r="R99" s="61">
        <v>1600</v>
      </c>
      <c r="S99" s="14">
        <v>2233.8302333830575</v>
      </c>
      <c r="T99" s="14">
        <v>32.923714754914798</v>
      </c>
      <c r="U99" s="252">
        <v>2219.2705780244664</v>
      </c>
      <c r="V99" s="253">
        <v>33.167887082778655</v>
      </c>
      <c r="W99" s="2">
        <f t="shared" si="51"/>
        <v>0.65177985063533495</v>
      </c>
      <c r="X99" s="37">
        <f t="shared" si="51"/>
        <v>0.74163055317871762</v>
      </c>
      <c r="Y99" s="215">
        <f t="shared" si="52"/>
        <v>211.9835641609489</v>
      </c>
      <c r="Z99" s="217">
        <f t="shared" si="52"/>
        <v>5.9620125694455205E-2</v>
      </c>
      <c r="AA99" s="223"/>
      <c r="AB99" s="23"/>
      <c r="AC99" s="372"/>
      <c r="AD99" s="367"/>
      <c r="AE99" s="367"/>
      <c r="AF99" s="61">
        <v>1600</v>
      </c>
      <c r="AG99" s="14">
        <v>2302.7539999999999</v>
      </c>
      <c r="AH99" s="14">
        <v>33.256169999999997</v>
      </c>
      <c r="AI99" s="252">
        <v>2325.0532665088904</v>
      </c>
      <c r="AJ99" s="253">
        <v>32.991008918302448</v>
      </c>
      <c r="AK99" s="2">
        <f t="shared" si="53"/>
        <v>0.96837380410110985</v>
      </c>
      <c r="AL99" s="37">
        <f t="shared" si="53"/>
        <v>0.79732898195297042</v>
      </c>
      <c r="AM99" s="215">
        <f t="shared" si="54"/>
        <v>497.25728683452411</v>
      </c>
      <c r="AN99" s="217">
        <f t="shared" si="54"/>
        <v>7.0310399247014335E-2</v>
      </c>
      <c r="AO99" s="223"/>
      <c r="AP99" s="23"/>
      <c r="AQ99" s="372"/>
      <c r="AR99" s="367"/>
      <c r="AS99" s="367"/>
      <c r="AT99" s="61">
        <v>1600</v>
      </c>
      <c r="AU99" s="14">
        <v>2219.2950000000001</v>
      </c>
      <c r="AV99" s="14">
        <v>33.196069999999999</v>
      </c>
      <c r="AW99" s="252">
        <v>2215.9348472941124</v>
      </c>
      <c r="AX99" s="253">
        <v>32.976157100475312</v>
      </c>
      <c r="AY99" s="2">
        <f t="shared" si="55"/>
        <v>0.15140631172907096</v>
      </c>
      <c r="AZ99" s="37">
        <f t="shared" si="55"/>
        <v>0.66246667007476068</v>
      </c>
      <c r="BA99" s="215">
        <f t="shared" si="56"/>
        <v>11.290626206884335</v>
      </c>
      <c r="BB99" s="217">
        <f t="shared" si="56"/>
        <v>4.8361683377354914E-2</v>
      </c>
      <c r="BC99" s="223"/>
      <c r="BD99" s="23"/>
      <c r="BE99" s="6">
        <v>2391.614</v>
      </c>
      <c r="BF99" s="6">
        <v>36.33907</v>
      </c>
      <c r="BG99" s="101"/>
      <c r="BH99" s="6"/>
      <c r="BI99" s="6"/>
      <c r="BJ99" s="6"/>
      <c r="BK99" s="101"/>
      <c r="BL99" s="101"/>
      <c r="BM99" s="101"/>
      <c r="BN99" s="101"/>
      <c r="BO99" s="101"/>
      <c r="BP99" s="6"/>
      <c r="BQ99" s="6"/>
      <c r="BR99" s="101"/>
      <c r="BS99" s="20"/>
      <c r="BT99" s="20"/>
      <c r="BU99" s="8"/>
      <c r="BV99" s="20"/>
      <c r="BW99" s="20"/>
      <c r="CM99" s="135"/>
      <c r="CN99" s="136"/>
      <c r="CO99" s="136"/>
      <c r="CP99" s="136"/>
      <c r="CQ99" s="136"/>
      <c r="CR99" s="136"/>
      <c r="DI99" s="135"/>
      <c r="DJ99" s="135"/>
      <c r="DK99" s="135"/>
      <c r="DL99" s="136"/>
      <c r="DM99" s="6"/>
      <c r="DN99" s="6"/>
      <c r="EE99" s="135"/>
      <c r="EF99" s="135"/>
      <c r="EG99" s="135"/>
      <c r="EH99" s="136"/>
      <c r="EI99" s="136"/>
      <c r="EJ99" s="136"/>
      <c r="EK99" s="136"/>
      <c r="EL99" s="135"/>
      <c r="EM99" s="135"/>
      <c r="EN99" s="135"/>
      <c r="EO99" s="135"/>
      <c r="EP99" s="135"/>
      <c r="EQ99" s="135"/>
      <c r="ER99" s="135"/>
      <c r="ES99" s="135"/>
      <c r="ET99" s="135"/>
      <c r="EU99" s="135"/>
      <c r="EV99" s="135"/>
      <c r="EW99" s="135"/>
      <c r="EX99" s="135"/>
      <c r="EY99" s="135"/>
      <c r="EZ99" s="135"/>
      <c r="FA99" s="135"/>
      <c r="FB99" s="135"/>
      <c r="FC99" s="135"/>
      <c r="FD99" s="135"/>
      <c r="FE99" s="135"/>
      <c r="FF99" s="135"/>
      <c r="FG99" s="135"/>
      <c r="FH99" s="135"/>
      <c r="FI99" s="135"/>
      <c r="FJ99" s="135"/>
      <c r="FK99" s="135"/>
      <c r="FL99" s="135"/>
      <c r="FM99" s="135"/>
      <c r="FN99" s="135"/>
    </row>
    <row r="100" spans="2:170" x14ac:dyDescent="0.2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31"/>
      <c r="O100" s="372"/>
      <c r="P100" s="367"/>
      <c r="Q100" s="367"/>
      <c r="R100" s="61">
        <v>1650</v>
      </c>
      <c r="S100" s="14">
        <v>2220.2870653659284</v>
      </c>
      <c r="T100" s="14">
        <v>32.424028306677833</v>
      </c>
      <c r="U100" s="252">
        <v>2205.6570657695697</v>
      </c>
      <c r="V100" s="253">
        <v>32.615109626236425</v>
      </c>
      <c r="W100" s="2">
        <f t="shared" si="51"/>
        <v>0.65892378623335535</v>
      </c>
      <c r="X100" s="37">
        <f t="shared" si="51"/>
        <v>0.58932011084889724</v>
      </c>
      <c r="Y100" s="215">
        <f t="shared" si="52"/>
        <v>214.03688818945366</v>
      </c>
      <c r="Z100" s="217">
        <f t="shared" si="52"/>
        <v>3.651207068425262E-2</v>
      </c>
      <c r="AA100" s="223"/>
      <c r="AB100" s="23"/>
      <c r="AC100" s="372"/>
      <c r="AD100" s="367"/>
      <c r="AE100" s="367"/>
      <c r="AF100" s="61">
        <v>1650</v>
      </c>
      <c r="AG100" s="14">
        <v>2288.3119999999999</v>
      </c>
      <c r="AH100" s="14">
        <v>32.750799999999998</v>
      </c>
      <c r="AI100" s="252">
        <v>2311.728421184745</v>
      </c>
      <c r="AJ100" s="253">
        <v>32.43820627637394</v>
      </c>
      <c r="AK100" s="2">
        <f t="shared" si="53"/>
        <v>1.0233054401998112</v>
      </c>
      <c r="AL100" s="37">
        <f t="shared" si="53"/>
        <v>0.95446133720720816</v>
      </c>
      <c r="AM100" s="215">
        <f t="shared" si="54"/>
        <v>548.32878110137926</v>
      </c>
      <c r="AN100" s="217">
        <f t="shared" si="54"/>
        <v>9.7714836050404527E-2</v>
      </c>
      <c r="AO100" s="223"/>
      <c r="AP100" s="23"/>
      <c r="AQ100" s="372"/>
      <c r="AR100" s="367"/>
      <c r="AS100" s="367"/>
      <c r="AT100" s="61">
        <v>1650</v>
      </c>
      <c r="AU100" s="14">
        <v>2205.3870000000002</v>
      </c>
      <c r="AV100" s="14">
        <v>32.676519999999996</v>
      </c>
      <c r="AW100" s="252">
        <v>2202.3397086777113</v>
      </c>
      <c r="AX100" s="253">
        <v>32.423182055435937</v>
      </c>
      <c r="AY100" s="2">
        <f t="shared" si="55"/>
        <v>0.13817490183305045</v>
      </c>
      <c r="AZ100" s="37">
        <f t="shared" si="55"/>
        <v>0.77529046717355188</v>
      </c>
      <c r="BA100" s="215">
        <f t="shared" si="56"/>
        <v>9.2859844028969665</v>
      </c>
      <c r="BB100" s="217">
        <f t="shared" si="56"/>
        <v>6.4180114155942283E-2</v>
      </c>
      <c r="BC100" s="223"/>
      <c r="BD100" s="23"/>
      <c r="BE100" s="6">
        <v>2376.9349999999999</v>
      </c>
      <c r="BF100" s="6">
        <v>35.829239999999999</v>
      </c>
      <c r="BG100" s="101"/>
      <c r="BH100" s="6"/>
      <c r="BI100" s="6"/>
      <c r="BJ100" s="6"/>
      <c r="BK100" s="101"/>
      <c r="BL100" s="101"/>
      <c r="BM100" s="101"/>
      <c r="BN100" s="101"/>
      <c r="BO100" s="101"/>
      <c r="BP100" s="6"/>
      <c r="BQ100" s="6"/>
      <c r="BR100" s="101"/>
      <c r="BS100" s="20"/>
      <c r="BT100" s="20"/>
      <c r="BU100" s="8"/>
      <c r="BV100" s="20"/>
      <c r="BW100" s="20"/>
      <c r="CM100" s="135"/>
      <c r="CN100" s="136"/>
      <c r="CO100" s="136"/>
      <c r="CP100" s="136"/>
      <c r="CQ100" s="136"/>
      <c r="CR100" s="136"/>
      <c r="DI100" s="135"/>
      <c r="DJ100" s="135"/>
      <c r="DK100" s="135"/>
      <c r="DL100" s="136"/>
      <c r="DM100" s="6"/>
      <c r="DN100" s="6"/>
      <c r="EE100" s="135"/>
      <c r="EF100" s="135"/>
      <c r="EG100" s="135"/>
      <c r="EH100" s="136"/>
      <c r="EI100" s="136"/>
      <c r="EJ100" s="136"/>
      <c r="EK100" s="136"/>
      <c r="EL100" s="135"/>
      <c r="EM100" s="135"/>
      <c r="EN100" s="135"/>
      <c r="EO100" s="135"/>
      <c r="EP100" s="135"/>
      <c r="EQ100" s="135"/>
      <c r="ER100" s="135"/>
      <c r="ES100" s="135"/>
      <c r="ET100" s="135"/>
      <c r="EU100" s="135"/>
      <c r="EV100" s="135"/>
      <c r="EW100" s="135"/>
      <c r="EX100" s="135"/>
      <c r="EY100" s="135"/>
      <c r="EZ100" s="135"/>
      <c r="FA100" s="135"/>
      <c r="FB100" s="135"/>
      <c r="FC100" s="135"/>
      <c r="FD100" s="135"/>
      <c r="FE100" s="135"/>
      <c r="FF100" s="135"/>
      <c r="FG100" s="135"/>
      <c r="FH100" s="135"/>
      <c r="FI100" s="135"/>
      <c r="FJ100" s="135"/>
      <c r="FK100" s="135"/>
      <c r="FL100" s="135"/>
      <c r="FM100" s="135"/>
      <c r="FN100" s="135"/>
    </row>
    <row r="101" spans="2:170" x14ac:dyDescent="0.2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31"/>
      <c r="O101" s="373"/>
      <c r="P101" s="368"/>
      <c r="Q101" s="368"/>
      <c r="R101" s="204">
        <v>1700</v>
      </c>
      <c r="S101" s="16">
        <v>2206.7796821295228</v>
      </c>
      <c r="T101" s="16">
        <v>31.924267359328855</v>
      </c>
      <c r="U101" s="15">
        <v>2192.0865564383857</v>
      </c>
      <c r="V101" s="17">
        <v>32.062104676949929</v>
      </c>
      <c r="W101" s="18">
        <f t="shared" si="51"/>
        <v>0.66581751726834582</v>
      </c>
      <c r="X101" s="38">
        <f t="shared" si="51"/>
        <v>0.43176344838120478</v>
      </c>
      <c r="Y101" s="18">
        <f t="shared" si="52"/>
        <v>215.88794257555261</v>
      </c>
      <c r="Z101" s="38">
        <f t="shared" si="52"/>
        <v>1.899912612897274E-2</v>
      </c>
      <c r="AA101" s="223"/>
      <c r="AB101" s="23"/>
      <c r="AC101" s="373"/>
      <c r="AD101" s="368"/>
      <c r="AE101" s="368"/>
      <c r="AF101" s="204">
        <v>1700</v>
      </c>
      <c r="AG101" s="16">
        <v>2273.9070000000002</v>
      </c>
      <c r="AH101" s="16">
        <v>32.244639999999997</v>
      </c>
      <c r="AI101" s="15">
        <v>2298.447302799244</v>
      </c>
      <c r="AJ101" s="17">
        <v>31.885243400406704</v>
      </c>
      <c r="AK101" s="18">
        <f t="shared" si="53"/>
        <v>1.07921312521769</v>
      </c>
      <c r="AL101" s="38">
        <f t="shared" si="53"/>
        <v>1.1145933078902188</v>
      </c>
      <c r="AM101" s="18">
        <f t="shared" si="54"/>
        <v>602.22646147857404</v>
      </c>
      <c r="AN101" s="38">
        <f t="shared" si="54"/>
        <v>0.12916591579922151</v>
      </c>
      <c r="AO101" s="223"/>
      <c r="AP101" s="23"/>
      <c r="AQ101" s="373"/>
      <c r="AR101" s="368"/>
      <c r="AS101" s="368"/>
      <c r="AT101" s="204">
        <v>1700</v>
      </c>
      <c r="AU101" s="16">
        <v>2191.5169999999998</v>
      </c>
      <c r="AV101" s="16">
        <v>32.15652</v>
      </c>
      <c r="AW101" s="15">
        <v>2188.7876463537718</v>
      </c>
      <c r="AX101" s="17">
        <v>31.870049444980825</v>
      </c>
      <c r="AY101" s="18">
        <f t="shared" si="55"/>
        <v>0.1245417510440481</v>
      </c>
      <c r="AZ101" s="38">
        <f t="shared" si="55"/>
        <v>0.8908630505389733</v>
      </c>
      <c r="BA101" s="18">
        <f t="shared" si="56"/>
        <v>7.4493713261780332</v>
      </c>
      <c r="BB101" s="38">
        <f t="shared" si="56"/>
        <v>8.2065378892994215E-2</v>
      </c>
      <c r="BC101" s="223"/>
      <c r="BD101" s="23"/>
      <c r="BE101" s="6">
        <v>2360.9009999999998</v>
      </c>
      <c r="BF101" s="6">
        <v>35.27026</v>
      </c>
      <c r="BG101" s="101"/>
      <c r="BH101" s="6"/>
      <c r="BI101" s="6"/>
      <c r="BJ101" s="6"/>
      <c r="BK101" s="101"/>
      <c r="BL101" s="101"/>
      <c r="BM101" s="101"/>
      <c r="BN101" s="101"/>
      <c r="BO101" s="101"/>
      <c r="BP101" s="6"/>
      <c r="BQ101" s="6"/>
      <c r="BR101" s="101"/>
      <c r="BS101" s="20"/>
      <c r="BT101" s="20"/>
      <c r="BU101" s="8"/>
      <c r="BV101" s="20"/>
      <c r="BW101" s="20"/>
      <c r="CM101" s="135"/>
      <c r="CN101" s="136"/>
      <c r="CO101" s="136"/>
      <c r="CP101" s="136"/>
      <c r="CQ101" s="136"/>
      <c r="CR101" s="136"/>
      <c r="DI101" s="135"/>
      <c r="DJ101" s="135"/>
      <c r="DK101" s="135"/>
      <c r="DL101" s="136"/>
      <c r="DM101" s="6"/>
      <c r="DN101" s="6"/>
      <c r="EE101" s="135"/>
      <c r="EF101" s="135"/>
      <c r="EG101" s="135"/>
      <c r="EH101" s="136"/>
      <c r="EI101" s="136"/>
      <c r="EJ101" s="136"/>
      <c r="EK101" s="136"/>
      <c r="EL101" s="135"/>
      <c r="EM101" s="135"/>
      <c r="EN101" s="135"/>
      <c r="EO101" s="135"/>
      <c r="EP101" s="135"/>
      <c r="EQ101" s="135"/>
      <c r="ER101" s="135"/>
      <c r="ES101" s="135"/>
      <c r="ET101" s="135"/>
      <c r="EU101" s="135"/>
      <c r="EV101" s="135"/>
      <c r="EW101" s="135"/>
      <c r="EX101" s="135"/>
      <c r="EY101" s="135"/>
      <c r="EZ101" s="135"/>
      <c r="FA101" s="135"/>
      <c r="FB101" s="135"/>
      <c r="FC101" s="135"/>
      <c r="FD101" s="135"/>
      <c r="FE101" s="135"/>
      <c r="FF101" s="135"/>
      <c r="FG101" s="135"/>
      <c r="FH101" s="135"/>
      <c r="FI101" s="135"/>
      <c r="FJ101" s="135"/>
      <c r="FK101" s="135"/>
      <c r="FL101" s="135"/>
      <c r="FM101" s="135"/>
      <c r="FN101" s="135"/>
    </row>
    <row r="102" spans="2:170" x14ac:dyDescent="0.2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31"/>
      <c r="O102" s="371">
        <v>31</v>
      </c>
      <c r="P102" s="366">
        <v>1071</v>
      </c>
      <c r="Q102" s="366">
        <v>0.24</v>
      </c>
      <c r="R102" s="61">
        <v>0</v>
      </c>
      <c r="S102" s="14">
        <v>2684.7</v>
      </c>
      <c r="T102" s="14">
        <v>48.333329999999997</v>
      </c>
      <c r="U102" s="252">
        <v>2674.1360162412407</v>
      </c>
      <c r="V102" s="253">
        <v>48.329247184675886</v>
      </c>
      <c r="W102" s="2">
        <f t="shared" si="51"/>
        <v>0.39348842547618545</v>
      </c>
      <c r="X102" s="37">
        <f t="shared" si="51"/>
        <v>8.4472047014157968E-3</v>
      </c>
      <c r="Y102" s="215">
        <f t="shared" si="52"/>
        <v>111.5977528553271</v>
      </c>
      <c r="Z102" s="217">
        <f t="shared" si="52"/>
        <v>1.6669380970794068E-5</v>
      </c>
      <c r="AA102" s="223"/>
      <c r="AB102" s="23"/>
      <c r="AC102" s="371">
        <v>31</v>
      </c>
      <c r="AD102" s="366">
        <v>1127.8</v>
      </c>
      <c r="AE102" s="366">
        <v>0.3044</v>
      </c>
      <c r="AF102" s="61">
        <v>0</v>
      </c>
      <c r="AG102" s="14">
        <v>2797</v>
      </c>
      <c r="AH102" s="14">
        <v>48.333329999999997</v>
      </c>
      <c r="AI102" s="252">
        <v>2783.8089769502812</v>
      </c>
      <c r="AJ102" s="253">
        <v>48.354238033387304</v>
      </c>
      <c r="AK102" s="2">
        <f t="shared" si="53"/>
        <v>0.47161326598922959</v>
      </c>
      <c r="AL102" s="37">
        <f t="shared" si="53"/>
        <v>4.3258003094981276E-2</v>
      </c>
      <c r="AM102" s="215">
        <f t="shared" si="54"/>
        <v>174.00308909821138</v>
      </c>
      <c r="AN102" s="217">
        <f t="shared" si="54"/>
        <v>4.3714586012476563E-4</v>
      </c>
      <c r="AO102" s="223"/>
      <c r="AP102" s="23"/>
      <c r="AQ102" s="371">
        <v>31</v>
      </c>
      <c r="AR102" s="366">
        <v>1071</v>
      </c>
      <c r="AS102" s="366">
        <v>0.3044</v>
      </c>
      <c r="AT102" s="61">
        <v>0</v>
      </c>
      <c r="AU102" s="14">
        <v>2682.7</v>
      </c>
      <c r="AV102" s="14">
        <v>48.333329999999997</v>
      </c>
      <c r="AW102" s="252">
        <v>2669.2434275840164</v>
      </c>
      <c r="AX102" s="253">
        <v>48.350060139297206</v>
      </c>
      <c r="AY102" s="2">
        <f t="shared" si="55"/>
        <v>0.5016055621569081</v>
      </c>
      <c r="AZ102" s="37">
        <f t="shared" si="55"/>
        <v>3.4614083691749016E-2</v>
      </c>
      <c r="BA102" s="215">
        <f t="shared" si="56"/>
        <v>181.07934118660461</v>
      </c>
      <c r="BB102" s="217">
        <f t="shared" si="56"/>
        <v>2.798975609040247E-4</v>
      </c>
      <c r="BC102" s="223"/>
      <c r="BD102" s="23"/>
      <c r="BE102" s="6">
        <v>2346.3090000000002</v>
      </c>
      <c r="BF102" s="6">
        <v>34.767060000000001</v>
      </c>
      <c r="BG102" s="101"/>
      <c r="BH102" s="6"/>
      <c r="BI102" s="6"/>
      <c r="BJ102" s="6"/>
      <c r="BK102" s="101"/>
      <c r="BL102" s="101"/>
      <c r="BM102" s="101"/>
      <c r="BN102" s="101"/>
      <c r="BO102" s="101"/>
      <c r="BP102" s="6"/>
      <c r="BQ102" s="6"/>
      <c r="BR102" s="101"/>
      <c r="BS102" s="20"/>
      <c r="BT102" s="20"/>
      <c r="BU102" s="8"/>
      <c r="BV102" s="20"/>
      <c r="BW102" s="20"/>
      <c r="CM102" s="135"/>
      <c r="CN102" s="136"/>
      <c r="CO102" s="136"/>
      <c r="CP102" s="136"/>
      <c r="CQ102" s="136"/>
      <c r="CR102" s="136"/>
      <c r="DI102" s="135"/>
      <c r="DJ102" s="135"/>
      <c r="DK102" s="135"/>
      <c r="DL102" s="136"/>
      <c r="DM102" s="6"/>
      <c r="DN102" s="6"/>
      <c r="EE102" s="135"/>
      <c r="EF102" s="135"/>
      <c r="EG102" s="135"/>
      <c r="EH102" s="136"/>
      <c r="EI102" s="136"/>
      <c r="EJ102" s="136"/>
      <c r="EK102" s="136"/>
      <c r="EL102" s="135"/>
      <c r="EM102" s="135"/>
      <c r="EN102" s="135"/>
      <c r="EO102" s="135"/>
      <c r="EP102" s="135"/>
      <c r="EQ102" s="135"/>
      <c r="ER102" s="135"/>
      <c r="ES102" s="135"/>
      <c r="ET102" s="135"/>
      <c r="EU102" s="135"/>
      <c r="EV102" s="135"/>
      <c r="EW102" s="135"/>
      <c r="EX102" s="135"/>
      <c r="EY102" s="135"/>
      <c r="EZ102" s="135"/>
      <c r="FA102" s="135"/>
      <c r="FB102" s="135"/>
      <c r="FC102" s="135"/>
      <c r="FD102" s="135"/>
      <c r="FE102" s="135"/>
      <c r="FF102" s="135"/>
      <c r="FG102" s="135"/>
      <c r="FH102" s="135"/>
      <c r="FI102" s="135"/>
      <c r="FJ102" s="135"/>
      <c r="FK102" s="135"/>
      <c r="FL102" s="135"/>
      <c r="FM102" s="135"/>
      <c r="FN102" s="135"/>
    </row>
    <row r="103" spans="2:170" x14ac:dyDescent="0.2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31"/>
      <c r="O103" s="372"/>
      <c r="P103" s="367"/>
      <c r="Q103" s="367"/>
      <c r="R103" s="61">
        <v>50</v>
      </c>
      <c r="S103" s="14">
        <v>2677.3029999999999</v>
      </c>
      <c r="T103" s="14">
        <v>48.134619999999998</v>
      </c>
      <c r="U103" s="252">
        <v>2659.5464110233997</v>
      </c>
      <c r="V103" s="253">
        <v>48.192696630497693</v>
      </c>
      <c r="W103" s="2">
        <f t="shared" ref="W103:X136" si="57">ABS(S103-U103)/S103*100</f>
        <v>0.66322672393076698</v>
      </c>
      <c r="X103" s="37">
        <f t="shared" si="57"/>
        <v>0.12065459433915703</v>
      </c>
      <c r="Y103" s="215">
        <f t="shared" si="52"/>
        <v>315.2964520839177</v>
      </c>
      <c r="Z103" s="217">
        <f t="shared" si="52"/>
        <v>3.3728950099657664E-3</v>
      </c>
      <c r="AA103" s="223"/>
      <c r="AB103" s="23"/>
      <c r="AC103" s="372"/>
      <c r="AD103" s="367"/>
      <c r="AE103" s="367"/>
      <c r="AF103" s="61">
        <v>50</v>
      </c>
      <c r="AG103" s="14">
        <v>2789.31</v>
      </c>
      <c r="AH103" s="14">
        <v>48.132469999999998</v>
      </c>
      <c r="AI103" s="252">
        <v>2769.4896359401168</v>
      </c>
      <c r="AJ103" s="253">
        <v>48.2067107939897</v>
      </c>
      <c r="AK103" s="2">
        <f t="shared" si="53"/>
        <v>0.71058304956720852</v>
      </c>
      <c r="AL103" s="37">
        <f t="shared" si="53"/>
        <v>0.15424264325039225</v>
      </c>
      <c r="AM103" s="215">
        <f t="shared" si="54"/>
        <v>392.84683146630584</v>
      </c>
      <c r="AN103" s="217">
        <f t="shared" si="54"/>
        <v>5.5116954922213831E-3</v>
      </c>
      <c r="AO103" s="223"/>
      <c r="AP103" s="23"/>
      <c r="AQ103" s="372"/>
      <c r="AR103" s="367"/>
      <c r="AS103" s="367"/>
      <c r="AT103" s="61">
        <v>50</v>
      </c>
      <c r="AU103" s="14">
        <v>2675.3090000000002</v>
      </c>
      <c r="AV103" s="14">
        <v>48.135300000000001</v>
      </c>
      <c r="AW103" s="252">
        <v>2654.6387106129418</v>
      </c>
      <c r="AX103" s="253">
        <v>48.202663625952503</v>
      </c>
      <c r="AY103" s="2">
        <f t="shared" si="55"/>
        <v>0.77263184877179969</v>
      </c>
      <c r="AZ103" s="37">
        <f t="shared" si="55"/>
        <v>0.13994641344814004</v>
      </c>
      <c r="BA103" s="215">
        <f t="shared" si="56"/>
        <v>427.26086334473695</v>
      </c>
      <c r="BB103" s="217">
        <f t="shared" si="56"/>
        <v>4.537858101468676E-3</v>
      </c>
      <c r="BC103" s="223"/>
      <c r="BD103" s="23"/>
      <c r="BE103" s="6">
        <v>2331.7539999999999</v>
      </c>
      <c r="BF103" s="6">
        <v>34.26437</v>
      </c>
      <c r="BG103" s="101"/>
      <c r="BH103" s="6"/>
      <c r="BI103" s="6"/>
      <c r="BJ103" s="6"/>
      <c r="BK103" s="101"/>
      <c r="BL103" s="101"/>
      <c r="BM103" s="101"/>
      <c r="BN103" s="101"/>
      <c r="BO103" s="101"/>
      <c r="BP103" s="6"/>
      <c r="BQ103" s="6"/>
      <c r="BR103" s="101"/>
      <c r="BS103" s="20"/>
      <c r="BT103" s="20"/>
      <c r="BU103" s="8"/>
      <c r="BV103" s="20"/>
      <c r="BW103" s="20"/>
      <c r="CM103" s="135"/>
      <c r="CN103" s="136"/>
      <c r="CO103" s="136"/>
      <c r="CP103" s="136"/>
      <c r="CQ103" s="136"/>
      <c r="CR103" s="136"/>
      <c r="DI103" s="135"/>
      <c r="DJ103" s="135"/>
      <c r="DK103" s="135"/>
      <c r="DL103" s="136"/>
      <c r="DM103" s="6"/>
      <c r="DN103" s="6"/>
      <c r="EE103" s="135"/>
      <c r="EF103" s="135"/>
      <c r="EG103" s="135"/>
      <c r="EH103" s="136"/>
      <c r="EI103" s="136"/>
      <c r="EJ103" s="136"/>
      <c r="EK103" s="136"/>
      <c r="EL103" s="135"/>
      <c r="EM103" s="135"/>
      <c r="EN103" s="135"/>
      <c r="EO103" s="135"/>
      <c r="EP103" s="135"/>
      <c r="EQ103" s="135"/>
      <c r="ER103" s="135"/>
      <c r="ES103" s="135"/>
      <c r="ET103" s="135"/>
      <c r="EU103" s="135"/>
      <c r="EV103" s="135"/>
      <c r="EW103" s="135"/>
      <c r="EX103" s="135"/>
      <c r="EY103" s="135"/>
      <c r="EZ103" s="135"/>
      <c r="FA103" s="135"/>
      <c r="FB103" s="135"/>
      <c r="FC103" s="135"/>
      <c r="FD103" s="135"/>
      <c r="FE103" s="135"/>
      <c r="FF103" s="135"/>
      <c r="FG103" s="135"/>
      <c r="FH103" s="135"/>
      <c r="FI103" s="135"/>
      <c r="FJ103" s="135"/>
      <c r="FK103" s="135"/>
      <c r="FL103" s="135"/>
      <c r="FM103" s="135"/>
      <c r="FN103" s="135"/>
    </row>
    <row r="104" spans="2:170" x14ac:dyDescent="0.2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31"/>
      <c r="O104" s="372"/>
      <c r="P104" s="367"/>
      <c r="Q104" s="367"/>
      <c r="R104" s="61">
        <v>100</v>
      </c>
      <c r="S104" s="14">
        <v>2650.386</v>
      </c>
      <c r="T104" s="14">
        <v>47.378169999999997</v>
      </c>
      <c r="U104" s="252">
        <v>2644.9394065695187</v>
      </c>
      <c r="V104" s="253">
        <v>47.987921498024733</v>
      </c>
      <c r="W104" s="2">
        <f t="shared" si="57"/>
        <v>0.20550189408189012</v>
      </c>
      <c r="X104" s="37">
        <f t="shared" si="57"/>
        <v>1.2869882860075335</v>
      </c>
      <c r="Y104" s="215">
        <f t="shared" si="52"/>
        <v>29.665379996961441</v>
      </c>
      <c r="Z104" s="217">
        <f t="shared" si="52"/>
        <v>0.37179688934340888</v>
      </c>
      <c r="AA104" s="223"/>
      <c r="AB104" s="23"/>
      <c r="AC104" s="372"/>
      <c r="AD104" s="367"/>
      <c r="AE104" s="367"/>
      <c r="AF104" s="61">
        <v>100</v>
      </c>
      <c r="AG104" s="14">
        <v>2761.3240000000001</v>
      </c>
      <c r="AH104" s="14">
        <v>47.375309999999999</v>
      </c>
      <c r="AI104" s="252">
        <v>2755.1550989498492</v>
      </c>
      <c r="AJ104" s="253">
        <v>47.989534868202739</v>
      </c>
      <c r="AK104" s="2">
        <f t="shared" si="53"/>
        <v>0.22340373857435447</v>
      </c>
      <c r="AL104" s="37">
        <f t="shared" si="53"/>
        <v>1.2965083884469357</v>
      </c>
      <c r="AM104" s="215">
        <f t="shared" si="54"/>
        <v>38.055340166552966</v>
      </c>
      <c r="AN104" s="217">
        <f t="shared" si="54"/>
        <v>0.37727218871867335</v>
      </c>
      <c r="AO104" s="223"/>
      <c r="AP104" s="23"/>
      <c r="AQ104" s="372"/>
      <c r="AR104" s="367"/>
      <c r="AS104" s="367"/>
      <c r="AT104" s="61">
        <v>100</v>
      </c>
      <c r="AU104" s="14">
        <v>2648.4110000000001</v>
      </c>
      <c r="AV104" s="14">
        <v>47.387149999999998</v>
      </c>
      <c r="AW104" s="252">
        <v>2640.018067151972</v>
      </c>
      <c r="AX104" s="253">
        <v>47.985305275224988</v>
      </c>
      <c r="AY104" s="2">
        <f t="shared" si="55"/>
        <v>0.31690447019092083</v>
      </c>
      <c r="AZ104" s="37">
        <f t="shared" si="55"/>
        <v>1.2622731589154228</v>
      </c>
      <c r="BA104" s="215">
        <f t="shared" si="56"/>
        <v>70.441321791508528</v>
      </c>
      <c r="BB104" s="217">
        <f t="shared" si="56"/>
        <v>0.35778973327948316</v>
      </c>
      <c r="BC104" s="223"/>
      <c r="BD104" s="23"/>
      <c r="BE104" s="6">
        <v>2317.2359999999999</v>
      </c>
      <c r="BF104" s="6">
        <v>33.760730000000002</v>
      </c>
      <c r="BG104" s="101"/>
      <c r="BH104" s="6"/>
      <c r="BI104" s="6"/>
      <c r="BJ104" s="6"/>
      <c r="BK104" s="101"/>
      <c r="BL104" s="101"/>
      <c r="BM104" s="101"/>
      <c r="BN104" s="101"/>
      <c r="BO104" s="101"/>
      <c r="BP104" s="6"/>
      <c r="BQ104" s="6"/>
      <c r="BR104" s="101"/>
      <c r="BS104" s="20"/>
      <c r="BT104" s="20"/>
      <c r="BU104" s="8"/>
      <c r="BV104" s="20"/>
      <c r="BW104" s="20"/>
      <c r="CM104" s="135"/>
      <c r="CN104" s="136"/>
      <c r="CO104" s="136"/>
      <c r="CP104" s="136"/>
      <c r="CQ104" s="136"/>
      <c r="CR104" s="136"/>
      <c r="DI104" s="135"/>
      <c r="DJ104" s="135"/>
      <c r="DK104" s="135"/>
      <c r="DL104" s="136"/>
      <c r="DM104" s="6"/>
      <c r="DN104" s="6"/>
      <c r="EE104" s="135"/>
      <c r="EF104" s="135"/>
      <c r="EG104" s="135"/>
      <c r="EH104" s="136"/>
      <c r="EI104" s="136"/>
      <c r="EJ104" s="136"/>
      <c r="EK104" s="136"/>
      <c r="EL104" s="135"/>
      <c r="EM104" s="135"/>
      <c r="EN104" s="135"/>
      <c r="EO104" s="135"/>
      <c r="EP104" s="135"/>
      <c r="EQ104" s="135"/>
      <c r="ER104" s="135"/>
      <c r="ES104" s="135"/>
      <c r="ET104" s="135"/>
      <c r="EU104" s="135"/>
      <c r="EV104" s="135"/>
      <c r="EW104" s="135"/>
      <c r="EX104" s="135"/>
      <c r="EY104" s="135"/>
      <c r="EZ104" s="135"/>
      <c r="FA104" s="135"/>
      <c r="FB104" s="135"/>
      <c r="FC104" s="135"/>
      <c r="FD104" s="135"/>
      <c r="FE104" s="135"/>
      <c r="FF104" s="135"/>
      <c r="FG104" s="135"/>
      <c r="FH104" s="135"/>
      <c r="FI104" s="135"/>
      <c r="FJ104" s="135"/>
      <c r="FK104" s="135"/>
      <c r="FL104" s="135"/>
      <c r="FM104" s="135"/>
      <c r="FN104" s="135"/>
    </row>
    <row r="105" spans="2:170" x14ac:dyDescent="0.2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31"/>
      <c r="O105" s="372"/>
      <c r="P105" s="367"/>
      <c r="Q105" s="367"/>
      <c r="R105" s="61">
        <v>150</v>
      </c>
      <c r="S105" s="14">
        <v>2636.9740000000002</v>
      </c>
      <c r="T105" s="14">
        <v>46.986310000000003</v>
      </c>
      <c r="U105" s="252">
        <v>2630.3244607423321</v>
      </c>
      <c r="V105" s="253">
        <v>47.726055227936406</v>
      </c>
      <c r="W105" s="2">
        <f t="shared" si="57"/>
        <v>0.25216552221099026</v>
      </c>
      <c r="X105" s="37">
        <f t="shared" si="57"/>
        <v>1.5743845982721418</v>
      </c>
      <c r="Y105" s="215">
        <f t="shared" si="52"/>
        <v>44.21637233926841</v>
      </c>
      <c r="Z105" s="217">
        <f t="shared" si="52"/>
        <v>0.54722300225468112</v>
      </c>
      <c r="AA105" s="223"/>
      <c r="AB105" s="23"/>
      <c r="AC105" s="372"/>
      <c r="AD105" s="367"/>
      <c r="AE105" s="367"/>
      <c r="AF105" s="61">
        <v>150</v>
      </c>
      <c r="AG105" s="14">
        <v>2747.38</v>
      </c>
      <c r="AH105" s="14">
        <v>46.985889999999998</v>
      </c>
      <c r="AI105" s="252">
        <v>2740.8150276679935</v>
      </c>
      <c r="AJ105" s="253">
        <v>47.71464048750471</v>
      </c>
      <c r="AK105" s="2">
        <f t="shared" si="53"/>
        <v>0.23895392453925626</v>
      </c>
      <c r="AL105" s="37">
        <f t="shared" si="53"/>
        <v>1.5509985817118968</v>
      </c>
      <c r="AM105" s="215">
        <f t="shared" si="54"/>
        <v>43.098861720012422</v>
      </c>
      <c r="AN105" s="217">
        <f t="shared" si="54"/>
        <v>0.53107727303835528</v>
      </c>
      <c r="AO105" s="223"/>
      <c r="AP105" s="23"/>
      <c r="AQ105" s="372"/>
      <c r="AR105" s="367"/>
      <c r="AS105" s="367"/>
      <c r="AT105" s="61">
        <v>150</v>
      </c>
      <c r="AU105" s="14">
        <v>2635.01</v>
      </c>
      <c r="AV105" s="14">
        <v>47.001550000000002</v>
      </c>
      <c r="AW105" s="252">
        <v>2625.3912006774312</v>
      </c>
      <c r="AX105" s="253">
        <v>47.710011840767315</v>
      </c>
      <c r="AY105" s="2">
        <f t="shared" si="55"/>
        <v>0.36503843714327361</v>
      </c>
      <c r="AZ105" s="37">
        <f t="shared" si="55"/>
        <v>1.5073159092994024</v>
      </c>
      <c r="BA105" s="215">
        <f t="shared" si="56"/>
        <v>92.521300407853374</v>
      </c>
      <c r="BB105" s="217">
        <f t="shared" si="56"/>
        <v>0.50191817982341003</v>
      </c>
      <c r="BC105" s="223"/>
      <c r="BD105" s="23"/>
      <c r="BE105" s="6">
        <v>2302.7539999999999</v>
      </c>
      <c r="BF105" s="6">
        <v>33.256169999999997</v>
      </c>
      <c r="BG105" s="101"/>
      <c r="BH105" s="6"/>
      <c r="BI105" s="6"/>
      <c r="BJ105" s="6"/>
      <c r="BK105" s="101"/>
      <c r="BL105" s="101"/>
      <c r="BM105" s="101"/>
      <c r="BN105" s="101"/>
      <c r="BO105" s="101"/>
      <c r="BP105" s="6"/>
      <c r="BQ105" s="6"/>
      <c r="BR105" s="101"/>
      <c r="BS105" s="20"/>
      <c r="BT105" s="20"/>
      <c r="BU105" s="8"/>
      <c r="BV105" s="20"/>
      <c r="BW105" s="20"/>
      <c r="CM105" s="135"/>
      <c r="CN105" s="136"/>
      <c r="CO105" s="136"/>
      <c r="CP105" s="136"/>
      <c r="CQ105" s="136"/>
      <c r="CR105" s="136"/>
      <c r="DI105" s="135"/>
      <c r="DJ105" s="135"/>
      <c r="DK105" s="135"/>
      <c r="DL105" s="136"/>
      <c r="DM105" s="6"/>
      <c r="DN105" s="6"/>
      <c r="EE105" s="135"/>
      <c r="EF105" s="135"/>
      <c r="EG105" s="135"/>
      <c r="EH105" s="136"/>
      <c r="EI105" s="136"/>
      <c r="EJ105" s="136"/>
      <c r="EK105" s="136"/>
      <c r="EL105" s="135"/>
      <c r="EM105" s="135"/>
      <c r="EN105" s="135"/>
      <c r="EO105" s="135"/>
      <c r="EP105" s="135"/>
      <c r="EQ105" s="135"/>
      <c r="ER105" s="135"/>
      <c r="ES105" s="135"/>
      <c r="ET105" s="135"/>
      <c r="EU105" s="135"/>
      <c r="EV105" s="135"/>
      <c r="EW105" s="135"/>
      <c r="EX105" s="135"/>
      <c r="EY105" s="135"/>
      <c r="EZ105" s="135"/>
      <c r="FA105" s="135"/>
      <c r="FB105" s="135"/>
      <c r="FC105" s="135"/>
      <c r="FD105" s="135"/>
      <c r="FE105" s="135"/>
      <c r="FF105" s="135"/>
      <c r="FG105" s="135"/>
      <c r="FH105" s="135"/>
      <c r="FI105" s="135"/>
      <c r="FJ105" s="135"/>
      <c r="FK105" s="135"/>
      <c r="FL105" s="135"/>
      <c r="FM105" s="135"/>
      <c r="FN105" s="135"/>
    </row>
    <row r="106" spans="2:170" x14ac:dyDescent="0.2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31"/>
      <c r="O106" s="372"/>
      <c r="P106" s="367"/>
      <c r="Q106" s="367"/>
      <c r="R106" s="61">
        <v>200</v>
      </c>
      <c r="S106" s="14">
        <v>2623.5929999999998</v>
      </c>
      <c r="T106" s="14">
        <v>46.591589999999997</v>
      </c>
      <c r="U106" s="252">
        <v>2615.7095045136853</v>
      </c>
      <c r="V106" s="253">
        <v>47.416409742716475</v>
      </c>
      <c r="W106" s="2">
        <f t="shared" si="57"/>
        <v>0.30048469737168026</v>
      </c>
      <c r="X106" s="37">
        <f t="shared" si="57"/>
        <v>1.7703189410717222</v>
      </c>
      <c r="Y106" s="215">
        <f t="shared" si="52"/>
        <v>62.149501082742461</v>
      </c>
      <c r="Z106" s="217">
        <f t="shared" si="52"/>
        <v>0.68032760797487746</v>
      </c>
      <c r="AA106" s="223"/>
      <c r="AB106" s="23"/>
      <c r="AC106" s="372"/>
      <c r="AD106" s="367"/>
      <c r="AE106" s="367"/>
      <c r="AF106" s="61">
        <v>200</v>
      </c>
      <c r="AG106" s="14">
        <v>2733.4690000000001</v>
      </c>
      <c r="AH106" s="14">
        <v>46.594760000000001</v>
      </c>
      <c r="AI106" s="252">
        <v>2726.477446436239</v>
      </c>
      <c r="AJ106" s="253">
        <v>47.391909431497218</v>
      </c>
      <c r="AK106" s="2">
        <f t="shared" si="53"/>
        <v>0.25577584979968843</v>
      </c>
      <c r="AL106" s="37">
        <f t="shared" si="53"/>
        <v>1.7108134723673167</v>
      </c>
      <c r="AM106" s="215">
        <f t="shared" si="54"/>
        <v>48.881821234939764</v>
      </c>
      <c r="AN106" s="217">
        <f t="shared" si="54"/>
        <v>0.63544721613633726</v>
      </c>
      <c r="AO106" s="223"/>
      <c r="AP106" s="23"/>
      <c r="AQ106" s="372"/>
      <c r="AR106" s="367"/>
      <c r="AS106" s="367"/>
      <c r="AT106" s="61">
        <v>200</v>
      </c>
      <c r="AU106" s="14">
        <v>2621.64</v>
      </c>
      <c r="AV106" s="14">
        <v>46.613790000000002</v>
      </c>
      <c r="AW106" s="252">
        <v>2610.7661639809303</v>
      </c>
      <c r="AX106" s="253">
        <v>47.386738113842497</v>
      </c>
      <c r="AY106" s="2">
        <f t="shared" si="55"/>
        <v>0.41477228067429495</v>
      </c>
      <c r="AZ106" s="37">
        <f t="shared" si="55"/>
        <v>1.6581962415896581</v>
      </c>
      <c r="BA106" s="215">
        <f t="shared" si="56"/>
        <v>118.2403097696151</v>
      </c>
      <c r="BB106" s="217">
        <f t="shared" si="56"/>
        <v>0.59744878669267187</v>
      </c>
      <c r="BC106" s="223"/>
      <c r="BD106" s="23"/>
      <c r="BE106" s="6">
        <v>2288.3119999999999</v>
      </c>
      <c r="BF106" s="6">
        <v>32.750799999999998</v>
      </c>
      <c r="BG106" s="101"/>
      <c r="BH106" s="6"/>
      <c r="BI106" s="6"/>
      <c r="BJ106" s="6"/>
      <c r="BK106" s="101"/>
      <c r="BL106" s="101"/>
      <c r="BM106" s="101"/>
      <c r="BN106" s="101"/>
      <c r="BO106" s="101"/>
      <c r="BP106" s="6"/>
      <c r="BQ106" s="6"/>
      <c r="BR106" s="101"/>
      <c r="BS106" s="20"/>
      <c r="BT106" s="20"/>
      <c r="BU106" s="8"/>
      <c r="BV106" s="20"/>
      <c r="BW106" s="20"/>
      <c r="CM106" s="135"/>
      <c r="CN106" s="136"/>
      <c r="CO106" s="136"/>
      <c r="CP106" s="136"/>
      <c r="CQ106" s="136"/>
      <c r="CR106" s="136"/>
      <c r="DI106" s="135"/>
      <c r="DJ106" s="135"/>
      <c r="DK106" s="135"/>
      <c r="DL106" s="136"/>
      <c r="DM106" s="6"/>
      <c r="DN106" s="6"/>
      <c r="EE106" s="135"/>
      <c r="EF106" s="135"/>
      <c r="EG106" s="135"/>
      <c r="EH106" s="136"/>
      <c r="EI106" s="136"/>
      <c r="EJ106" s="136"/>
      <c r="EK106" s="136"/>
      <c r="EL106" s="135"/>
      <c r="EM106" s="135"/>
      <c r="EN106" s="135"/>
      <c r="EO106" s="135"/>
      <c r="EP106" s="135"/>
      <c r="EQ106" s="135"/>
      <c r="ER106" s="135"/>
      <c r="ES106" s="135"/>
      <c r="ET106" s="135"/>
      <c r="EU106" s="135"/>
      <c r="EV106" s="135"/>
      <c r="EW106" s="135"/>
      <c r="EX106" s="135"/>
      <c r="EY106" s="135"/>
      <c r="EZ106" s="135"/>
      <c r="FA106" s="135"/>
      <c r="FB106" s="135"/>
      <c r="FC106" s="135"/>
      <c r="FD106" s="135"/>
      <c r="FE106" s="135"/>
      <c r="FF106" s="135"/>
      <c r="FG106" s="135"/>
      <c r="FH106" s="135"/>
      <c r="FI106" s="135"/>
      <c r="FJ106" s="135"/>
      <c r="FK106" s="135"/>
      <c r="FL106" s="135"/>
      <c r="FM106" s="135"/>
      <c r="FN106" s="135"/>
    </row>
    <row r="107" spans="2:170" x14ac:dyDescent="0.2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31"/>
      <c r="O107" s="372"/>
      <c r="P107" s="367"/>
      <c r="Q107" s="367"/>
      <c r="R107" s="61">
        <v>250</v>
      </c>
      <c r="S107" s="14">
        <v>2610.241</v>
      </c>
      <c r="T107" s="14">
        <v>46.183210000000003</v>
      </c>
      <c r="U107" s="252">
        <v>2601.101191826991</v>
      </c>
      <c r="V107" s="253">
        <v>47.066776343670412</v>
      </c>
      <c r="W107" s="2">
        <f t="shared" si="57"/>
        <v>0.35015188915540701</v>
      </c>
      <c r="X107" s="37">
        <f t="shared" si="57"/>
        <v>1.9131765498119544</v>
      </c>
      <c r="Y107" s="215">
        <f t="shared" si="52"/>
        <v>83.536093439401881</v>
      </c>
      <c r="Z107" s="217">
        <f t="shared" si="52"/>
        <v>0.78068948366709623</v>
      </c>
      <c r="AA107" s="223"/>
      <c r="AB107" s="23"/>
      <c r="AC107" s="372"/>
      <c r="AD107" s="367"/>
      <c r="AE107" s="367"/>
      <c r="AF107" s="61">
        <v>250</v>
      </c>
      <c r="AG107" s="14">
        <v>2719.5889999999999</v>
      </c>
      <c r="AH107" s="14">
        <v>46.198129999999999</v>
      </c>
      <c r="AI107" s="252">
        <v>2712.1490234400467</v>
      </c>
      <c r="AJ107" s="253">
        <v>47.029529849905458</v>
      </c>
      <c r="AK107" s="2">
        <f t="shared" si="53"/>
        <v>0.27356988721285702</v>
      </c>
      <c r="AL107" s="37">
        <f t="shared" si="53"/>
        <v>1.7996396172430769</v>
      </c>
      <c r="AM107" s="215">
        <f t="shared" si="54"/>
        <v>55.35325121265403</v>
      </c>
      <c r="AN107" s="217">
        <f t="shared" si="54"/>
        <v>0.69122571042281999</v>
      </c>
      <c r="AO107" s="223"/>
      <c r="AP107" s="23"/>
      <c r="AQ107" s="372"/>
      <c r="AR107" s="367"/>
      <c r="AS107" s="367"/>
      <c r="AT107" s="61">
        <v>250</v>
      </c>
      <c r="AU107" s="14">
        <v>2608.299</v>
      </c>
      <c r="AV107" s="14">
        <v>46.210549999999998</v>
      </c>
      <c r="AW107" s="252">
        <v>2596.1496436008688</v>
      </c>
      <c r="AX107" s="253">
        <v>47.023726937498452</v>
      </c>
      <c r="AY107" s="2">
        <f t="shared" si="55"/>
        <v>0.4657961529384167</v>
      </c>
      <c r="AZ107" s="37">
        <f t="shared" si="55"/>
        <v>1.7597214001963932</v>
      </c>
      <c r="BA107" s="215">
        <f t="shared" si="56"/>
        <v>147.60686091311007</v>
      </c>
      <c r="BB107" s="217">
        <f t="shared" si="56"/>
        <v>0.66125673167936505</v>
      </c>
      <c r="BC107" s="223"/>
      <c r="BD107" s="23"/>
      <c r="BE107" s="6">
        <v>2273.9070000000002</v>
      </c>
      <c r="BF107" s="6">
        <v>32.244639999999997</v>
      </c>
      <c r="BG107" s="101"/>
      <c r="BH107" s="6"/>
      <c r="BI107" s="6"/>
      <c r="BJ107" s="6"/>
      <c r="BK107" s="101"/>
      <c r="BL107" s="101"/>
      <c r="BM107" s="101"/>
      <c r="BN107" s="101"/>
      <c r="BO107" s="101"/>
      <c r="BP107" s="6"/>
      <c r="BQ107" s="6"/>
      <c r="BR107" s="101"/>
      <c r="BS107" s="20"/>
      <c r="BT107" s="20"/>
      <c r="BU107" s="8"/>
      <c r="BV107" s="20"/>
      <c r="BW107" s="20"/>
      <c r="CM107" s="135"/>
      <c r="CN107" s="136"/>
      <c r="CO107" s="136"/>
      <c r="CP107" s="136"/>
      <c r="CQ107" s="136"/>
      <c r="CR107" s="136"/>
      <c r="DI107" s="135"/>
      <c r="DJ107" s="135"/>
      <c r="DK107" s="135"/>
      <c r="DL107" s="136"/>
      <c r="DM107" s="6"/>
      <c r="DN107" s="6"/>
      <c r="EE107" s="135"/>
      <c r="EF107" s="135"/>
      <c r="EG107" s="135"/>
      <c r="EH107" s="136"/>
      <c r="EI107" s="136"/>
      <c r="EJ107" s="136"/>
      <c r="EK107" s="136"/>
      <c r="EL107" s="135"/>
      <c r="EM107" s="135"/>
      <c r="EN107" s="135"/>
      <c r="EO107" s="135"/>
      <c r="EP107" s="135"/>
      <c r="EQ107" s="135"/>
      <c r="ER107" s="135"/>
      <c r="ES107" s="135"/>
      <c r="ET107" s="135"/>
      <c r="EU107" s="135"/>
      <c r="EV107" s="135"/>
      <c r="EW107" s="135"/>
      <c r="EX107" s="135"/>
      <c r="EY107" s="135"/>
      <c r="EZ107" s="135"/>
      <c r="FA107" s="135"/>
      <c r="FB107" s="135"/>
      <c r="FC107" s="135"/>
      <c r="FD107" s="135"/>
      <c r="FE107" s="135"/>
      <c r="FF107" s="135"/>
      <c r="FG107" s="135"/>
      <c r="FH107" s="135"/>
      <c r="FI107" s="135"/>
      <c r="FJ107" s="135"/>
      <c r="FK107" s="135"/>
      <c r="FL107" s="135"/>
      <c r="FM107" s="135"/>
      <c r="FN107" s="135"/>
    </row>
    <row r="108" spans="2:170" x14ac:dyDescent="0.2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31"/>
      <c r="O108" s="372"/>
      <c r="P108" s="367"/>
      <c r="Q108" s="367"/>
      <c r="R108" s="61">
        <v>300</v>
      </c>
      <c r="S108" s="14">
        <v>2595.2979999999998</v>
      </c>
      <c r="T108" s="14">
        <v>45.73263</v>
      </c>
      <c r="U108" s="252">
        <v>2586.5051081789497</v>
      </c>
      <c r="V108" s="253">
        <v>46.683675807515129</v>
      </c>
      <c r="W108" s="2">
        <f t="shared" si="57"/>
        <v>0.3388008552794336</v>
      </c>
      <c r="X108" s="37">
        <f t="shared" si="57"/>
        <v>2.0795782081964873</v>
      </c>
      <c r="Y108" s="215">
        <f t="shared" si="52"/>
        <v>77.314946576688584</v>
      </c>
      <c r="Z108" s="217">
        <f t="shared" si="52"/>
        <v>0.9044881279921041</v>
      </c>
      <c r="AA108" s="223"/>
      <c r="AB108" s="23"/>
      <c r="AC108" s="372"/>
      <c r="AD108" s="367"/>
      <c r="AE108" s="367"/>
      <c r="AF108" s="61">
        <v>300</v>
      </c>
      <c r="AG108" s="14">
        <v>2704.0540000000001</v>
      </c>
      <c r="AH108" s="14">
        <v>45.769509999999997</v>
      </c>
      <c r="AI108" s="252">
        <v>2697.8353031868569</v>
      </c>
      <c r="AJ108" s="253">
        <v>46.634288397621631</v>
      </c>
      <c r="AK108" s="2">
        <f t="shared" si="53"/>
        <v>0.22997679828669088</v>
      </c>
      <c r="AL108" s="37">
        <f t="shared" si="53"/>
        <v>1.889420266071528</v>
      </c>
      <c r="AM108" s="215">
        <f t="shared" si="54"/>
        <v>38.672190053797351</v>
      </c>
      <c r="AN108" s="217">
        <f t="shared" si="54"/>
        <v>0.74784167699304183</v>
      </c>
      <c r="AO108" s="223"/>
      <c r="AP108" s="23"/>
      <c r="AQ108" s="372"/>
      <c r="AR108" s="367"/>
      <c r="AS108" s="367"/>
      <c r="AT108" s="61">
        <v>300</v>
      </c>
      <c r="AU108" s="14">
        <v>2593.37</v>
      </c>
      <c r="AV108" s="14">
        <v>45.765259999999998</v>
      </c>
      <c r="AW108" s="252">
        <v>2581.5471948265504</v>
      </c>
      <c r="AX108" s="253">
        <v>46.62780543349276</v>
      </c>
      <c r="AY108" s="2">
        <f t="shared" si="55"/>
        <v>0.45588578465276935</v>
      </c>
      <c r="AZ108" s="37">
        <f t="shared" si="55"/>
        <v>1.8847165590073398</v>
      </c>
      <c r="BA108" s="215">
        <f t="shared" si="56"/>
        <v>139.77872216934483</v>
      </c>
      <c r="BB108" s="217">
        <f t="shared" si="56"/>
        <v>0.74398462483921757</v>
      </c>
      <c r="BC108" s="223"/>
      <c r="BD108" s="23"/>
      <c r="BE108" s="101"/>
      <c r="BF108" s="101"/>
      <c r="BG108" s="101"/>
      <c r="BH108" s="6"/>
      <c r="BI108" s="6"/>
      <c r="BJ108" s="6"/>
      <c r="BK108" s="101"/>
      <c r="BL108" s="101"/>
      <c r="BM108" s="101"/>
      <c r="BN108" s="101"/>
      <c r="BO108" s="101"/>
      <c r="BP108" s="6"/>
      <c r="BQ108" s="6"/>
      <c r="BR108" s="101"/>
      <c r="BS108" s="20"/>
      <c r="BT108" s="20"/>
      <c r="BU108" s="8"/>
      <c r="BV108" s="20"/>
      <c r="BW108" s="20"/>
      <c r="CM108" s="135"/>
      <c r="CN108" s="136"/>
      <c r="CO108" s="136"/>
      <c r="CP108" s="136"/>
      <c r="CQ108" s="136"/>
      <c r="CR108" s="136"/>
      <c r="DI108" s="135"/>
      <c r="DJ108" s="135"/>
      <c r="DK108" s="135"/>
      <c r="DL108" s="136"/>
      <c r="DM108" s="6"/>
      <c r="DN108" s="6"/>
      <c r="EE108" s="135"/>
      <c r="EF108" s="135"/>
      <c r="EG108" s="135"/>
      <c r="EH108" s="136"/>
      <c r="EI108" s="136"/>
      <c r="EJ108" s="136"/>
      <c r="EK108" s="136"/>
      <c r="EL108" s="135"/>
      <c r="EM108" s="135"/>
      <c r="EN108" s="135"/>
      <c r="EO108" s="135"/>
      <c r="EP108" s="135"/>
      <c r="EQ108" s="135"/>
      <c r="ER108" s="135"/>
      <c r="ES108" s="135"/>
      <c r="ET108" s="135"/>
      <c r="EU108" s="135"/>
      <c r="EV108" s="135"/>
      <c r="EW108" s="135"/>
      <c r="EX108" s="135"/>
      <c r="EY108" s="135"/>
      <c r="EZ108" s="135"/>
      <c r="FA108" s="135"/>
      <c r="FB108" s="135"/>
      <c r="FC108" s="135"/>
      <c r="FD108" s="135"/>
      <c r="FE108" s="135"/>
      <c r="FF108" s="135"/>
      <c r="FG108" s="135"/>
      <c r="FH108" s="135"/>
      <c r="FI108" s="135"/>
      <c r="FJ108" s="135"/>
      <c r="FK108" s="135"/>
      <c r="FL108" s="135"/>
      <c r="FM108" s="135"/>
      <c r="FN108" s="135"/>
    </row>
    <row r="109" spans="2:170" x14ac:dyDescent="0.2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31"/>
      <c r="O109" s="372"/>
      <c r="P109" s="367"/>
      <c r="Q109" s="367"/>
      <c r="R109" s="61">
        <v>350</v>
      </c>
      <c r="S109" s="14">
        <v>2581.5839999999998</v>
      </c>
      <c r="T109" s="14">
        <v>45.313009999999998</v>
      </c>
      <c r="U109" s="252">
        <v>2571.9259448922089</v>
      </c>
      <c r="V109" s="253">
        <v>46.272566617130558</v>
      </c>
      <c r="W109" s="2">
        <f t="shared" si="57"/>
        <v>0.37411353292362032</v>
      </c>
      <c r="X109" s="37">
        <f t="shared" si="57"/>
        <v>2.1176183553698138</v>
      </c>
      <c r="Y109" s="215">
        <f t="shared" si="52"/>
        <v>93.278028465126184</v>
      </c>
      <c r="Z109" s="217">
        <f t="shared" si="52"/>
        <v>0.92074890147904254</v>
      </c>
      <c r="AA109" s="223"/>
      <c r="AB109" s="23"/>
      <c r="AC109" s="372"/>
      <c r="AD109" s="367"/>
      <c r="AE109" s="367"/>
      <c r="AF109" s="61">
        <v>350</v>
      </c>
      <c r="AG109" s="14">
        <v>2689.7950000000001</v>
      </c>
      <c r="AH109" s="14">
        <v>45.370240000000003</v>
      </c>
      <c r="AI109" s="252">
        <v>2683.5408988804161</v>
      </c>
      <c r="AJ109" s="253">
        <v>46.211811177422646</v>
      </c>
      <c r="AK109" s="2">
        <f t="shared" si="53"/>
        <v>0.23251218474210833</v>
      </c>
      <c r="AL109" s="37">
        <f t="shared" si="53"/>
        <v>1.8548969047169326</v>
      </c>
      <c r="AM109" s="215">
        <f t="shared" si="54"/>
        <v>39.113780813981755</v>
      </c>
      <c r="AN109" s="217">
        <f t="shared" si="54"/>
        <v>0.70824204666853496</v>
      </c>
      <c r="AO109" s="223"/>
      <c r="AP109" s="23"/>
      <c r="AQ109" s="372"/>
      <c r="AR109" s="367"/>
      <c r="AS109" s="367"/>
      <c r="AT109" s="61">
        <v>350</v>
      </c>
      <c r="AU109" s="14">
        <v>2579.6680000000001</v>
      </c>
      <c r="AV109" s="14">
        <v>45.35125</v>
      </c>
      <c r="AW109" s="252">
        <v>2566.9634360348605</v>
      </c>
      <c r="AX109" s="253">
        <v>46.204629169304937</v>
      </c>
      <c r="AY109" s="2">
        <f t="shared" si="55"/>
        <v>0.49248833435696532</v>
      </c>
      <c r="AZ109" s="37">
        <f t="shared" si="55"/>
        <v>1.8817103592622841</v>
      </c>
      <c r="BA109" s="215">
        <f t="shared" si="56"/>
        <v>161.40594554432468</v>
      </c>
      <c r="BB109" s="217">
        <f t="shared" si="56"/>
        <v>0.72825600660358369</v>
      </c>
      <c r="BC109" s="223"/>
      <c r="BD109" s="23"/>
      <c r="BE109" s="101"/>
      <c r="BF109" s="101"/>
      <c r="BG109" s="101"/>
      <c r="BH109" s="6"/>
      <c r="BI109" s="6"/>
      <c r="BJ109" s="6"/>
      <c r="BK109" s="101"/>
      <c r="BL109" s="101"/>
      <c r="BM109" s="101"/>
      <c r="BN109" s="101"/>
      <c r="BO109" s="101"/>
      <c r="BP109" s="6"/>
      <c r="BQ109" s="6"/>
      <c r="BR109" s="101"/>
      <c r="BS109" s="20"/>
      <c r="BT109" s="20"/>
      <c r="BU109" s="8"/>
      <c r="BV109" s="20"/>
      <c r="BW109" s="20"/>
      <c r="CM109" s="135"/>
      <c r="CN109" s="136"/>
      <c r="CO109" s="136"/>
      <c r="CP109" s="136"/>
      <c r="CQ109" s="136"/>
      <c r="CR109" s="136"/>
      <c r="DI109" s="135"/>
      <c r="DJ109" s="135"/>
      <c r="DK109" s="135"/>
      <c r="DL109" s="136"/>
      <c r="DM109" s="6"/>
      <c r="DN109" s="6"/>
      <c r="EE109" s="135"/>
      <c r="EF109" s="135"/>
      <c r="EG109" s="135"/>
      <c r="EH109" s="136"/>
      <c r="EI109" s="136"/>
      <c r="EJ109" s="136"/>
      <c r="EK109" s="136"/>
      <c r="EL109" s="135"/>
      <c r="EM109" s="135"/>
      <c r="EN109" s="135"/>
      <c r="EO109" s="135"/>
      <c r="EP109" s="135"/>
      <c r="EQ109" s="135"/>
      <c r="ER109" s="135"/>
      <c r="ES109" s="135"/>
      <c r="ET109" s="135"/>
      <c r="EU109" s="135"/>
      <c r="EV109" s="135"/>
      <c r="EW109" s="135"/>
      <c r="EX109" s="135"/>
      <c r="EY109" s="135"/>
      <c r="EZ109" s="135"/>
      <c r="FA109" s="135"/>
      <c r="FB109" s="135"/>
      <c r="FC109" s="135"/>
      <c r="FD109" s="135"/>
      <c r="FE109" s="135"/>
      <c r="FF109" s="135"/>
      <c r="FG109" s="135"/>
      <c r="FH109" s="135"/>
      <c r="FI109" s="135"/>
      <c r="FJ109" s="135"/>
      <c r="FK109" s="135"/>
      <c r="FL109" s="135"/>
      <c r="FM109" s="135"/>
      <c r="FN109" s="135"/>
    </row>
    <row r="110" spans="2:170" x14ac:dyDescent="0.2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31"/>
      <c r="O110" s="372"/>
      <c r="P110" s="367"/>
      <c r="Q110" s="367"/>
      <c r="R110" s="61">
        <v>400</v>
      </c>
      <c r="S110" s="14">
        <v>2567.904</v>
      </c>
      <c r="T110" s="14">
        <v>44.88973</v>
      </c>
      <c r="U110" s="252">
        <v>2557.3676448237693</v>
      </c>
      <c r="V110" s="253">
        <v>45.838018581800831</v>
      </c>
      <c r="W110" s="2">
        <f t="shared" si="57"/>
        <v>0.4103095433563988</v>
      </c>
      <c r="X110" s="37">
        <f t="shared" si="57"/>
        <v>2.1124844854286966</v>
      </c>
      <c r="Y110" s="215">
        <f t="shared" si="52"/>
        <v>111.01478039968346</v>
      </c>
      <c r="Z110" s="217">
        <f t="shared" si="52"/>
        <v>0.89925123437383192</v>
      </c>
      <c r="AA110" s="223"/>
      <c r="AB110" s="23"/>
      <c r="AC110" s="372"/>
      <c r="AD110" s="367"/>
      <c r="AE110" s="367"/>
      <c r="AF110" s="61">
        <v>400</v>
      </c>
      <c r="AG110" s="14">
        <v>2675.569</v>
      </c>
      <c r="AH110" s="14">
        <v>44.967140000000001</v>
      </c>
      <c r="AI110" s="252">
        <v>2669.2696517204067</v>
      </c>
      <c r="AJ110" s="253">
        <v>45.766762744493988</v>
      </c>
      <c r="AK110" s="2">
        <f t="shared" si="53"/>
        <v>0.23543957489390974</v>
      </c>
      <c r="AL110" s="37">
        <f t="shared" si="53"/>
        <v>1.7782379410698292</v>
      </c>
      <c r="AM110" s="215">
        <f t="shared" si="54"/>
        <v>39.681788747614213</v>
      </c>
      <c r="AN110" s="217">
        <f t="shared" si="54"/>
        <v>0.63939653351209702</v>
      </c>
      <c r="AO110" s="223"/>
      <c r="AP110" s="23"/>
      <c r="AQ110" s="372"/>
      <c r="AR110" s="367"/>
      <c r="AS110" s="367"/>
      <c r="AT110" s="61">
        <v>400</v>
      </c>
      <c r="AU110" s="14">
        <v>2566.0010000000002</v>
      </c>
      <c r="AV110" s="14">
        <v>44.933979999999998</v>
      </c>
      <c r="AW110" s="252">
        <v>2552.4022095081173</v>
      </c>
      <c r="AX110" s="253">
        <v>45.758883701079789</v>
      </c>
      <c r="AY110" s="2">
        <f t="shared" si="55"/>
        <v>0.52996045176455253</v>
      </c>
      <c r="AZ110" s="37">
        <f t="shared" si="55"/>
        <v>1.8358126769090801</v>
      </c>
      <c r="BA110" s="215">
        <f t="shared" si="56"/>
        <v>184.92710284212578</v>
      </c>
      <c r="BB110" s="217">
        <f t="shared" si="56"/>
        <v>0.68046611605513652</v>
      </c>
      <c r="BC110" s="223"/>
      <c r="BD110" s="23"/>
      <c r="BE110" s="101"/>
      <c r="BF110" s="101"/>
      <c r="BG110" s="101"/>
      <c r="BH110" s="6"/>
      <c r="BI110" s="6"/>
      <c r="BJ110" s="6"/>
      <c r="BK110" s="101"/>
      <c r="BL110" s="101"/>
      <c r="BM110" s="101"/>
      <c r="BN110" s="101"/>
      <c r="BO110" s="101"/>
      <c r="BP110" s="6"/>
      <c r="BQ110" s="6"/>
      <c r="BR110" s="101"/>
      <c r="BS110" s="20"/>
      <c r="BT110" s="20"/>
      <c r="BU110" s="8"/>
      <c r="BV110" s="20"/>
      <c r="BW110" s="20"/>
      <c r="CM110" s="135"/>
      <c r="CN110" s="136"/>
      <c r="CO110" s="136"/>
      <c r="CP110" s="136"/>
      <c r="CQ110" s="136"/>
      <c r="CR110" s="136"/>
      <c r="DI110" s="135"/>
      <c r="DJ110" s="135"/>
      <c r="DK110" s="135"/>
      <c r="DL110" s="136"/>
      <c r="DM110" s="6"/>
      <c r="DN110" s="6"/>
      <c r="EE110" s="135"/>
      <c r="EF110" s="135"/>
      <c r="EG110" s="135"/>
      <c r="EH110" s="136"/>
      <c r="EI110" s="136"/>
      <c r="EJ110" s="136"/>
      <c r="EK110" s="136"/>
      <c r="EL110" s="135"/>
      <c r="EM110" s="135"/>
      <c r="EN110" s="135"/>
      <c r="EO110" s="135"/>
      <c r="EP110" s="135"/>
      <c r="EQ110" s="135"/>
      <c r="ER110" s="135"/>
      <c r="ES110" s="135"/>
      <c r="ET110" s="135"/>
      <c r="EU110" s="135"/>
      <c r="EV110" s="135"/>
      <c r="EW110" s="135"/>
      <c r="EX110" s="135"/>
      <c r="EY110" s="135"/>
      <c r="EZ110" s="135"/>
      <c r="FA110" s="135"/>
      <c r="FB110" s="135"/>
      <c r="FC110" s="135"/>
      <c r="FD110" s="135"/>
      <c r="FE110" s="135"/>
      <c r="FF110" s="135"/>
      <c r="FG110" s="135"/>
      <c r="FH110" s="135"/>
      <c r="FI110" s="135"/>
      <c r="FJ110" s="135"/>
      <c r="FK110" s="135"/>
      <c r="FL110" s="135"/>
      <c r="FM110" s="135"/>
      <c r="FN110" s="135"/>
    </row>
    <row r="111" spans="2:170" x14ac:dyDescent="0.2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31"/>
      <c r="O111" s="372"/>
      <c r="P111" s="367"/>
      <c r="Q111" s="367"/>
      <c r="R111" s="61">
        <v>450</v>
      </c>
      <c r="S111" s="14">
        <v>2554.2469999999998</v>
      </c>
      <c r="T111" s="14">
        <v>44.462730000000001</v>
      </c>
      <c r="U111" s="252">
        <v>2542.8335242578728</v>
      </c>
      <c r="V111" s="253">
        <v>45.38385776902053</v>
      </c>
      <c r="W111" s="2">
        <f t="shared" si="57"/>
        <v>0.44684307125062883</v>
      </c>
      <c r="X111" s="37">
        <f t="shared" si="57"/>
        <v>2.0716851372386027</v>
      </c>
      <c r="Y111" s="215">
        <f t="shared" si="52"/>
        <v>130.26742851612258</v>
      </c>
      <c r="Z111" s="217">
        <f t="shared" si="52"/>
        <v>0.84847636686073757</v>
      </c>
      <c r="AA111" s="223"/>
      <c r="AB111" s="23"/>
      <c r="AC111" s="372"/>
      <c r="AD111" s="367"/>
      <c r="AE111" s="367"/>
      <c r="AF111" s="61">
        <v>450</v>
      </c>
      <c r="AG111" s="14">
        <v>2661.3679999999999</v>
      </c>
      <c r="AH111" s="14">
        <v>44.560119999999998</v>
      </c>
      <c r="AI111" s="252">
        <v>2655.0247628853485</v>
      </c>
      <c r="AJ111" s="253">
        <v>45.303010662524599</v>
      </c>
      <c r="AK111" s="2">
        <f t="shared" si="53"/>
        <v>0.23834498328120735</v>
      </c>
      <c r="AL111" s="37">
        <f t="shared" si="53"/>
        <v>1.6671648606974163</v>
      </c>
      <c r="AM111" s="215">
        <f t="shared" si="54"/>
        <v>40.23665709269104</v>
      </c>
      <c r="AN111" s="217">
        <f t="shared" si="54"/>
        <v>0.55188653646624131</v>
      </c>
      <c r="AO111" s="223"/>
      <c r="AP111" s="23"/>
      <c r="AQ111" s="372"/>
      <c r="AR111" s="367"/>
      <c r="AS111" s="367"/>
      <c r="AT111" s="61">
        <v>450</v>
      </c>
      <c r="AU111" s="14">
        <v>2552.3589999999999</v>
      </c>
      <c r="AV111" s="14">
        <v>44.513330000000003</v>
      </c>
      <c r="AW111" s="252">
        <v>2537.8667145854688</v>
      </c>
      <c r="AX111" s="253">
        <v>45.294451124980981</v>
      </c>
      <c r="AY111" s="2">
        <f t="shared" si="55"/>
        <v>0.56779964787598936</v>
      </c>
      <c r="AZ111" s="37">
        <f t="shared" si="55"/>
        <v>1.7548027186035671</v>
      </c>
      <c r="BA111" s="215">
        <f t="shared" si="56"/>
        <v>210.02633653623158</v>
      </c>
      <c r="BB111" s="217">
        <f t="shared" si="56"/>
        <v>0.61015021189154761</v>
      </c>
      <c r="BC111" s="223"/>
      <c r="BD111" s="23"/>
      <c r="BE111" s="101"/>
      <c r="BF111" s="101"/>
      <c r="BG111" s="101"/>
      <c r="BH111" s="6"/>
      <c r="BI111" s="6"/>
      <c r="BJ111" s="6"/>
      <c r="BK111" s="101"/>
      <c r="BL111" s="101"/>
      <c r="BM111" s="101"/>
      <c r="BN111" s="101"/>
      <c r="BO111" s="101"/>
      <c r="BP111" s="6"/>
      <c r="BQ111" s="6"/>
      <c r="BR111" s="101"/>
      <c r="BS111" s="20"/>
      <c r="BT111" s="20"/>
      <c r="BU111" s="8"/>
      <c r="BV111" s="20"/>
      <c r="BW111" s="20"/>
      <c r="CM111" s="136"/>
      <c r="CN111" s="136"/>
      <c r="CO111" s="136"/>
      <c r="CP111" s="136"/>
      <c r="CQ111" s="136"/>
      <c r="CR111" s="136"/>
      <c r="DI111" s="135"/>
      <c r="DJ111" s="136"/>
      <c r="DK111" s="136"/>
      <c r="DL111" s="136"/>
      <c r="DM111" s="6"/>
      <c r="DN111" s="6"/>
      <c r="EE111" s="135"/>
      <c r="EF111" s="136"/>
      <c r="EG111" s="136"/>
      <c r="EH111" s="136"/>
      <c r="EI111" s="136"/>
      <c r="EJ111" s="136"/>
      <c r="EK111" s="136"/>
      <c r="EL111" s="135"/>
      <c r="EM111" s="135"/>
      <c r="EN111" s="135"/>
      <c r="EO111" s="135"/>
      <c r="EP111" s="135"/>
      <c r="EQ111" s="135"/>
      <c r="ER111" s="135"/>
      <c r="ES111" s="135"/>
      <c r="ET111" s="135"/>
      <c r="EU111" s="135"/>
      <c r="EV111" s="135"/>
      <c r="EW111" s="135"/>
      <c r="EX111" s="135"/>
      <c r="EY111" s="135"/>
      <c r="EZ111" s="135"/>
      <c r="FA111" s="135"/>
      <c r="FB111" s="135"/>
      <c r="FC111" s="135"/>
      <c r="FD111" s="135"/>
      <c r="FE111" s="135"/>
      <c r="FF111" s="135"/>
      <c r="FG111" s="135"/>
      <c r="FH111" s="135"/>
      <c r="FI111" s="135"/>
      <c r="FJ111" s="135"/>
      <c r="FK111" s="135"/>
      <c r="FL111" s="135"/>
      <c r="FM111" s="135"/>
      <c r="FN111" s="135"/>
    </row>
    <row r="112" spans="2:170" x14ac:dyDescent="0.2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31"/>
      <c r="O112" s="372"/>
      <c r="P112" s="367"/>
      <c r="Q112" s="367"/>
      <c r="R112" s="61">
        <v>500</v>
      </c>
      <c r="S112" s="14">
        <v>2540.6329999999998</v>
      </c>
      <c r="T112" s="14">
        <v>44.032789999999999</v>
      </c>
      <c r="U112" s="252">
        <v>2528.3263749192174</v>
      </c>
      <c r="V112" s="253">
        <v>44.913287603457967</v>
      </c>
      <c r="W112" s="2">
        <f t="shared" si="57"/>
        <v>0.48439208184662635</v>
      </c>
      <c r="X112" s="37">
        <f t="shared" si="57"/>
        <v>1.9996407301421695</v>
      </c>
      <c r="Y112" s="215">
        <f t="shared" si="52"/>
        <v>151.45302087894231</v>
      </c>
      <c r="Z112" s="217">
        <f t="shared" si="52"/>
        <v>0.77527602969522524</v>
      </c>
      <c r="AA112" s="223"/>
      <c r="AB112" s="23"/>
      <c r="AC112" s="372"/>
      <c r="AD112" s="367"/>
      <c r="AE112" s="367"/>
      <c r="AF112" s="61">
        <v>500</v>
      </c>
      <c r="AG112" s="14">
        <v>2647.2089999999998</v>
      </c>
      <c r="AH112" s="14">
        <v>44.149909999999998</v>
      </c>
      <c r="AI112" s="252">
        <v>2640.8089029280432</v>
      </c>
      <c r="AJ112" s="253">
        <v>44.823761700809065</v>
      </c>
      <c r="AK112" s="2">
        <f t="shared" si="53"/>
        <v>0.24176772865144686</v>
      </c>
      <c r="AL112" s="37">
        <f t="shared" si="53"/>
        <v>1.5262810293589879</v>
      </c>
      <c r="AM112" s="215">
        <f t="shared" si="54"/>
        <v>40.961242530468461</v>
      </c>
      <c r="AN112" s="217">
        <f t="shared" si="54"/>
        <v>0.45407611468327203</v>
      </c>
      <c r="AO112" s="223"/>
      <c r="AP112" s="23"/>
      <c r="AQ112" s="372"/>
      <c r="AR112" s="367"/>
      <c r="AS112" s="367"/>
      <c r="AT112" s="61">
        <v>500</v>
      </c>
      <c r="AU112" s="14">
        <v>2538.759</v>
      </c>
      <c r="AV112" s="14">
        <v>44.090020000000003</v>
      </c>
      <c r="AW112" s="252">
        <v>2523.359617951879</v>
      </c>
      <c r="AX112" s="253">
        <v>44.81454783900395</v>
      </c>
      <c r="AY112" s="2">
        <f t="shared" si="55"/>
        <v>0.6065712439865687</v>
      </c>
      <c r="AZ112" s="37">
        <f t="shared" si="55"/>
        <v>1.643292153199176</v>
      </c>
      <c r="BA112" s="215">
        <f t="shared" si="56"/>
        <v>237.14096746399039</v>
      </c>
      <c r="BB112" s="217">
        <f t="shared" si="56"/>
        <v>0.52494058949172984</v>
      </c>
      <c r="BC112" s="223"/>
      <c r="BD112" s="23"/>
      <c r="BE112" s="101"/>
      <c r="BF112" s="101"/>
      <c r="BG112" s="101"/>
      <c r="BH112" s="6"/>
      <c r="BI112" s="6"/>
      <c r="BJ112" s="6"/>
      <c r="BK112" s="101"/>
      <c r="BL112" s="101"/>
      <c r="BM112" s="101"/>
      <c r="BN112" s="101"/>
      <c r="BO112" s="101"/>
      <c r="BP112" s="6"/>
      <c r="BQ112" s="6"/>
      <c r="BR112" s="101"/>
      <c r="BS112" s="20"/>
      <c r="BT112" s="20"/>
      <c r="BU112" s="8"/>
      <c r="BV112" s="20"/>
      <c r="BW112" s="20"/>
      <c r="CM112" s="136"/>
      <c r="CN112" s="136"/>
      <c r="CO112" s="136"/>
      <c r="CP112" s="136"/>
      <c r="CQ112" s="136"/>
      <c r="CR112" s="136"/>
      <c r="DI112" s="135"/>
      <c r="DJ112" s="136"/>
      <c r="DK112" s="136"/>
      <c r="DL112" s="136"/>
      <c r="DM112" s="6"/>
      <c r="DN112" s="6"/>
      <c r="EE112" s="135"/>
      <c r="EF112" s="136"/>
      <c r="EG112" s="136"/>
      <c r="EH112" s="136"/>
      <c r="EI112" s="136"/>
      <c r="EJ112" s="136"/>
      <c r="EK112" s="136"/>
      <c r="EL112" s="135"/>
      <c r="EM112" s="135"/>
      <c r="EN112" s="135"/>
      <c r="EO112" s="135"/>
      <c r="EP112" s="135"/>
      <c r="EQ112" s="135"/>
      <c r="ER112" s="135"/>
      <c r="ES112" s="135"/>
      <c r="ET112" s="135"/>
      <c r="EU112" s="135"/>
      <c r="EV112" s="135"/>
      <c r="EW112" s="135"/>
      <c r="EX112" s="135"/>
      <c r="EY112" s="135"/>
      <c r="EZ112" s="135"/>
      <c r="FA112" s="135"/>
      <c r="FB112" s="135"/>
      <c r="FC112" s="135"/>
      <c r="FD112" s="135"/>
      <c r="FE112" s="135"/>
      <c r="FF112" s="135"/>
      <c r="FG112" s="135"/>
      <c r="FH112" s="135"/>
      <c r="FI112" s="135"/>
      <c r="FJ112" s="135"/>
      <c r="FK112" s="135"/>
      <c r="FL112" s="135"/>
      <c r="FM112" s="135"/>
      <c r="FN112" s="135"/>
    </row>
    <row r="113" spans="2:170" x14ac:dyDescent="0.2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31"/>
      <c r="O113" s="372"/>
      <c r="P113" s="367"/>
      <c r="Q113" s="367"/>
      <c r="R113" s="61">
        <v>550</v>
      </c>
      <c r="S113" s="14">
        <v>2527.0529999999999</v>
      </c>
      <c r="T113" s="14">
        <v>43.59984</v>
      </c>
      <c r="U113" s="252">
        <v>2513.8485493759608</v>
      </c>
      <c r="V113" s="253">
        <v>44.42899012976946</v>
      </c>
      <c r="W113" s="2">
        <f t="shared" si="57"/>
        <v>0.52252369159012713</v>
      </c>
      <c r="X113" s="37">
        <f t="shared" si="57"/>
        <v>1.9017274599389802</v>
      </c>
      <c r="Y113" s="215">
        <f t="shared" si="52"/>
        <v>174.35751628268537</v>
      </c>
      <c r="Z113" s="217">
        <f t="shared" si="52"/>
        <v>0.68748993769671141</v>
      </c>
      <c r="AA113" s="223"/>
      <c r="AB113" s="23"/>
      <c r="AC113" s="372"/>
      <c r="AD113" s="367"/>
      <c r="AE113" s="367"/>
      <c r="AF113" s="61">
        <v>550</v>
      </c>
      <c r="AG113" s="14">
        <v>2633.0819999999999</v>
      </c>
      <c r="AH113" s="14">
        <v>43.736400000000003</v>
      </c>
      <c r="AI113" s="252">
        <v>2626.6243024765949</v>
      </c>
      <c r="AJ113" s="253">
        <v>44.331674642583835</v>
      </c>
      <c r="AK113" s="2">
        <f t="shared" si="53"/>
        <v>0.24525242751288912</v>
      </c>
      <c r="AL113" s="37">
        <f t="shared" si="53"/>
        <v>1.3610508468548654</v>
      </c>
      <c r="AM113" s="215">
        <f t="shared" si="54"/>
        <v>41.701857303790185</v>
      </c>
      <c r="AN113" s="217">
        <f t="shared" si="54"/>
        <v>0.35435190010330814</v>
      </c>
      <c r="AO113" s="223"/>
      <c r="AP113" s="23"/>
      <c r="AQ113" s="372"/>
      <c r="AR113" s="367"/>
      <c r="AS113" s="367"/>
      <c r="AT113" s="61">
        <v>550</v>
      </c>
      <c r="AU113" s="14">
        <v>2525.1930000000002</v>
      </c>
      <c r="AV113" s="14">
        <v>43.663910000000001</v>
      </c>
      <c r="AW113" s="252">
        <v>2508.883145017011</v>
      </c>
      <c r="AX113" s="253">
        <v>44.32183857466341</v>
      </c>
      <c r="AY113" s="2">
        <f t="shared" si="55"/>
        <v>0.64588548213895869</v>
      </c>
      <c r="AZ113" s="37">
        <f t="shared" si="55"/>
        <v>1.5068017835860519</v>
      </c>
      <c r="BA113" s="215">
        <f t="shared" si="56"/>
        <v>266.0113695661388</v>
      </c>
      <c r="BB113" s="217">
        <f t="shared" si="56"/>
        <v>0.4328700093586243</v>
      </c>
      <c r="BC113" s="223"/>
      <c r="BD113" s="23"/>
      <c r="BE113" s="101"/>
      <c r="BF113" s="101"/>
      <c r="BG113" s="101"/>
      <c r="BH113" s="6"/>
      <c r="BI113" s="6"/>
      <c r="BJ113" s="6"/>
      <c r="BK113" s="101"/>
      <c r="BL113" s="101"/>
      <c r="BM113" s="101"/>
      <c r="BN113" s="101"/>
      <c r="BO113" s="101"/>
      <c r="BP113" s="6"/>
      <c r="BQ113" s="6"/>
      <c r="BR113" s="101"/>
      <c r="BS113" s="20"/>
      <c r="BT113" s="20"/>
      <c r="BU113" s="8"/>
      <c r="BV113" s="20"/>
      <c r="BW113" s="20"/>
      <c r="CM113" s="136"/>
      <c r="CN113" s="136"/>
      <c r="CO113" s="136"/>
      <c r="CP113" s="136"/>
      <c r="CQ113" s="136"/>
      <c r="CR113" s="136"/>
      <c r="DI113" s="135"/>
      <c r="DJ113" s="136"/>
      <c r="DK113" s="136"/>
      <c r="DL113" s="136"/>
      <c r="DM113" s="6"/>
      <c r="DN113" s="6"/>
      <c r="EE113" s="135"/>
      <c r="EF113" s="136"/>
      <c r="EG113" s="136"/>
      <c r="EH113" s="136"/>
      <c r="EI113" s="136"/>
      <c r="EJ113" s="136"/>
      <c r="EK113" s="136"/>
      <c r="EL113" s="135"/>
      <c r="EM113" s="135"/>
      <c r="EN113" s="135"/>
      <c r="EO113" s="135"/>
      <c r="EP113" s="135"/>
      <c r="EQ113" s="135"/>
      <c r="ER113" s="135"/>
      <c r="ES113" s="135"/>
      <c r="ET113" s="135"/>
      <c r="EU113" s="135"/>
      <c r="EV113" s="135"/>
      <c r="EW113" s="135"/>
      <c r="EX113" s="135"/>
      <c r="EY113" s="135"/>
      <c r="EZ113" s="135"/>
      <c r="FA113" s="135"/>
      <c r="FB113" s="135"/>
      <c r="FC113" s="135"/>
      <c r="FD113" s="135"/>
      <c r="FE113" s="135"/>
      <c r="FF113" s="135"/>
      <c r="FG113" s="135"/>
      <c r="FH113" s="135"/>
      <c r="FI113" s="135"/>
      <c r="FJ113" s="135"/>
      <c r="FK113" s="135"/>
      <c r="FL113" s="135"/>
      <c r="FM113" s="135"/>
      <c r="FN113" s="135"/>
    </row>
    <row r="114" spans="2:170" x14ac:dyDescent="0.2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31"/>
      <c r="O114" s="372"/>
      <c r="P114" s="367"/>
      <c r="Q114" s="367"/>
      <c r="R114" s="61">
        <v>600</v>
      </c>
      <c r="S114" s="14">
        <v>2509.1120000000001</v>
      </c>
      <c r="T114" s="14">
        <v>43.023479999999999</v>
      </c>
      <c r="U114" s="252">
        <v>2499.4020325535316</v>
      </c>
      <c r="V114" s="253">
        <v>43.933210740016641</v>
      </c>
      <c r="W114" s="2">
        <f t="shared" si="57"/>
        <v>0.38698820325551248</v>
      </c>
      <c r="X114" s="37">
        <f t="shared" si="57"/>
        <v>2.1144982693558063</v>
      </c>
      <c r="Y114" s="215">
        <f t="shared" si="52"/>
        <v>94.283467811477109</v>
      </c>
      <c r="Z114" s="217">
        <f t="shared" si="52"/>
        <v>0.82761001933122602</v>
      </c>
      <c r="AA114" s="223"/>
      <c r="AB114" s="23"/>
      <c r="AC114" s="372"/>
      <c r="AD114" s="367"/>
      <c r="AE114" s="367"/>
      <c r="AF114" s="61">
        <v>600</v>
      </c>
      <c r="AG114" s="14">
        <v>2614.4189999999999</v>
      </c>
      <c r="AH114" s="14">
        <v>43.184100000000001</v>
      </c>
      <c r="AI114" s="252">
        <v>2612.4728274515815</v>
      </c>
      <c r="AJ114" s="253">
        <v>43.828953774737236</v>
      </c>
      <c r="AK114" s="2">
        <f t="shared" si="53"/>
        <v>7.4439963464862258E-2</v>
      </c>
      <c r="AL114" s="37">
        <f t="shared" si="53"/>
        <v>1.4932666762471272</v>
      </c>
      <c r="AM114" s="215">
        <f t="shared" si="54"/>
        <v>3.7875875882174364</v>
      </c>
      <c r="AN114" s="217">
        <f t="shared" si="54"/>
        <v>0.41583639079286139</v>
      </c>
      <c r="AO114" s="223"/>
      <c r="AP114" s="23"/>
      <c r="AQ114" s="372"/>
      <c r="AR114" s="367"/>
      <c r="AS114" s="367"/>
      <c r="AT114" s="61">
        <v>600</v>
      </c>
      <c r="AU114" s="14">
        <v>2507.2730000000001</v>
      </c>
      <c r="AV114" s="14">
        <v>43.096580000000003</v>
      </c>
      <c r="AW114" s="252">
        <v>2494.4391556415812</v>
      </c>
      <c r="AX114" s="253">
        <v>43.818530839527206</v>
      </c>
      <c r="AY114" s="2">
        <f t="shared" si="55"/>
        <v>0.51186465767464895</v>
      </c>
      <c r="AZ114" s="37">
        <f t="shared" si="55"/>
        <v>1.6751928796373237</v>
      </c>
      <c r="BA114" s="215">
        <f t="shared" si="56"/>
        <v>164.70756101612065</v>
      </c>
      <c r="BB114" s="217">
        <f t="shared" si="56"/>
        <v>0.52121301469403314</v>
      </c>
      <c r="BC114" s="223"/>
      <c r="BD114" s="23"/>
      <c r="BE114" s="101"/>
      <c r="BF114" s="101"/>
      <c r="BG114" s="101"/>
      <c r="BH114" s="6"/>
      <c r="BI114" s="6"/>
      <c r="BJ114" s="6"/>
      <c r="BK114" s="101"/>
      <c r="BL114" s="101"/>
      <c r="BM114" s="101"/>
      <c r="BN114" s="101"/>
      <c r="BO114" s="101"/>
      <c r="BP114" s="6"/>
      <c r="BQ114" s="6"/>
      <c r="BR114" s="101"/>
      <c r="BS114" s="20"/>
      <c r="BT114" s="20"/>
      <c r="BU114" s="8"/>
      <c r="BV114" s="20"/>
      <c r="BW114" s="20"/>
      <c r="CM114" s="136"/>
      <c r="CN114" s="136"/>
      <c r="CO114" s="136"/>
      <c r="CP114" s="136"/>
      <c r="CQ114" s="136"/>
      <c r="CR114" s="136"/>
      <c r="DI114" s="135"/>
      <c r="DJ114" s="136"/>
      <c r="DK114" s="136"/>
      <c r="DL114" s="136"/>
      <c r="DM114" s="6"/>
      <c r="DN114" s="6"/>
      <c r="EE114" s="135"/>
      <c r="EF114" s="136"/>
      <c r="EG114" s="136"/>
      <c r="EH114" s="136"/>
      <c r="EI114" s="136"/>
      <c r="EJ114" s="136"/>
      <c r="EK114" s="136"/>
      <c r="EL114" s="135"/>
      <c r="EM114" s="135"/>
      <c r="EN114" s="135"/>
      <c r="EO114" s="135"/>
      <c r="EP114" s="135"/>
      <c r="EQ114" s="135"/>
      <c r="ER114" s="135"/>
      <c r="ES114" s="135"/>
      <c r="ET114" s="135"/>
      <c r="EU114" s="135"/>
      <c r="EV114" s="135"/>
      <c r="EW114" s="135"/>
      <c r="EX114" s="135"/>
      <c r="EY114" s="135"/>
      <c r="EZ114" s="135"/>
      <c r="FA114" s="135"/>
      <c r="FB114" s="135"/>
      <c r="FC114" s="135"/>
      <c r="FD114" s="135"/>
      <c r="FE114" s="135"/>
      <c r="FF114" s="135"/>
      <c r="FG114" s="135"/>
      <c r="FH114" s="135"/>
      <c r="FI114" s="135"/>
      <c r="FJ114" s="135"/>
      <c r="FK114" s="135"/>
      <c r="FL114" s="135"/>
      <c r="FM114" s="135"/>
      <c r="FN114" s="135"/>
    </row>
    <row r="115" spans="2:170" x14ac:dyDescent="0.2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31"/>
      <c r="O115" s="372"/>
      <c r="P115" s="367"/>
      <c r="Q115" s="367"/>
      <c r="R115" s="61">
        <v>650</v>
      </c>
      <c r="S115" s="14">
        <v>2494.9279999999999</v>
      </c>
      <c r="T115" s="14">
        <v>42.5715</v>
      </c>
      <c r="U115" s="252">
        <v>2484.9885016273834</v>
      </c>
      <c r="V115" s="253">
        <v>43.42782909947789</v>
      </c>
      <c r="W115" s="2">
        <f t="shared" si="57"/>
        <v>0.39838818485409311</v>
      </c>
      <c r="X115" s="37">
        <f t="shared" si="57"/>
        <v>2.0115079324850886</v>
      </c>
      <c r="Y115" s="215">
        <f t="shared" si="52"/>
        <v>98.793627899246573</v>
      </c>
      <c r="Z115" s="217">
        <f t="shared" si="52"/>
        <v>0.73329952661261333</v>
      </c>
      <c r="AA115" s="223"/>
      <c r="AB115" s="23"/>
      <c r="AC115" s="372"/>
      <c r="AD115" s="367"/>
      <c r="AE115" s="367"/>
      <c r="AF115" s="61">
        <v>650</v>
      </c>
      <c r="AG115" s="14">
        <v>2599.6619999999998</v>
      </c>
      <c r="AH115" s="14">
        <v>42.726669999999999</v>
      </c>
      <c r="AI115" s="252">
        <v>2598.3560414511289</v>
      </c>
      <c r="AJ115" s="253">
        <v>43.31742640122814</v>
      </c>
      <c r="AK115" s="2">
        <f t="shared" si="53"/>
        <v>5.0235705598299943E-2</v>
      </c>
      <c r="AL115" s="37">
        <f t="shared" si="53"/>
        <v>1.382640868638116</v>
      </c>
      <c r="AM115" s="215">
        <f t="shared" si="54"/>
        <v>1.705527731368925</v>
      </c>
      <c r="AN115" s="217">
        <f t="shared" si="54"/>
        <v>0.34899312559202456</v>
      </c>
      <c r="AO115" s="223"/>
      <c r="AP115" s="23"/>
      <c r="AQ115" s="372"/>
      <c r="AR115" s="367"/>
      <c r="AS115" s="367"/>
      <c r="AT115" s="61">
        <v>650</v>
      </c>
      <c r="AU115" s="14">
        <v>2493.1060000000002</v>
      </c>
      <c r="AV115" s="14">
        <v>42.650669999999998</v>
      </c>
      <c r="AW115" s="252">
        <v>2480.0292069001971</v>
      </c>
      <c r="AX115" s="253">
        <v>43.30645316929315</v>
      </c>
      <c r="AY115" s="2">
        <f t="shared" si="55"/>
        <v>0.52451813520175739</v>
      </c>
      <c r="AZ115" s="37">
        <f t="shared" si="55"/>
        <v>1.5375682710099314</v>
      </c>
      <c r="BA115" s="215">
        <f t="shared" si="56"/>
        <v>171.00251777505866</v>
      </c>
      <c r="BB115" s="217">
        <f t="shared" si="56"/>
        <v>0.43005156512817022</v>
      </c>
      <c r="BC115" s="223"/>
      <c r="BD115" s="23"/>
      <c r="BE115" s="101"/>
      <c r="BF115" s="101"/>
      <c r="BG115" s="101"/>
      <c r="BH115" s="6"/>
      <c r="BI115" s="6"/>
      <c r="BJ115" s="6"/>
      <c r="BK115" s="101"/>
      <c r="BL115" s="101"/>
      <c r="BM115" s="101"/>
      <c r="BN115" s="101"/>
      <c r="BO115" s="101"/>
      <c r="BP115" s="6"/>
      <c r="BQ115" s="6"/>
      <c r="BR115" s="101"/>
      <c r="BS115" s="20"/>
      <c r="BT115" s="20"/>
      <c r="BU115" s="8"/>
      <c r="BV115" s="20"/>
      <c r="BW115" s="20"/>
      <c r="CM115" s="136"/>
      <c r="CN115" s="136"/>
      <c r="CO115" s="136"/>
      <c r="CP115" s="136"/>
      <c r="CQ115" s="136"/>
      <c r="CR115" s="136"/>
      <c r="DI115" s="135"/>
      <c r="DJ115" s="136"/>
      <c r="DK115" s="136"/>
      <c r="DL115" s="136"/>
      <c r="DM115" s="6"/>
      <c r="DN115" s="6"/>
      <c r="EE115" s="135"/>
      <c r="EF115" s="136"/>
      <c r="EG115" s="136"/>
      <c r="EH115" s="136"/>
      <c r="EI115" s="136"/>
      <c r="EJ115" s="136"/>
      <c r="EK115" s="136"/>
      <c r="EL115" s="135"/>
      <c r="EM115" s="135"/>
      <c r="EN115" s="135"/>
      <c r="EO115" s="135"/>
      <c r="EP115" s="135"/>
      <c r="EQ115" s="135"/>
      <c r="ER115" s="135"/>
      <c r="ES115" s="135"/>
      <c r="ET115" s="135"/>
      <c r="EU115" s="135"/>
      <c r="EV115" s="135"/>
      <c r="EW115" s="135"/>
      <c r="EX115" s="135"/>
      <c r="EY115" s="135"/>
      <c r="EZ115" s="135"/>
      <c r="FA115" s="135"/>
      <c r="FB115" s="135"/>
      <c r="FC115" s="135"/>
      <c r="FD115" s="135"/>
      <c r="FE115" s="135"/>
      <c r="FF115" s="135"/>
      <c r="FG115" s="135"/>
      <c r="FH115" s="135"/>
      <c r="FI115" s="135"/>
      <c r="FJ115" s="135"/>
      <c r="FK115" s="135"/>
      <c r="FL115" s="135"/>
      <c r="FM115" s="135"/>
      <c r="FN115" s="135"/>
    </row>
    <row r="116" spans="2:170" x14ac:dyDescent="0.2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31"/>
      <c r="O116" s="372"/>
      <c r="P116" s="367"/>
      <c r="Q116" s="367"/>
      <c r="R116" s="61">
        <v>700</v>
      </c>
      <c r="S116" s="14">
        <v>2480.7779999999998</v>
      </c>
      <c r="T116" s="14">
        <v>42.116480000000003</v>
      </c>
      <c r="U116" s="252">
        <v>2470.6093761877619</v>
      </c>
      <c r="V116" s="253">
        <v>42.914418540556319</v>
      </c>
      <c r="W116" s="2">
        <f t="shared" si="57"/>
        <v>0.40989656520002643</v>
      </c>
      <c r="X116" s="37">
        <f t="shared" si="57"/>
        <v>1.8945993125643841</v>
      </c>
      <c r="Y116" s="215">
        <f t="shared" si="52"/>
        <v>103.40091023481186</v>
      </c>
      <c r="Z116" s="217">
        <f t="shared" si="52"/>
        <v>0.63670591450514424</v>
      </c>
      <c r="AA116" s="223"/>
      <c r="AB116" s="23"/>
      <c r="AC116" s="372"/>
      <c r="AD116" s="367"/>
      <c r="AE116" s="367"/>
      <c r="AF116" s="61">
        <v>700</v>
      </c>
      <c r="AG116" s="14">
        <v>2584.9409999999998</v>
      </c>
      <c r="AH116" s="14">
        <v>42.269399999999997</v>
      </c>
      <c r="AI116" s="252">
        <v>2584.2752574968058</v>
      </c>
      <c r="AJ116" s="253">
        <v>42.798607131271801</v>
      </c>
      <c r="AK116" s="2">
        <f t="shared" si="53"/>
        <v>2.5754649842839608E-2</v>
      </c>
      <c r="AL116" s="37">
        <f t="shared" si="53"/>
        <v>1.251986380861341</v>
      </c>
      <c r="AM116" s="215">
        <f t="shared" si="54"/>
        <v>0.44321308055900849</v>
      </c>
      <c r="AN116" s="217">
        <f t="shared" si="54"/>
        <v>0.28006018778893199</v>
      </c>
      <c r="AO116" s="223"/>
      <c r="AP116" s="23"/>
      <c r="AQ116" s="372"/>
      <c r="AR116" s="367"/>
      <c r="AS116" s="367"/>
      <c r="AT116" s="61">
        <v>700</v>
      </c>
      <c r="AU116" s="14">
        <v>2478.9740000000002</v>
      </c>
      <c r="AV116" s="14">
        <v>42.203069999999997</v>
      </c>
      <c r="AW116" s="252">
        <v>2465.6546051030809</v>
      </c>
      <c r="AX116" s="253">
        <v>42.787119985367717</v>
      </c>
      <c r="AY116" s="2">
        <f t="shared" si="55"/>
        <v>0.53729465887577765</v>
      </c>
      <c r="AZ116" s="37">
        <f t="shared" si="55"/>
        <v>1.3839040272845557</v>
      </c>
      <c r="BA116" s="215">
        <f t="shared" si="56"/>
        <v>177.40628042007776</v>
      </c>
      <c r="BB116" s="217">
        <f t="shared" si="56"/>
        <v>0.34111438540803407</v>
      </c>
      <c r="BC116" s="223"/>
      <c r="BD116" s="23"/>
      <c r="BE116" s="101"/>
      <c r="BF116" s="101"/>
      <c r="BG116" s="101"/>
      <c r="BH116" s="209"/>
      <c r="BI116" s="6"/>
      <c r="BJ116" s="6"/>
      <c r="BK116" s="101"/>
      <c r="BL116" s="101"/>
      <c r="BM116" s="101"/>
      <c r="BN116" s="101"/>
      <c r="BO116" s="101"/>
      <c r="BP116" s="6"/>
      <c r="BQ116" s="6"/>
      <c r="BR116" s="101"/>
      <c r="BS116" s="20"/>
      <c r="BT116" s="20"/>
      <c r="BU116" s="8"/>
      <c r="BV116" s="20"/>
      <c r="BW116" s="20"/>
      <c r="CM116" s="136"/>
      <c r="CN116" s="136"/>
      <c r="CO116" s="136"/>
      <c r="CP116" s="136"/>
      <c r="CQ116" s="136"/>
      <c r="CR116" s="136"/>
      <c r="DI116" s="135"/>
      <c r="DJ116" s="136"/>
      <c r="DK116" s="136"/>
      <c r="DL116" s="136"/>
      <c r="DM116" s="6"/>
      <c r="DN116" s="6"/>
      <c r="EE116" s="135"/>
      <c r="EF116" s="136"/>
      <c r="EG116" s="136"/>
      <c r="EH116" s="136"/>
      <c r="EI116" s="136"/>
      <c r="EJ116" s="136"/>
      <c r="EK116" s="136"/>
      <c r="EL116" s="135"/>
      <c r="EM116" s="135"/>
      <c r="EN116" s="135"/>
      <c r="EO116" s="135"/>
      <c r="EP116" s="135"/>
      <c r="EQ116" s="135"/>
      <c r="ER116" s="135"/>
      <c r="ES116" s="135"/>
      <c r="ET116" s="135"/>
      <c r="EU116" s="135"/>
      <c r="EV116" s="135"/>
      <c r="EW116" s="135"/>
      <c r="EX116" s="135"/>
      <c r="EY116" s="135"/>
      <c r="EZ116" s="135"/>
      <c r="FA116" s="135"/>
      <c r="FB116" s="135"/>
      <c r="FC116" s="135"/>
      <c r="FD116" s="135"/>
      <c r="FE116" s="135"/>
      <c r="FF116" s="135"/>
      <c r="FG116" s="135"/>
      <c r="FH116" s="135"/>
      <c r="FI116" s="135"/>
      <c r="FJ116" s="135"/>
      <c r="FK116" s="135"/>
      <c r="FL116" s="135"/>
      <c r="FM116" s="135"/>
      <c r="FN116" s="135"/>
    </row>
    <row r="117" spans="2:170" x14ac:dyDescent="0.2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31"/>
      <c r="O117" s="372"/>
      <c r="P117" s="367"/>
      <c r="Q117" s="367"/>
      <c r="R117" s="61">
        <v>750</v>
      </c>
      <c r="S117" s="14">
        <v>2466.663</v>
      </c>
      <c r="T117" s="14">
        <v>41.658549999999998</v>
      </c>
      <c r="U117" s="252">
        <v>2456.2658602581964</v>
      </c>
      <c r="V117" s="253">
        <v>42.394295813024144</v>
      </c>
      <c r="W117" s="2">
        <f t="shared" si="57"/>
        <v>0.4215062917716601</v>
      </c>
      <c r="X117" s="37">
        <f t="shared" si="57"/>
        <v>1.7661339941600116</v>
      </c>
      <c r="Y117" s="215">
        <f t="shared" si="52"/>
        <v>108.10051481059152</v>
      </c>
      <c r="Z117" s="217">
        <f t="shared" si="52"/>
        <v>0.54132190138256076</v>
      </c>
      <c r="AA117" s="223"/>
      <c r="AB117" s="23"/>
      <c r="AC117" s="372"/>
      <c r="AD117" s="367"/>
      <c r="AE117" s="367"/>
      <c r="AF117" s="61">
        <v>750</v>
      </c>
      <c r="AG117" s="14">
        <v>2570.2559999999999</v>
      </c>
      <c r="AH117" s="14">
        <v>41.809869999999997</v>
      </c>
      <c r="AI117" s="252">
        <v>2570.2315809555848</v>
      </c>
      <c r="AJ117" s="253">
        <v>42.273751211044264</v>
      </c>
      <c r="AK117" s="2">
        <f t="shared" si="53"/>
        <v>9.5006273363533802E-4</v>
      </c>
      <c r="AL117" s="37">
        <f t="shared" si="53"/>
        <v>1.1095016823641577</v>
      </c>
      <c r="AM117" s="215">
        <f t="shared" si="54"/>
        <v>5.9628973014302672E-4</v>
      </c>
      <c r="AN117" s="217">
        <f t="shared" si="54"/>
        <v>0.21518577795989594</v>
      </c>
      <c r="AO117" s="223"/>
      <c r="AP117" s="23"/>
      <c r="AQ117" s="372"/>
      <c r="AR117" s="367"/>
      <c r="AS117" s="367"/>
      <c r="AT117" s="61">
        <v>750</v>
      </c>
      <c r="AU117" s="14">
        <v>2464.877</v>
      </c>
      <c r="AV117" s="14">
        <v>41.752719999999997</v>
      </c>
      <c r="AW117" s="252">
        <v>2451.3164489152596</v>
      </c>
      <c r="AX117" s="253">
        <v>42.261785362485199</v>
      </c>
      <c r="AY117" s="2">
        <f t="shared" si="55"/>
        <v>0.55015122802234684</v>
      </c>
      <c r="AZ117" s="37">
        <f t="shared" si="55"/>
        <v>1.2192388004546828</v>
      </c>
      <c r="BA117" s="215">
        <f t="shared" si="56"/>
        <v>183.88854572185355</v>
      </c>
      <c r="BB117" s="217">
        <f t="shared" si="56"/>
        <v>0.25914754328219053</v>
      </c>
      <c r="BC117" s="223"/>
      <c r="BD117" s="23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6"/>
      <c r="BQ117" s="6"/>
      <c r="BR117" s="101"/>
      <c r="BS117" s="20"/>
      <c r="BT117" s="20"/>
      <c r="BU117" s="8"/>
      <c r="BV117" s="20"/>
      <c r="BW117" s="20"/>
      <c r="CM117" s="136"/>
      <c r="CN117" s="136"/>
      <c r="CO117" s="136"/>
      <c r="CP117" s="136"/>
      <c r="CQ117" s="136"/>
      <c r="CR117" s="136"/>
      <c r="DI117" s="135"/>
      <c r="DJ117" s="136"/>
      <c r="DK117" s="136"/>
      <c r="DL117" s="136"/>
      <c r="DM117" s="6"/>
      <c r="DN117" s="6"/>
      <c r="EE117" s="135"/>
      <c r="EF117" s="136"/>
      <c r="EG117" s="136"/>
      <c r="EH117" s="136"/>
      <c r="EI117" s="136"/>
      <c r="EJ117" s="136"/>
      <c r="EK117" s="136"/>
      <c r="EL117" s="135"/>
      <c r="EM117" s="135"/>
      <c r="EN117" s="135"/>
      <c r="EO117" s="135"/>
      <c r="EP117" s="135"/>
      <c r="EQ117" s="135"/>
      <c r="ER117" s="135"/>
      <c r="ES117" s="135"/>
      <c r="ET117" s="135"/>
      <c r="EU117" s="135"/>
      <c r="EV117" s="135"/>
      <c r="EW117" s="135"/>
      <c r="EX117" s="135"/>
      <c r="EY117" s="135"/>
      <c r="EZ117" s="135"/>
      <c r="FA117" s="135"/>
      <c r="FB117" s="135"/>
      <c r="FC117" s="135"/>
      <c r="FD117" s="135"/>
      <c r="FE117" s="135"/>
      <c r="FF117" s="135"/>
      <c r="FG117" s="135"/>
      <c r="FH117" s="135"/>
      <c r="FI117" s="135"/>
      <c r="FJ117" s="135"/>
      <c r="FK117" s="135"/>
      <c r="FL117" s="135"/>
      <c r="FM117" s="135"/>
      <c r="FN117" s="135"/>
    </row>
    <row r="118" spans="2:170" x14ac:dyDescent="0.2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31"/>
      <c r="O118" s="372"/>
      <c r="P118" s="367"/>
      <c r="Q118" s="367"/>
      <c r="R118" s="61">
        <v>800</v>
      </c>
      <c r="S118" s="14">
        <v>2452.5819999999999</v>
      </c>
      <c r="T118" s="14">
        <v>41.197989999999997</v>
      </c>
      <c r="U118" s="252">
        <v>2441.9589774904052</v>
      </c>
      <c r="V118" s="253">
        <v>41.868562764167493</v>
      </c>
      <c r="W118" s="2">
        <f t="shared" si="57"/>
        <v>0.43313628288859046</v>
      </c>
      <c r="X118" s="37">
        <f t="shared" si="57"/>
        <v>1.6276832053396184</v>
      </c>
      <c r="Y118" s="215">
        <f t="shared" si="52"/>
        <v>112.84860723935458</v>
      </c>
      <c r="Z118" s="217">
        <f t="shared" si="52"/>
        <v>0.44966783204323546</v>
      </c>
      <c r="AA118" s="223"/>
      <c r="AB118" s="23"/>
      <c r="AC118" s="372"/>
      <c r="AD118" s="367"/>
      <c r="AE118" s="367"/>
      <c r="AF118" s="61">
        <v>800</v>
      </c>
      <c r="AG118" s="14">
        <v>2555.607</v>
      </c>
      <c r="AH118" s="14">
        <v>41.348269999999999</v>
      </c>
      <c r="AI118" s="252">
        <v>2556.225945141704</v>
      </c>
      <c r="AJ118" s="253">
        <v>41.743898772877358</v>
      </c>
      <c r="AK118" s="2">
        <f t="shared" si="53"/>
        <v>2.4219104960347543E-2</v>
      </c>
      <c r="AL118" s="37">
        <f t="shared" si="53"/>
        <v>0.95682061880063873</v>
      </c>
      <c r="AM118" s="215">
        <f t="shared" si="54"/>
        <v>0.38309308843897111</v>
      </c>
      <c r="AN118" s="217">
        <f t="shared" si="54"/>
        <v>0.15652212592844481</v>
      </c>
      <c r="AO118" s="223"/>
      <c r="AP118" s="23"/>
      <c r="AQ118" s="372"/>
      <c r="AR118" s="367"/>
      <c r="AS118" s="367"/>
      <c r="AT118" s="61">
        <v>800</v>
      </c>
      <c r="AU118" s="14">
        <v>2450.8150000000001</v>
      </c>
      <c r="AV118" s="14">
        <v>41.299819999999997</v>
      </c>
      <c r="AW118" s="252">
        <v>2437.0156650954341</v>
      </c>
      <c r="AX118" s="253">
        <v>41.73148760885983</v>
      </c>
      <c r="AY118" s="2">
        <f t="shared" si="55"/>
        <v>0.56305085877824179</v>
      </c>
      <c r="AZ118" s="37">
        <f t="shared" si="55"/>
        <v>1.0452045768234168</v>
      </c>
      <c r="BA118" s="215">
        <f t="shared" si="56"/>
        <v>190.42164380837264</v>
      </c>
      <c r="BB118" s="217">
        <f t="shared" si="56"/>
        <v>0.1863369245387656</v>
      </c>
      <c r="BC118" s="223"/>
      <c r="BD118" s="23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6"/>
      <c r="BQ118" s="6"/>
      <c r="BR118" s="101"/>
      <c r="BS118" s="20"/>
      <c r="BT118" s="20"/>
      <c r="BU118" s="8"/>
      <c r="BV118" s="20"/>
      <c r="BW118" s="20"/>
      <c r="CK118" s="135"/>
      <c r="CL118" s="136"/>
      <c r="CM118" s="136"/>
      <c r="CN118" s="136"/>
      <c r="CO118" s="136"/>
      <c r="CP118" s="136"/>
      <c r="CQ118" s="136"/>
      <c r="CR118" s="136"/>
      <c r="DG118" s="135"/>
      <c r="DH118" s="135"/>
      <c r="DI118" s="135"/>
      <c r="DJ118" s="136"/>
      <c r="DK118" s="136"/>
      <c r="DL118" s="136"/>
      <c r="DM118" s="6"/>
      <c r="DN118" s="6"/>
      <c r="EC118" s="135"/>
      <c r="ED118" s="135"/>
      <c r="EE118" s="135"/>
      <c r="EF118" s="136"/>
      <c r="EG118" s="136"/>
      <c r="EH118" s="136"/>
      <c r="EI118" s="136"/>
      <c r="EJ118" s="136"/>
      <c r="EK118" s="136"/>
      <c r="EL118" s="135"/>
      <c r="EM118" s="135"/>
      <c r="EN118" s="135"/>
      <c r="EO118" s="135"/>
      <c r="EP118" s="135"/>
      <c r="EQ118" s="135"/>
      <c r="ER118" s="135"/>
      <c r="ES118" s="135"/>
      <c r="ET118" s="135"/>
      <c r="EU118" s="135"/>
      <c r="EV118" s="135"/>
      <c r="EW118" s="135"/>
      <c r="EX118" s="135"/>
      <c r="EY118" s="135"/>
      <c r="EZ118" s="135"/>
      <c r="FA118" s="135"/>
      <c r="FB118" s="135"/>
      <c r="FC118" s="135"/>
      <c r="FD118" s="135"/>
      <c r="FE118" s="135"/>
      <c r="FF118" s="135"/>
      <c r="FG118" s="135"/>
      <c r="FH118" s="135"/>
      <c r="FI118" s="135"/>
      <c r="FJ118" s="135"/>
      <c r="FK118" s="135"/>
      <c r="FL118" s="135"/>
      <c r="FM118" s="135"/>
      <c r="FN118" s="135"/>
    </row>
    <row r="119" spans="2:170" x14ac:dyDescent="0.2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31"/>
      <c r="O119" s="372"/>
      <c r="P119" s="367"/>
      <c r="Q119" s="367"/>
      <c r="R119" s="61">
        <v>850</v>
      </c>
      <c r="S119" s="14">
        <v>2438.5349999999999</v>
      </c>
      <c r="T119" s="14">
        <v>40.734900000000003</v>
      </c>
      <c r="U119" s="252">
        <v>2427.6896006424668</v>
      </c>
      <c r="V119" s="253">
        <v>41.338141262012456</v>
      </c>
      <c r="W119" s="2">
        <f t="shared" si="57"/>
        <v>0.44475061286932926</v>
      </c>
      <c r="X119" s="37">
        <f t="shared" si="57"/>
        <v>1.4808954042171534</v>
      </c>
      <c r="Y119" s="215">
        <f t="shared" si="52"/>
        <v>117.62268722437931</v>
      </c>
      <c r="Z119" s="217">
        <f t="shared" si="52"/>
        <v>0.36390002019437723</v>
      </c>
      <c r="AA119" s="223"/>
      <c r="AB119" s="23"/>
      <c r="AC119" s="372"/>
      <c r="AD119" s="367"/>
      <c r="AE119" s="367"/>
      <c r="AF119" s="61">
        <v>850</v>
      </c>
      <c r="AG119" s="14">
        <v>2540.9929999999999</v>
      </c>
      <c r="AH119" s="14">
        <v>40.884650000000001</v>
      </c>
      <c r="AI119" s="252">
        <v>2542.2591408450312</v>
      </c>
      <c r="AJ119" s="253">
        <v>41.20991155183706</v>
      </c>
      <c r="AK119" s="2">
        <f t="shared" si="53"/>
        <v>4.9828584534914476E-2</v>
      </c>
      <c r="AL119" s="37">
        <f t="shared" si="53"/>
        <v>0.79555909574145545</v>
      </c>
      <c r="AM119" s="215">
        <f t="shared" si="54"/>
        <v>1.6031126394564712</v>
      </c>
      <c r="AN119" s="217">
        <f t="shared" si="54"/>
        <v>0.10579507710345179</v>
      </c>
      <c r="AO119" s="223"/>
      <c r="AP119" s="23"/>
      <c r="AQ119" s="372"/>
      <c r="AR119" s="367"/>
      <c r="AS119" s="367"/>
      <c r="AT119" s="61">
        <v>850</v>
      </c>
      <c r="AU119" s="14">
        <v>2436.788</v>
      </c>
      <c r="AV119" s="14">
        <v>40.844450000000002</v>
      </c>
      <c r="AW119" s="252">
        <v>2422.7530381156057</v>
      </c>
      <c r="AX119" s="253">
        <v>41.197086231477243</v>
      </c>
      <c r="AY119" s="2">
        <f t="shared" si="55"/>
        <v>0.57596154792268783</v>
      </c>
      <c r="AZ119" s="37">
        <f t="shared" si="55"/>
        <v>0.86336388781643836</v>
      </c>
      <c r="BA119" s="215">
        <f t="shared" si="56"/>
        <v>196.98015509640098</v>
      </c>
      <c r="BB119" s="217">
        <f t="shared" si="56"/>
        <v>0.12435231175047053</v>
      </c>
      <c r="BC119" s="223"/>
      <c r="BD119" s="23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6"/>
      <c r="BQ119" s="6"/>
      <c r="BR119" s="101"/>
      <c r="BS119" s="20"/>
      <c r="BT119" s="20"/>
      <c r="BU119" s="8"/>
      <c r="BV119" s="20"/>
      <c r="BW119" s="20"/>
      <c r="CK119" s="135"/>
      <c r="CL119" s="136"/>
      <c r="CM119" s="136"/>
      <c r="CN119" s="136"/>
      <c r="CO119" s="136"/>
      <c r="CP119" s="136"/>
      <c r="CQ119" s="136"/>
      <c r="CR119" s="136"/>
      <c r="DG119" s="135"/>
      <c r="DH119" s="135"/>
      <c r="DI119" s="135"/>
      <c r="DJ119" s="136"/>
      <c r="DK119" s="136"/>
      <c r="DL119" s="136"/>
      <c r="DM119" s="6"/>
      <c r="DN119" s="6"/>
      <c r="EC119" s="135"/>
      <c r="ED119" s="135"/>
      <c r="EE119" s="135"/>
      <c r="EF119" s="136"/>
      <c r="EG119" s="136"/>
      <c r="EH119" s="136"/>
      <c r="EI119" s="136"/>
      <c r="EJ119" s="136"/>
      <c r="EK119" s="136"/>
      <c r="EL119" s="135"/>
      <c r="EM119" s="135"/>
      <c r="EN119" s="135"/>
      <c r="EO119" s="135"/>
      <c r="EP119" s="135"/>
      <c r="EQ119" s="135"/>
      <c r="ER119" s="135"/>
      <c r="ES119" s="135"/>
      <c r="ET119" s="135"/>
      <c r="EU119" s="135"/>
      <c r="EV119" s="135"/>
      <c r="EW119" s="135"/>
      <c r="EX119" s="135"/>
      <c r="EY119" s="135"/>
      <c r="EZ119" s="135"/>
      <c r="FA119" s="135"/>
      <c r="FB119" s="135"/>
      <c r="FC119" s="135"/>
      <c r="FD119" s="135"/>
      <c r="FE119" s="135"/>
      <c r="FF119" s="135"/>
      <c r="FG119" s="135"/>
      <c r="FH119" s="135"/>
      <c r="FI119" s="135"/>
      <c r="FJ119" s="135"/>
      <c r="FK119" s="135"/>
      <c r="FL119" s="135"/>
      <c r="FM119" s="135"/>
      <c r="FN119" s="135"/>
    </row>
    <row r="120" spans="2:170" x14ac:dyDescent="0.2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31"/>
      <c r="O120" s="372"/>
      <c r="P120" s="367"/>
      <c r="Q120" s="367"/>
      <c r="R120" s="61">
        <v>900</v>
      </c>
      <c r="S120" s="14">
        <v>2422.2710000000002</v>
      </c>
      <c r="T120" s="14">
        <v>40.195120000000003</v>
      </c>
      <c r="U120" s="252">
        <v>2413.4584762669847</v>
      </c>
      <c r="V120" s="253">
        <v>40.803802458788752</v>
      </c>
      <c r="W120" s="2">
        <f t="shared" si="57"/>
        <v>0.36381246082769003</v>
      </c>
      <c r="X120" s="37">
        <f t="shared" si="57"/>
        <v>1.5143192974389657</v>
      </c>
      <c r="Y120" s="215">
        <f t="shared" si="52"/>
        <v>77.660574544961378</v>
      </c>
      <c r="Z120" s="217">
        <f t="shared" si="52"/>
        <v>0.37049433563711731</v>
      </c>
      <c r="AA120" s="223"/>
      <c r="AB120" s="23"/>
      <c r="AC120" s="372"/>
      <c r="AD120" s="367"/>
      <c r="AE120" s="367"/>
      <c r="AF120" s="61">
        <v>900</v>
      </c>
      <c r="AG120" s="14">
        <v>2524.0740000000001</v>
      </c>
      <c r="AH120" s="14">
        <v>40.34469</v>
      </c>
      <c r="AI120" s="252">
        <v>2528.3318408197997</v>
      </c>
      <c r="AJ120" s="253">
        <v>40.672503352886402</v>
      </c>
      <c r="AK120" s="2">
        <f t="shared" si="53"/>
        <v>0.16868922304970613</v>
      </c>
      <c r="AL120" s="37">
        <f t="shared" si="53"/>
        <v>0.81253159433472366</v>
      </c>
      <c r="AM120" s="215">
        <f t="shared" si="54"/>
        <v>18.129208446752067</v>
      </c>
      <c r="AN120" s="217">
        <f t="shared" si="54"/>
        <v>0.10746159433062459</v>
      </c>
      <c r="AO120" s="223"/>
      <c r="AP120" s="23"/>
      <c r="AQ120" s="372"/>
      <c r="AR120" s="367"/>
      <c r="AS120" s="367"/>
      <c r="AT120" s="61">
        <v>900</v>
      </c>
      <c r="AU120" s="14">
        <v>2420.547</v>
      </c>
      <c r="AV120" s="14">
        <v>40.31353</v>
      </c>
      <c r="AW120" s="252">
        <v>2408.5292347066629</v>
      </c>
      <c r="AX120" s="253">
        <v>40.659292587793885</v>
      </c>
      <c r="AY120" s="2">
        <f t="shared" si="55"/>
        <v>0.49648964855204658</v>
      </c>
      <c r="AZ120" s="37">
        <f t="shared" si="55"/>
        <v>0.85768372998813358</v>
      </c>
      <c r="BA120" s="215">
        <f t="shared" si="56"/>
        <v>144.42668264573791</v>
      </c>
      <c r="BB120" s="217">
        <f t="shared" si="56"/>
        <v>0.1195517671179242</v>
      </c>
      <c r="BC120" s="223"/>
      <c r="BD120" s="23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6"/>
      <c r="BQ120" s="6"/>
      <c r="BR120" s="101"/>
      <c r="BS120" s="20"/>
      <c r="BT120" s="20"/>
      <c r="BU120" s="8"/>
      <c r="BV120" s="20"/>
      <c r="BW120" s="20"/>
      <c r="CK120" s="135"/>
      <c r="CL120" s="136"/>
      <c r="CM120" s="136"/>
      <c r="CN120" s="136"/>
      <c r="CO120" s="136"/>
      <c r="CP120" s="136"/>
      <c r="CQ120" s="136"/>
      <c r="CR120" s="136"/>
      <c r="DG120" s="135"/>
      <c r="DH120" s="135"/>
      <c r="DI120" s="135"/>
      <c r="DJ120" s="136"/>
      <c r="DK120" s="136"/>
      <c r="DL120" s="136"/>
      <c r="DM120" s="6"/>
      <c r="DN120" s="6"/>
      <c r="EC120" s="135"/>
      <c r="ED120" s="135"/>
      <c r="EE120" s="135"/>
      <c r="EF120" s="136"/>
      <c r="EG120" s="136"/>
      <c r="EH120" s="136"/>
      <c r="EI120" s="136"/>
      <c r="EJ120" s="136"/>
      <c r="EK120" s="136"/>
      <c r="EL120" s="135"/>
      <c r="EM120" s="135"/>
      <c r="EN120" s="135"/>
      <c r="EO120" s="135"/>
      <c r="EP120" s="135"/>
      <c r="EQ120" s="135"/>
      <c r="ER120" s="135"/>
      <c r="ES120" s="135"/>
      <c r="ET120" s="135"/>
      <c r="EU120" s="135"/>
      <c r="EV120" s="135"/>
      <c r="EW120" s="135"/>
      <c r="EX120" s="135"/>
      <c r="EY120" s="135"/>
      <c r="EZ120" s="135"/>
      <c r="FA120" s="135"/>
      <c r="FB120" s="135"/>
      <c r="FC120" s="135"/>
      <c r="FD120" s="135"/>
      <c r="FE120" s="135"/>
      <c r="FF120" s="135"/>
      <c r="FG120" s="135"/>
      <c r="FH120" s="135"/>
      <c r="FI120" s="135"/>
      <c r="FJ120" s="135"/>
      <c r="FK120" s="135"/>
      <c r="FL120" s="135"/>
      <c r="FM120" s="135"/>
      <c r="FN120" s="135"/>
    </row>
    <row r="121" spans="2:170" x14ac:dyDescent="0.2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31"/>
      <c r="O121" s="372"/>
      <c r="P121" s="367"/>
      <c r="Q121" s="367"/>
      <c r="R121" s="61">
        <v>950</v>
      </c>
      <c r="S121" s="14">
        <v>2407.9549999999999</v>
      </c>
      <c r="T121" s="14">
        <v>39.70288</v>
      </c>
      <c r="U121" s="252">
        <v>2399.2662453855046</v>
      </c>
      <c r="V121" s="253">
        <v>40.266191312166491</v>
      </c>
      <c r="W121" s="2">
        <f t="shared" si="57"/>
        <v>0.36083542319085438</v>
      </c>
      <c r="X121" s="37">
        <f t="shared" si="57"/>
        <v>1.4188172549862643</v>
      </c>
      <c r="Y121" s="215">
        <f t="shared" si="52"/>
        <v>75.494456750914026</v>
      </c>
      <c r="Z121" s="217">
        <f t="shared" si="52"/>
        <v>0.31731963441473338</v>
      </c>
      <c r="AA121" s="223"/>
      <c r="AB121" s="23"/>
      <c r="AC121" s="372"/>
      <c r="AD121" s="367"/>
      <c r="AE121" s="367"/>
      <c r="AF121" s="61">
        <v>950</v>
      </c>
      <c r="AG121" s="14">
        <v>2509.181</v>
      </c>
      <c r="AH121" s="14">
        <v>39.866970000000002</v>
      </c>
      <c r="AI121" s="252">
        <v>2514.4446200914622</v>
      </c>
      <c r="AJ121" s="253">
        <v>40.132265331921197</v>
      </c>
      <c r="AK121" s="2">
        <f t="shared" si="53"/>
        <v>0.20977442804891891</v>
      </c>
      <c r="AL121" s="37">
        <f t="shared" si="53"/>
        <v>0.66545145497938407</v>
      </c>
      <c r="AM121" s="215">
        <f t="shared" si="54"/>
        <v>27.70569646724395</v>
      </c>
      <c r="AN121" s="217">
        <f t="shared" si="54"/>
        <v>7.0381613139176805E-2</v>
      </c>
      <c r="AO121" s="223"/>
      <c r="AP121" s="23"/>
      <c r="AQ121" s="372"/>
      <c r="AR121" s="367"/>
      <c r="AS121" s="367"/>
      <c r="AT121" s="61">
        <v>950</v>
      </c>
      <c r="AU121" s="14">
        <v>2406.2530000000002</v>
      </c>
      <c r="AV121" s="14">
        <v>39.826430000000002</v>
      </c>
      <c r="AW121" s="252">
        <v>2394.3448241965289</v>
      </c>
      <c r="AX121" s="253">
        <v>40.118695301479832</v>
      </c>
      <c r="AY121" s="2">
        <f t="shared" si="55"/>
        <v>0.49488461119721389</v>
      </c>
      <c r="AZ121" s="37">
        <f t="shared" si="55"/>
        <v>0.73384760190614617</v>
      </c>
      <c r="BA121" s="215">
        <f t="shared" si="56"/>
        <v>141.80465096637923</v>
      </c>
      <c r="BB121" s="217">
        <f t="shared" si="56"/>
        <v>8.5419006449095919E-2</v>
      </c>
      <c r="BC121" s="223"/>
      <c r="BD121" s="23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6"/>
      <c r="BQ121" s="6"/>
      <c r="BR121" s="101"/>
      <c r="BS121" s="20"/>
      <c r="BT121" s="20"/>
      <c r="BU121" s="8"/>
      <c r="BV121" s="20"/>
      <c r="BW121" s="20"/>
      <c r="CK121" s="135"/>
      <c r="CL121" s="136"/>
      <c r="CM121" s="136"/>
      <c r="CN121" s="136"/>
      <c r="CO121" s="136"/>
      <c r="CP121" s="136"/>
      <c r="CQ121" s="136"/>
      <c r="CR121" s="136"/>
      <c r="DG121" s="135"/>
      <c r="DH121" s="135"/>
      <c r="DI121" s="135"/>
      <c r="DJ121" s="136"/>
      <c r="DK121" s="136"/>
      <c r="DL121" s="136"/>
      <c r="DM121" s="6"/>
      <c r="DN121" s="6"/>
      <c r="EC121" s="135"/>
      <c r="ED121" s="135"/>
      <c r="EE121" s="135"/>
      <c r="EF121" s="136"/>
      <c r="EG121" s="136"/>
      <c r="EH121" s="136"/>
      <c r="EI121" s="136"/>
      <c r="EJ121" s="136"/>
      <c r="EK121" s="136"/>
      <c r="EL121" s="135"/>
      <c r="EM121" s="135"/>
      <c r="EN121" s="135"/>
      <c r="EO121" s="135"/>
      <c r="EP121" s="135"/>
      <c r="EQ121" s="135"/>
      <c r="ER121" s="135"/>
      <c r="ES121" s="135"/>
      <c r="ET121" s="135"/>
      <c r="EU121" s="135"/>
      <c r="EV121" s="135"/>
      <c r="EW121" s="135"/>
      <c r="EX121" s="135"/>
      <c r="EY121" s="135"/>
      <c r="EZ121" s="135"/>
      <c r="FA121" s="135"/>
      <c r="FB121" s="135"/>
      <c r="FC121" s="135"/>
      <c r="FD121" s="135"/>
      <c r="FE121" s="135"/>
      <c r="FF121" s="135"/>
      <c r="FG121" s="135"/>
      <c r="FH121" s="135"/>
      <c r="FI121" s="135"/>
      <c r="FJ121" s="135"/>
      <c r="FK121" s="135"/>
      <c r="FL121" s="135"/>
      <c r="FM121" s="135"/>
      <c r="FN121" s="135"/>
    </row>
    <row r="122" spans="2:170" x14ac:dyDescent="0.2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31"/>
      <c r="O122" s="372"/>
      <c r="P122" s="367"/>
      <c r="Q122" s="367"/>
      <c r="R122" s="61">
        <v>1000</v>
      </c>
      <c r="S122" s="14">
        <v>2393.6770000000001</v>
      </c>
      <c r="T122" s="14">
        <v>39.201509999999999</v>
      </c>
      <c r="U122" s="252">
        <v>2385.1134607995828</v>
      </c>
      <c r="V122" s="253">
        <v>39.725847132171211</v>
      </c>
      <c r="W122" s="2">
        <f t="shared" si="57"/>
        <v>0.35775667311911258</v>
      </c>
      <c r="X122" s="37">
        <f t="shared" si="57"/>
        <v>1.3375432022164755</v>
      </c>
      <c r="Y122" s="215">
        <f t="shared" si="52"/>
        <v>73.334203637085153</v>
      </c>
      <c r="Z122" s="217">
        <f t="shared" si="52"/>
        <v>0.27492942817353083</v>
      </c>
      <c r="AA122" s="223"/>
      <c r="AB122" s="23"/>
      <c r="AC122" s="372"/>
      <c r="AD122" s="367"/>
      <c r="AE122" s="367"/>
      <c r="AF122" s="61">
        <v>1000</v>
      </c>
      <c r="AG122" s="14">
        <v>2494.326</v>
      </c>
      <c r="AH122" s="14">
        <v>39.38749</v>
      </c>
      <c r="AI122" s="252">
        <v>2500.5979727934696</v>
      </c>
      <c r="AJ122" s="253">
        <v>39.589686972322738</v>
      </c>
      <c r="AK122" s="2">
        <f t="shared" si="53"/>
        <v>0.25144960175492531</v>
      </c>
      <c r="AL122" s="37">
        <f t="shared" si="53"/>
        <v>0.51335328126452984</v>
      </c>
      <c r="AM122" s="215">
        <f t="shared" si="54"/>
        <v>39.337642722022338</v>
      </c>
      <c r="AN122" s="217">
        <f t="shared" si="54"/>
        <v>4.0883615616482315E-2</v>
      </c>
      <c r="AO122" s="223"/>
      <c r="AP122" s="23"/>
      <c r="AQ122" s="372"/>
      <c r="AR122" s="367"/>
      <c r="AS122" s="367"/>
      <c r="AT122" s="61">
        <v>1000</v>
      </c>
      <c r="AU122" s="14">
        <v>2391.9969999999998</v>
      </c>
      <c r="AV122" s="14">
        <v>39.33267</v>
      </c>
      <c r="AW122" s="252">
        <v>2380.2002953595529</v>
      </c>
      <c r="AX122" s="253">
        <v>39.57578133521703</v>
      </c>
      <c r="AY122" s="2">
        <f t="shared" si="55"/>
        <v>0.49317388945082008</v>
      </c>
      <c r="AZ122" s="37">
        <f t="shared" si="55"/>
        <v>0.6180900895287047</v>
      </c>
      <c r="BA122" s="215">
        <f t="shared" si="56"/>
        <v>139.16224037394221</v>
      </c>
      <c r="BB122" s="217">
        <f t="shared" si="56"/>
        <v>5.9103121311007124E-2</v>
      </c>
      <c r="BC122" s="223"/>
      <c r="BD122" s="23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6"/>
      <c r="BQ122" s="6"/>
      <c r="BR122" s="101"/>
      <c r="BS122" s="20"/>
      <c r="BT122" s="20"/>
      <c r="BU122" s="8"/>
      <c r="BV122" s="20"/>
      <c r="BW122" s="20"/>
      <c r="CK122" s="135"/>
      <c r="CL122" s="136"/>
      <c r="CM122" s="136"/>
      <c r="CN122" s="136"/>
      <c r="CO122" s="136"/>
      <c r="CP122" s="136"/>
      <c r="CQ122" s="136"/>
      <c r="CR122" s="136"/>
      <c r="DG122" s="135"/>
      <c r="DH122" s="135"/>
      <c r="DI122" s="135"/>
      <c r="DJ122" s="136"/>
      <c r="DK122" s="136"/>
      <c r="DL122" s="136"/>
      <c r="DM122" s="6"/>
      <c r="DN122" s="6"/>
      <c r="EC122" s="135"/>
      <c r="ED122" s="135"/>
      <c r="EE122" s="135"/>
      <c r="EF122" s="136"/>
      <c r="EG122" s="136"/>
      <c r="EH122" s="136"/>
      <c r="EI122" s="136"/>
      <c r="EJ122" s="136"/>
      <c r="EK122" s="136"/>
      <c r="EL122" s="135"/>
      <c r="EM122" s="135"/>
      <c r="EN122" s="135"/>
      <c r="EO122" s="135"/>
      <c r="EP122" s="135"/>
      <c r="EQ122" s="135"/>
      <c r="ER122" s="135"/>
      <c r="ES122" s="135"/>
      <c r="ET122" s="135"/>
      <c r="EU122" s="135"/>
      <c r="EV122" s="135"/>
      <c r="EW122" s="135"/>
      <c r="EX122" s="135"/>
      <c r="EY122" s="135"/>
      <c r="EZ122" s="135"/>
      <c r="FA122" s="135"/>
      <c r="FB122" s="135"/>
      <c r="FC122" s="135"/>
      <c r="FD122" s="135"/>
      <c r="FE122" s="135"/>
      <c r="FF122" s="135"/>
      <c r="FG122" s="135"/>
      <c r="FH122" s="135"/>
      <c r="FI122" s="135"/>
      <c r="FJ122" s="135"/>
      <c r="FK122" s="135"/>
      <c r="FL122" s="135"/>
      <c r="FM122" s="135"/>
      <c r="FN122" s="135"/>
    </row>
    <row r="123" spans="2:170" x14ac:dyDescent="0.2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31"/>
      <c r="O123" s="372"/>
      <c r="P123" s="367"/>
      <c r="Q123" s="367"/>
      <c r="R123" s="61">
        <v>1050</v>
      </c>
      <c r="S123" s="14">
        <v>2379.4360000000001</v>
      </c>
      <c r="T123" s="14">
        <v>38.706119999999999</v>
      </c>
      <c r="U123" s="252">
        <v>2371.0006015836007</v>
      </c>
      <c r="V123" s="253">
        <v>39.183220796842143</v>
      </c>
      <c r="W123" s="2">
        <f t="shared" si="57"/>
        <v>0.35451251541959916</v>
      </c>
      <c r="X123" s="37">
        <f t="shared" si="57"/>
        <v>1.2326236699574753</v>
      </c>
      <c r="Y123" s="215">
        <f t="shared" si="52"/>
        <v>71.155946443395081</v>
      </c>
      <c r="Z123" s="217">
        <f t="shared" si="52"/>
        <v>0.22762517034740909</v>
      </c>
      <c r="AA123" s="223"/>
      <c r="AB123" s="23"/>
      <c r="AC123" s="372"/>
      <c r="AD123" s="367"/>
      <c r="AE123" s="367"/>
      <c r="AF123" s="61">
        <v>1050</v>
      </c>
      <c r="AG123" s="14">
        <v>2479.5079999999998</v>
      </c>
      <c r="AH123" s="14">
        <v>38.909610000000001</v>
      </c>
      <c r="AI123" s="252">
        <v>2486.7923261247761</v>
      </c>
      <c r="AJ123" s="253">
        <v>39.045173488430777</v>
      </c>
      <c r="AK123" s="2">
        <f t="shared" si="53"/>
        <v>0.29378110999344514</v>
      </c>
      <c r="AL123" s="37">
        <f t="shared" si="53"/>
        <v>0.34840618662272932</v>
      </c>
      <c r="AM123" s="215">
        <f t="shared" si="54"/>
        <v>53.061407092098086</v>
      </c>
      <c r="AN123" s="217">
        <f t="shared" si="54"/>
        <v>1.8377459395521177E-2</v>
      </c>
      <c r="AO123" s="223"/>
      <c r="AP123" s="23"/>
      <c r="AQ123" s="372"/>
      <c r="AR123" s="367"/>
      <c r="AS123" s="367"/>
      <c r="AT123" s="61">
        <v>1050</v>
      </c>
      <c r="AU123" s="14">
        <v>2377.7800000000002</v>
      </c>
      <c r="AV123" s="14">
        <v>38.842260000000003</v>
      </c>
      <c r="AW123" s="252">
        <v>2366.0960703732553</v>
      </c>
      <c r="AX123" s="253">
        <v>39.030953460939585</v>
      </c>
      <c r="AY123" s="2">
        <f t="shared" si="55"/>
        <v>0.49137975871379536</v>
      </c>
      <c r="AZ123" s="37">
        <f t="shared" si="55"/>
        <v>0.48579423787282783</v>
      </c>
      <c r="BA123" s="215">
        <f t="shared" si="56"/>
        <v>136.51421152272687</v>
      </c>
      <c r="BB123" s="217">
        <f t="shared" si="56"/>
        <v>3.5605222201357666E-2</v>
      </c>
      <c r="BC123" s="223"/>
      <c r="BD123" s="23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6"/>
      <c r="BQ123" s="6"/>
      <c r="BR123" s="101"/>
      <c r="BS123" s="20"/>
      <c r="BT123" s="20"/>
      <c r="BU123" s="8"/>
      <c r="BV123" s="20"/>
      <c r="BW123" s="20"/>
      <c r="CK123" s="135"/>
      <c r="CL123" s="136"/>
      <c r="CM123" s="136"/>
      <c r="CN123" s="136"/>
      <c r="CO123" s="136"/>
      <c r="CP123" s="136"/>
      <c r="CQ123" s="136"/>
      <c r="CR123" s="136"/>
      <c r="DG123" s="135"/>
      <c r="DH123" s="135"/>
      <c r="DI123" s="135"/>
      <c r="DJ123" s="136"/>
      <c r="DK123" s="136"/>
      <c r="DL123" s="136"/>
      <c r="DM123" s="6"/>
      <c r="DN123" s="6"/>
      <c r="EC123" s="135"/>
      <c r="ED123" s="135"/>
      <c r="EE123" s="135"/>
      <c r="EF123" s="136"/>
      <c r="EG123" s="136"/>
      <c r="EH123" s="136"/>
      <c r="EI123" s="136"/>
      <c r="EJ123" s="136"/>
      <c r="EK123" s="136"/>
      <c r="EL123" s="135"/>
      <c r="EM123" s="135"/>
      <c r="EN123" s="135"/>
      <c r="EO123" s="135"/>
      <c r="EP123" s="135"/>
      <c r="EQ123" s="135"/>
      <c r="ER123" s="135"/>
      <c r="ES123" s="135"/>
      <c r="ET123" s="135"/>
    </row>
    <row r="124" spans="2:170" x14ac:dyDescent="0.2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31"/>
      <c r="O124" s="372"/>
      <c r="P124" s="367"/>
      <c r="Q124" s="367"/>
      <c r="R124" s="61">
        <v>1100</v>
      </c>
      <c r="S124" s="14">
        <v>2365.223</v>
      </c>
      <c r="T124" s="14">
        <v>38.210799999999999</v>
      </c>
      <c r="U124" s="252">
        <v>2356.9280852162155</v>
      </c>
      <c r="V124" s="253">
        <v>38.638689175407201</v>
      </c>
      <c r="W124" s="2">
        <f t="shared" si="57"/>
        <v>0.35070328606581308</v>
      </c>
      <c r="X124" s="37">
        <f t="shared" si="57"/>
        <v>1.1198121353313777</v>
      </c>
      <c r="Y124" s="215">
        <f t="shared" si="52"/>
        <v>68.805611270245109</v>
      </c>
      <c r="Z124" s="217">
        <f t="shared" si="52"/>
        <v>0.18308914643065533</v>
      </c>
      <c r="AA124" s="223"/>
      <c r="AB124" s="23"/>
      <c r="AC124" s="372"/>
      <c r="AD124" s="367"/>
      <c r="AE124" s="367"/>
      <c r="AF124" s="61">
        <v>1100</v>
      </c>
      <c r="AG124" s="14">
        <v>2464.7179999999998</v>
      </c>
      <c r="AH124" s="14">
        <v>38.434370000000001</v>
      </c>
      <c r="AI124" s="252">
        <v>2473.0280519184917</v>
      </c>
      <c r="AJ124" s="253">
        <v>38.49906026293467</v>
      </c>
      <c r="AK124" s="2">
        <f t="shared" si="53"/>
        <v>0.33716035337477995</v>
      </c>
      <c r="AL124" s="37">
        <f t="shared" si="53"/>
        <v>0.16831357697464117</v>
      </c>
      <c r="AM124" s="215">
        <f t="shared" si="54"/>
        <v>69.056962888029389</v>
      </c>
      <c r="AN124" s="217">
        <f t="shared" si="54"/>
        <v>4.1848301185565314E-3</v>
      </c>
      <c r="AO124" s="223"/>
      <c r="AP124" s="23"/>
      <c r="AQ124" s="372"/>
      <c r="AR124" s="367"/>
      <c r="AS124" s="367"/>
      <c r="AT124" s="61">
        <v>1100</v>
      </c>
      <c r="AU124" s="14">
        <v>2363.59</v>
      </c>
      <c r="AV124" s="14">
        <v>38.354030000000002</v>
      </c>
      <c r="AW124" s="252">
        <v>2352.0325163769189</v>
      </c>
      <c r="AX124" s="253">
        <v>38.484544741589822</v>
      </c>
      <c r="AY124" s="2">
        <f t="shared" si="55"/>
        <v>0.4889800525083125</v>
      </c>
      <c r="AZ124" s="37">
        <f t="shared" si="55"/>
        <v>0.34028951218377956</v>
      </c>
      <c r="BA124" s="215">
        <f t="shared" si="56"/>
        <v>133.57542769779073</v>
      </c>
      <c r="BB124" s="217">
        <f t="shared" si="56"/>
        <v>1.703409777225761E-2</v>
      </c>
      <c r="BC124" s="223"/>
      <c r="BD124" s="23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6"/>
      <c r="BQ124" s="6"/>
      <c r="BR124" s="101"/>
      <c r="BS124" s="20"/>
      <c r="BT124" s="20"/>
      <c r="BU124" s="8"/>
      <c r="BV124" s="20"/>
      <c r="BW124" s="20"/>
      <c r="CK124" s="135"/>
      <c r="CL124" s="136"/>
      <c r="CM124" s="136"/>
      <c r="CN124" s="136"/>
      <c r="CO124" s="136"/>
      <c r="CP124" s="136"/>
      <c r="CQ124" s="136"/>
      <c r="CR124" s="136"/>
      <c r="DG124" s="135"/>
      <c r="DH124" s="135"/>
      <c r="DI124" s="135"/>
      <c r="DJ124" s="136"/>
      <c r="DK124" s="136"/>
      <c r="DL124" s="136"/>
      <c r="DM124" s="6"/>
      <c r="DN124" s="6"/>
      <c r="EC124" s="135"/>
      <c r="ED124" s="135"/>
      <c r="EE124" s="135"/>
      <c r="EF124" s="136"/>
      <c r="EG124" s="136"/>
      <c r="EH124" s="136"/>
      <c r="EI124" s="136"/>
      <c r="EJ124" s="136"/>
      <c r="EK124" s="136"/>
      <c r="EL124" s="135"/>
      <c r="EM124" s="135"/>
      <c r="EN124" s="135"/>
      <c r="EO124" s="135"/>
      <c r="EP124" s="135"/>
      <c r="EQ124" s="135"/>
      <c r="ER124" s="135"/>
      <c r="ES124" s="135"/>
      <c r="ET124" s="135"/>
    </row>
    <row r="125" spans="2:170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31"/>
      <c r="O125" s="372"/>
      <c r="P125" s="367"/>
      <c r="Q125" s="367"/>
      <c r="R125" s="61">
        <v>1150</v>
      </c>
      <c r="S125" s="14">
        <v>2351.0540000000001</v>
      </c>
      <c r="T125" s="14">
        <v>37.714440000000003</v>
      </c>
      <c r="U125" s="252">
        <v>2342.8962777334482</v>
      </c>
      <c r="V125" s="253">
        <v>38.092567210532792</v>
      </c>
      <c r="W125" s="2">
        <f t="shared" si="57"/>
        <v>0.34698149283478391</v>
      </c>
      <c r="X125" s="37">
        <f t="shared" si="57"/>
        <v>1.0026059263581499</v>
      </c>
      <c r="Y125" s="215">
        <f t="shared" si="52"/>
        <v>66.548432578196667</v>
      </c>
      <c r="Z125" s="217">
        <f t="shared" si="52"/>
        <v>0.14298018734530787</v>
      </c>
      <c r="AA125" s="223"/>
      <c r="AB125" s="23"/>
      <c r="AC125" s="372"/>
      <c r="AD125" s="367"/>
      <c r="AE125" s="367"/>
      <c r="AF125" s="61">
        <v>1150</v>
      </c>
      <c r="AG125" s="14">
        <v>2449.9720000000002</v>
      </c>
      <c r="AH125" s="14">
        <v>37.95749</v>
      </c>
      <c r="AI125" s="252">
        <v>2459.3054762287848</v>
      </c>
      <c r="AJ125" s="253">
        <v>37.951624822076269</v>
      </c>
      <c r="AK125" s="2">
        <f t="shared" si="53"/>
        <v>0.38096256727768918</v>
      </c>
      <c r="AL125" s="37">
        <f t="shared" si="53"/>
        <v>1.5451964615497148E-2</v>
      </c>
      <c r="AM125" s="215">
        <f t="shared" si="54"/>
        <v>87.113778513286221</v>
      </c>
      <c r="AN125" s="217">
        <f t="shared" si="54"/>
        <v>3.4400312077019943E-5</v>
      </c>
      <c r="AO125" s="223"/>
      <c r="AP125" s="23"/>
      <c r="AQ125" s="372"/>
      <c r="AR125" s="367"/>
      <c r="AS125" s="367"/>
      <c r="AT125" s="61">
        <v>1150</v>
      </c>
      <c r="AU125" s="14">
        <v>2349.4459999999999</v>
      </c>
      <c r="AV125" s="14">
        <v>37.864530000000002</v>
      </c>
      <c r="AW125" s="252">
        <v>2338.0099550422278</v>
      </c>
      <c r="AX125" s="253">
        <v>37.936830533836314</v>
      </c>
      <c r="AY125" s="2">
        <f t="shared" si="55"/>
        <v>0.48675496086192588</v>
      </c>
      <c r="AZ125" s="37">
        <f t="shared" si="55"/>
        <v>0.19094528265981989</v>
      </c>
      <c r="BA125" s="215">
        <f t="shared" si="56"/>
        <v>130.78312427618428</v>
      </c>
      <c r="BB125" s="217">
        <f t="shared" si="56"/>
        <v>5.2273671930157398E-3</v>
      </c>
      <c r="BC125" s="223"/>
      <c r="BD125" s="23"/>
      <c r="BE125" s="6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6"/>
      <c r="BQ125" s="6"/>
      <c r="BR125" s="101"/>
      <c r="BS125" s="20"/>
      <c r="BT125" s="20"/>
      <c r="BU125" s="8"/>
      <c r="BV125" s="20"/>
      <c r="BW125" s="20"/>
      <c r="CK125" s="135"/>
      <c r="CL125" s="136"/>
      <c r="CM125" s="136"/>
      <c r="CN125" s="136"/>
      <c r="CO125" s="136"/>
      <c r="CP125" s="136"/>
      <c r="CQ125" s="136"/>
      <c r="CR125" s="136"/>
      <c r="DG125" s="135"/>
      <c r="DH125" s="135"/>
      <c r="DI125" s="135"/>
      <c r="DJ125" s="136"/>
      <c r="DK125" s="136"/>
      <c r="DL125" s="136"/>
      <c r="DM125" s="6"/>
      <c r="DN125" s="6"/>
      <c r="EC125" s="135"/>
      <c r="ED125" s="135"/>
      <c r="EE125" s="135"/>
      <c r="EF125" s="136"/>
      <c r="EG125" s="136"/>
      <c r="EH125" s="136"/>
      <c r="EI125" s="136"/>
      <c r="EJ125" s="136"/>
      <c r="EK125" s="136"/>
      <c r="EL125" s="135"/>
      <c r="EM125" s="135"/>
      <c r="EN125" s="135"/>
      <c r="EO125" s="135"/>
      <c r="EP125" s="135"/>
      <c r="EQ125" s="135"/>
      <c r="ER125" s="135"/>
      <c r="ES125" s="135"/>
      <c r="ET125" s="135"/>
    </row>
    <row r="126" spans="2:170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31"/>
      <c r="O126" s="372"/>
      <c r="P126" s="367"/>
      <c r="Q126" s="367"/>
      <c r="R126" s="61">
        <v>1200</v>
      </c>
      <c r="S126" s="14">
        <v>2333.116</v>
      </c>
      <c r="T126" s="14">
        <v>37.083390000000001</v>
      </c>
      <c r="U126" s="252">
        <v>2328.9055022244811</v>
      </c>
      <c r="V126" s="253">
        <v>37.545118038208209</v>
      </c>
      <c r="W126" s="2">
        <f t="shared" si="57"/>
        <v>0.18046671385044244</v>
      </c>
      <c r="X126" s="37">
        <f t="shared" si="57"/>
        <v>1.2451074138804654</v>
      </c>
      <c r="Y126" s="215">
        <f t="shared" si="52"/>
        <v>17.728291517649506</v>
      </c>
      <c r="Z126" s="217">
        <f t="shared" si="52"/>
        <v>0.21319278126759963</v>
      </c>
      <c r="AA126" s="223"/>
      <c r="AB126" s="23"/>
      <c r="AC126" s="372"/>
      <c r="AD126" s="367"/>
      <c r="AE126" s="367"/>
      <c r="AF126" s="61">
        <v>1200</v>
      </c>
      <c r="AG126" s="14">
        <v>2431.3009999999999</v>
      </c>
      <c r="AH126" s="14">
        <v>37.350180000000002</v>
      </c>
      <c r="AI126" s="252">
        <v>2445.6248872739916</v>
      </c>
      <c r="AJ126" s="253">
        <v>37.403096767046904</v>
      </c>
      <c r="AK126" s="2">
        <f t="shared" si="53"/>
        <v>0.58914495876864525</v>
      </c>
      <c r="AL126" s="37">
        <f t="shared" si="53"/>
        <v>0.14167740837367365</v>
      </c>
      <c r="AM126" s="215">
        <f t="shared" si="54"/>
        <v>205.17374663802019</v>
      </c>
      <c r="AN126" s="217">
        <f t="shared" si="54"/>
        <v>2.8001842346961126E-3</v>
      </c>
      <c r="AO126" s="223"/>
      <c r="AP126" s="23"/>
      <c r="AQ126" s="372"/>
      <c r="AR126" s="367"/>
      <c r="AS126" s="367"/>
      <c r="AT126" s="61">
        <v>1200</v>
      </c>
      <c r="AU126" s="14">
        <v>2331.54</v>
      </c>
      <c r="AV126" s="14">
        <v>37.241689999999998</v>
      </c>
      <c r="AW126" s="252">
        <v>2324.02867049624</v>
      </c>
      <c r="AX126" s="253">
        <v>37.388038434474147</v>
      </c>
      <c r="AY126" s="2">
        <f t="shared" si="55"/>
        <v>0.32216172588760877</v>
      </c>
      <c r="AZ126" s="37">
        <f t="shared" si="55"/>
        <v>0.39296936974167612</v>
      </c>
      <c r="BA126" s="215">
        <f t="shared" si="56"/>
        <v>56.42007091405474</v>
      </c>
      <c r="BB126" s="217">
        <f t="shared" si="56"/>
        <v>2.1417864273034225E-2</v>
      </c>
      <c r="BC126" s="223"/>
      <c r="BD126" s="23"/>
      <c r="BE126" s="101"/>
      <c r="BF126" s="6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6"/>
      <c r="BQ126" s="6"/>
      <c r="BR126" s="101"/>
      <c r="BS126" s="20"/>
      <c r="BT126" s="20"/>
      <c r="BU126" s="8"/>
      <c r="BV126" s="20"/>
      <c r="BW126" s="20"/>
      <c r="CK126" s="135"/>
      <c r="CL126" s="136"/>
      <c r="CM126" s="136"/>
      <c r="CN126" s="136"/>
      <c r="CO126" s="136"/>
      <c r="CP126" s="136"/>
      <c r="CQ126" s="136"/>
      <c r="CR126" s="136"/>
      <c r="DG126" s="135"/>
      <c r="DH126" s="135"/>
      <c r="DI126" s="135"/>
      <c r="DJ126" s="136"/>
      <c r="DK126" s="136"/>
      <c r="DL126" s="136"/>
      <c r="DM126" s="6"/>
      <c r="DN126" s="6"/>
      <c r="EC126" s="135"/>
      <c r="ED126" s="135"/>
      <c r="EE126" s="135"/>
      <c r="EF126" s="136"/>
      <c r="EG126" s="136"/>
      <c r="EH126" s="136"/>
      <c r="EI126" s="136"/>
      <c r="EJ126" s="136"/>
      <c r="EK126" s="136"/>
      <c r="EL126" s="135"/>
      <c r="EM126" s="135"/>
      <c r="EN126" s="135"/>
      <c r="EO126" s="135"/>
      <c r="EP126" s="135"/>
      <c r="EQ126" s="135"/>
      <c r="ER126" s="135"/>
      <c r="ES126" s="135"/>
      <c r="ET126" s="135"/>
    </row>
    <row r="127" spans="2:170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31"/>
      <c r="O127" s="372"/>
      <c r="P127" s="367"/>
      <c r="Q127" s="367"/>
      <c r="R127" s="61">
        <v>1250</v>
      </c>
      <c r="S127" s="14">
        <v>2318.8820000000001</v>
      </c>
      <c r="T127" s="14">
        <v>36.57985</v>
      </c>
      <c r="U127" s="252">
        <v>2314.9560459393151</v>
      </c>
      <c r="V127" s="253">
        <v>36.996561462685058</v>
      </c>
      <c r="W127" s="2">
        <f t="shared" si="57"/>
        <v>0.16930374467889889</v>
      </c>
      <c r="X127" s="37">
        <f t="shared" si="57"/>
        <v>1.1391830821751803</v>
      </c>
      <c r="Y127" s="215">
        <f t="shared" si="52"/>
        <v>15.413115286608601</v>
      </c>
      <c r="Z127" s="217">
        <f t="shared" si="52"/>
        <v>0.17364844313312019</v>
      </c>
      <c r="AA127" s="223"/>
      <c r="AB127" s="23"/>
      <c r="AC127" s="372"/>
      <c r="AD127" s="367"/>
      <c r="AE127" s="367"/>
      <c r="AF127" s="61">
        <v>1250</v>
      </c>
      <c r="AG127" s="14">
        <v>2416.4839999999999</v>
      </c>
      <c r="AH127" s="14">
        <v>36.863990000000001</v>
      </c>
      <c r="AI127" s="252">
        <v>2431.9865420164538</v>
      </c>
      <c r="AJ127" s="253">
        <v>36.853666009002211</v>
      </c>
      <c r="AK127" s="2">
        <f t="shared" si="53"/>
        <v>0.64153298827775584</v>
      </c>
      <c r="AL127" s="37">
        <f t="shared" si="53"/>
        <v>2.8005625538066101E-2</v>
      </c>
      <c r="AM127" s="215">
        <f t="shared" si="54"/>
        <v>240.32880897191683</v>
      </c>
      <c r="AN127" s="217">
        <f t="shared" si="54"/>
        <v>1.0658479012245171E-4</v>
      </c>
      <c r="AO127" s="223"/>
      <c r="AP127" s="23"/>
      <c r="AQ127" s="372"/>
      <c r="AR127" s="367"/>
      <c r="AS127" s="367"/>
      <c r="AT127" s="61">
        <v>1250</v>
      </c>
      <c r="AU127" s="14">
        <v>2317.3319999999999</v>
      </c>
      <c r="AV127" s="14">
        <v>36.744509999999998</v>
      </c>
      <c r="AW127" s="252">
        <v>2310.0889158789491</v>
      </c>
      <c r="AX127" s="253">
        <v>36.838356521302558</v>
      </c>
      <c r="AY127" s="2">
        <f t="shared" si="55"/>
        <v>0.31256134731884527</v>
      </c>
      <c r="AZ127" s="37">
        <f t="shared" si="55"/>
        <v>0.25540283787308482</v>
      </c>
      <c r="BA127" s="215">
        <f t="shared" si="56"/>
        <v>52.462267584617408</v>
      </c>
      <c r="BB127" s="217">
        <f t="shared" si="56"/>
        <v>8.8071695605917415E-3</v>
      </c>
      <c r="BC127" s="223"/>
      <c r="BD127" s="23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6"/>
      <c r="BQ127" s="6"/>
      <c r="BR127" s="101"/>
      <c r="BS127" s="20"/>
      <c r="BT127" s="20"/>
      <c r="BU127" s="8"/>
      <c r="BV127" s="20"/>
      <c r="BW127" s="20"/>
      <c r="CK127" s="135"/>
      <c r="CL127" s="136"/>
      <c r="CM127" s="136"/>
      <c r="CN127" s="136"/>
      <c r="CO127" s="136"/>
      <c r="CP127" s="136"/>
      <c r="CQ127" s="136"/>
      <c r="CR127" s="136"/>
      <c r="DG127" s="135"/>
      <c r="DH127" s="135"/>
      <c r="DI127" s="135"/>
      <c r="DJ127" s="136"/>
      <c r="DK127" s="136"/>
      <c r="DL127" s="136"/>
      <c r="DM127" s="6"/>
      <c r="DN127" s="6"/>
      <c r="EC127" s="135"/>
      <c r="ED127" s="135"/>
      <c r="EE127" s="135"/>
      <c r="EF127" s="136"/>
      <c r="EG127" s="136"/>
      <c r="EH127" s="136"/>
      <c r="EI127" s="136"/>
      <c r="EJ127" s="136"/>
      <c r="EK127" s="136"/>
      <c r="EL127" s="135"/>
      <c r="EM127" s="135"/>
      <c r="EN127" s="135"/>
      <c r="EO127" s="135"/>
      <c r="EP127" s="135"/>
      <c r="EQ127" s="135"/>
      <c r="ER127" s="135"/>
      <c r="ES127" s="135"/>
      <c r="ET127" s="135"/>
    </row>
    <row r="128" spans="2:170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31"/>
      <c r="O128" s="372"/>
      <c r="P128" s="367"/>
      <c r="Q128" s="367"/>
      <c r="R128" s="61">
        <v>1300</v>
      </c>
      <c r="S128" s="14">
        <v>2304.6950000000002</v>
      </c>
      <c r="T128" s="14">
        <v>36.075569999999999</v>
      </c>
      <c r="U128" s="252">
        <v>2301.0481662339052</v>
      </c>
      <c r="V128" s="253">
        <v>36.447081052657381</v>
      </c>
      <c r="W128" s="2">
        <f t="shared" si="57"/>
        <v>0.1582349840692549</v>
      </c>
      <c r="X128" s="37">
        <f t="shared" si="57"/>
        <v>1.0298133963160732</v>
      </c>
      <c r="Y128" s="215">
        <f t="shared" si="52"/>
        <v>13.299396517530019</v>
      </c>
      <c r="Z128" s="217">
        <f t="shared" si="52"/>
        <v>0.13802046224659634</v>
      </c>
      <c r="AA128" s="223"/>
      <c r="AB128" s="23"/>
      <c r="AC128" s="372"/>
      <c r="AD128" s="367"/>
      <c r="AE128" s="367"/>
      <c r="AF128" s="61">
        <v>1300</v>
      </c>
      <c r="AG128" s="14">
        <v>2401.7130000000002</v>
      </c>
      <c r="AH128" s="14">
        <v>36.353740000000002</v>
      </c>
      <c r="AI128" s="252">
        <v>2418.3906716119327</v>
      </c>
      <c r="AJ128" s="253">
        <v>36.303489596210987</v>
      </c>
      <c r="AK128" s="2">
        <f t="shared" si="53"/>
        <v>0.69440735058404179</v>
      </c>
      <c r="AL128" s="37">
        <f t="shared" si="53"/>
        <v>0.13822622868792808</v>
      </c>
      <c r="AM128" s="215">
        <f t="shared" si="54"/>
        <v>278.14473039545953</v>
      </c>
      <c r="AN128" s="217">
        <f t="shared" si="54"/>
        <v>2.5251030809590328E-3</v>
      </c>
      <c r="AO128" s="223"/>
      <c r="AP128" s="23"/>
      <c r="AQ128" s="372"/>
      <c r="AR128" s="367"/>
      <c r="AS128" s="367"/>
      <c r="AT128" s="61">
        <v>1300</v>
      </c>
      <c r="AU128" s="14">
        <v>2303.1709999999998</v>
      </c>
      <c r="AV128" s="14">
        <v>36.24635</v>
      </c>
      <c r="AW128" s="252">
        <v>2296.1909187695505</v>
      </c>
      <c r="AX128" s="253">
        <v>36.287940179600731</v>
      </c>
      <c r="AY128" s="2">
        <f t="shared" si="55"/>
        <v>0.30306395966470956</v>
      </c>
      <c r="AZ128" s="37">
        <f t="shared" si="55"/>
        <v>0.1147430833745518</v>
      </c>
      <c r="BA128" s="215">
        <f t="shared" si="56"/>
        <v>48.721533983670426</v>
      </c>
      <c r="BB128" s="217">
        <f t="shared" si="56"/>
        <v>1.7297430392211324E-3</v>
      </c>
      <c r="BC128" s="223"/>
      <c r="BD128" s="23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6"/>
      <c r="BR128" s="101"/>
      <c r="BS128" s="20"/>
      <c r="BT128" s="20"/>
      <c r="BU128" s="8"/>
      <c r="BV128" s="20"/>
      <c r="BW128" s="20"/>
      <c r="CK128" s="135"/>
      <c r="CL128" s="136"/>
      <c r="CM128" s="136"/>
      <c r="CN128" s="136"/>
      <c r="CO128" s="136"/>
      <c r="CP128" s="136"/>
      <c r="CQ128" s="136"/>
      <c r="CR128" s="136"/>
      <c r="DG128" s="135"/>
      <c r="DH128" s="135"/>
      <c r="DI128" s="135"/>
      <c r="DJ128" s="136"/>
      <c r="DK128" s="136"/>
      <c r="DL128" s="136"/>
      <c r="DM128" s="6"/>
      <c r="DN128" s="6"/>
      <c r="EC128" s="135"/>
      <c r="ED128" s="135"/>
      <c r="EE128" s="135"/>
      <c r="EF128" s="136"/>
      <c r="EG128" s="136"/>
      <c r="EH128" s="136"/>
      <c r="EI128" s="136"/>
      <c r="EJ128" s="136"/>
      <c r="EK128" s="136"/>
      <c r="EL128" s="135"/>
      <c r="EM128" s="135"/>
      <c r="EN128" s="135"/>
      <c r="EO128" s="135"/>
      <c r="EP128" s="135"/>
      <c r="EQ128" s="135"/>
      <c r="ER128" s="135"/>
      <c r="ES128" s="135"/>
      <c r="ET128" s="135"/>
    </row>
    <row r="129" spans="2:150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31"/>
      <c r="O129" s="372"/>
      <c r="P129" s="367"/>
      <c r="Q129" s="367"/>
      <c r="R129" s="61">
        <v>1350</v>
      </c>
      <c r="S129" s="14">
        <v>2290.5369999999998</v>
      </c>
      <c r="T129" s="14">
        <v>35.570010000000003</v>
      </c>
      <c r="U129" s="252">
        <v>2287.1820955418889</v>
      </c>
      <c r="V129" s="253">
        <v>35.896830081915873</v>
      </c>
      <c r="W129" s="2">
        <f t="shared" si="57"/>
        <v>0.14646803164982375</v>
      </c>
      <c r="X129" s="37">
        <f t="shared" si="57"/>
        <v>0.91880795624142164</v>
      </c>
      <c r="Y129" s="215">
        <f t="shared" si="52"/>
        <v>11.255383923052545</v>
      </c>
      <c r="Z129" s="217">
        <f t="shared" si="52"/>
        <v>0.10681136594349552</v>
      </c>
      <c r="AA129" s="223"/>
      <c r="AB129" s="23"/>
      <c r="AC129" s="372"/>
      <c r="AD129" s="367"/>
      <c r="AE129" s="367"/>
      <c r="AF129" s="61">
        <v>1350</v>
      </c>
      <c r="AG129" s="14">
        <v>2386.9720000000002</v>
      </c>
      <c r="AH129" s="14">
        <v>35.842550000000003</v>
      </c>
      <c r="AI129" s="252">
        <v>2404.8374859218429</v>
      </c>
      <c r="AJ129" s="253">
        <v>35.752697372936417</v>
      </c>
      <c r="AK129" s="2">
        <f t="shared" si="53"/>
        <v>0.748458126942533</v>
      </c>
      <c r="AL129" s="37">
        <f t="shared" si="53"/>
        <v>0.25068703834851463</v>
      </c>
      <c r="AM129" s="215">
        <f t="shared" si="54"/>
        <v>319.1755872235604</v>
      </c>
      <c r="AN129" s="217">
        <f t="shared" si="54"/>
        <v>8.0734945902277856E-3</v>
      </c>
      <c r="AO129" s="223"/>
      <c r="AP129" s="23"/>
      <c r="AQ129" s="372"/>
      <c r="AR129" s="367"/>
      <c r="AS129" s="367"/>
      <c r="AT129" s="61">
        <v>1350</v>
      </c>
      <c r="AU129" s="14">
        <v>2289.04</v>
      </c>
      <c r="AV129" s="14">
        <v>35.746670000000002</v>
      </c>
      <c r="AW129" s="252">
        <v>2282.3348856755606</v>
      </c>
      <c r="AX129" s="253">
        <v>35.736917755797691</v>
      </c>
      <c r="AY129" s="2">
        <f t="shared" si="55"/>
        <v>0.29292254938486723</v>
      </c>
      <c r="AZ129" s="37">
        <f t="shared" si="55"/>
        <v>2.7281545951862305E-2</v>
      </c>
      <c r="BA129" s="215">
        <f t="shared" si="56"/>
        <v>44.958558103801955</v>
      </c>
      <c r="BB129" s="217">
        <f t="shared" si="56"/>
        <v>9.5106266981500283E-5</v>
      </c>
      <c r="BC129" s="223"/>
      <c r="BD129" s="23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20"/>
      <c r="BT129" s="20"/>
      <c r="BU129" s="8"/>
      <c r="BV129" s="20"/>
      <c r="BW129" s="20"/>
      <c r="CK129" s="135"/>
      <c r="CL129" s="136"/>
      <c r="CM129" s="136"/>
      <c r="CN129" s="136"/>
      <c r="CO129" s="136"/>
      <c r="CP129" s="136"/>
      <c r="CQ129" s="136"/>
      <c r="CR129" s="136"/>
      <c r="DG129" s="135"/>
      <c r="DH129" s="135"/>
      <c r="DI129" s="135"/>
      <c r="DJ129" s="136"/>
      <c r="DK129" s="136"/>
      <c r="DL129" s="136"/>
      <c r="DM129" s="6"/>
      <c r="DN129" s="6"/>
      <c r="EC129" s="135"/>
      <c r="ED129" s="135"/>
      <c r="EE129" s="135"/>
      <c r="EF129" s="136"/>
      <c r="EG129" s="136"/>
      <c r="EH129" s="136"/>
      <c r="EI129" s="136"/>
      <c r="EJ129" s="136"/>
      <c r="EK129" s="136"/>
      <c r="EL129" s="135"/>
      <c r="EM129" s="135"/>
      <c r="EN129" s="135"/>
      <c r="EO129" s="135"/>
      <c r="EP129" s="135"/>
      <c r="EQ129" s="135"/>
      <c r="ER129" s="135"/>
      <c r="ES129" s="135"/>
      <c r="ET129" s="135"/>
    </row>
    <row r="130" spans="2:150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31"/>
      <c r="O130" s="372"/>
      <c r="P130" s="367"/>
      <c r="Q130" s="367"/>
      <c r="R130" s="61">
        <v>1400</v>
      </c>
      <c r="S130" s="14">
        <v>2275.0729999999999</v>
      </c>
      <c r="T130" s="14">
        <v>35.018740000000001</v>
      </c>
      <c r="U130" s="252">
        <v>2273.3580455313954</v>
      </c>
      <c r="V130" s="253">
        <v>35.345936501689863</v>
      </c>
      <c r="W130" s="2">
        <f t="shared" si="57"/>
        <v>7.5380195211513942E-2</v>
      </c>
      <c r="X130" s="37">
        <f t="shared" si="57"/>
        <v>0.93434687167460018</v>
      </c>
      <c r="Y130" s="215">
        <f t="shared" si="52"/>
        <v>2.9410688293863592</v>
      </c>
      <c r="Z130" s="217">
        <f t="shared" si="52"/>
        <v>0.10705755071808382</v>
      </c>
      <c r="AA130" s="223"/>
      <c r="AB130" s="23"/>
      <c r="AC130" s="372"/>
      <c r="AD130" s="367"/>
      <c r="AE130" s="367"/>
      <c r="AF130" s="61">
        <v>1400</v>
      </c>
      <c r="AG130" s="14">
        <v>2370.8710000000001</v>
      </c>
      <c r="AH130" s="14">
        <v>35.282170000000001</v>
      </c>
      <c r="AI130" s="252">
        <v>2391.3271772486642</v>
      </c>
      <c r="AJ130" s="253">
        <v>35.201396669017001</v>
      </c>
      <c r="AK130" s="2">
        <f t="shared" si="53"/>
        <v>0.8628127489291515</v>
      </c>
      <c r="AL130" s="37">
        <f t="shared" si="53"/>
        <v>0.22893526952282098</v>
      </c>
      <c r="AM130" s="215">
        <f t="shared" si="54"/>
        <v>418.45518762876122</v>
      </c>
      <c r="AN130" s="217">
        <f t="shared" si="54"/>
        <v>6.5243309980892485E-3</v>
      </c>
      <c r="AO130" s="223"/>
      <c r="AP130" s="23"/>
      <c r="AQ130" s="372"/>
      <c r="AR130" s="367"/>
      <c r="AS130" s="367"/>
      <c r="AT130" s="61">
        <v>1400</v>
      </c>
      <c r="AU130" s="14">
        <v>2273.6060000000002</v>
      </c>
      <c r="AV130" s="14">
        <v>35.198250000000002</v>
      </c>
      <c r="AW130" s="252">
        <v>2268.5210057457862</v>
      </c>
      <c r="AX130" s="253">
        <v>35.185395238822693</v>
      </c>
      <c r="AY130" s="2">
        <f t="shared" si="55"/>
        <v>0.22365327388360395</v>
      </c>
      <c r="AZ130" s="37">
        <f t="shared" si="55"/>
        <v>3.6521023565968931E-2</v>
      </c>
      <c r="BA130" s="215">
        <f t="shared" si="56"/>
        <v>25.857166565389928</v>
      </c>
      <c r="BB130" s="217">
        <f t="shared" si="56"/>
        <v>1.6524488492564192E-4</v>
      </c>
      <c r="BC130" s="223"/>
      <c r="BD130" s="23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20"/>
      <c r="BT130" s="20"/>
      <c r="BU130" s="8"/>
      <c r="BV130" s="20"/>
      <c r="BW130" s="20"/>
      <c r="CK130" s="135"/>
      <c r="CL130" s="136"/>
      <c r="CM130" s="136"/>
      <c r="CN130" s="136"/>
      <c r="CO130" s="136"/>
      <c r="CP130" s="136"/>
      <c r="CQ130" s="136"/>
      <c r="CR130" s="136"/>
      <c r="DG130" s="135"/>
      <c r="DH130" s="135"/>
      <c r="DI130" s="135"/>
      <c r="DJ130" s="136"/>
      <c r="DK130" s="136"/>
      <c r="DL130" s="136"/>
      <c r="DM130" s="6"/>
      <c r="DN130" s="6"/>
      <c r="EC130" s="135"/>
      <c r="ED130" s="135"/>
      <c r="EE130" s="135"/>
      <c r="EF130" s="136"/>
      <c r="EG130" s="136"/>
      <c r="EH130" s="136"/>
      <c r="EI130" s="136"/>
      <c r="EJ130" s="136"/>
      <c r="EK130" s="136"/>
      <c r="EL130" s="135"/>
      <c r="EM130" s="135"/>
      <c r="EN130" s="135"/>
      <c r="EO130" s="135"/>
      <c r="EP130" s="135"/>
      <c r="EQ130" s="135"/>
      <c r="ER130" s="135"/>
      <c r="ES130" s="135"/>
      <c r="ET130" s="135"/>
    </row>
    <row r="131" spans="2:150" x14ac:dyDescent="0.2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31"/>
      <c r="O131" s="372"/>
      <c r="P131" s="367"/>
      <c r="Q131" s="367"/>
      <c r="R131" s="61">
        <v>1450</v>
      </c>
      <c r="S131" s="14">
        <v>2260.998</v>
      </c>
      <c r="T131" s="14">
        <v>34.520659999999999</v>
      </c>
      <c r="U131" s="252">
        <v>2259.5762105797612</v>
      </c>
      <c r="V131" s="253">
        <v>34.794507101678015</v>
      </c>
      <c r="W131" s="2">
        <f t="shared" si="57"/>
        <v>6.2883267488022448E-2</v>
      </c>
      <c r="X131" s="37">
        <f t="shared" si="57"/>
        <v>0.79328466396069852</v>
      </c>
      <c r="Y131" s="215">
        <f t="shared" si="52"/>
        <v>2.021485155503091</v>
      </c>
      <c r="Z131" s="217">
        <f t="shared" si="52"/>
        <v>7.4992235097449247E-2</v>
      </c>
      <c r="AA131" s="223"/>
      <c r="AB131" s="23"/>
      <c r="AC131" s="372"/>
      <c r="AD131" s="367"/>
      <c r="AE131" s="367"/>
      <c r="AF131" s="61">
        <v>1450</v>
      </c>
      <c r="AG131" s="14">
        <v>2356.2159999999999</v>
      </c>
      <c r="AH131" s="14">
        <v>34.777529999999999</v>
      </c>
      <c r="AI131" s="252">
        <v>2377.8599234275835</v>
      </c>
      <c r="AJ131" s="253">
        <v>34.64967618536182</v>
      </c>
      <c r="AK131" s="2">
        <f t="shared" si="53"/>
        <v>0.918588254539633</v>
      </c>
      <c r="AL131" s="37">
        <f t="shared" si="53"/>
        <v>0.36763339615602125</v>
      </c>
      <c r="AM131" s="215">
        <f t="shared" si="54"/>
        <v>468.4594213391004</v>
      </c>
      <c r="AN131" s="217">
        <f t="shared" si="54"/>
        <v>1.6346597917533869E-2</v>
      </c>
      <c r="AO131" s="223"/>
      <c r="AP131" s="23"/>
      <c r="AQ131" s="372"/>
      <c r="AR131" s="367"/>
      <c r="AS131" s="367"/>
      <c r="AT131" s="61">
        <v>1450</v>
      </c>
      <c r="AU131" s="14">
        <v>2259.5590000000002</v>
      </c>
      <c r="AV131" s="14">
        <v>34.705559999999998</v>
      </c>
      <c r="AW131" s="252">
        <v>2254.7494538406108</v>
      </c>
      <c r="AX131" s="253">
        <v>34.633460135493976</v>
      </c>
      <c r="AY131" s="2">
        <f t="shared" si="55"/>
        <v>0.21285331161476004</v>
      </c>
      <c r="AZ131" s="37">
        <f t="shared" si="55"/>
        <v>0.20774730189059626</v>
      </c>
      <c r="BA131" s="215">
        <f t="shared" si="56"/>
        <v>23.131734259296906</v>
      </c>
      <c r="BB131" s="217">
        <f t="shared" si="56"/>
        <v>5.1983904617867336E-3</v>
      </c>
      <c r="BC131" s="223"/>
      <c r="BD131" s="23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20"/>
      <c r="BT131" s="20"/>
      <c r="BU131" s="8"/>
      <c r="BV131" s="20"/>
      <c r="BW131" s="20"/>
      <c r="CK131" s="135"/>
      <c r="CL131" s="136"/>
      <c r="CM131" s="136"/>
      <c r="CN131" s="136"/>
      <c r="CO131" s="136"/>
      <c r="CP131" s="136"/>
      <c r="CQ131" s="136"/>
      <c r="CR131" s="136"/>
      <c r="DG131" s="135"/>
      <c r="DH131" s="135"/>
      <c r="DI131" s="135"/>
      <c r="DJ131" s="136"/>
      <c r="DK131" s="136"/>
      <c r="DL131" s="136"/>
      <c r="DM131" s="6"/>
      <c r="DN131" s="6"/>
      <c r="EC131" s="135"/>
      <c r="ED131" s="135"/>
      <c r="EE131" s="135"/>
      <c r="EF131" s="136"/>
      <c r="EG131" s="136"/>
      <c r="EH131" s="136"/>
      <c r="EI131" s="136"/>
      <c r="EJ131" s="136"/>
      <c r="EK131" s="136"/>
      <c r="EL131" s="135"/>
      <c r="EM131" s="135"/>
      <c r="EN131" s="135"/>
      <c r="EO131" s="135"/>
      <c r="EP131" s="135"/>
      <c r="EQ131" s="135"/>
      <c r="ER131" s="135"/>
      <c r="ES131" s="135"/>
      <c r="ET131" s="135"/>
    </row>
    <row r="132" spans="2:150" x14ac:dyDescent="0.25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31"/>
      <c r="O132" s="372"/>
      <c r="P132" s="367"/>
      <c r="Q132" s="367"/>
      <c r="R132" s="61">
        <v>1500</v>
      </c>
      <c r="S132" s="14">
        <v>2246.96</v>
      </c>
      <c r="T132" s="14">
        <v>34.021250000000002</v>
      </c>
      <c r="U132" s="252">
        <v>2245.8367706774297</v>
      </c>
      <c r="V132" s="253">
        <v>34.242630991423098</v>
      </c>
      <c r="W132" s="2">
        <f t="shared" si="57"/>
        <v>4.9988843707511305E-2</v>
      </c>
      <c r="X132" s="37">
        <f t="shared" si="57"/>
        <v>0.65071386684233068</v>
      </c>
      <c r="Y132" s="215">
        <f t="shared" ref="Y132:Z195" si="58">(U132-S132)^2</f>
        <v>1.2616441110817262</v>
      </c>
      <c r="Z132" s="217">
        <f t="shared" si="58"/>
        <v>4.9009543363473088E-2</v>
      </c>
      <c r="AA132" s="223"/>
      <c r="AB132" s="23"/>
      <c r="AC132" s="372"/>
      <c r="AD132" s="367"/>
      <c r="AE132" s="367"/>
      <c r="AF132" s="61">
        <v>1500</v>
      </c>
      <c r="AG132" s="14">
        <v>2341.5990000000002</v>
      </c>
      <c r="AH132" s="14">
        <v>34.273679999999999</v>
      </c>
      <c r="AI132" s="252">
        <v>2364.4358903847401</v>
      </c>
      <c r="AJ132" s="253">
        <v>34.097609212534167</v>
      </c>
      <c r="AK132" s="2">
        <f t="shared" ref="AK132:AL136" si="59">ABS(AG132-AI132)/AG132*100</f>
        <v>0.975269052674687</v>
      </c>
      <c r="AL132" s="37">
        <f t="shared" si="59"/>
        <v>0.51372011253484384</v>
      </c>
      <c r="AM132" s="215">
        <f t="shared" ref="AM132:AN195" si="60">(AI132-AG132)^2</f>
        <v>521.52356244462771</v>
      </c>
      <c r="AN132" s="217">
        <f t="shared" si="60"/>
        <v>3.1000922198838276E-2</v>
      </c>
      <c r="AO132" s="223"/>
      <c r="AP132" s="23"/>
      <c r="AQ132" s="372"/>
      <c r="AR132" s="367"/>
      <c r="AS132" s="367"/>
      <c r="AT132" s="61">
        <v>1500</v>
      </c>
      <c r="AU132" s="14">
        <v>2245.549</v>
      </c>
      <c r="AV132" s="14">
        <v>34.211599999999997</v>
      </c>
      <c r="AW132" s="252">
        <v>2241.0203930702405</v>
      </c>
      <c r="AX132" s="253">
        <v>34.081184677969347</v>
      </c>
      <c r="AY132" s="2">
        <f t="shared" ref="AY132:AZ136" si="61">ABS(AU132-AW132)/AU132*100</f>
        <v>0.20167036790377152</v>
      </c>
      <c r="AZ132" s="37">
        <f t="shared" si="61"/>
        <v>0.3812020543635794</v>
      </c>
      <c r="BA132" s="215">
        <f t="shared" ref="BA132:BB195" si="62">(AW132-AU132)^2</f>
        <v>20.508280724265422</v>
      </c>
      <c r="BB132" s="217">
        <f t="shared" si="62"/>
        <v>1.7008156220358225E-2</v>
      </c>
      <c r="BC132" s="223"/>
      <c r="BD132" s="23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20"/>
      <c r="BT132" s="20"/>
      <c r="BU132" s="8"/>
      <c r="BV132" s="20"/>
      <c r="BW132" s="20"/>
      <c r="CK132" s="135"/>
      <c r="CL132" s="136"/>
      <c r="CM132" s="136"/>
      <c r="CN132" s="136"/>
      <c r="CO132" s="136"/>
      <c r="CP132" s="136"/>
      <c r="CQ132" s="136"/>
      <c r="CR132" s="136"/>
      <c r="DG132" s="135"/>
      <c r="DH132" s="135"/>
      <c r="DI132" s="135"/>
      <c r="DJ132" s="136"/>
      <c r="DK132" s="136"/>
      <c r="DL132" s="136"/>
      <c r="DM132" s="6"/>
      <c r="DN132" s="6"/>
      <c r="EC132" s="135"/>
      <c r="ED132" s="135"/>
      <c r="EE132" s="135"/>
      <c r="EF132" s="136"/>
      <c r="EG132" s="136"/>
      <c r="EH132" s="136"/>
      <c r="EI132" s="136"/>
      <c r="EJ132" s="136"/>
      <c r="EK132" s="136"/>
      <c r="EL132" s="135"/>
      <c r="EM132" s="135"/>
      <c r="EN132" s="135"/>
      <c r="EO132" s="135"/>
      <c r="EP132" s="135"/>
      <c r="EQ132" s="135"/>
      <c r="ER132" s="135"/>
      <c r="ES132" s="135"/>
      <c r="ET132" s="135"/>
    </row>
    <row r="133" spans="2:150" x14ac:dyDescent="0.25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31"/>
      <c r="O133" s="372"/>
      <c r="P133" s="367"/>
      <c r="Q133" s="367"/>
      <c r="R133" s="61">
        <v>1550</v>
      </c>
      <c r="S133" s="14">
        <v>2232.9569999999999</v>
      </c>
      <c r="T133" s="14">
        <v>33.518610000000002</v>
      </c>
      <c r="U133" s="252">
        <v>2232.1398938542675</v>
      </c>
      <c r="V133" s="253">
        <v>33.690382512421706</v>
      </c>
      <c r="W133" s="2">
        <f t="shared" si="57"/>
        <v>3.6593008541248036E-2</v>
      </c>
      <c r="X133" s="37">
        <f t="shared" si="57"/>
        <v>0.51246908037565986</v>
      </c>
      <c r="Y133" s="215">
        <f t="shared" si="58"/>
        <v>0.66766245339365127</v>
      </c>
      <c r="Z133" s="217">
        <f t="shared" si="58"/>
        <v>2.9505796023664453E-2</v>
      </c>
      <c r="AA133" s="223"/>
      <c r="AB133" s="23"/>
      <c r="AC133" s="372"/>
      <c r="AD133" s="367"/>
      <c r="AE133" s="367"/>
      <c r="AF133" s="61">
        <v>1550</v>
      </c>
      <c r="AG133" s="14">
        <v>2327.0189999999998</v>
      </c>
      <c r="AH133" s="14">
        <v>33.768929999999997</v>
      </c>
      <c r="AI133" s="252">
        <v>2351.0552342536207</v>
      </c>
      <c r="AJ133" s="253">
        <v>33.545256296301702</v>
      </c>
      <c r="AK133" s="2">
        <f t="shared" si="59"/>
        <v>1.0329195530256063</v>
      </c>
      <c r="AL133" s="37">
        <f t="shared" si="59"/>
        <v>0.66236538646115195</v>
      </c>
      <c r="AM133" s="215">
        <f t="shared" si="60"/>
        <v>577.74055709494019</v>
      </c>
      <c r="AN133" s="217">
        <f t="shared" si="60"/>
        <v>5.0029925726113054E-2</v>
      </c>
      <c r="AO133" s="223"/>
      <c r="AP133" s="23"/>
      <c r="AQ133" s="372"/>
      <c r="AR133" s="367"/>
      <c r="AS133" s="367"/>
      <c r="AT133" s="61">
        <v>1550</v>
      </c>
      <c r="AU133" s="14">
        <v>2231.576</v>
      </c>
      <c r="AV133" s="14">
        <v>33.712040000000002</v>
      </c>
      <c r="AW133" s="252">
        <v>2227.3339768925998</v>
      </c>
      <c r="AX133" s="253">
        <v>33.528628477757657</v>
      </c>
      <c r="AY133" s="2">
        <f t="shared" si="61"/>
        <v>0.19009090917809657</v>
      </c>
      <c r="AZ133" s="37">
        <f t="shared" si="61"/>
        <v>0.54405346648362096</v>
      </c>
      <c r="BA133" s="215">
        <f t="shared" si="62"/>
        <v>17.994760043717253</v>
      </c>
      <c r="BB133" s="217">
        <f t="shared" si="62"/>
        <v>3.3639786491254181E-2</v>
      </c>
      <c r="BC133" s="223"/>
      <c r="BD133" s="23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20"/>
      <c r="BT133" s="20"/>
      <c r="BU133" s="8"/>
      <c r="BV133" s="20"/>
      <c r="BW133" s="20"/>
      <c r="CK133" s="135"/>
      <c r="CL133" s="136"/>
      <c r="CM133" s="136"/>
      <c r="CN133" s="136"/>
      <c r="CO133" s="136"/>
      <c r="CP133" s="136"/>
      <c r="CQ133" s="136"/>
      <c r="CR133" s="136"/>
      <c r="DG133" s="135"/>
      <c r="DH133" s="135"/>
      <c r="DI133" s="135"/>
      <c r="DJ133" s="136"/>
      <c r="DK133" s="136"/>
      <c r="DL133" s="136"/>
      <c r="DM133" s="6"/>
      <c r="DN133" s="6"/>
      <c r="EC133" s="135"/>
      <c r="ED133" s="135"/>
      <c r="EE133" s="135"/>
      <c r="EF133" s="136"/>
      <c r="EG133" s="136"/>
      <c r="EH133" s="136"/>
      <c r="EI133" s="136"/>
      <c r="EJ133" s="136"/>
      <c r="EK133" s="136"/>
      <c r="EL133" s="135"/>
      <c r="EM133" s="135"/>
      <c r="EN133" s="135"/>
      <c r="EO133" s="135"/>
      <c r="EP133" s="135"/>
      <c r="EQ133" s="135"/>
      <c r="ER133" s="135"/>
      <c r="ES133" s="135"/>
      <c r="ET133" s="135"/>
    </row>
    <row r="134" spans="2:150" x14ac:dyDescent="0.25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31"/>
      <c r="O134" s="372"/>
      <c r="P134" s="367"/>
      <c r="Q134" s="367"/>
      <c r="R134" s="61">
        <v>1600</v>
      </c>
      <c r="S134" s="14">
        <v>2218.991</v>
      </c>
      <c r="T134" s="14">
        <v>32.994520000000001</v>
      </c>
      <c r="U134" s="252">
        <v>2218.4857382063824</v>
      </c>
      <c r="V134" s="253">
        <v>33.1378236735192</v>
      </c>
      <c r="W134" s="2">
        <f t="shared" si="57"/>
        <v>2.2769889270285101E-2</v>
      </c>
      <c r="X134" s="37">
        <f t="shared" si="57"/>
        <v>0.4343256805045172</v>
      </c>
      <c r="Y134" s="215">
        <f t="shared" si="58"/>
        <v>0.25528948008966618</v>
      </c>
      <c r="Z134" s="217">
        <f t="shared" si="58"/>
        <v>2.0535942844097186E-2</v>
      </c>
      <c r="AA134" s="223"/>
      <c r="AB134" s="23"/>
      <c r="AC134" s="372"/>
      <c r="AD134" s="367"/>
      <c r="AE134" s="367"/>
      <c r="AF134" s="61">
        <v>1600</v>
      </c>
      <c r="AG134" s="14">
        <v>2312.4760000000001</v>
      </c>
      <c r="AH134" s="14">
        <v>33.26332</v>
      </c>
      <c r="AI134" s="252">
        <v>2337.71810312552</v>
      </c>
      <c r="AJ134" s="253">
        <v>32.992667444678077</v>
      </c>
      <c r="AK134" s="2">
        <f t="shared" si="59"/>
        <v>1.0915617340685853</v>
      </c>
      <c r="AL134" s="37">
        <f t="shared" si="59"/>
        <v>0.81366669148456516</v>
      </c>
      <c r="AM134" s="215">
        <f t="shared" si="60"/>
        <v>637.16377019937954</v>
      </c>
      <c r="AN134" s="217">
        <f t="shared" si="60"/>
        <v>7.3252805702286955E-2</v>
      </c>
      <c r="AO134" s="223"/>
      <c r="AP134" s="23"/>
      <c r="AQ134" s="372"/>
      <c r="AR134" s="367"/>
      <c r="AS134" s="367"/>
      <c r="AT134" s="61">
        <v>1600</v>
      </c>
      <c r="AU134" s="14">
        <v>2217.6390000000001</v>
      </c>
      <c r="AV134" s="14">
        <v>33.193199999999997</v>
      </c>
      <c r="AW134" s="252">
        <v>2213.6903508468522</v>
      </c>
      <c r="AX134" s="253">
        <v>32.975840721260312</v>
      </c>
      <c r="AY134" s="2">
        <f t="shared" si="61"/>
        <v>0.17805644440542062</v>
      </c>
      <c r="AZ134" s="37">
        <f t="shared" si="61"/>
        <v>0.65483074466964819</v>
      </c>
      <c r="BA134" s="215">
        <f t="shared" si="62"/>
        <v>15.591830134655833</v>
      </c>
      <c r="BB134" s="217">
        <f t="shared" si="62"/>
        <v>4.7245056054236359E-2</v>
      </c>
      <c r="BC134" s="223"/>
      <c r="BD134" s="23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20"/>
      <c r="BT134" s="20"/>
      <c r="BU134" s="8"/>
      <c r="BV134" s="20"/>
      <c r="BW134" s="20"/>
      <c r="CK134" s="135"/>
      <c r="CL134" s="136"/>
      <c r="CM134" s="136"/>
      <c r="CN134" s="136"/>
      <c r="CO134" s="136"/>
      <c r="CP134" s="136"/>
      <c r="CQ134" s="136"/>
      <c r="CR134" s="136"/>
      <c r="DG134" s="135"/>
      <c r="DH134" s="135"/>
      <c r="DI134" s="135"/>
      <c r="DJ134" s="136"/>
      <c r="DK134" s="136"/>
      <c r="DL134" s="136"/>
      <c r="DM134" s="6"/>
      <c r="DN134" s="6"/>
      <c r="EC134" s="135"/>
      <c r="ED134" s="135"/>
      <c r="EE134" s="135"/>
      <c r="EF134" s="136"/>
      <c r="EG134" s="136"/>
      <c r="EH134" s="136"/>
      <c r="EI134" s="136"/>
      <c r="EJ134" s="136"/>
      <c r="EK134" s="136"/>
      <c r="EL134" s="135"/>
      <c r="EM134" s="135"/>
      <c r="EN134" s="135"/>
      <c r="EO134" s="135"/>
      <c r="EP134" s="135"/>
      <c r="EQ134" s="135"/>
      <c r="ER134" s="135"/>
      <c r="ES134" s="135"/>
      <c r="ET134" s="135"/>
    </row>
    <row r="135" spans="2:150" x14ac:dyDescent="0.25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31"/>
      <c r="O135" s="372"/>
      <c r="P135" s="367"/>
      <c r="Q135" s="367"/>
      <c r="R135" s="61">
        <v>1650</v>
      </c>
      <c r="S135" s="14">
        <v>2205.0639999999999</v>
      </c>
      <c r="T135" s="14">
        <v>32.470440000000004</v>
      </c>
      <c r="U135" s="252">
        <v>2204.8744535888327</v>
      </c>
      <c r="V135" s="253">
        <v>32.585006187171764</v>
      </c>
      <c r="W135" s="2">
        <f t="shared" si="57"/>
        <v>8.5959596259862405E-3</v>
      </c>
      <c r="X135" s="37">
        <f t="shared" si="57"/>
        <v>0.35283225965450632</v>
      </c>
      <c r="Y135" s="215">
        <f t="shared" si="58"/>
        <v>3.5927841986349018E-2</v>
      </c>
      <c r="Z135" s="217">
        <f t="shared" si="58"/>
        <v>1.3125411243074907E-2</v>
      </c>
      <c r="AA135" s="223"/>
      <c r="AB135" s="23"/>
      <c r="AC135" s="372"/>
      <c r="AD135" s="367"/>
      <c r="AE135" s="367"/>
      <c r="AF135" s="61">
        <v>1650</v>
      </c>
      <c r="AG135" s="14">
        <v>2297.9720000000002</v>
      </c>
      <c r="AH135" s="14">
        <v>32.75694</v>
      </c>
      <c r="AI135" s="252">
        <v>2324.4246384970061</v>
      </c>
      <c r="AJ135" s="253">
        <v>32.439883954903891</v>
      </c>
      <c r="AK135" s="2">
        <f t="shared" si="59"/>
        <v>1.151129713373612</v>
      </c>
      <c r="AL135" s="37">
        <f t="shared" si="59"/>
        <v>0.96790495417492939</v>
      </c>
      <c r="AM135" s="215">
        <f t="shared" si="60"/>
        <v>699.74208345327668</v>
      </c>
      <c r="AN135" s="217">
        <f t="shared" si="60"/>
        <v>0.10052453573198596</v>
      </c>
      <c r="AO135" s="223"/>
      <c r="AP135" s="23"/>
      <c r="AQ135" s="372"/>
      <c r="AR135" s="367"/>
      <c r="AS135" s="367"/>
      <c r="AT135" s="61">
        <v>1650</v>
      </c>
      <c r="AU135" s="14">
        <v>2203.741</v>
      </c>
      <c r="AV135" s="14">
        <v>32.67389</v>
      </c>
      <c r="AW135" s="252">
        <v>2200.0896539854862</v>
      </c>
      <c r="AX135" s="253">
        <v>32.422861985599432</v>
      </c>
      <c r="AY135" s="2">
        <f t="shared" si="61"/>
        <v>0.16568852757714359</v>
      </c>
      <c r="AZ135" s="37">
        <f t="shared" si="61"/>
        <v>0.76828322064060217</v>
      </c>
      <c r="BA135" s="215">
        <f t="shared" si="62"/>
        <v>13.332327717705954</v>
      </c>
      <c r="BB135" s="217">
        <f t="shared" si="62"/>
        <v>6.3015064013891606E-2</v>
      </c>
      <c r="BC135" s="223"/>
      <c r="BD135" s="23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20"/>
      <c r="BT135" s="20"/>
      <c r="BU135" s="8"/>
      <c r="BV135" s="20"/>
      <c r="BW135" s="20"/>
      <c r="CK135" s="135"/>
      <c r="CL135" s="136"/>
      <c r="CM135" s="136"/>
      <c r="CN135" s="136"/>
      <c r="CO135" s="136"/>
      <c r="CP135" s="136"/>
      <c r="CQ135" s="136"/>
      <c r="CR135" s="136"/>
      <c r="DG135" s="135"/>
      <c r="DH135" s="135"/>
      <c r="DI135" s="135"/>
      <c r="DJ135" s="136"/>
      <c r="DK135" s="136"/>
      <c r="DL135" s="136"/>
      <c r="DM135" s="6"/>
      <c r="DN135" s="6"/>
      <c r="EC135" s="135"/>
      <c r="ED135" s="135"/>
      <c r="EE135" s="135"/>
      <c r="EF135" s="136"/>
      <c r="EG135" s="136"/>
      <c r="EH135" s="136"/>
      <c r="EI135" s="136"/>
      <c r="EJ135" s="136"/>
      <c r="EK135" s="136"/>
      <c r="EL135" s="135"/>
      <c r="EM135" s="135"/>
      <c r="EN135" s="135"/>
      <c r="EO135" s="135"/>
      <c r="EP135" s="135"/>
      <c r="EQ135" s="135"/>
      <c r="ER135" s="135"/>
      <c r="ES135" s="135"/>
      <c r="ET135" s="135"/>
    </row>
    <row r="136" spans="2:150" x14ac:dyDescent="0.25"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31"/>
      <c r="O136" s="373"/>
      <c r="P136" s="368"/>
      <c r="Q136" s="368"/>
      <c r="R136" s="204">
        <v>1700</v>
      </c>
      <c r="S136" s="16">
        <v>2191.1759999999999</v>
      </c>
      <c r="T136" s="16">
        <v>31.946359999999999</v>
      </c>
      <c r="U136" s="15">
        <v>2191.3061830289848</v>
      </c>
      <c r="V136" s="17">
        <v>32.031973171600029</v>
      </c>
      <c r="W136" s="18">
        <f t="shared" si="57"/>
        <v>5.9412401826645688E-3</v>
      </c>
      <c r="X136" s="38">
        <f t="shared" si="57"/>
        <v>0.26799038012477966</v>
      </c>
      <c r="Y136" s="18">
        <f t="shared" si="58"/>
        <v>1.6947621035683886E-2</v>
      </c>
      <c r="Z136" s="38">
        <f t="shared" si="58"/>
        <v>7.3296151514162808E-3</v>
      </c>
      <c r="AA136" s="223"/>
      <c r="AB136" s="23"/>
      <c r="AC136" s="373"/>
      <c r="AD136" s="368"/>
      <c r="AE136" s="368"/>
      <c r="AF136" s="204">
        <v>1700</v>
      </c>
      <c r="AG136" s="16">
        <v>2283.5059999999999</v>
      </c>
      <c r="AH136" s="16">
        <v>32.249830000000003</v>
      </c>
      <c r="AI136" s="15">
        <v>2311.1749764665647</v>
      </c>
      <c r="AJ136" s="17">
        <v>31.88693992546073</v>
      </c>
      <c r="AK136" s="18">
        <f t="shared" si="59"/>
        <v>1.211688362831751</v>
      </c>
      <c r="AL136" s="38">
        <f t="shared" si="59"/>
        <v>1.1252464727388414</v>
      </c>
      <c r="AM136" s="18">
        <f t="shared" si="60"/>
        <v>765.57225870731668</v>
      </c>
      <c r="AN136" s="38">
        <f t="shared" si="60"/>
        <v>0.13168920619911889</v>
      </c>
      <c r="AO136" s="223"/>
      <c r="AP136" s="23"/>
      <c r="AQ136" s="373"/>
      <c r="AR136" s="368"/>
      <c r="AS136" s="368"/>
      <c r="AT136" s="204">
        <v>1700</v>
      </c>
      <c r="AU136" s="16">
        <v>2189.8820000000001</v>
      </c>
      <c r="AV136" s="16">
        <v>32.154139999999998</v>
      </c>
      <c r="AW136" s="15">
        <v>2186.5320200570964</v>
      </c>
      <c r="AX136" s="17">
        <v>31.869725740032052</v>
      </c>
      <c r="AY136" s="18">
        <f t="shared" si="61"/>
        <v>0.15297536318868785</v>
      </c>
      <c r="AZ136" s="38">
        <f t="shared" si="61"/>
        <v>0.88453387329888411</v>
      </c>
      <c r="BA136" s="18">
        <f t="shared" si="62"/>
        <v>11.222365617857085</v>
      </c>
      <c r="BB136" s="38">
        <f t="shared" si="62"/>
        <v>8.0891471273114246E-2</v>
      </c>
      <c r="BC136" s="223"/>
      <c r="BD136" s="23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20"/>
      <c r="BT136" s="20"/>
      <c r="BU136" s="8"/>
      <c r="BV136" s="20"/>
      <c r="BW136" s="20"/>
      <c r="CK136" s="135"/>
      <c r="CL136" s="136"/>
      <c r="CM136" s="136"/>
      <c r="CN136" s="136"/>
      <c r="CO136" s="136"/>
      <c r="CP136" s="136"/>
      <c r="CQ136" s="136"/>
      <c r="CR136" s="136"/>
      <c r="DG136" s="135"/>
      <c r="DH136" s="135"/>
      <c r="DI136" s="135"/>
      <c r="DJ136" s="136"/>
      <c r="DK136" s="136"/>
      <c r="DL136" s="136"/>
      <c r="DM136" s="6"/>
      <c r="DN136" s="6"/>
      <c r="EC136" s="135"/>
      <c r="ED136" s="135"/>
      <c r="EE136" s="135"/>
      <c r="EF136" s="136"/>
      <c r="EG136" s="136"/>
      <c r="EH136" s="136"/>
      <c r="EI136" s="136"/>
      <c r="EJ136" s="136"/>
      <c r="EK136" s="136"/>
      <c r="EL136" s="135"/>
      <c r="EM136" s="135"/>
      <c r="EN136" s="135"/>
      <c r="EO136" s="135"/>
      <c r="EP136" s="135"/>
      <c r="EQ136" s="135"/>
      <c r="ER136" s="135"/>
      <c r="ES136" s="135"/>
      <c r="ET136" s="135"/>
    </row>
    <row r="137" spans="2:150" x14ac:dyDescent="0.25"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31"/>
      <c r="O137" s="371">
        <v>31</v>
      </c>
      <c r="P137" s="366">
        <v>1071</v>
      </c>
      <c r="Q137" s="366">
        <v>0.25</v>
      </c>
      <c r="R137" s="61">
        <v>0</v>
      </c>
      <c r="S137" s="14">
        <v>2684.4</v>
      </c>
      <c r="T137" s="14">
        <v>48.333329999999997</v>
      </c>
      <c r="U137" s="252">
        <v>2673.341620952614</v>
      </c>
      <c r="V137" s="253">
        <v>48.33244985555983</v>
      </c>
      <c r="W137" s="2">
        <f>ABS(S137-U137)/S137*100</f>
        <v>0.41194974844978755</v>
      </c>
      <c r="X137" s="37">
        <f>ABS(T137-V137)/T137*100</f>
        <v>1.8209886224825188E-3</v>
      </c>
      <c r="Y137" s="215">
        <f t="shared" si="58"/>
        <v>122.28774715566784</v>
      </c>
      <c r="Z137" s="217">
        <f t="shared" si="58"/>
        <v>7.7465423555675875E-7</v>
      </c>
      <c r="AA137" s="223"/>
      <c r="AB137" s="23"/>
      <c r="AC137" s="371">
        <v>31</v>
      </c>
      <c r="AD137" s="366">
        <v>1133.5999999999999</v>
      </c>
      <c r="AE137" s="366">
        <v>0.3044</v>
      </c>
      <c r="AF137" s="61">
        <v>0</v>
      </c>
      <c r="AG137" s="14">
        <v>2808.7</v>
      </c>
      <c r="AH137" s="14">
        <v>48.333329999999997</v>
      </c>
      <c r="AI137" s="252">
        <v>2795.5074061986816</v>
      </c>
      <c r="AJ137" s="253">
        <v>48.354644165321524</v>
      </c>
      <c r="AK137" s="2">
        <f>ABS(AG137-AI137)/AG137*100</f>
        <v>0.46970462496237597</v>
      </c>
      <c r="AL137" s="37">
        <f>ABS(AH137-AJ137)/AH137*100</f>
        <v>4.4098276120282658E-2</v>
      </c>
      <c r="AM137" s="215">
        <f t="shared" si="60"/>
        <v>174.04453120658079</v>
      </c>
      <c r="AN137" s="217">
        <f t="shared" si="60"/>
        <v>4.5429364335340173E-4</v>
      </c>
      <c r="AO137" s="223"/>
      <c r="AP137" s="23"/>
      <c r="AQ137" s="371">
        <v>32</v>
      </c>
      <c r="AR137" s="366">
        <v>1071</v>
      </c>
      <c r="AS137" s="366">
        <v>0.3044</v>
      </c>
      <c r="AT137" s="61">
        <v>0</v>
      </c>
      <c r="AU137" s="14">
        <v>2680.4</v>
      </c>
      <c r="AV137" s="14">
        <v>48.333329999999997</v>
      </c>
      <c r="AW137" s="252">
        <v>2666.9783577651056</v>
      </c>
      <c r="AX137" s="253">
        <v>48.34997380569127</v>
      </c>
      <c r="AY137" s="2">
        <f>ABS(AU137-AW137)/AU137*100</f>
        <v>0.50073280983787993</v>
      </c>
      <c r="AZ137" s="37">
        <f>ABS(AV137-AX137)/AV137*100</f>
        <v>3.443546242577096E-2</v>
      </c>
      <c r="BA137" s="215">
        <f t="shared" si="62"/>
        <v>180.14048028150475</v>
      </c>
      <c r="BB137" s="217">
        <f t="shared" si="62"/>
        <v>2.7701626788888088E-4</v>
      </c>
      <c r="BC137" s="223"/>
      <c r="BD137" s="23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20"/>
      <c r="BT137" s="20"/>
      <c r="BU137" s="8"/>
      <c r="BV137" s="20"/>
      <c r="BW137" s="20"/>
      <c r="CK137" s="135"/>
      <c r="CL137" s="136"/>
      <c r="CM137" s="136"/>
      <c r="CN137" s="136"/>
      <c r="CO137" s="136"/>
      <c r="CP137" s="136"/>
      <c r="CQ137" s="136"/>
      <c r="CR137" s="136"/>
      <c r="DG137" s="135"/>
      <c r="DH137" s="135"/>
      <c r="DI137" s="135"/>
      <c r="DJ137" s="136"/>
      <c r="DK137" s="136"/>
      <c r="DL137" s="136"/>
      <c r="DM137" s="6"/>
      <c r="DN137" s="6"/>
      <c r="EC137" s="135"/>
      <c r="ED137" s="135"/>
      <c r="EE137" s="135"/>
      <c r="EF137" s="136"/>
      <c r="EG137" s="136"/>
      <c r="EH137" s="136"/>
      <c r="EI137" s="136"/>
      <c r="EJ137" s="136"/>
      <c r="EK137" s="136"/>
      <c r="EL137" s="135"/>
      <c r="EM137" s="135"/>
      <c r="EN137" s="135"/>
      <c r="EO137" s="135"/>
      <c r="EP137" s="135"/>
      <c r="EQ137" s="135"/>
      <c r="ER137" s="135"/>
      <c r="ES137" s="135"/>
      <c r="ET137" s="135"/>
    </row>
    <row r="138" spans="2:150" x14ac:dyDescent="0.25"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27"/>
      <c r="O138" s="372"/>
      <c r="P138" s="367"/>
      <c r="Q138" s="367"/>
      <c r="R138" s="61">
        <v>50</v>
      </c>
      <c r="S138" s="14">
        <v>2677.0039999999999</v>
      </c>
      <c r="T138" s="14">
        <v>48.134740000000001</v>
      </c>
      <c r="U138" s="252">
        <v>2658.749586730687</v>
      </c>
      <c r="V138" s="253">
        <v>48.194143529577524</v>
      </c>
      <c r="W138" s="2">
        <f t="shared" ref="W138:X201" si="63">ABS(S138-U138)/S138*100</f>
        <v>0.6818971234003709</v>
      </c>
      <c r="X138" s="37">
        <f t="shared" si="63"/>
        <v>0.12341092852588965</v>
      </c>
      <c r="Y138" s="215">
        <f t="shared" si="58"/>
        <v>333.22360380686553</v>
      </c>
      <c r="Z138" s="217">
        <f t="shared" si="58"/>
        <v>3.528779326267628E-3</v>
      </c>
      <c r="AA138" s="223"/>
      <c r="AB138" s="23"/>
      <c r="AC138" s="372"/>
      <c r="AD138" s="367"/>
      <c r="AE138" s="367"/>
      <c r="AF138" s="61">
        <v>50</v>
      </c>
      <c r="AG138" s="14">
        <v>2800.9789999999998</v>
      </c>
      <c r="AH138" s="14">
        <v>48.132190000000001</v>
      </c>
      <c r="AI138" s="252">
        <v>2781.2172081305748</v>
      </c>
      <c r="AJ138" s="253">
        <v>48.207104760565713</v>
      </c>
      <c r="AK138" s="2">
        <f t="shared" ref="AK138:AL201" si="64">ABS(AG138-AI138)/AG138*100</f>
        <v>0.70553159696752454</v>
      </c>
      <c r="AL138" s="37">
        <f t="shared" si="64"/>
        <v>0.15564378135653384</v>
      </c>
      <c r="AM138" s="215">
        <f t="shared" si="60"/>
        <v>390.52841789047187</v>
      </c>
      <c r="AN138" s="217">
        <f t="shared" si="60"/>
        <v>5.6122213506178747E-3</v>
      </c>
      <c r="AO138" s="223"/>
      <c r="AP138" s="23"/>
      <c r="AQ138" s="372"/>
      <c r="AR138" s="367"/>
      <c r="AS138" s="367"/>
      <c r="AT138" s="61">
        <v>50</v>
      </c>
      <c r="AU138" s="14">
        <v>2673.0149999999999</v>
      </c>
      <c r="AV138" s="14">
        <v>48.135359999999999</v>
      </c>
      <c r="AW138" s="252">
        <v>2652.3679991597605</v>
      </c>
      <c r="AX138" s="253">
        <v>48.202580089043927</v>
      </c>
      <c r="AY138" s="2">
        <f t="shared" ref="AY138:AZ201" si="65">ABS(AU138-AW138)/AU138*100</f>
        <v>0.7724236803848592</v>
      </c>
      <c r="AZ138" s="37">
        <f t="shared" si="65"/>
        <v>0.13964804468882858</v>
      </c>
      <c r="BA138" s="215">
        <f t="shared" si="62"/>
        <v>426.29864369684412</v>
      </c>
      <c r="BB138" s="217">
        <f t="shared" si="62"/>
        <v>4.5185403710736776E-3</v>
      </c>
      <c r="BC138" s="223"/>
      <c r="BD138" s="23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20"/>
      <c r="BT138" s="20"/>
      <c r="BU138" s="8"/>
      <c r="BV138" s="20"/>
      <c r="BW138" s="20"/>
      <c r="CK138" s="135"/>
      <c r="CL138" s="136"/>
      <c r="CM138" s="136"/>
      <c r="CN138" s="136"/>
      <c r="CO138" s="136"/>
      <c r="CP138" s="136"/>
      <c r="CQ138" s="136"/>
      <c r="CR138" s="136"/>
      <c r="DG138" s="135"/>
      <c r="DH138" s="135"/>
      <c r="DI138" s="135"/>
      <c r="DJ138" s="136"/>
      <c r="DK138" s="136"/>
      <c r="DL138" s="136"/>
      <c r="DM138" s="6"/>
      <c r="DN138" s="6"/>
      <c r="EC138" s="135"/>
      <c r="ED138" s="135"/>
      <c r="EE138" s="135"/>
      <c r="EF138" s="136"/>
      <c r="EG138" s="136"/>
      <c r="EH138" s="136"/>
      <c r="EI138" s="136"/>
      <c r="EJ138" s="136"/>
      <c r="EK138" s="136"/>
      <c r="EL138" s="135"/>
      <c r="EM138" s="135"/>
      <c r="EN138" s="135"/>
      <c r="EO138" s="135"/>
      <c r="EP138" s="135"/>
      <c r="EQ138" s="135"/>
      <c r="ER138" s="135"/>
      <c r="ES138" s="135"/>
      <c r="ET138" s="135"/>
    </row>
    <row r="139" spans="2:150" x14ac:dyDescent="0.25"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27"/>
      <c r="O139" s="372"/>
      <c r="P139" s="367"/>
      <c r="Q139" s="367"/>
      <c r="R139" s="61">
        <v>100</v>
      </c>
      <c r="S139" s="14">
        <v>2650.09</v>
      </c>
      <c r="T139" s="14">
        <v>47.379829999999998</v>
      </c>
      <c r="U139" s="252">
        <v>2644.1403917278108</v>
      </c>
      <c r="V139" s="253">
        <v>47.987292711995053</v>
      </c>
      <c r="W139" s="2">
        <f t="shared" si="63"/>
        <v>0.22450589497675097</v>
      </c>
      <c r="X139" s="37">
        <f t="shared" si="63"/>
        <v>1.282112476965525</v>
      </c>
      <c r="Y139" s="215">
        <f t="shared" si="58"/>
        <v>35.3978385925043</v>
      </c>
      <c r="Z139" s="217">
        <f t="shared" si="58"/>
        <v>0.36901094646438698</v>
      </c>
      <c r="AA139" s="223"/>
      <c r="AB139" s="23"/>
      <c r="AC139" s="372"/>
      <c r="AD139" s="367"/>
      <c r="AE139" s="367"/>
      <c r="AF139" s="61">
        <v>100</v>
      </c>
      <c r="AG139" s="14">
        <v>2772.8820000000001</v>
      </c>
      <c r="AH139" s="14">
        <v>47.374099999999999</v>
      </c>
      <c r="AI139" s="252">
        <v>2766.9118885179519</v>
      </c>
      <c r="AJ139" s="253">
        <v>47.989947112664645</v>
      </c>
      <c r="AK139" s="2">
        <f t="shared" si="64"/>
        <v>0.21530348143369232</v>
      </c>
      <c r="AL139" s="37">
        <f t="shared" si="64"/>
        <v>1.2999658308329787</v>
      </c>
      <c r="AM139" s="215">
        <f t="shared" si="60"/>
        <v>35.642231108083706</v>
      </c>
      <c r="AN139" s="217">
        <f t="shared" si="60"/>
        <v>0.37926766617738128</v>
      </c>
      <c r="AO139" s="223"/>
      <c r="AP139" s="23"/>
      <c r="AQ139" s="372"/>
      <c r="AR139" s="367"/>
      <c r="AS139" s="367"/>
      <c r="AT139" s="61">
        <v>100</v>
      </c>
      <c r="AU139" s="14">
        <v>2646.1390000000001</v>
      </c>
      <c r="AV139" s="14">
        <v>47.387390000000003</v>
      </c>
      <c r="AW139" s="252">
        <v>2637.7416995934036</v>
      </c>
      <c r="AX139" s="253">
        <v>47.985218060555589</v>
      </c>
      <c r="AY139" s="2">
        <f t="shared" si="65"/>
        <v>0.31734162138105798</v>
      </c>
      <c r="AZ139" s="37">
        <f t="shared" si="65"/>
        <v>1.261576255952449</v>
      </c>
      <c r="BA139" s="215">
        <f t="shared" si="62"/>
        <v>70.514654118625984</v>
      </c>
      <c r="BB139" s="217">
        <f t="shared" si="62"/>
        <v>0.3573983899876525</v>
      </c>
      <c r="BC139" s="223"/>
      <c r="BD139" s="23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20"/>
      <c r="BT139" s="20"/>
      <c r="BU139" s="8"/>
      <c r="BV139" s="20"/>
      <c r="BW139" s="20"/>
      <c r="CK139" s="135"/>
      <c r="CL139" s="136"/>
      <c r="CM139" s="136"/>
      <c r="CN139" s="136"/>
      <c r="CO139" s="136"/>
      <c r="CP139" s="136"/>
      <c r="CQ139" s="136"/>
      <c r="CR139" s="136"/>
      <c r="DG139" s="135"/>
      <c r="DH139" s="135"/>
      <c r="DI139" s="135"/>
      <c r="DJ139" s="136"/>
      <c r="DK139" s="136"/>
      <c r="DL139" s="136"/>
      <c r="DM139" s="6"/>
      <c r="DN139" s="6"/>
      <c r="EC139" s="135"/>
      <c r="ED139" s="135"/>
      <c r="EE139" s="135"/>
      <c r="EF139" s="136"/>
      <c r="EG139" s="136"/>
      <c r="EH139" s="136"/>
      <c r="EI139" s="136"/>
      <c r="EJ139" s="136"/>
      <c r="EK139" s="136"/>
      <c r="EL139" s="135"/>
      <c r="EM139" s="135"/>
      <c r="EN139" s="135"/>
      <c r="EO139" s="135"/>
      <c r="EP139" s="135"/>
      <c r="EQ139" s="135"/>
      <c r="ER139" s="135"/>
      <c r="ES139" s="135"/>
      <c r="ET139" s="135"/>
    </row>
    <row r="140" spans="2:150" x14ac:dyDescent="0.25"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27"/>
      <c r="O140" s="372"/>
      <c r="P140" s="367"/>
      <c r="Q140" s="367"/>
      <c r="R140" s="61">
        <v>150</v>
      </c>
      <c r="S140" s="14">
        <v>2636.68</v>
      </c>
      <c r="T140" s="14">
        <v>46.989109999999997</v>
      </c>
      <c r="U140" s="252">
        <v>2629.5235389544027</v>
      </c>
      <c r="V140" s="253">
        <v>47.723184102894542</v>
      </c>
      <c r="W140" s="2">
        <f t="shared" si="63"/>
        <v>0.27141940036701834</v>
      </c>
      <c r="X140" s="37">
        <f t="shared" si="63"/>
        <v>1.5622217634991298</v>
      </c>
      <c r="Y140" s="215">
        <f t="shared" si="58"/>
        <v>51.214934697148706</v>
      </c>
      <c r="Z140" s="217">
        <f t="shared" si="58"/>
        <v>0.53886478854043229</v>
      </c>
      <c r="AA140" s="223"/>
      <c r="AB140" s="23"/>
      <c r="AC140" s="372"/>
      <c r="AD140" s="367"/>
      <c r="AE140" s="367"/>
      <c r="AF140" s="61">
        <v>150</v>
      </c>
      <c r="AG140" s="14">
        <v>2758.8829999999998</v>
      </c>
      <c r="AH140" s="14">
        <v>46.984290000000001</v>
      </c>
      <c r="AI140" s="252">
        <v>2752.6011049954209</v>
      </c>
      <c r="AJ140" s="253">
        <v>47.715092070345463</v>
      </c>
      <c r="AK140" s="2">
        <f t="shared" si="64"/>
        <v>0.22769704277343142</v>
      </c>
      <c r="AL140" s="37">
        <f t="shared" si="64"/>
        <v>1.5554179287277974</v>
      </c>
      <c r="AM140" s="215">
        <f t="shared" si="60"/>
        <v>39.462204848553689</v>
      </c>
      <c r="AN140" s="217">
        <f t="shared" si="60"/>
        <v>0.53407166602121303</v>
      </c>
      <c r="AO140" s="223"/>
      <c r="AP140" s="23"/>
      <c r="AQ140" s="372"/>
      <c r="AR140" s="367"/>
      <c r="AS140" s="367"/>
      <c r="AT140" s="61">
        <v>150</v>
      </c>
      <c r="AU140" s="14">
        <v>2632.7489999999998</v>
      </c>
      <c r="AV140" s="14">
        <v>47.001869999999997</v>
      </c>
      <c r="AW140" s="252">
        <v>2623.1091634079085</v>
      </c>
      <c r="AX140" s="253">
        <v>47.709916469945625</v>
      </c>
      <c r="AY140" s="2">
        <f t="shared" si="65"/>
        <v>0.36615099244521004</v>
      </c>
      <c r="AZ140" s="37">
        <f t="shared" si="65"/>
        <v>1.5064219145868636</v>
      </c>
      <c r="BA140" s="215">
        <f t="shared" si="62"/>
        <v>92.926449522223223</v>
      </c>
      <c r="BB140" s="217">
        <f t="shared" si="62"/>
        <v>0.50132980360246593</v>
      </c>
      <c r="BC140" s="223"/>
      <c r="BD140" s="23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20"/>
      <c r="BT140" s="20"/>
      <c r="BU140" s="8"/>
      <c r="BV140" s="20"/>
      <c r="BW140" s="20"/>
      <c r="CK140" s="135"/>
      <c r="CL140" s="136"/>
      <c r="CM140" s="136"/>
      <c r="CN140" s="136"/>
      <c r="CO140" s="136"/>
      <c r="CP140" s="136"/>
      <c r="CQ140" s="136"/>
      <c r="CR140" s="136"/>
      <c r="DG140" s="135"/>
      <c r="DH140" s="135"/>
      <c r="DI140" s="135"/>
      <c r="DJ140" s="136"/>
      <c r="DK140" s="136"/>
      <c r="DL140" s="136"/>
      <c r="DM140" s="6"/>
      <c r="DN140" s="6"/>
      <c r="EC140" s="135"/>
      <c r="ED140" s="135"/>
      <c r="EE140" s="135"/>
      <c r="EF140" s="136"/>
      <c r="EG140" s="136"/>
      <c r="EH140" s="136"/>
      <c r="EI140" s="136"/>
      <c r="EJ140" s="136"/>
      <c r="EK140" s="136"/>
      <c r="EL140" s="135"/>
      <c r="EM140" s="135"/>
      <c r="EN140" s="135"/>
      <c r="EO140" s="135"/>
      <c r="EP140" s="135"/>
      <c r="EQ140" s="135"/>
      <c r="ER140" s="135"/>
      <c r="ES140" s="135"/>
      <c r="ET140" s="135"/>
    </row>
    <row r="141" spans="2:150" x14ac:dyDescent="0.25"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27"/>
      <c r="O141" s="372"/>
      <c r="P141" s="367"/>
      <c r="Q141" s="367"/>
      <c r="R141" s="61">
        <v>200</v>
      </c>
      <c r="S141" s="14">
        <v>2623.3</v>
      </c>
      <c r="T141" s="14">
        <v>46.595640000000003</v>
      </c>
      <c r="U141" s="252">
        <v>2614.9069832990544</v>
      </c>
      <c r="V141" s="253">
        <v>47.411241251530875</v>
      </c>
      <c r="W141" s="2">
        <f t="shared" si="63"/>
        <v>0.31994116955535912</v>
      </c>
      <c r="X141" s="37">
        <f t="shared" si="63"/>
        <v>1.7503810475204797</v>
      </c>
      <c r="Y141" s="215">
        <f t="shared" si="58"/>
        <v>70.442729342354056</v>
      </c>
      <c r="Z141" s="217">
        <f t="shared" si="58"/>
        <v>0.6652054014987242</v>
      </c>
      <c r="AA141" s="223"/>
      <c r="AB141" s="23"/>
      <c r="AC141" s="372"/>
      <c r="AD141" s="367"/>
      <c r="AE141" s="367"/>
      <c r="AF141" s="61">
        <v>200</v>
      </c>
      <c r="AG141" s="14">
        <v>2744.9160000000002</v>
      </c>
      <c r="AH141" s="14">
        <v>46.592820000000003</v>
      </c>
      <c r="AI141" s="252">
        <v>2738.2928791473369</v>
      </c>
      <c r="AJ141" s="253">
        <v>47.39241431369819</v>
      </c>
      <c r="AK141" s="2">
        <f t="shared" si="64"/>
        <v>0.24128683182521085</v>
      </c>
      <c r="AL141" s="37">
        <f t="shared" si="64"/>
        <v>1.7161320428731002</v>
      </c>
      <c r="AM141" s="215">
        <f t="shared" si="60"/>
        <v>43.865729828983511</v>
      </c>
      <c r="AN141" s="217">
        <f t="shared" si="60"/>
        <v>0.63935106649847384</v>
      </c>
      <c r="AO141" s="223"/>
      <c r="AP141" s="23"/>
      <c r="AQ141" s="372"/>
      <c r="AR141" s="367"/>
      <c r="AS141" s="367"/>
      <c r="AT141" s="61">
        <v>200</v>
      </c>
      <c r="AU141" s="14">
        <v>2619.3890000000001</v>
      </c>
      <c r="AV141" s="14">
        <v>46.614170000000001</v>
      </c>
      <c r="AW141" s="252">
        <v>2608.4784439846121</v>
      </c>
      <c r="AX141" s="253">
        <v>47.386631617892107</v>
      </c>
      <c r="AY141" s="2">
        <f t="shared" si="65"/>
        <v>0.4165305731751951</v>
      </c>
      <c r="AZ141" s="37">
        <f t="shared" si="65"/>
        <v>1.6571390585568839</v>
      </c>
      <c r="BA141" s="215">
        <f t="shared" si="62"/>
        <v>119.04023256491951</v>
      </c>
      <c r="BB141" s="217">
        <f t="shared" si="62"/>
        <v>0.59669695111648891</v>
      </c>
      <c r="BC141" s="223"/>
      <c r="BD141" s="23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20"/>
      <c r="BT141" s="20"/>
      <c r="BU141" s="8"/>
      <c r="BV141" s="20"/>
      <c r="BW141" s="20"/>
      <c r="CK141" s="135"/>
      <c r="CL141" s="136"/>
      <c r="CM141" s="136"/>
      <c r="CN141" s="136"/>
      <c r="CO141" s="136"/>
      <c r="CP141" s="136"/>
      <c r="CQ141" s="136"/>
      <c r="CR141" s="136"/>
      <c r="DG141" s="135"/>
      <c r="DH141" s="135"/>
      <c r="DI141" s="135"/>
      <c r="DJ141" s="136"/>
      <c r="DK141" s="136"/>
      <c r="DL141" s="136"/>
      <c r="DM141" s="6"/>
      <c r="DN141" s="6"/>
      <c r="EC141" s="135"/>
      <c r="ED141" s="135"/>
      <c r="EE141" s="135"/>
      <c r="EF141" s="136"/>
      <c r="EG141" s="136"/>
      <c r="EH141" s="136"/>
      <c r="EI141" s="136"/>
      <c r="EJ141" s="136"/>
      <c r="EK141" s="136"/>
      <c r="EL141" s="135"/>
      <c r="EM141" s="135"/>
      <c r="EN141" s="135"/>
      <c r="EO141" s="135"/>
      <c r="EP141" s="135"/>
      <c r="EQ141" s="135"/>
      <c r="ER141" s="135"/>
      <c r="ES141" s="135"/>
      <c r="ET141" s="135"/>
    </row>
    <row r="142" spans="2:150" x14ac:dyDescent="0.25"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27"/>
      <c r="O142" s="372"/>
      <c r="P142" s="367"/>
      <c r="Q142" s="367"/>
      <c r="R142" s="61">
        <v>250</v>
      </c>
      <c r="S142" s="14">
        <v>2609.9499999999998</v>
      </c>
      <c r="T142" s="14">
        <v>46.18826</v>
      </c>
      <c r="U142" s="252">
        <v>2600.2973871359563</v>
      </c>
      <c r="V142" s="253">
        <v>47.05933503121782</v>
      </c>
      <c r="W142" s="2">
        <f t="shared" si="63"/>
        <v>0.36983899553797878</v>
      </c>
      <c r="X142" s="37">
        <f t="shared" si="63"/>
        <v>1.8859230272320731</v>
      </c>
      <c r="Y142" s="215">
        <f t="shared" si="58"/>
        <v>93.172935103097601</v>
      </c>
      <c r="Z142" s="217">
        <f t="shared" si="58"/>
        <v>0.75877171001112709</v>
      </c>
      <c r="AA142" s="223"/>
      <c r="AB142" s="23"/>
      <c r="AC142" s="372"/>
      <c r="AD142" s="367"/>
      <c r="AE142" s="367"/>
      <c r="AF142" s="61">
        <v>250</v>
      </c>
      <c r="AG142" s="14">
        <v>2730.9810000000002</v>
      </c>
      <c r="AH142" s="14">
        <v>46.195860000000003</v>
      </c>
      <c r="AI142" s="252">
        <v>2723.9938773836602</v>
      </c>
      <c r="AJ142" s="253">
        <v>47.030096672408355</v>
      </c>
      <c r="AK142" s="2">
        <f t="shared" si="64"/>
        <v>0.25584662128151026</v>
      </c>
      <c r="AL142" s="37">
        <f t="shared" si="64"/>
        <v>1.8058689077513697</v>
      </c>
      <c r="AM142" s="215">
        <f t="shared" si="60"/>
        <v>48.819882455769964</v>
      </c>
      <c r="AN142" s="217">
        <f t="shared" si="60"/>
        <v>0.69595082559095978</v>
      </c>
      <c r="AO142" s="223"/>
      <c r="AP142" s="23"/>
      <c r="AQ142" s="372"/>
      <c r="AR142" s="367"/>
      <c r="AS142" s="367"/>
      <c r="AT142" s="61">
        <v>250</v>
      </c>
      <c r="AU142" s="14">
        <v>2606.06</v>
      </c>
      <c r="AV142" s="14">
        <v>46.207839999999997</v>
      </c>
      <c r="AW142" s="252">
        <v>2593.8562282429039</v>
      </c>
      <c r="AX142" s="253">
        <v>47.023607477778036</v>
      </c>
      <c r="AY142" s="2">
        <f t="shared" si="65"/>
        <v>0.46828437400121609</v>
      </c>
      <c r="AZ142" s="37">
        <f t="shared" si="65"/>
        <v>1.7654308831099628</v>
      </c>
      <c r="BA142" s="215">
        <f t="shared" si="62"/>
        <v>148.93204509929623</v>
      </c>
      <c r="BB142" s="217">
        <f t="shared" si="62"/>
        <v>0.66547657780034275</v>
      </c>
      <c r="BC142" s="223"/>
      <c r="BD142" s="23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20"/>
      <c r="BT142" s="20"/>
      <c r="BU142" s="8"/>
      <c r="BV142" s="20"/>
      <c r="BW142" s="20"/>
      <c r="CK142" s="135"/>
      <c r="CL142" s="136"/>
      <c r="CM142" s="136"/>
      <c r="CN142" s="136"/>
      <c r="CO142" s="136"/>
      <c r="CP142" s="136"/>
      <c r="CQ142" s="136"/>
      <c r="CR142" s="136"/>
      <c r="DG142" s="135"/>
      <c r="DH142" s="135"/>
      <c r="DI142" s="135"/>
      <c r="DJ142" s="136"/>
      <c r="DK142" s="136"/>
      <c r="DL142" s="136"/>
      <c r="DM142" s="6"/>
      <c r="DN142" s="6"/>
      <c r="EC142" s="135"/>
      <c r="ED142" s="135"/>
      <c r="EE142" s="135"/>
      <c r="EF142" s="136"/>
      <c r="EG142" s="136"/>
      <c r="EH142" s="136"/>
      <c r="EI142" s="136"/>
      <c r="EJ142" s="136"/>
      <c r="EK142" s="136"/>
      <c r="EL142" s="135"/>
      <c r="EM142" s="135"/>
      <c r="EN142" s="135"/>
      <c r="EO142" s="135"/>
      <c r="EP142" s="135"/>
      <c r="EQ142" s="135"/>
      <c r="ER142" s="135"/>
      <c r="ES142" s="135"/>
      <c r="ET142" s="135"/>
    </row>
    <row r="143" spans="2:150" x14ac:dyDescent="0.25"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27"/>
      <c r="O143" s="372"/>
      <c r="P143" s="367"/>
      <c r="Q143" s="367"/>
      <c r="R143" s="61">
        <v>300</v>
      </c>
      <c r="S143" s="14">
        <v>2595.009</v>
      </c>
      <c r="T143" s="14">
        <v>45.738610000000001</v>
      </c>
      <c r="U143" s="252">
        <v>2585.7003333320622</v>
      </c>
      <c r="V143" s="253">
        <v>46.674041257818523</v>
      </c>
      <c r="W143" s="2">
        <f t="shared" si="63"/>
        <v>0.35871423443763828</v>
      </c>
      <c r="X143" s="37">
        <f t="shared" si="63"/>
        <v>2.0451676555507952</v>
      </c>
      <c r="Y143" s="215">
        <f t="shared" si="58"/>
        <v>86.651275134776483</v>
      </c>
      <c r="Z143" s="217">
        <f t="shared" si="58"/>
        <v>0.87503163810394136</v>
      </c>
      <c r="AA143" s="223"/>
      <c r="AB143" s="23"/>
      <c r="AC143" s="372"/>
      <c r="AD143" s="367"/>
      <c r="AE143" s="367"/>
      <c r="AF143" s="61">
        <v>300</v>
      </c>
      <c r="AG143" s="14">
        <v>2715.384</v>
      </c>
      <c r="AH143" s="14">
        <v>45.766779999999997</v>
      </c>
      <c r="AI143" s="252">
        <v>2709.7096431727973</v>
      </c>
      <c r="AJ143" s="253">
        <v>46.634921863714567</v>
      </c>
      <c r="AK143" s="2">
        <f t="shared" si="64"/>
        <v>0.20897069538609275</v>
      </c>
      <c r="AL143" s="37">
        <f t="shared" si="64"/>
        <v>1.8968821134337388</v>
      </c>
      <c r="AM143" s="215">
        <f t="shared" si="60"/>
        <v>32.198325402421901</v>
      </c>
      <c r="AN143" s="217">
        <f t="shared" si="60"/>
        <v>0.75367029553380649</v>
      </c>
      <c r="AO143" s="223"/>
      <c r="AP143" s="23"/>
      <c r="AQ143" s="372"/>
      <c r="AR143" s="367"/>
      <c r="AS143" s="367"/>
      <c r="AT143" s="61">
        <v>300</v>
      </c>
      <c r="AU143" s="14">
        <v>2591.143</v>
      </c>
      <c r="AV143" s="14">
        <v>45.762830000000001</v>
      </c>
      <c r="AW143" s="252">
        <v>2579.2480716966115</v>
      </c>
      <c r="AX143" s="253">
        <v>46.627672007376738</v>
      </c>
      <c r="AY143" s="2">
        <f t="shared" si="65"/>
        <v>0.45906105156637428</v>
      </c>
      <c r="AZ143" s="37">
        <f t="shared" si="65"/>
        <v>1.8898350634712426</v>
      </c>
      <c r="BA143" s="215">
        <f t="shared" si="62"/>
        <v>141.48931934275274</v>
      </c>
      <c r="BB143" s="217">
        <f t="shared" si="62"/>
        <v>0.74795169772342385</v>
      </c>
      <c r="BC143" s="223"/>
      <c r="BD143" s="23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20"/>
      <c r="BT143" s="20"/>
      <c r="BU143" s="8"/>
      <c r="BV143" s="20"/>
      <c r="BW143" s="20"/>
      <c r="CK143" s="135"/>
      <c r="CL143" s="136"/>
      <c r="CM143" s="136"/>
      <c r="CN143" s="136"/>
      <c r="CO143" s="136"/>
      <c r="CP143" s="136"/>
      <c r="CQ143" s="136"/>
      <c r="CR143" s="136"/>
      <c r="DG143" s="135"/>
      <c r="DH143" s="135"/>
      <c r="DI143" s="135"/>
      <c r="DJ143" s="136"/>
      <c r="DK143" s="136"/>
      <c r="DL143" s="136"/>
      <c r="DM143" s="6"/>
      <c r="DN143" s="6"/>
      <c r="EC143" s="135"/>
      <c r="ED143" s="135"/>
      <c r="EE143" s="135"/>
      <c r="EF143" s="136"/>
      <c r="EG143" s="136"/>
      <c r="EH143" s="136"/>
      <c r="EI143" s="136"/>
      <c r="EJ143" s="136"/>
      <c r="EK143" s="136"/>
      <c r="EL143" s="135"/>
      <c r="EM143" s="135"/>
      <c r="EN143" s="135"/>
      <c r="EO143" s="135"/>
      <c r="EP143" s="135"/>
      <c r="EQ143" s="135"/>
      <c r="ER143" s="135"/>
      <c r="ES143" s="135"/>
      <c r="ET143" s="135"/>
    </row>
    <row r="144" spans="2:150" x14ac:dyDescent="0.25"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27"/>
      <c r="O144" s="372"/>
      <c r="P144" s="367"/>
      <c r="Q144" s="367"/>
      <c r="R144" s="61">
        <v>350</v>
      </c>
      <c r="S144" s="14">
        <v>2581.297</v>
      </c>
      <c r="T144" s="14">
        <v>45.319980000000001</v>
      </c>
      <c r="U144" s="252">
        <v>2571.1205029087041</v>
      </c>
      <c r="V144" s="253">
        <v>46.260854819469934</v>
      </c>
      <c r="W144" s="2">
        <f t="shared" si="63"/>
        <v>0.39423968227197081</v>
      </c>
      <c r="X144" s="37">
        <f t="shared" si="63"/>
        <v>2.0760706855341349</v>
      </c>
      <c r="Y144" s="215">
        <f t="shared" si="58"/>
        <v>103.56109304915421</v>
      </c>
      <c r="Z144" s="217">
        <f t="shared" si="58"/>
        <v>0.8852454259125786</v>
      </c>
      <c r="AA144" s="223"/>
      <c r="AB144" s="23"/>
      <c r="AC144" s="372"/>
      <c r="AD144" s="367"/>
      <c r="AE144" s="367"/>
      <c r="AF144" s="61">
        <v>350</v>
      </c>
      <c r="AG144" s="14">
        <v>2701.0680000000002</v>
      </c>
      <c r="AH144" s="14">
        <v>45.367109999999997</v>
      </c>
      <c r="AI144" s="252">
        <v>2695.444789225246</v>
      </c>
      <c r="AJ144" s="253">
        <v>46.212513122166591</v>
      </c>
      <c r="AK144" s="2">
        <f t="shared" si="64"/>
        <v>0.20818471711020123</v>
      </c>
      <c r="AL144" s="37">
        <f t="shared" si="64"/>
        <v>1.8634714050919143</v>
      </c>
      <c r="AM144" s="215">
        <f t="shared" si="60"/>
        <v>31.620499417311397</v>
      </c>
      <c r="AN144" s="217">
        <f t="shared" si="60"/>
        <v>0.71470643896902553</v>
      </c>
      <c r="AO144" s="223"/>
      <c r="AP144" s="23"/>
      <c r="AQ144" s="372"/>
      <c r="AR144" s="367"/>
      <c r="AS144" s="367"/>
      <c r="AT144" s="61">
        <v>350</v>
      </c>
      <c r="AU144" s="14">
        <v>2577.453</v>
      </c>
      <c r="AV144" s="14">
        <v>45.349049999999998</v>
      </c>
      <c r="AW144" s="252">
        <v>2564.6585928312766</v>
      </c>
      <c r="AX144" s="253">
        <v>46.204481382639599</v>
      </c>
      <c r="AY144" s="2">
        <f t="shared" si="65"/>
        <v>0.49639730263649468</v>
      </c>
      <c r="AZ144" s="37">
        <f t="shared" si="65"/>
        <v>1.8863270181836249</v>
      </c>
      <c r="BA144" s="215">
        <f t="shared" si="62"/>
        <v>163.696854799081</v>
      </c>
      <c r="BB144" s="217">
        <f t="shared" si="62"/>
        <v>0.73176285040469979</v>
      </c>
      <c r="BC144" s="223"/>
      <c r="BD144" s="23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20"/>
      <c r="BT144" s="20"/>
      <c r="BU144" s="8"/>
      <c r="BV144" s="20"/>
      <c r="BW144" s="20"/>
      <c r="CK144" s="135"/>
      <c r="CL144" s="136"/>
      <c r="CM144" s="136"/>
      <c r="CN144" s="136"/>
      <c r="CO144" s="136"/>
      <c r="CP144" s="136"/>
      <c r="CQ144" s="136"/>
      <c r="CR144" s="136"/>
      <c r="DG144" s="135"/>
      <c r="DH144" s="135"/>
      <c r="DI144" s="135"/>
      <c r="DJ144" s="136"/>
      <c r="DK144" s="136"/>
      <c r="DL144" s="136"/>
      <c r="DM144" s="6"/>
      <c r="DN144" s="6"/>
      <c r="EC144" s="135"/>
      <c r="ED144" s="135"/>
      <c r="EE144" s="135"/>
      <c r="EF144" s="136"/>
      <c r="EG144" s="136"/>
      <c r="EH144" s="136"/>
      <c r="EI144" s="136"/>
      <c r="EJ144" s="136"/>
      <c r="EK144" s="136"/>
      <c r="EL144" s="135"/>
      <c r="EM144" s="135"/>
      <c r="EN144" s="135"/>
      <c r="EO144" s="135"/>
      <c r="EP144" s="135"/>
      <c r="EQ144" s="135"/>
      <c r="ER144" s="135"/>
      <c r="ES144" s="135"/>
      <c r="ET144" s="135"/>
    </row>
    <row r="145" spans="2:150" x14ac:dyDescent="0.25"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27"/>
      <c r="O145" s="372"/>
      <c r="P145" s="367"/>
      <c r="Q145" s="367"/>
      <c r="R145" s="61">
        <v>400</v>
      </c>
      <c r="S145" s="14">
        <v>2567.6190000000001</v>
      </c>
      <c r="T145" s="14">
        <v>44.897759999999998</v>
      </c>
      <c r="U145" s="252">
        <v>2556.5618233258956</v>
      </c>
      <c r="V145" s="253">
        <v>45.824367912658936</v>
      </c>
      <c r="W145" s="2">
        <f t="shared" si="63"/>
        <v>0.43063930723773813</v>
      </c>
      <c r="X145" s="37">
        <f t="shared" si="63"/>
        <v>2.0638176885861066</v>
      </c>
      <c r="Y145" s="215">
        <f t="shared" si="58"/>
        <v>122.26115600236152</v>
      </c>
      <c r="Z145" s="217">
        <f t="shared" si="58"/>
        <v>0.85860222380215312</v>
      </c>
      <c r="AA145" s="223"/>
      <c r="AB145" s="23"/>
      <c r="AC145" s="372"/>
      <c r="AD145" s="367"/>
      <c r="AE145" s="367"/>
      <c r="AF145" s="61">
        <v>400</v>
      </c>
      <c r="AG145" s="14">
        <v>2686.7860000000001</v>
      </c>
      <c r="AH145" s="14">
        <v>44.963630000000002</v>
      </c>
      <c r="AI145" s="252">
        <v>2681.2031566456535</v>
      </c>
      <c r="AJ145" s="253">
        <v>45.767532957703153</v>
      </c>
      <c r="AK145" s="2">
        <f t="shared" si="64"/>
        <v>0.20778891040620839</v>
      </c>
      <c r="AL145" s="37">
        <f t="shared" si="64"/>
        <v>1.7878960344241586</v>
      </c>
      <c r="AM145" s="215">
        <f t="shared" si="60"/>
        <v>31.168139919171448</v>
      </c>
      <c r="AN145" s="217">
        <f t="shared" si="60"/>
        <v>0.64625996540387476</v>
      </c>
      <c r="AO145" s="223"/>
      <c r="AP145" s="23"/>
      <c r="AQ145" s="372"/>
      <c r="AR145" s="367"/>
      <c r="AS145" s="367"/>
      <c r="AT145" s="61">
        <v>400</v>
      </c>
      <c r="AU145" s="14">
        <v>2563.797</v>
      </c>
      <c r="AV145" s="14">
        <v>44.932009999999998</v>
      </c>
      <c r="AW145" s="252">
        <v>2550.091633953406</v>
      </c>
      <c r="AX145" s="253">
        <v>45.758721593198253</v>
      </c>
      <c r="AY145" s="2">
        <f t="shared" si="65"/>
        <v>0.53457298087929772</v>
      </c>
      <c r="AZ145" s="37">
        <f t="shared" si="65"/>
        <v>1.8399167835987182</v>
      </c>
      <c r="BA145" s="215">
        <f t="shared" si="62"/>
        <v>187.83705847113188</v>
      </c>
      <c r="BB145" s="217">
        <f t="shared" si="62"/>
        <v>0.68345205832839617</v>
      </c>
      <c r="BC145" s="223"/>
      <c r="BD145" s="23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20"/>
      <c r="BT145" s="20"/>
      <c r="BU145" s="8"/>
      <c r="BV145" s="20"/>
      <c r="BW145" s="20"/>
      <c r="CK145" s="135"/>
      <c r="CL145" s="136"/>
      <c r="CM145" s="136"/>
      <c r="CN145" s="136"/>
      <c r="CO145" s="136"/>
      <c r="CP145" s="136"/>
      <c r="CQ145" s="136"/>
      <c r="CR145" s="136"/>
      <c r="DG145" s="135"/>
      <c r="DH145" s="135"/>
      <c r="DI145" s="135"/>
      <c r="DJ145" s="136"/>
      <c r="DK145" s="136"/>
      <c r="DL145" s="136"/>
      <c r="DM145" s="6"/>
      <c r="DN145" s="6"/>
      <c r="EC145" s="135"/>
      <c r="ED145" s="135"/>
      <c r="EE145" s="135"/>
      <c r="EF145" s="136"/>
      <c r="EG145" s="136"/>
      <c r="EH145" s="136"/>
      <c r="EI145" s="136"/>
      <c r="EJ145" s="136"/>
      <c r="EK145" s="136"/>
      <c r="EL145" s="135"/>
      <c r="EM145" s="135"/>
      <c r="EN145" s="135"/>
      <c r="EO145" s="135"/>
      <c r="EP145" s="135"/>
      <c r="EQ145" s="135"/>
      <c r="ER145" s="135"/>
      <c r="ES145" s="135"/>
      <c r="ET145" s="135"/>
    </row>
    <row r="146" spans="2:150" x14ac:dyDescent="0.25"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27"/>
      <c r="O146" s="372"/>
      <c r="P146" s="367"/>
      <c r="Q146" s="367"/>
      <c r="R146" s="61">
        <v>450</v>
      </c>
      <c r="S146" s="14">
        <v>2553.9650000000001</v>
      </c>
      <c r="T146" s="14">
        <v>44.471870000000003</v>
      </c>
      <c r="U146" s="252">
        <v>2542.0275923147215</v>
      </c>
      <c r="V146" s="253">
        <v>45.368418574595644</v>
      </c>
      <c r="W146" s="2">
        <f t="shared" si="63"/>
        <v>0.4674068628692517</v>
      </c>
      <c r="X146" s="37">
        <f t="shared" si="63"/>
        <v>2.0159902756408519</v>
      </c>
      <c r="Y146" s="215">
        <f t="shared" si="58"/>
        <v>142.50170224455061</v>
      </c>
      <c r="Z146" s="217">
        <f t="shared" si="58"/>
        <v>0.80379934660947638</v>
      </c>
      <c r="AA146" s="223"/>
      <c r="AB146" s="23"/>
      <c r="AC146" s="372"/>
      <c r="AD146" s="367"/>
      <c r="AE146" s="367"/>
      <c r="AF146" s="61">
        <v>450</v>
      </c>
      <c r="AG146" s="14">
        <v>2672.5279999999998</v>
      </c>
      <c r="AH146" s="14">
        <v>44.556249999999999</v>
      </c>
      <c r="AI146" s="252">
        <v>2666.9879468021004</v>
      </c>
      <c r="AJ146" s="253">
        <v>45.303847517981715</v>
      </c>
      <c r="AK146" s="2">
        <f t="shared" si="64"/>
        <v>0.20729635752738224</v>
      </c>
      <c r="AL146" s="37">
        <f t="shared" si="64"/>
        <v>1.677873514897948</v>
      </c>
      <c r="AM146" s="215">
        <f t="shared" si="60"/>
        <v>30.692189435555331</v>
      </c>
      <c r="AN146" s="217">
        <f t="shared" si="60"/>
        <v>0.55890204889242356</v>
      </c>
      <c r="AO146" s="223"/>
      <c r="AP146" s="23"/>
      <c r="AQ146" s="372"/>
      <c r="AR146" s="367"/>
      <c r="AS146" s="367"/>
      <c r="AT146" s="61">
        <v>450</v>
      </c>
      <c r="AU146" s="14">
        <v>2550.1660000000002</v>
      </c>
      <c r="AV146" s="14">
        <v>44.511569999999999</v>
      </c>
      <c r="AW146" s="252">
        <v>2535.5503943660269</v>
      </c>
      <c r="AX146" s="253">
        <v>45.294275035019901</v>
      </c>
      <c r="AY146" s="2">
        <f t="shared" si="65"/>
        <v>0.57312369602501345</v>
      </c>
      <c r="AZ146" s="37">
        <f t="shared" si="65"/>
        <v>1.7584305272087721</v>
      </c>
      <c r="BA146" s="215">
        <f t="shared" si="62"/>
        <v>213.61592804783049</v>
      </c>
      <c r="BB146" s="217">
        <f t="shared" si="62"/>
        <v>0.61262717184550541</v>
      </c>
      <c r="BC146" s="223"/>
      <c r="BD146" s="23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20"/>
      <c r="BT146" s="20"/>
      <c r="BU146" s="8"/>
      <c r="BV146" s="20"/>
      <c r="BW146" s="20"/>
      <c r="CK146" s="136"/>
      <c r="CL146" s="136"/>
      <c r="CM146" s="136"/>
      <c r="CN146" s="136"/>
      <c r="CO146" s="136"/>
      <c r="CP146" s="136"/>
      <c r="CQ146" s="136"/>
      <c r="CR146" s="136"/>
      <c r="DG146" s="135"/>
      <c r="DH146" s="136"/>
      <c r="DI146" s="136"/>
      <c r="DJ146" s="136"/>
      <c r="DK146" s="136"/>
      <c r="DL146" s="136"/>
      <c r="DM146" s="6"/>
      <c r="DN146" s="6"/>
      <c r="EC146" s="135"/>
      <c r="ED146" s="136"/>
      <c r="EE146" s="136"/>
      <c r="EF146" s="136"/>
      <c r="EG146" s="136"/>
      <c r="EH146" s="136"/>
      <c r="EI146" s="136"/>
      <c r="EJ146" s="136"/>
      <c r="EK146" s="136"/>
      <c r="EL146" s="135"/>
      <c r="EM146" s="135"/>
      <c r="EN146" s="135"/>
      <c r="EO146" s="135"/>
      <c r="EP146" s="135"/>
      <c r="EQ146" s="135"/>
      <c r="ER146" s="135"/>
      <c r="ES146" s="135"/>
      <c r="ET146" s="135"/>
    </row>
    <row r="147" spans="2:150" x14ac:dyDescent="0.25">
      <c r="B147" s="101"/>
      <c r="C147" s="101"/>
      <c r="D147" s="101"/>
      <c r="E147" s="101"/>
      <c r="F147" s="101"/>
      <c r="G147" s="101"/>
      <c r="H147" s="101"/>
      <c r="I147" s="101"/>
      <c r="J147" s="101"/>
      <c r="K147" s="6"/>
      <c r="L147" s="101"/>
      <c r="M147" s="101"/>
      <c r="N147" s="27"/>
      <c r="O147" s="372"/>
      <c r="P147" s="367"/>
      <c r="Q147" s="367"/>
      <c r="R147" s="61">
        <v>500</v>
      </c>
      <c r="S147" s="14">
        <v>2540.3530000000001</v>
      </c>
      <c r="T147" s="14">
        <v>44.043100000000003</v>
      </c>
      <c r="U147" s="252">
        <v>2527.5205813334619</v>
      </c>
      <c r="V147" s="253">
        <v>44.896214579426712</v>
      </c>
      <c r="W147" s="2">
        <f t="shared" si="63"/>
        <v>0.50514313036566805</v>
      </c>
      <c r="X147" s="37">
        <f t="shared" si="63"/>
        <v>1.9369993924739832</v>
      </c>
      <c r="Y147" s="215">
        <f t="shared" si="58"/>
        <v>164.670968833317</v>
      </c>
      <c r="Z147" s="217">
        <f t="shared" si="58"/>
        <v>0.72780448563041056</v>
      </c>
      <c r="AA147" s="223"/>
      <c r="AB147" s="23"/>
      <c r="AC147" s="372"/>
      <c r="AD147" s="367"/>
      <c r="AE147" s="367"/>
      <c r="AF147" s="61">
        <v>500</v>
      </c>
      <c r="AG147" s="14">
        <v>2658.3130000000001</v>
      </c>
      <c r="AH147" s="14">
        <v>44.145710000000001</v>
      </c>
      <c r="AI147" s="252">
        <v>2652.8018306346271</v>
      </c>
      <c r="AJ147" s="253">
        <v>44.824662633481282</v>
      </c>
      <c r="AK147" s="2">
        <f t="shared" si="64"/>
        <v>0.20731830169633927</v>
      </c>
      <c r="AL147" s="37">
        <f t="shared" si="64"/>
        <v>1.5379810030947074</v>
      </c>
      <c r="AM147" s="215">
        <f t="shared" si="60"/>
        <v>30.372987773825916</v>
      </c>
      <c r="AN147" s="217">
        <f t="shared" si="60"/>
        <v>0.46097667851116608</v>
      </c>
      <c r="AO147" s="223"/>
      <c r="AP147" s="23"/>
      <c r="AQ147" s="372"/>
      <c r="AR147" s="367"/>
      <c r="AS147" s="367"/>
      <c r="AT147" s="61">
        <v>500</v>
      </c>
      <c r="AU147" s="14">
        <v>2536.578</v>
      </c>
      <c r="AV147" s="14">
        <v>44.088470000000001</v>
      </c>
      <c r="AW147" s="252">
        <v>2521.0375406761395</v>
      </c>
      <c r="AX147" s="253">
        <v>44.814358304600326</v>
      </c>
      <c r="AY147" s="2">
        <f t="shared" si="65"/>
        <v>0.61265450239891828</v>
      </c>
      <c r="AZ147" s="37">
        <f t="shared" si="65"/>
        <v>1.6464356885152169</v>
      </c>
      <c r="BA147" s="215">
        <f t="shared" si="62"/>
        <v>241.50587599656063</v>
      </c>
      <c r="BB147" s="217">
        <f t="shared" si="62"/>
        <v>0.526913830755534</v>
      </c>
      <c r="BC147" s="223"/>
      <c r="BD147" s="23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20"/>
      <c r="BT147" s="20"/>
      <c r="BU147" s="8"/>
      <c r="BV147" s="20"/>
      <c r="BW147" s="20"/>
      <c r="CK147" s="136"/>
      <c r="CL147" s="136"/>
      <c r="CM147" s="136"/>
      <c r="CN147" s="136"/>
      <c r="CO147" s="136"/>
      <c r="CP147" s="136"/>
      <c r="CQ147" s="136"/>
      <c r="CR147" s="136"/>
      <c r="DG147" s="135"/>
      <c r="DH147" s="136"/>
      <c r="DI147" s="136"/>
      <c r="DJ147" s="136"/>
      <c r="DK147" s="136"/>
      <c r="DL147" s="136"/>
      <c r="DM147" s="6"/>
      <c r="DN147" s="6"/>
      <c r="EC147" s="135"/>
      <c r="ED147" s="136"/>
      <c r="EE147" s="136"/>
      <c r="EF147" s="136"/>
      <c r="EG147" s="136"/>
      <c r="EH147" s="136"/>
      <c r="EI147" s="136"/>
      <c r="EJ147" s="136"/>
      <c r="EK147" s="136"/>
      <c r="EL147" s="135"/>
      <c r="EM147" s="135"/>
      <c r="EN147" s="135"/>
      <c r="EO147" s="135"/>
      <c r="EP147" s="135"/>
      <c r="EQ147" s="135"/>
      <c r="ER147" s="135"/>
      <c r="ES147" s="135"/>
      <c r="ET147" s="135"/>
    </row>
    <row r="148" spans="2:150" x14ac:dyDescent="0.25">
      <c r="B148" s="101"/>
      <c r="C148" s="101"/>
      <c r="D148" s="101"/>
      <c r="E148" s="101"/>
      <c r="F148" s="101"/>
      <c r="G148" s="101"/>
      <c r="H148" s="101"/>
      <c r="I148" s="101"/>
      <c r="J148" s="101"/>
      <c r="K148" s="6"/>
      <c r="L148" s="101"/>
      <c r="M148" s="101"/>
      <c r="N148" s="27"/>
      <c r="O148" s="372"/>
      <c r="P148" s="367"/>
      <c r="Q148" s="367"/>
      <c r="R148" s="61">
        <v>550</v>
      </c>
      <c r="S148" s="14">
        <v>2526.7750000000001</v>
      </c>
      <c r="T148" s="14">
        <v>43.611330000000002</v>
      </c>
      <c r="U148" s="252">
        <v>2513.0431220275514</v>
      </c>
      <c r="V148" s="253">
        <v>44.410436863150032</v>
      </c>
      <c r="W148" s="2">
        <f t="shared" si="63"/>
        <v>0.54345471885896957</v>
      </c>
      <c r="X148" s="37">
        <f t="shared" si="63"/>
        <v>1.8323377506488099</v>
      </c>
      <c r="Y148" s="215">
        <f t="shared" si="58"/>
        <v>188.5644726502226</v>
      </c>
      <c r="Z148" s="217">
        <f t="shared" si="58"/>
        <v>0.63857177873348037</v>
      </c>
      <c r="AA148" s="223"/>
      <c r="AB148" s="23"/>
      <c r="AC148" s="372"/>
      <c r="AD148" s="367"/>
      <c r="AE148" s="367"/>
      <c r="AF148" s="61">
        <v>550</v>
      </c>
      <c r="AG148" s="14">
        <v>2644.13</v>
      </c>
      <c r="AH148" s="14">
        <v>43.731879999999997</v>
      </c>
      <c r="AI148" s="252">
        <v>2638.6470392902879</v>
      </c>
      <c r="AJ148" s="253">
        <v>44.332636506959723</v>
      </c>
      <c r="AK148" s="2">
        <f t="shared" si="64"/>
        <v>0.20736350745659959</v>
      </c>
      <c r="AL148" s="37">
        <f t="shared" si="64"/>
        <v>1.3737266885387189</v>
      </c>
      <c r="AM148" s="215">
        <f t="shared" si="60"/>
        <v>30.062858144247581</v>
      </c>
      <c r="AN148" s="217">
        <f t="shared" si="60"/>
        <v>0.36090838065445163</v>
      </c>
      <c r="AO148" s="223"/>
      <c r="AP148" s="23"/>
      <c r="AQ148" s="372"/>
      <c r="AR148" s="367"/>
      <c r="AS148" s="367"/>
      <c r="AT148" s="61">
        <v>550</v>
      </c>
      <c r="AU148" s="14">
        <v>2523.0230000000001</v>
      </c>
      <c r="AV148" s="14">
        <v>43.66254</v>
      </c>
      <c r="AW148" s="252">
        <v>2506.5552981876044</v>
      </c>
      <c r="AX148" s="253">
        <v>44.321636255959319</v>
      </c>
      <c r="AY148" s="2">
        <f t="shared" si="65"/>
        <v>0.65269725295392533</v>
      </c>
      <c r="AZ148" s="37">
        <f t="shared" si="65"/>
        <v>1.5095233945604616</v>
      </c>
      <c r="BA148" s="215">
        <f t="shared" si="62"/>
        <v>271.18520298198115</v>
      </c>
      <c r="BB148" s="217">
        <f t="shared" si="62"/>
        <v>0.43440787461959268</v>
      </c>
      <c r="BC148" s="223"/>
      <c r="BD148" s="23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20"/>
      <c r="BT148" s="20"/>
      <c r="BU148" s="8"/>
      <c r="BV148" s="20"/>
      <c r="BW148" s="20"/>
      <c r="CK148" s="136"/>
      <c r="CL148" s="136"/>
      <c r="CM148" s="136"/>
      <c r="CN148" s="136"/>
      <c r="CO148" s="136"/>
      <c r="CP148" s="136"/>
      <c r="CQ148" s="136"/>
      <c r="CR148" s="136"/>
      <c r="DG148" s="135"/>
      <c r="DH148" s="136"/>
      <c r="DI148" s="136"/>
      <c r="DJ148" s="136"/>
      <c r="DK148" s="136"/>
      <c r="DL148" s="136"/>
      <c r="DM148" s="6"/>
      <c r="DN148" s="6"/>
      <c r="EC148" s="135"/>
      <c r="ED148" s="136"/>
      <c r="EE148" s="136"/>
      <c r="EF148" s="136"/>
      <c r="EG148" s="136"/>
      <c r="EH148" s="136"/>
      <c r="EI148" s="136"/>
      <c r="EJ148" s="136"/>
      <c r="EK148" s="136"/>
      <c r="EL148" s="135"/>
      <c r="EM148" s="135"/>
      <c r="EN148" s="135"/>
      <c r="EO148" s="135"/>
      <c r="EP148" s="135"/>
      <c r="EQ148" s="135"/>
      <c r="ER148" s="135"/>
      <c r="ES148" s="135"/>
      <c r="ET148" s="135"/>
    </row>
    <row r="149" spans="2:150" x14ac:dyDescent="0.25"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27"/>
      <c r="O149" s="372"/>
      <c r="P149" s="367"/>
      <c r="Q149" s="367"/>
      <c r="R149" s="61">
        <v>600</v>
      </c>
      <c r="S149" s="14">
        <v>2508.8380000000002</v>
      </c>
      <c r="T149" s="14">
        <v>43.036520000000003</v>
      </c>
      <c r="U149" s="252">
        <v>2498.597178501876</v>
      </c>
      <c r="V149" s="253">
        <v>43.913325911665517</v>
      </c>
      <c r="W149" s="2">
        <f t="shared" si="63"/>
        <v>0.40818982724768221</v>
      </c>
      <c r="X149" s="37">
        <f t="shared" si="63"/>
        <v>2.0373531867016981</v>
      </c>
      <c r="Y149" s="215">
        <f t="shared" si="58"/>
        <v>104.87442495644289</v>
      </c>
      <c r="Z149" s="217">
        <f t="shared" si="58"/>
        <v>0.76878860673159277</v>
      </c>
      <c r="AA149" s="223"/>
      <c r="AB149" s="23"/>
      <c r="AC149" s="372"/>
      <c r="AD149" s="367"/>
      <c r="AE149" s="367"/>
      <c r="AF149" s="61">
        <v>600</v>
      </c>
      <c r="AG149" s="14">
        <v>2625.3919999999998</v>
      </c>
      <c r="AH149" s="14">
        <v>43.180210000000002</v>
      </c>
      <c r="AI149" s="252">
        <v>2624.5254392907459</v>
      </c>
      <c r="AJ149" s="253">
        <v>43.829973110539044</v>
      </c>
      <c r="AK149" s="2">
        <f t="shared" si="64"/>
        <v>3.3006907511484676E-2</v>
      </c>
      <c r="AL149" s="37">
        <f t="shared" si="64"/>
        <v>1.5047706126001728</v>
      </c>
      <c r="AM149" s="215">
        <f t="shared" si="60"/>
        <v>0.75092746282265266</v>
      </c>
      <c r="AN149" s="217">
        <f t="shared" si="60"/>
        <v>0.42219209981737016</v>
      </c>
      <c r="AO149" s="223"/>
      <c r="AP149" s="23"/>
      <c r="AQ149" s="372"/>
      <c r="AR149" s="367"/>
      <c r="AS149" s="367"/>
      <c r="AT149" s="61">
        <v>600</v>
      </c>
      <c r="AU149" s="14">
        <v>2505.1179999999999</v>
      </c>
      <c r="AV149" s="14">
        <v>43.09545</v>
      </c>
      <c r="AW149" s="252">
        <v>2492.1055266380113</v>
      </c>
      <c r="AX149" s="253">
        <v>43.818316462878997</v>
      </c>
      <c r="AY149" s="2">
        <f t="shared" si="65"/>
        <v>0.51943554602971476</v>
      </c>
      <c r="AZ149" s="37">
        <f t="shared" si="65"/>
        <v>1.6773614450690204</v>
      </c>
      <c r="BA149" s="215">
        <f t="shared" si="62"/>
        <v>169.32446299646469</v>
      </c>
      <c r="BB149" s="217">
        <f t="shared" si="62"/>
        <v>0.52253592315519259</v>
      </c>
      <c r="BC149" s="223"/>
      <c r="BD149" s="23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20"/>
      <c r="BT149" s="20"/>
      <c r="BU149" s="8"/>
      <c r="BV149" s="20"/>
      <c r="BW149" s="20"/>
      <c r="CK149" s="136"/>
      <c r="CL149" s="136"/>
      <c r="CM149" s="136"/>
      <c r="CN149" s="136"/>
      <c r="CO149" s="136"/>
      <c r="CP149" s="136"/>
      <c r="CQ149" s="136"/>
      <c r="CR149" s="136"/>
      <c r="DG149" s="135"/>
      <c r="DH149" s="136"/>
      <c r="DI149" s="136"/>
      <c r="DJ149" s="136"/>
      <c r="DK149" s="136"/>
      <c r="DL149" s="136"/>
      <c r="DM149" s="6"/>
      <c r="DN149" s="6"/>
      <c r="EC149" s="135"/>
      <c r="ED149" s="136"/>
      <c r="EE149" s="136"/>
      <c r="EF149" s="136"/>
      <c r="EG149" s="136"/>
      <c r="EH149" s="136"/>
      <c r="EI149" s="136"/>
      <c r="EJ149" s="136"/>
      <c r="EK149" s="136"/>
      <c r="EL149" s="135"/>
      <c r="EM149" s="135"/>
      <c r="EN149" s="135"/>
      <c r="EO149" s="135"/>
      <c r="EP149" s="135"/>
      <c r="EQ149" s="135"/>
      <c r="ER149" s="135"/>
      <c r="ES149" s="135"/>
      <c r="ET149" s="135"/>
    </row>
    <row r="150" spans="2:150" x14ac:dyDescent="0.25"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27"/>
      <c r="O150" s="372"/>
      <c r="P150" s="367"/>
      <c r="Q150" s="367"/>
      <c r="R150" s="61">
        <v>650</v>
      </c>
      <c r="S150" s="14">
        <v>2494.6559999999999</v>
      </c>
      <c r="T150" s="14">
        <v>42.58558</v>
      </c>
      <c r="U150" s="252">
        <v>2484.1844077426408</v>
      </c>
      <c r="V150" s="253">
        <v>43.406753952141791</v>
      </c>
      <c r="W150" s="2">
        <f t="shared" si="63"/>
        <v>0.41976097134671608</v>
      </c>
      <c r="X150" s="37">
        <f t="shared" si="63"/>
        <v>1.9282911073226925</v>
      </c>
      <c r="Y150" s="215">
        <f t="shared" si="58"/>
        <v>109.65424440438377</v>
      </c>
      <c r="Z150" s="217">
        <f t="shared" si="58"/>
        <v>0.67432665967616867</v>
      </c>
      <c r="AA150" s="223"/>
      <c r="AB150" s="23"/>
      <c r="AC150" s="372"/>
      <c r="AD150" s="367"/>
      <c r="AE150" s="367"/>
      <c r="AF150" s="61">
        <v>650</v>
      </c>
      <c r="AG150" s="14">
        <v>2610.576</v>
      </c>
      <c r="AH150" s="14">
        <v>42.737850000000002</v>
      </c>
      <c r="AI150" s="252">
        <v>2610.4385948805511</v>
      </c>
      <c r="AJ150" s="253">
        <v>43.318499627289142</v>
      </c>
      <c r="AK150" s="2">
        <f t="shared" si="64"/>
        <v>5.2634023851014363E-3</v>
      </c>
      <c r="AL150" s="37">
        <f t="shared" si="64"/>
        <v>1.358630879394122</v>
      </c>
      <c r="AM150" s="215">
        <f t="shared" si="60"/>
        <v>1.8880166850762541E-2</v>
      </c>
      <c r="AN150" s="217">
        <f t="shared" si="60"/>
        <v>0.33715398967101817</v>
      </c>
      <c r="AO150" s="223"/>
      <c r="AP150" s="23"/>
      <c r="AQ150" s="372"/>
      <c r="AR150" s="367"/>
      <c r="AS150" s="367"/>
      <c r="AT150" s="61">
        <v>650</v>
      </c>
      <c r="AU150" s="14">
        <v>2490.9630000000002</v>
      </c>
      <c r="AV150" s="14">
        <v>42.649729999999998</v>
      </c>
      <c r="AW150" s="252">
        <v>2477.6897829693107</v>
      </c>
      <c r="AX150" s="253">
        <v>43.306227486250165</v>
      </c>
      <c r="AY150" s="2">
        <f t="shared" si="65"/>
        <v>0.53285484492099899</v>
      </c>
      <c r="AZ150" s="37">
        <f t="shared" si="65"/>
        <v>1.5392770042158934</v>
      </c>
      <c r="BA150" s="215">
        <f t="shared" si="62"/>
        <v>176.17829034378488</v>
      </c>
      <c r="BB150" s="217">
        <f t="shared" si="62"/>
        <v>0.43098894945278837</v>
      </c>
      <c r="BC150" s="223"/>
      <c r="BD150" s="23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20"/>
      <c r="BT150" s="20"/>
      <c r="BU150" s="8"/>
      <c r="BV150" s="20"/>
      <c r="BW150" s="20"/>
      <c r="CK150" s="136"/>
      <c r="CL150" s="136"/>
      <c r="CM150" s="136"/>
      <c r="CN150" s="136"/>
      <c r="CO150" s="136"/>
      <c r="CP150" s="136"/>
      <c r="CQ150" s="136"/>
      <c r="CR150" s="136"/>
      <c r="DG150" s="135"/>
      <c r="DH150" s="136"/>
      <c r="DI150" s="136"/>
      <c r="DJ150" s="136"/>
      <c r="DK150" s="136"/>
      <c r="DL150" s="136"/>
      <c r="DM150" s="6"/>
      <c r="DN150" s="6"/>
      <c r="EC150" s="135"/>
      <c r="ED150" s="136"/>
      <c r="EE150" s="136"/>
      <c r="EF150" s="136"/>
      <c r="EG150" s="136"/>
      <c r="EH150" s="136"/>
      <c r="EI150" s="136"/>
      <c r="EJ150" s="136"/>
      <c r="EK150" s="136"/>
      <c r="EL150" s="135"/>
      <c r="EM150" s="135"/>
      <c r="EN150" s="135"/>
      <c r="EO150" s="135"/>
      <c r="EP150" s="135"/>
      <c r="EQ150" s="135"/>
      <c r="ER150" s="135"/>
      <c r="ES150" s="135"/>
      <c r="ET150" s="135"/>
    </row>
    <row r="151" spans="2:150" x14ac:dyDescent="0.25"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27"/>
      <c r="O151" s="372"/>
      <c r="P151" s="367"/>
      <c r="Q151" s="367"/>
      <c r="R151" s="61">
        <v>700</v>
      </c>
      <c r="S151" s="14">
        <v>2480.509</v>
      </c>
      <c r="T151" s="14">
        <v>42.131830000000001</v>
      </c>
      <c r="U151" s="252">
        <v>2469.8062101363234</v>
      </c>
      <c r="V151" s="253">
        <v>42.892285302102948</v>
      </c>
      <c r="W151" s="2">
        <f t="shared" si="63"/>
        <v>0.43147555052920877</v>
      </c>
      <c r="X151" s="37">
        <f t="shared" si="63"/>
        <v>1.8049424914677272</v>
      </c>
      <c r="Y151" s="215">
        <f t="shared" si="58"/>
        <v>114.54971086601796</v>
      </c>
      <c r="Z151" s="217">
        <f t="shared" si="58"/>
        <v>0.57829226649648502</v>
      </c>
      <c r="AA151" s="223"/>
      <c r="AB151" s="23"/>
      <c r="AC151" s="372"/>
      <c r="AD151" s="367"/>
      <c r="AE151" s="367"/>
      <c r="AF151" s="61">
        <v>700</v>
      </c>
      <c r="AG151" s="14">
        <v>2595.7950000000001</v>
      </c>
      <c r="AH151" s="14">
        <v>42.279409999999999</v>
      </c>
      <c r="AI151" s="252">
        <v>2596.3878197461449</v>
      </c>
      <c r="AJ151" s="253">
        <v>42.799730684014861</v>
      </c>
      <c r="AK151" s="2">
        <f t="shared" si="64"/>
        <v>2.2837695046984411E-2</v>
      </c>
      <c r="AL151" s="37">
        <f t="shared" si="64"/>
        <v>1.2306715822544885</v>
      </c>
      <c r="AM151" s="215">
        <f t="shared" si="60"/>
        <v>0.3514352514192669</v>
      </c>
      <c r="AN151" s="217">
        <f t="shared" si="60"/>
        <v>0.2707336142136943</v>
      </c>
      <c r="AO151" s="223"/>
      <c r="AP151" s="23"/>
      <c r="AQ151" s="372"/>
      <c r="AR151" s="367"/>
      <c r="AS151" s="367"/>
      <c r="AT151" s="61">
        <v>700</v>
      </c>
      <c r="AU151" s="14">
        <v>2476.8429999999998</v>
      </c>
      <c r="AV151" s="14">
        <v>42.202289999999998</v>
      </c>
      <c r="AW151" s="252">
        <v>2463.30937335523</v>
      </c>
      <c r="AX151" s="253">
        <v>42.786883743416404</v>
      </c>
      <c r="AY151" s="2">
        <f t="shared" si="65"/>
        <v>0.5464063182353428</v>
      </c>
      <c r="AZ151" s="37">
        <f t="shared" si="65"/>
        <v>1.3852180614284337</v>
      </c>
      <c r="BA151" s="215">
        <f t="shared" si="62"/>
        <v>183.15905016002336</v>
      </c>
      <c r="BB151" s="217">
        <f t="shared" si="62"/>
        <v>0.34174984484160636</v>
      </c>
      <c r="BC151" s="223"/>
      <c r="BD151" s="23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20"/>
      <c r="BT151" s="20"/>
      <c r="BU151" s="8"/>
      <c r="BV151" s="20"/>
      <c r="BW151" s="20"/>
      <c r="CK151" s="136"/>
      <c r="CL151" s="136"/>
      <c r="CM151" s="136"/>
      <c r="CN151" s="136"/>
      <c r="CO151" s="136"/>
      <c r="CP151" s="136"/>
      <c r="CQ151" s="136"/>
      <c r="CR151" s="136"/>
      <c r="DG151" s="135"/>
      <c r="DH151" s="136"/>
      <c r="DI151" s="136"/>
      <c r="DJ151" s="136"/>
      <c r="DK151" s="136"/>
      <c r="DL151" s="136"/>
      <c r="DM151" s="6"/>
      <c r="DN151" s="6"/>
      <c r="EC151" s="135"/>
      <c r="ED151" s="136"/>
      <c r="EE151" s="136"/>
      <c r="EF151" s="136"/>
      <c r="EG151" s="136"/>
      <c r="EH151" s="136"/>
      <c r="EI151" s="136"/>
      <c r="EJ151" s="136"/>
      <c r="EK151" s="136"/>
      <c r="EL151" s="135"/>
      <c r="EM151" s="135"/>
      <c r="EN151" s="135"/>
      <c r="EO151" s="135"/>
      <c r="EP151" s="135"/>
      <c r="EQ151" s="135"/>
      <c r="ER151" s="135"/>
      <c r="ES151" s="135"/>
      <c r="ET151" s="135"/>
    </row>
    <row r="152" spans="2:150" x14ac:dyDescent="0.25"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27"/>
      <c r="O152" s="372"/>
      <c r="P152" s="367"/>
      <c r="Q152" s="367"/>
      <c r="R152" s="61">
        <v>750</v>
      </c>
      <c r="S152" s="14">
        <v>2466.3969999999999</v>
      </c>
      <c r="T152" s="14">
        <v>41.67521</v>
      </c>
      <c r="U152" s="252">
        <v>2455.4637717102132</v>
      </c>
      <c r="V152" s="253">
        <v>42.371226831893807</v>
      </c>
      <c r="W152" s="2">
        <f t="shared" si="63"/>
        <v>0.44328744682168819</v>
      </c>
      <c r="X152" s="37">
        <f t="shared" si="63"/>
        <v>1.6700979596594889</v>
      </c>
      <c r="Y152" s="215">
        <f t="shared" si="58"/>
        <v>119.53548083659247</v>
      </c>
      <c r="Z152" s="217">
        <f t="shared" si="58"/>
        <v>0.48443943027949249</v>
      </c>
      <c r="AA152" s="223"/>
      <c r="AB152" s="23"/>
      <c r="AC152" s="372"/>
      <c r="AD152" s="367"/>
      <c r="AE152" s="367"/>
      <c r="AF152" s="61">
        <v>750</v>
      </c>
      <c r="AG152" s="14">
        <v>2581.0500000000002</v>
      </c>
      <c r="AH152" s="14">
        <v>41.81879</v>
      </c>
      <c r="AI152" s="252">
        <v>2582.3742199185835</v>
      </c>
      <c r="AJ152" s="253">
        <v>42.274921640527019</v>
      </c>
      <c r="AK152" s="2">
        <f t="shared" si="64"/>
        <v>5.1305473298981684E-2</v>
      </c>
      <c r="AL152" s="37">
        <f t="shared" si="64"/>
        <v>1.0907337121112759</v>
      </c>
      <c r="AM152" s="215">
        <f t="shared" si="60"/>
        <v>1.753558392772939</v>
      </c>
      <c r="AN152" s="217">
        <f t="shared" si="60"/>
        <v>0.20805607348986974</v>
      </c>
      <c r="AO152" s="223"/>
      <c r="AP152" s="23"/>
      <c r="AQ152" s="372"/>
      <c r="AR152" s="367"/>
      <c r="AS152" s="367"/>
      <c r="AT152" s="61">
        <v>750</v>
      </c>
      <c r="AU152" s="14">
        <v>2462.7579999999998</v>
      </c>
      <c r="AV152" s="14">
        <v>41.752099999999999</v>
      </c>
      <c r="AW152" s="252">
        <v>2448.9653963245255</v>
      </c>
      <c r="AX152" s="253">
        <v>42.261539284796271</v>
      </c>
      <c r="AY152" s="2">
        <f t="shared" si="65"/>
        <v>0.56004705600283555</v>
      </c>
      <c r="AZ152" s="37">
        <f t="shared" si="65"/>
        <v>1.2201524828601971</v>
      </c>
      <c r="BA152" s="215">
        <f t="shared" si="62"/>
        <v>190.23591614870747</v>
      </c>
      <c r="BB152" s="217">
        <f t="shared" si="62"/>
        <v>0.25952838489373747</v>
      </c>
      <c r="BC152" s="223"/>
      <c r="BD152" s="23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20"/>
      <c r="BT152" s="20"/>
      <c r="BU152" s="8"/>
      <c r="BV152" s="20"/>
      <c r="BW152" s="20"/>
      <c r="CK152" s="136"/>
      <c r="CL152" s="136"/>
      <c r="CM152" s="136"/>
      <c r="CN152" s="136"/>
      <c r="CO152" s="136"/>
      <c r="CP152" s="136"/>
      <c r="CQ152" s="136"/>
      <c r="CR152" s="136"/>
      <c r="DG152" s="135"/>
      <c r="DH152" s="136"/>
      <c r="DI152" s="136"/>
      <c r="DJ152" s="136"/>
      <c r="DK152" s="136"/>
      <c r="DL152" s="136"/>
      <c r="DM152" s="6"/>
      <c r="DN152" s="6"/>
      <c r="EC152" s="135"/>
      <c r="ED152" s="136"/>
      <c r="EE152" s="136"/>
      <c r="EF152" s="136"/>
      <c r="EG152" s="136"/>
      <c r="EH152" s="136"/>
      <c r="EI152" s="136"/>
      <c r="EJ152" s="136"/>
      <c r="EK152" s="136"/>
      <c r="EL152" s="135"/>
      <c r="EM152" s="135"/>
      <c r="EN152" s="135"/>
      <c r="EO152" s="135"/>
      <c r="EP152" s="135"/>
      <c r="EQ152" s="135"/>
      <c r="ER152" s="135"/>
      <c r="ES152" s="135"/>
      <c r="ET152" s="135"/>
    </row>
    <row r="153" spans="2:150" x14ac:dyDescent="0.25"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27"/>
      <c r="O153" s="372"/>
      <c r="P153" s="367"/>
      <c r="Q153" s="367"/>
      <c r="R153" s="61">
        <v>800</v>
      </c>
      <c r="S153" s="14">
        <v>2452.319</v>
      </c>
      <c r="T153" s="14">
        <v>41.215949999999999</v>
      </c>
      <c r="U153" s="252">
        <v>2441.1580994507308</v>
      </c>
      <c r="V153" s="253">
        <v>41.844670167702738</v>
      </c>
      <c r="W153" s="2">
        <f t="shared" si="63"/>
        <v>0.45511617979835295</v>
      </c>
      <c r="X153" s="37">
        <f t="shared" si="63"/>
        <v>1.525429276051476</v>
      </c>
      <c r="Y153" s="215">
        <f t="shared" si="58"/>
        <v>124.56570107067691</v>
      </c>
      <c r="Z153" s="217">
        <f t="shared" si="58"/>
        <v>0.39528904927615938</v>
      </c>
      <c r="AA153" s="223"/>
      <c r="AB153" s="23"/>
      <c r="AC153" s="372"/>
      <c r="AD153" s="367"/>
      <c r="AE153" s="367"/>
      <c r="AF153" s="61">
        <v>800</v>
      </c>
      <c r="AG153" s="14">
        <v>2566.3409999999999</v>
      </c>
      <c r="AH153" s="14">
        <v>41.35615</v>
      </c>
      <c r="AI153" s="252">
        <v>2568.3987293620207</v>
      </c>
      <c r="AJ153" s="253">
        <v>41.745112806602904</v>
      </c>
      <c r="AK153" s="2">
        <f t="shared" si="64"/>
        <v>8.0181447516944809E-2</v>
      </c>
      <c r="AL153" s="37">
        <f t="shared" si="64"/>
        <v>0.94051986609707317</v>
      </c>
      <c r="AM153" s="215">
        <f t="shared" si="60"/>
        <v>4.2342501273226789</v>
      </c>
      <c r="AN153" s="217">
        <f t="shared" si="60"/>
        <v>0.15129206492040867</v>
      </c>
      <c r="AO153" s="223"/>
      <c r="AP153" s="23"/>
      <c r="AQ153" s="372"/>
      <c r="AR153" s="367"/>
      <c r="AS153" s="367"/>
      <c r="AT153" s="61">
        <v>800</v>
      </c>
      <c r="AU153" s="14">
        <v>2448.7080000000001</v>
      </c>
      <c r="AV153" s="14">
        <v>41.299349999999997</v>
      </c>
      <c r="AW153" s="252">
        <v>2434.6587785026736</v>
      </c>
      <c r="AX153" s="253">
        <v>41.731232380867056</v>
      </c>
      <c r="AY153" s="2">
        <f t="shared" si="65"/>
        <v>0.57374017225926777</v>
      </c>
      <c r="AZ153" s="37">
        <f t="shared" si="65"/>
        <v>1.0457365088483443</v>
      </c>
      <c r="BA153" s="215">
        <f t="shared" si="62"/>
        <v>197.38062468094023</v>
      </c>
      <c r="BB153" s="217">
        <f t="shared" si="62"/>
        <v>0.18652239090339912</v>
      </c>
      <c r="BC153" s="223"/>
      <c r="BD153" s="23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20"/>
      <c r="BT153" s="20"/>
      <c r="BU153" s="8"/>
      <c r="BV153" s="20"/>
      <c r="BW153" s="20"/>
      <c r="CI153" s="136"/>
      <c r="CJ153" s="136"/>
      <c r="CK153" s="136"/>
      <c r="CL153" s="136"/>
      <c r="CM153" s="136"/>
      <c r="CN153" s="136"/>
      <c r="CO153" s="136"/>
      <c r="CP153" s="136"/>
      <c r="CQ153" s="136"/>
      <c r="CR153" s="136"/>
      <c r="DE153" s="135"/>
      <c r="DF153" s="135"/>
      <c r="DG153" s="135"/>
      <c r="DH153" s="136"/>
      <c r="DI153" s="136"/>
      <c r="DJ153" s="136"/>
      <c r="DK153" s="136"/>
      <c r="DL153" s="136"/>
      <c r="DM153" s="6"/>
      <c r="DN153" s="6"/>
      <c r="EA153" s="135"/>
      <c r="EB153" s="135"/>
      <c r="EC153" s="135"/>
      <c r="ED153" s="136"/>
      <c r="EE153" s="136"/>
      <c r="EF153" s="136"/>
      <c r="EG153" s="136"/>
      <c r="EH153" s="136"/>
      <c r="EI153" s="136"/>
      <c r="EJ153" s="136"/>
      <c r="EK153" s="136"/>
      <c r="EL153" s="135"/>
      <c r="EM153" s="135"/>
      <c r="EN153" s="135"/>
      <c r="EO153" s="135"/>
      <c r="EP153" s="135"/>
      <c r="EQ153" s="135"/>
      <c r="ER153" s="135"/>
      <c r="ES153" s="135"/>
      <c r="ET153" s="135"/>
    </row>
    <row r="154" spans="2:150" x14ac:dyDescent="0.25"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27"/>
      <c r="O154" s="372"/>
      <c r="P154" s="367"/>
      <c r="Q154" s="367"/>
      <c r="R154" s="61">
        <v>850</v>
      </c>
      <c r="S154" s="14">
        <v>2438.2750000000001</v>
      </c>
      <c r="T154" s="14">
        <v>40.754159999999999</v>
      </c>
      <c r="U154" s="252">
        <v>2426.8900508325032</v>
      </c>
      <c r="V154" s="253">
        <v>41.313526990898204</v>
      </c>
      <c r="W154" s="2">
        <f t="shared" si="63"/>
        <v>0.46692637899731859</v>
      </c>
      <c r="X154" s="37">
        <f t="shared" si="63"/>
        <v>1.3725396153379315</v>
      </c>
      <c r="Y154" s="215">
        <f t="shared" si="58"/>
        <v>129.61706754648768</v>
      </c>
      <c r="Z154" s="217">
        <f t="shared" si="58"/>
        <v>0.31289143050651264</v>
      </c>
      <c r="AA154" s="223"/>
      <c r="AB154" s="23"/>
      <c r="AC154" s="372"/>
      <c r="AD154" s="367"/>
      <c r="AE154" s="367"/>
      <c r="AF154" s="61">
        <v>850</v>
      </c>
      <c r="AG154" s="14">
        <v>2551.6680000000001</v>
      </c>
      <c r="AH154" s="14">
        <v>40.891539999999999</v>
      </c>
      <c r="AI154" s="252">
        <v>2554.4621394931505</v>
      </c>
      <c r="AJ154" s="253">
        <v>41.211166134325076</v>
      </c>
      <c r="AK154" s="2">
        <f t="shared" si="64"/>
        <v>0.10950247027240206</v>
      </c>
      <c r="AL154" s="37">
        <f t="shared" si="64"/>
        <v>0.78164367085484376</v>
      </c>
      <c r="AM154" s="215">
        <f t="shared" si="60"/>
        <v>7.8072155071827547</v>
      </c>
      <c r="AN154" s="217">
        <f t="shared" si="60"/>
        <v>0.10216086574359204</v>
      </c>
      <c r="AO154" s="223"/>
      <c r="AP154" s="23"/>
      <c r="AQ154" s="372"/>
      <c r="AR154" s="367"/>
      <c r="AS154" s="367"/>
      <c r="AT154" s="61">
        <v>850</v>
      </c>
      <c r="AU154" s="14">
        <v>2434.692</v>
      </c>
      <c r="AV154" s="14">
        <v>40.844119999999997</v>
      </c>
      <c r="AW154" s="252">
        <v>2420.3903042333736</v>
      </c>
      <c r="AX154" s="253">
        <v>41.196822492587025</v>
      </c>
      <c r="AY154" s="2">
        <f t="shared" si="65"/>
        <v>0.58741293628214086</v>
      </c>
      <c r="AZ154" s="37">
        <f t="shared" si="65"/>
        <v>0.86353309261413369</v>
      </c>
      <c r="BA154" s="215">
        <f t="shared" si="62"/>
        <v>204.53850180113895</v>
      </c>
      <c r="BB154" s="217">
        <f t="shared" si="62"/>
        <v>0.12439904827710248</v>
      </c>
      <c r="BC154" s="223"/>
      <c r="BD154" s="23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20"/>
      <c r="BT154" s="20"/>
      <c r="BU154" s="8"/>
      <c r="BV154" s="20"/>
      <c r="BW154" s="20"/>
      <c r="CI154" s="136"/>
      <c r="CJ154" s="136"/>
      <c r="CK154" s="136"/>
      <c r="CL154" s="136"/>
      <c r="CM154" s="136"/>
      <c r="CN154" s="136"/>
      <c r="CO154" s="136"/>
      <c r="CP154" s="136"/>
      <c r="CQ154" s="136"/>
      <c r="CR154" s="136"/>
      <c r="DE154" s="135"/>
      <c r="DF154" s="135"/>
      <c r="DG154" s="135"/>
      <c r="DH154" s="136"/>
      <c r="DI154" s="136"/>
      <c r="DJ154" s="136"/>
      <c r="DK154" s="136"/>
      <c r="DL154" s="136"/>
      <c r="DM154" s="6"/>
      <c r="DN154" s="6"/>
      <c r="EA154" s="135"/>
      <c r="EB154" s="135"/>
      <c r="EC154" s="135"/>
      <c r="ED154" s="136"/>
      <c r="EE154" s="136"/>
      <c r="EF154" s="136"/>
      <c r="EG154" s="136"/>
      <c r="EH154" s="136"/>
      <c r="EI154" s="136"/>
      <c r="EJ154" s="136"/>
      <c r="EK154" s="136"/>
      <c r="EL154" s="135"/>
      <c r="EM154" s="135"/>
      <c r="EN154" s="135"/>
      <c r="EO154" s="135"/>
      <c r="EP154" s="135"/>
      <c r="EQ154" s="135"/>
      <c r="ER154" s="135"/>
      <c r="ES154" s="135"/>
      <c r="ET154" s="135"/>
    </row>
    <row r="155" spans="2:150" x14ac:dyDescent="0.25"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27"/>
      <c r="O155" s="372"/>
      <c r="P155" s="367"/>
      <c r="Q155" s="367"/>
      <c r="R155" s="61">
        <v>900</v>
      </c>
      <c r="S155" s="14">
        <v>2422.0149999999999</v>
      </c>
      <c r="T155" s="14">
        <v>40.215870000000002</v>
      </c>
      <c r="U155" s="252">
        <v>2412.660358505183</v>
      </c>
      <c r="V155" s="253">
        <v>40.77855856457505</v>
      </c>
      <c r="W155" s="2">
        <f t="shared" si="63"/>
        <v>0.38623383813960116</v>
      </c>
      <c r="X155" s="37">
        <f t="shared" si="63"/>
        <v>1.3991704383743224</v>
      </c>
      <c r="Y155" s="215">
        <f t="shared" si="58"/>
        <v>87.509317496549428</v>
      </c>
      <c r="Z155" s="217">
        <f t="shared" si="58"/>
        <v>0.31661842070352758</v>
      </c>
      <c r="AA155" s="223"/>
      <c r="AB155" s="23"/>
      <c r="AC155" s="372"/>
      <c r="AD155" s="367"/>
      <c r="AE155" s="367"/>
      <c r="AF155" s="61">
        <v>900</v>
      </c>
      <c r="AG155" s="14">
        <v>2534.6790000000001</v>
      </c>
      <c r="AH155" s="14">
        <v>40.350499999999997</v>
      </c>
      <c r="AI155" s="252">
        <v>2540.5651236643744</v>
      </c>
      <c r="AJ155" s="253">
        <v>40.673795667246218</v>
      </c>
      <c r="AK155" s="2">
        <f t="shared" si="64"/>
        <v>0.23222363322433653</v>
      </c>
      <c r="AL155" s="37">
        <f t="shared" si="64"/>
        <v>0.80121849108739873</v>
      </c>
      <c r="AM155" s="215">
        <f t="shared" si="60"/>
        <v>34.64645179230692</v>
      </c>
      <c r="AN155" s="217">
        <f t="shared" si="60"/>
        <v>0.10452008846017914</v>
      </c>
      <c r="AO155" s="223"/>
      <c r="AP155" s="23"/>
      <c r="AQ155" s="372"/>
      <c r="AR155" s="367"/>
      <c r="AS155" s="367"/>
      <c r="AT155" s="61">
        <v>900</v>
      </c>
      <c r="AU155" s="14">
        <v>2418.4659999999999</v>
      </c>
      <c r="AV155" s="14">
        <v>40.313360000000003</v>
      </c>
      <c r="AW155" s="252">
        <v>2406.1606401253021</v>
      </c>
      <c r="AX155" s="253">
        <v>40.659020926899075</v>
      </c>
      <c r="AY155" s="2">
        <f t="shared" si="65"/>
        <v>0.50880847093561965</v>
      </c>
      <c r="AZ155" s="37">
        <f t="shared" si="65"/>
        <v>0.85743517012492076</v>
      </c>
      <c r="BA155" s="215">
        <f t="shared" si="62"/>
        <v>151.4218816458237</v>
      </c>
      <c r="BB155" s="217">
        <f t="shared" si="62"/>
        <v>0.11948147638472546</v>
      </c>
      <c r="BC155" s="223"/>
      <c r="BD155" s="23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20"/>
      <c r="BT155" s="20"/>
      <c r="BU155" s="8"/>
      <c r="BV155" s="20"/>
      <c r="BW155" s="20"/>
      <c r="CI155" s="136"/>
      <c r="CJ155" s="136"/>
      <c r="CK155" s="136"/>
      <c r="CL155" s="136"/>
      <c r="CM155" s="136"/>
      <c r="CN155" s="136"/>
      <c r="CO155" s="136"/>
      <c r="CP155" s="136"/>
      <c r="CQ155" s="136"/>
      <c r="CR155" s="136"/>
      <c r="DE155" s="135"/>
      <c r="DF155" s="135"/>
      <c r="DG155" s="135"/>
      <c r="DH155" s="136"/>
      <c r="DI155" s="136"/>
      <c r="DJ155" s="136"/>
      <c r="DK155" s="136"/>
      <c r="DL155" s="136"/>
      <c r="DM155" s="6"/>
      <c r="DN155" s="6"/>
      <c r="EA155" s="135"/>
      <c r="EB155" s="135"/>
      <c r="EC155" s="135"/>
      <c r="ED155" s="136"/>
      <c r="EE155" s="136"/>
      <c r="EF155" s="136"/>
      <c r="EG155" s="136"/>
      <c r="EH155" s="136"/>
      <c r="EI155" s="136"/>
      <c r="EJ155" s="136"/>
      <c r="EK155" s="136"/>
      <c r="EL155" s="135"/>
      <c r="EM155" s="135"/>
      <c r="EN155" s="135"/>
      <c r="EO155" s="135"/>
      <c r="EP155" s="135"/>
      <c r="EQ155" s="135"/>
      <c r="ER155" s="135"/>
      <c r="ES155" s="135"/>
      <c r="ET155" s="135"/>
    </row>
    <row r="156" spans="2:150" x14ac:dyDescent="0.25"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27"/>
      <c r="O156" s="372"/>
      <c r="P156" s="367"/>
      <c r="Q156" s="367"/>
      <c r="R156" s="61">
        <v>950</v>
      </c>
      <c r="S156" s="14">
        <v>2407.703</v>
      </c>
      <c r="T156" s="14">
        <v>39.724530000000001</v>
      </c>
      <c r="U156" s="252">
        <v>2398.4696509298728</v>
      </c>
      <c r="V156" s="253">
        <v>40.240400431513294</v>
      </c>
      <c r="W156" s="2">
        <f t="shared" si="63"/>
        <v>0.38349202829946771</v>
      </c>
      <c r="X156" s="37">
        <f t="shared" si="63"/>
        <v>1.2986193455612747</v>
      </c>
      <c r="Y156" s="215">
        <f t="shared" si="58"/>
        <v>85.254735050817587</v>
      </c>
      <c r="Z156" s="217">
        <f t="shared" si="58"/>
        <v>0.26612230210971038</v>
      </c>
      <c r="AA156" s="223"/>
      <c r="AB156" s="23"/>
      <c r="AC156" s="372"/>
      <c r="AD156" s="367"/>
      <c r="AE156" s="367"/>
      <c r="AF156" s="61">
        <v>950</v>
      </c>
      <c r="AG156" s="14">
        <v>2519.7249999999999</v>
      </c>
      <c r="AH156" s="14">
        <v>39.871870000000001</v>
      </c>
      <c r="AI156" s="252">
        <v>2526.7082574675796</v>
      </c>
      <c r="AJ156" s="253">
        <v>40.13359280827531</v>
      </c>
      <c r="AK156" s="2">
        <f t="shared" si="64"/>
        <v>0.2771436354197277</v>
      </c>
      <c r="AL156" s="37">
        <f t="shared" si="64"/>
        <v>0.65640966494751485</v>
      </c>
      <c r="AM156" s="215">
        <f t="shared" si="60"/>
        <v>48.765884858508109</v>
      </c>
      <c r="AN156" s="217">
        <f t="shared" si="60"/>
        <v>6.8498828371513998E-2</v>
      </c>
      <c r="AO156" s="223"/>
      <c r="AP156" s="23"/>
      <c r="AQ156" s="372"/>
      <c r="AR156" s="367"/>
      <c r="AS156" s="367"/>
      <c r="AT156" s="61">
        <v>950</v>
      </c>
      <c r="AU156" s="14">
        <v>2404.1840000000002</v>
      </c>
      <c r="AV156" s="14">
        <v>39.823259999999998</v>
      </c>
      <c r="AW156" s="252">
        <v>2391.9703553908998</v>
      </c>
      <c r="AX156" s="253">
        <v>40.118416255248128</v>
      </c>
      <c r="AY156" s="2">
        <f t="shared" si="65"/>
        <v>0.50801621710735767</v>
      </c>
      <c r="AZ156" s="37">
        <f t="shared" si="65"/>
        <v>0.74116547778391473</v>
      </c>
      <c r="BA156" s="215">
        <f t="shared" si="62"/>
        <v>149.1731146374062</v>
      </c>
      <c r="BB156" s="217">
        <f t="shared" si="62"/>
        <v>8.7117215012099625E-2</v>
      </c>
      <c r="BC156" s="223"/>
      <c r="BD156" s="23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20"/>
      <c r="BT156" s="20"/>
      <c r="BU156" s="8"/>
      <c r="BV156" s="20"/>
      <c r="BW156" s="20"/>
      <c r="CI156" s="136"/>
      <c r="CJ156" s="136"/>
      <c r="CK156" s="136"/>
      <c r="CL156" s="136"/>
      <c r="CM156" s="136"/>
      <c r="CN156" s="136"/>
      <c r="CO156" s="136"/>
      <c r="CP156" s="136"/>
      <c r="CQ156" s="136"/>
      <c r="CR156" s="136"/>
      <c r="DE156" s="135"/>
      <c r="DF156" s="135"/>
      <c r="DG156" s="135"/>
      <c r="DH156" s="136"/>
      <c r="DI156" s="136"/>
      <c r="DJ156" s="136"/>
      <c r="DK156" s="136"/>
      <c r="DL156" s="136"/>
      <c r="DM156" s="6"/>
      <c r="DN156" s="6"/>
      <c r="EA156" s="135"/>
      <c r="EB156" s="135"/>
      <c r="EC156" s="135"/>
      <c r="ED156" s="136"/>
      <c r="EE156" s="136"/>
      <c r="EF156" s="136"/>
      <c r="EG156" s="136"/>
      <c r="EH156" s="136"/>
      <c r="EI156" s="136"/>
      <c r="EJ156" s="136"/>
      <c r="EK156" s="136"/>
      <c r="EL156" s="135"/>
      <c r="EM156" s="135"/>
      <c r="EN156" s="135"/>
      <c r="EO156" s="135"/>
      <c r="EP156" s="135"/>
      <c r="EQ156" s="135"/>
      <c r="ER156" s="135"/>
      <c r="ES156" s="135"/>
      <c r="ET156" s="135"/>
    </row>
    <row r="157" spans="2:150" x14ac:dyDescent="0.25"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27"/>
      <c r="O157" s="372"/>
      <c r="P157" s="367"/>
      <c r="Q157" s="367"/>
      <c r="R157" s="61">
        <v>1000</v>
      </c>
      <c r="S157" s="14">
        <v>2393.4279999999999</v>
      </c>
      <c r="T157" s="14">
        <v>39.224420000000002</v>
      </c>
      <c r="U157" s="252">
        <v>2384.3184696275016</v>
      </c>
      <c r="V157" s="253">
        <v>39.699583072463817</v>
      </c>
      <c r="W157" s="2">
        <f t="shared" si="63"/>
        <v>0.38060599159441122</v>
      </c>
      <c r="X157" s="37">
        <f t="shared" si="63"/>
        <v>1.2113960447695968</v>
      </c>
      <c r="Y157" s="215">
        <f t="shared" si="58"/>
        <v>82.983543607468732</v>
      </c>
      <c r="Z157" s="217">
        <f t="shared" si="58"/>
        <v>0.22577994543325244</v>
      </c>
      <c r="AA157" s="223"/>
      <c r="AB157" s="23"/>
      <c r="AC157" s="372"/>
      <c r="AD157" s="367"/>
      <c r="AE157" s="367"/>
      <c r="AF157" s="61">
        <v>1000</v>
      </c>
      <c r="AG157" s="14">
        <v>2504.8090000000002</v>
      </c>
      <c r="AH157" s="14">
        <v>39.391539999999999</v>
      </c>
      <c r="AI157" s="252">
        <v>2512.8920355696655</v>
      </c>
      <c r="AJ157" s="253">
        <v>39.591047286825237</v>
      </c>
      <c r="AK157" s="2">
        <f t="shared" si="64"/>
        <v>0.32270067576670708</v>
      </c>
      <c r="AL157" s="37">
        <f t="shared" si="64"/>
        <v>0.50647242231514156</v>
      </c>
      <c r="AM157" s="215">
        <f t="shared" si="60"/>
        <v>65.335464020474419</v>
      </c>
      <c r="AN157" s="217">
        <f t="shared" si="60"/>
        <v>3.9803157496367737E-2</v>
      </c>
      <c r="AO157" s="223"/>
      <c r="AP157" s="23"/>
      <c r="AQ157" s="372"/>
      <c r="AR157" s="367"/>
      <c r="AS157" s="367"/>
      <c r="AT157" s="61">
        <v>1000</v>
      </c>
      <c r="AU157" s="14">
        <v>2389.94</v>
      </c>
      <c r="AV157" s="14">
        <v>39.32978</v>
      </c>
      <c r="AW157" s="252">
        <v>2377.8199386960191</v>
      </c>
      <c r="AX157" s="253">
        <v>39.575495388359776</v>
      </c>
      <c r="AY157" s="2">
        <f t="shared" si="65"/>
        <v>0.50712826698498481</v>
      </c>
      <c r="AZ157" s="37">
        <f t="shared" si="65"/>
        <v>0.62475657977180876</v>
      </c>
      <c r="BA157" s="215">
        <f t="shared" si="62"/>
        <v>146.89588601225634</v>
      </c>
      <c r="BB157" s="217">
        <f t="shared" si="62"/>
        <v>6.0376052076795993E-2</v>
      </c>
      <c r="BC157" s="223"/>
      <c r="BD157" s="23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20"/>
      <c r="BT157" s="20"/>
      <c r="BU157" s="8"/>
      <c r="BV157" s="20"/>
      <c r="BW157" s="20"/>
      <c r="CI157" s="136"/>
      <c r="CJ157" s="136"/>
      <c r="CK157" s="136"/>
      <c r="CL157" s="136"/>
      <c r="CM157" s="136"/>
      <c r="CN157" s="136"/>
      <c r="CO157" s="136"/>
      <c r="CP157" s="136"/>
      <c r="CQ157" s="136"/>
      <c r="CR157" s="136"/>
      <c r="DE157" s="135"/>
      <c r="DF157" s="135"/>
      <c r="DG157" s="135"/>
      <c r="DH157" s="136"/>
      <c r="DI157" s="136"/>
      <c r="DJ157" s="136"/>
      <c r="DK157" s="136"/>
      <c r="DL157" s="136"/>
      <c r="DM157" s="6"/>
      <c r="DN157" s="6"/>
      <c r="EA157" s="135"/>
      <c r="EB157" s="135"/>
      <c r="EC157" s="135"/>
      <c r="ED157" s="136"/>
      <c r="EE157" s="136"/>
      <c r="EF157" s="136"/>
      <c r="EG157" s="136"/>
      <c r="EH157" s="136"/>
      <c r="EI157" s="136"/>
      <c r="EJ157" s="136"/>
      <c r="EK157" s="136"/>
      <c r="EL157" s="135"/>
      <c r="EM157" s="135"/>
      <c r="EN157" s="135"/>
      <c r="EO157" s="135"/>
      <c r="EP157" s="135"/>
      <c r="EQ157" s="135"/>
      <c r="ER157" s="135"/>
      <c r="ES157" s="135"/>
      <c r="ET157" s="135"/>
    </row>
    <row r="158" spans="2:150" x14ac:dyDescent="0.25"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27"/>
      <c r="O158" s="372"/>
      <c r="P158" s="367"/>
      <c r="Q158" s="367"/>
      <c r="R158" s="61">
        <v>1050</v>
      </c>
      <c r="S158" s="14">
        <v>2379.1909999999998</v>
      </c>
      <c r="T158" s="14">
        <v>38.72983</v>
      </c>
      <c r="U158" s="252">
        <v>2370.2072835932763</v>
      </c>
      <c r="V158" s="253">
        <v>39.156549184312688</v>
      </c>
      <c r="W158" s="2">
        <f t="shared" si="63"/>
        <v>0.37759542662709672</v>
      </c>
      <c r="X158" s="37">
        <f t="shared" si="63"/>
        <v>1.1017842947224092</v>
      </c>
      <c r="Y158" s="215">
        <f t="shared" si="58"/>
        <v>80.707160476432776</v>
      </c>
      <c r="Z158" s="217">
        <f t="shared" si="58"/>
        <v>0.18208926226048586</v>
      </c>
      <c r="AA158" s="223"/>
      <c r="AB158" s="23"/>
      <c r="AC158" s="372"/>
      <c r="AD158" s="367"/>
      <c r="AE158" s="367"/>
      <c r="AF158" s="61">
        <v>1050</v>
      </c>
      <c r="AG158" s="14">
        <v>2489.931</v>
      </c>
      <c r="AH158" s="14">
        <v>38.912790000000001</v>
      </c>
      <c r="AI158" s="252">
        <v>2499.1168856701024</v>
      </c>
      <c r="AJ158" s="253">
        <v>39.046564555752319</v>
      </c>
      <c r="AK158" s="2">
        <f t="shared" si="64"/>
        <v>0.36892129420864994</v>
      </c>
      <c r="AL158" s="37">
        <f t="shared" si="64"/>
        <v>0.34378042734103048</v>
      </c>
      <c r="AM158" s="215">
        <f t="shared" si="60"/>
        <v>84.380495544192243</v>
      </c>
      <c r="AN158" s="217">
        <f t="shared" si="60"/>
        <v>1.7895631766729977E-2</v>
      </c>
      <c r="AO158" s="223"/>
      <c r="AP158" s="23"/>
      <c r="AQ158" s="372"/>
      <c r="AR158" s="367"/>
      <c r="AS158" s="367"/>
      <c r="AT158" s="61">
        <v>1050</v>
      </c>
      <c r="AU158" s="14">
        <v>2375.7350000000001</v>
      </c>
      <c r="AV158" s="14">
        <v>38.839680000000001</v>
      </c>
      <c r="AW158" s="252">
        <v>2363.7098121166478</v>
      </c>
      <c r="AX158" s="253">
        <v>39.030661047852512</v>
      </c>
      <c r="AY158" s="2">
        <f t="shared" si="65"/>
        <v>0.50616705496835179</v>
      </c>
      <c r="AZ158" s="37">
        <f t="shared" si="65"/>
        <v>0.49171632684025773</v>
      </c>
      <c r="BA158" s="215">
        <f t="shared" si="62"/>
        <v>144.60514362992473</v>
      </c>
      <c r="BB158" s="217">
        <f t="shared" si="62"/>
        <v>3.6473760638842806E-2</v>
      </c>
      <c r="BC158" s="223"/>
      <c r="BD158" s="23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20"/>
      <c r="BT158" s="20"/>
      <c r="BU158" s="8"/>
      <c r="BV158" s="20"/>
      <c r="BW158" s="20"/>
      <c r="CI158" s="136"/>
      <c r="CJ158" s="136"/>
      <c r="CK158" s="136"/>
      <c r="CL158" s="136"/>
      <c r="CM158" s="136"/>
      <c r="CN158" s="136"/>
      <c r="CO158" s="136"/>
      <c r="CP158" s="136"/>
      <c r="CQ158" s="136"/>
      <c r="CR158" s="136"/>
      <c r="DE158" s="135"/>
      <c r="DF158" s="135"/>
      <c r="DG158" s="135"/>
      <c r="DH158" s="136"/>
      <c r="DI158" s="136"/>
      <c r="DJ158" s="136"/>
      <c r="DK158" s="136"/>
      <c r="DL158" s="136"/>
      <c r="DM158" s="6"/>
      <c r="DN158" s="6"/>
      <c r="EA158" s="135"/>
      <c r="EB158" s="135"/>
      <c r="EC158" s="135"/>
      <c r="ED158" s="136"/>
      <c r="EE158" s="136"/>
      <c r="EF158" s="136"/>
      <c r="EG158" s="136"/>
      <c r="EH158" s="136"/>
      <c r="EI158" s="136"/>
      <c r="EJ158" s="136"/>
      <c r="EK158" s="136"/>
      <c r="EL158" s="135"/>
      <c r="EM158" s="135"/>
      <c r="EN158" s="135"/>
      <c r="EO158" s="135"/>
      <c r="EP158" s="135"/>
      <c r="EQ158" s="135"/>
      <c r="ER158" s="135"/>
      <c r="ES158" s="135"/>
      <c r="ET158" s="135"/>
    </row>
    <row r="159" spans="2:150" x14ac:dyDescent="0.25"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27"/>
      <c r="O159" s="372"/>
      <c r="P159" s="367"/>
      <c r="Q159" s="367"/>
      <c r="R159" s="61">
        <v>1100</v>
      </c>
      <c r="S159" s="14">
        <v>2364.982</v>
      </c>
      <c r="T159" s="14">
        <v>38.235669999999999</v>
      </c>
      <c r="U159" s="252">
        <v>2356.1365013408704</v>
      </c>
      <c r="V159" s="253">
        <v>38.611668129775474</v>
      </c>
      <c r="W159" s="2">
        <f t="shared" si="63"/>
        <v>0.37401970328440509</v>
      </c>
      <c r="X159" s="37">
        <f t="shared" si="63"/>
        <v>0.98337005674406874</v>
      </c>
      <c r="Y159" s="215">
        <f t="shared" si="58"/>
        <v>78.242846528663364</v>
      </c>
      <c r="Z159" s="217">
        <f t="shared" si="58"/>
        <v>0.14137459359465485</v>
      </c>
      <c r="AA159" s="223"/>
      <c r="AB159" s="23"/>
      <c r="AC159" s="372"/>
      <c r="AD159" s="367"/>
      <c r="AE159" s="367"/>
      <c r="AF159" s="61">
        <v>1100</v>
      </c>
      <c r="AG159" s="14">
        <v>2475.08</v>
      </c>
      <c r="AH159" s="14">
        <v>38.43676</v>
      </c>
      <c r="AI159" s="252">
        <v>2485.3831800705484</v>
      </c>
      <c r="AJ159" s="253">
        <v>38.500480224397869</v>
      </c>
      <c r="AK159" s="2">
        <f t="shared" si="64"/>
        <v>0.41627664845372592</v>
      </c>
      <c r="AL159" s="37">
        <f t="shared" si="64"/>
        <v>0.16577938514554602</v>
      </c>
      <c r="AM159" s="215">
        <f t="shared" si="60"/>
        <v>106.15551956614735</v>
      </c>
      <c r="AN159" s="217">
        <f t="shared" si="60"/>
        <v>4.0602669973148018E-3</v>
      </c>
      <c r="AO159" s="223"/>
      <c r="AP159" s="23"/>
      <c r="AQ159" s="372"/>
      <c r="AR159" s="367"/>
      <c r="AS159" s="367"/>
      <c r="AT159" s="61">
        <v>1100</v>
      </c>
      <c r="AU159" s="14">
        <v>2361.558</v>
      </c>
      <c r="AV159" s="14">
        <v>38.351700000000001</v>
      </c>
      <c r="AW159" s="252">
        <v>2349.6403426972893</v>
      </c>
      <c r="AX159" s="253">
        <v>38.484246248903716</v>
      </c>
      <c r="AY159" s="2">
        <f t="shared" si="65"/>
        <v>0.50465232286104011</v>
      </c>
      <c r="AZ159" s="37">
        <f t="shared" si="65"/>
        <v>0.34560723228361462</v>
      </c>
      <c r="BA159" s="215">
        <f t="shared" si="62"/>
        <v>142.0305555848542</v>
      </c>
      <c r="BB159" s="217">
        <f t="shared" si="62"/>
        <v>1.7568508098445578E-2</v>
      </c>
      <c r="BC159" s="223"/>
      <c r="BD159" s="23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20"/>
      <c r="BT159" s="20"/>
      <c r="BU159" s="8"/>
      <c r="BV159" s="20"/>
      <c r="BW159" s="20"/>
      <c r="CI159" s="136"/>
      <c r="CJ159" s="136"/>
      <c r="CK159" s="136"/>
      <c r="CL159" s="136"/>
      <c r="CM159" s="136"/>
      <c r="CN159" s="136"/>
      <c r="CO159" s="136"/>
      <c r="CP159" s="136"/>
      <c r="CQ159" s="136"/>
      <c r="CR159" s="136"/>
      <c r="DE159" s="135"/>
      <c r="DF159" s="135"/>
      <c r="DG159" s="135"/>
      <c r="DH159" s="136"/>
      <c r="DI159" s="136"/>
      <c r="DJ159" s="136"/>
      <c r="DK159" s="136"/>
      <c r="DL159" s="136"/>
      <c r="DM159" s="6"/>
      <c r="DN159" s="6"/>
      <c r="EA159" s="135"/>
      <c r="EB159" s="135"/>
      <c r="EC159" s="135"/>
      <c r="ED159" s="136"/>
      <c r="EE159" s="136"/>
      <c r="EF159" s="136"/>
      <c r="EG159" s="136"/>
      <c r="EH159" s="136"/>
      <c r="EI159" s="136"/>
      <c r="EJ159" s="136"/>
      <c r="EK159" s="136"/>
      <c r="EL159" s="135"/>
      <c r="EM159" s="135"/>
      <c r="EN159" s="135"/>
      <c r="EO159" s="135"/>
      <c r="EP159" s="135"/>
      <c r="EQ159" s="135"/>
      <c r="ER159" s="135"/>
      <c r="ES159" s="135"/>
      <c r="ET159" s="135"/>
    </row>
    <row r="160" spans="2:150" x14ac:dyDescent="0.25"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27"/>
      <c r="O160" s="372"/>
      <c r="P160" s="367"/>
      <c r="Q160" s="367"/>
      <c r="R160" s="61">
        <v>1150</v>
      </c>
      <c r="S160" s="14">
        <v>2350.817</v>
      </c>
      <c r="T160" s="14">
        <v>37.74042</v>
      </c>
      <c r="U160" s="252">
        <v>2342.1064809643403</v>
      </c>
      <c r="V160" s="253">
        <v>38.065248020182814</v>
      </c>
      <c r="W160" s="2">
        <f t="shared" si="63"/>
        <v>0.37053156564971551</v>
      </c>
      <c r="X160" s="37">
        <f t="shared" si="63"/>
        <v>0.86068999810498603</v>
      </c>
      <c r="Y160" s="215">
        <f t="shared" si="58"/>
        <v>75.873141870589507</v>
      </c>
      <c r="Z160" s="217">
        <f t="shared" si="58"/>
        <v>0.10551324269588647</v>
      </c>
      <c r="AA160" s="223"/>
      <c r="AB160" s="23"/>
      <c r="AC160" s="372"/>
      <c r="AD160" s="367"/>
      <c r="AE160" s="367"/>
      <c r="AF160" s="61">
        <v>1150</v>
      </c>
      <c r="AG160" s="14">
        <v>2460.2730000000001</v>
      </c>
      <c r="AH160" s="14">
        <v>37.959139999999998</v>
      </c>
      <c r="AI160" s="252">
        <v>2471.691245263326</v>
      </c>
      <c r="AJ160" s="253">
        <v>37.953072031085277</v>
      </c>
      <c r="AK160" s="2">
        <f t="shared" si="64"/>
        <v>0.46410480720334052</v>
      </c>
      <c r="AL160" s="37">
        <f t="shared" si="64"/>
        <v>1.5985527898473788E-2</v>
      </c>
      <c r="AM160" s="215">
        <f t="shared" si="60"/>
        <v>130.37632489346305</v>
      </c>
      <c r="AN160" s="217">
        <f t="shared" si="60"/>
        <v>3.6820246750016988E-5</v>
      </c>
      <c r="AO160" s="223"/>
      <c r="AP160" s="23"/>
      <c r="AQ160" s="372"/>
      <c r="AR160" s="367"/>
      <c r="AS160" s="367"/>
      <c r="AT160" s="61">
        <v>1150</v>
      </c>
      <c r="AU160" s="14">
        <v>2347.4259999999999</v>
      </c>
      <c r="AV160" s="14">
        <v>37.862439999999999</v>
      </c>
      <c r="AW160" s="252">
        <v>2335.6118520212649</v>
      </c>
      <c r="AX160" s="253">
        <v>37.936526303530322</v>
      </c>
      <c r="AY160" s="2">
        <f t="shared" si="65"/>
        <v>0.50328095448951471</v>
      </c>
      <c r="AZ160" s="37">
        <f t="shared" si="65"/>
        <v>0.19567229034980865</v>
      </c>
      <c r="BA160" s="215">
        <f t="shared" si="62"/>
        <v>139.57409246344915</v>
      </c>
      <c r="BB160" s="217">
        <f t="shared" si="62"/>
        <v>5.4887803707870143E-3</v>
      </c>
      <c r="BC160" s="223"/>
      <c r="BD160" s="23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20"/>
      <c r="BT160" s="20"/>
      <c r="BU160" s="8"/>
      <c r="BV160" s="20"/>
      <c r="BW160" s="20"/>
      <c r="CI160" s="136"/>
      <c r="CJ160" s="136"/>
      <c r="CK160" s="136"/>
      <c r="CL160" s="136"/>
      <c r="CM160" s="136"/>
      <c r="CN160" s="136"/>
      <c r="CO160" s="136"/>
      <c r="CP160" s="136"/>
      <c r="CQ160" s="136"/>
      <c r="CR160" s="136"/>
      <c r="DE160" s="135"/>
      <c r="DF160" s="135"/>
      <c r="DG160" s="135"/>
      <c r="DH160" s="136"/>
      <c r="DI160" s="136"/>
      <c r="DJ160" s="136"/>
      <c r="DK160" s="136"/>
      <c r="DL160" s="136"/>
      <c r="DM160" s="6"/>
      <c r="DN160" s="6"/>
      <c r="EA160" s="135"/>
      <c r="EB160" s="135"/>
      <c r="EC160" s="135"/>
      <c r="ED160" s="136"/>
      <c r="EE160" s="136"/>
      <c r="EF160" s="136"/>
      <c r="EG160" s="136"/>
      <c r="EH160" s="136"/>
      <c r="EI160" s="136"/>
      <c r="EJ160" s="136"/>
      <c r="EK160" s="136"/>
      <c r="EL160" s="135"/>
      <c r="EM160" s="135"/>
      <c r="EN160" s="135"/>
      <c r="EO160" s="135"/>
      <c r="EP160" s="135"/>
      <c r="EQ160" s="135"/>
      <c r="ER160" s="135"/>
      <c r="ES160" s="135"/>
      <c r="ET160" s="135"/>
    </row>
    <row r="161" spans="2:150" x14ac:dyDescent="0.25"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27"/>
      <c r="O161" s="372"/>
      <c r="P161" s="367"/>
      <c r="Q161" s="367"/>
      <c r="R161" s="61">
        <v>1200</v>
      </c>
      <c r="S161" s="14">
        <v>2332.884</v>
      </c>
      <c r="T161" s="14">
        <v>37.110680000000002</v>
      </c>
      <c r="U161" s="252">
        <v>2328.1175385424458</v>
      </c>
      <c r="V161" s="253">
        <v>37.517545817636403</v>
      </c>
      <c r="W161" s="2">
        <f t="shared" si="63"/>
        <v>0.20431626508451403</v>
      </c>
      <c r="X161" s="37">
        <f t="shared" si="63"/>
        <v>1.0963577537151059</v>
      </c>
      <c r="Y161" s="215">
        <f t="shared" si="58"/>
        <v>22.719154826349847</v>
      </c>
      <c r="Z161" s="217">
        <f t="shared" si="58"/>
        <v>0.16553979356093718</v>
      </c>
      <c r="AA161" s="223"/>
      <c r="AB161" s="23"/>
      <c r="AC161" s="372"/>
      <c r="AD161" s="367"/>
      <c r="AE161" s="367"/>
      <c r="AF161" s="61">
        <v>1200</v>
      </c>
      <c r="AG161" s="14">
        <v>2441.5259999999998</v>
      </c>
      <c r="AH161" s="14">
        <v>37.350949999999997</v>
      </c>
      <c r="AI161" s="252">
        <v>2458.0413698764823</v>
      </c>
      <c r="AJ161" s="253">
        <v>37.404569773033032</v>
      </c>
      <c r="AK161" s="2">
        <f t="shared" si="64"/>
        <v>0.6764363712072905</v>
      </c>
      <c r="AL161" s="37">
        <f t="shared" si="64"/>
        <v>0.14355665125795819</v>
      </c>
      <c r="AM161" s="215">
        <f t="shared" si="60"/>
        <v>272.75744215702588</v>
      </c>
      <c r="AN161" s="217">
        <f t="shared" si="60"/>
        <v>2.8750800601141159E-3</v>
      </c>
      <c r="AO161" s="223"/>
      <c r="AP161" s="23"/>
      <c r="AQ161" s="372"/>
      <c r="AR161" s="367"/>
      <c r="AS161" s="367"/>
      <c r="AT161" s="61">
        <v>1200</v>
      </c>
      <c r="AU161" s="14">
        <v>2329.5349999999999</v>
      </c>
      <c r="AV161" s="14">
        <v>37.239879999999999</v>
      </c>
      <c r="AW161" s="252">
        <v>2321.6246241332665</v>
      </c>
      <c r="AX161" s="253">
        <v>37.387728767294057</v>
      </c>
      <c r="AY161" s="2">
        <f t="shared" si="65"/>
        <v>0.3395688781981544</v>
      </c>
      <c r="AZ161" s="37">
        <f t="shared" si="65"/>
        <v>0.39701730320843515</v>
      </c>
      <c r="BA161" s="215">
        <f t="shared" si="62"/>
        <v>62.574046352997797</v>
      </c>
      <c r="BB161" s="217">
        <f t="shared" si="62"/>
        <v>2.1859257990372333E-2</v>
      </c>
      <c r="BC161" s="223"/>
      <c r="BD161" s="23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20"/>
      <c r="BT161" s="20"/>
      <c r="BU161" s="8"/>
      <c r="BV161" s="20"/>
      <c r="BW161" s="20"/>
      <c r="CI161" s="136"/>
      <c r="CJ161" s="136"/>
      <c r="CK161" s="136"/>
      <c r="CL161" s="136"/>
      <c r="CM161" s="136"/>
      <c r="CN161" s="136"/>
      <c r="CO161" s="136"/>
      <c r="CP161" s="136"/>
      <c r="CQ161" s="136"/>
      <c r="CR161" s="136"/>
      <c r="DE161" s="135"/>
      <c r="DF161" s="135"/>
      <c r="DG161" s="135"/>
      <c r="DH161" s="136"/>
      <c r="DI161" s="136"/>
      <c r="DJ161" s="136"/>
      <c r="DK161" s="136"/>
      <c r="DL161" s="136"/>
      <c r="DM161" s="6"/>
      <c r="DN161" s="6"/>
      <c r="EA161" s="135"/>
      <c r="EB161" s="135"/>
      <c r="EC161" s="135"/>
      <c r="ED161" s="136"/>
      <c r="EE161" s="136"/>
      <c r="EF161" s="136"/>
      <c r="EG161" s="136"/>
      <c r="EH161" s="136"/>
      <c r="EI161" s="136"/>
      <c r="EJ161" s="136"/>
      <c r="EK161" s="136"/>
      <c r="EL161" s="135"/>
      <c r="EM161" s="135"/>
      <c r="EN161" s="135"/>
      <c r="EO161" s="135"/>
      <c r="EP161" s="135"/>
      <c r="EQ161" s="135"/>
      <c r="ER161" s="135"/>
      <c r="ES161" s="135"/>
      <c r="ET161" s="135"/>
    </row>
    <row r="162" spans="2:150" x14ac:dyDescent="0.25"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27"/>
      <c r="O162" s="372"/>
      <c r="P162" s="367"/>
      <c r="Q162" s="367"/>
      <c r="R162" s="61">
        <v>1250</v>
      </c>
      <c r="S162" s="14">
        <v>2318.6550000000002</v>
      </c>
      <c r="T162" s="14">
        <v>36.608150000000002</v>
      </c>
      <c r="U162" s="252">
        <v>2314.1699551570737</v>
      </c>
      <c r="V162" s="253">
        <v>36.968775779866078</v>
      </c>
      <c r="W162" s="2">
        <f t="shared" si="63"/>
        <v>0.19343303953915209</v>
      </c>
      <c r="X162" s="37">
        <f t="shared" si="63"/>
        <v>0.98509697940506791</v>
      </c>
      <c r="Y162" s="215">
        <f t="shared" si="58"/>
        <v>20.115627243061837</v>
      </c>
      <c r="Z162" s="217">
        <f t="shared" si="58"/>
        <v>0.13005095310401577</v>
      </c>
      <c r="AA162" s="223"/>
      <c r="AB162" s="23"/>
      <c r="AC162" s="372"/>
      <c r="AD162" s="367"/>
      <c r="AE162" s="367"/>
      <c r="AF162" s="61">
        <v>1250</v>
      </c>
      <c r="AG162" s="14">
        <v>2426.6469999999999</v>
      </c>
      <c r="AH162" s="14">
        <v>36.865160000000003</v>
      </c>
      <c r="AI162" s="252">
        <v>2444.4338112557939</v>
      </c>
      <c r="AJ162" s="253">
        <v>36.855163540779067</v>
      </c>
      <c r="AK162" s="2">
        <f t="shared" si="64"/>
        <v>0.73297893166142269</v>
      </c>
      <c r="AL162" s="37">
        <f t="shared" si="64"/>
        <v>2.7116277864889397E-2</v>
      </c>
      <c r="AM162" s="215">
        <f t="shared" si="60"/>
        <v>316.37065464923887</v>
      </c>
      <c r="AN162" s="217">
        <f t="shared" si="60"/>
        <v>9.9929196955837583E-5</v>
      </c>
      <c r="AO162" s="223"/>
      <c r="AP162" s="23"/>
      <c r="AQ162" s="372"/>
      <c r="AR162" s="367"/>
      <c r="AS162" s="367"/>
      <c r="AT162" s="61">
        <v>1250</v>
      </c>
      <c r="AU162" s="14">
        <v>2315.34</v>
      </c>
      <c r="AV162" s="14">
        <v>36.742919999999998</v>
      </c>
      <c r="AW162" s="252">
        <v>2307.6789120964595</v>
      </c>
      <c r="AX162" s="253">
        <v>36.83804168029608</v>
      </c>
      <c r="AY162" s="2">
        <f t="shared" si="65"/>
        <v>0.33088392648771442</v>
      </c>
      <c r="AZ162" s="37">
        <f t="shared" si="65"/>
        <v>0.25888437907515649</v>
      </c>
      <c r="BA162" s="215">
        <f t="shared" si="62"/>
        <v>58.692267865776827</v>
      </c>
      <c r="BB162" s="217">
        <f t="shared" si="62"/>
        <v>9.0481340623499353E-3</v>
      </c>
      <c r="BC162" s="223"/>
      <c r="BD162" s="23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20"/>
      <c r="BT162" s="20"/>
      <c r="BU162" s="8"/>
      <c r="BV162" s="20"/>
      <c r="BW162" s="20"/>
      <c r="CI162" s="136"/>
      <c r="CJ162" s="136"/>
      <c r="CK162" s="136"/>
      <c r="CL162" s="136"/>
      <c r="CM162" s="136"/>
      <c r="CN162" s="136"/>
      <c r="CO162" s="136"/>
      <c r="CP162" s="136"/>
      <c r="CQ162" s="136"/>
      <c r="CR162" s="136"/>
      <c r="DE162" s="135"/>
      <c r="DF162" s="135"/>
      <c r="DG162" s="135"/>
      <c r="DH162" s="136"/>
      <c r="DI162" s="136"/>
      <c r="DJ162" s="136"/>
      <c r="DK162" s="136"/>
      <c r="DL162" s="136"/>
      <c r="DM162" s="6"/>
      <c r="DN162" s="6"/>
      <c r="EA162" s="135"/>
      <c r="EB162" s="135"/>
      <c r="EC162" s="135"/>
      <c r="ED162" s="136"/>
      <c r="EE162" s="136"/>
      <c r="EF162" s="136"/>
      <c r="EG162" s="136"/>
      <c r="EH162" s="136"/>
      <c r="EI162" s="136"/>
      <c r="EJ162" s="136"/>
      <c r="EK162" s="136"/>
      <c r="EL162" s="135"/>
      <c r="EM162" s="135"/>
      <c r="EN162" s="135"/>
      <c r="EO162" s="135"/>
      <c r="EP162" s="135"/>
      <c r="EQ162" s="135"/>
      <c r="ER162" s="135"/>
      <c r="ES162" s="135"/>
      <c r="ET162" s="135"/>
    </row>
    <row r="163" spans="2:150" x14ac:dyDescent="0.25"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27"/>
      <c r="O163" s="372"/>
      <c r="P163" s="367"/>
      <c r="Q163" s="367"/>
      <c r="R163" s="61">
        <v>1300</v>
      </c>
      <c r="S163" s="14">
        <v>2304.4720000000002</v>
      </c>
      <c r="T163" s="14">
        <v>36.10483</v>
      </c>
      <c r="U163" s="252">
        <v>2300.2639827531066</v>
      </c>
      <c r="V163" s="253">
        <v>36.419116518455539</v>
      </c>
      <c r="W163" s="2">
        <f t="shared" si="63"/>
        <v>0.18260222935638323</v>
      </c>
      <c r="X163" s="37">
        <f t="shared" si="63"/>
        <v>0.87048330778884442</v>
      </c>
      <c r="Y163" s="215">
        <f t="shared" si="58"/>
        <v>17.707409150154266</v>
      </c>
      <c r="Z163" s="217">
        <f t="shared" si="58"/>
        <v>9.8776015682903867E-2</v>
      </c>
      <c r="AA163" s="223"/>
      <c r="AB163" s="23"/>
      <c r="AC163" s="372"/>
      <c r="AD163" s="367"/>
      <c r="AE163" s="367"/>
      <c r="AF163" s="61">
        <v>1300</v>
      </c>
      <c r="AG163" s="14">
        <v>2411.8150000000001</v>
      </c>
      <c r="AH163" s="14">
        <v>36.369370000000004</v>
      </c>
      <c r="AI163" s="252">
        <v>2430.8688009164321</v>
      </c>
      <c r="AJ163" s="253">
        <v>36.305010545378948</v>
      </c>
      <c r="AK163" s="2">
        <f t="shared" si="64"/>
        <v>0.7900191729644277</v>
      </c>
      <c r="AL163" s="37">
        <f t="shared" si="64"/>
        <v>0.17696059794562036</v>
      </c>
      <c r="AM163" s="215">
        <f t="shared" si="60"/>
        <v>363.04732936302531</v>
      </c>
      <c r="AN163" s="217">
        <f t="shared" si="60"/>
        <v>4.1421393991196483E-3</v>
      </c>
      <c r="AO163" s="223"/>
      <c r="AP163" s="23"/>
      <c r="AQ163" s="372"/>
      <c r="AR163" s="367"/>
      <c r="AS163" s="367"/>
      <c r="AT163" s="61">
        <v>1300</v>
      </c>
      <c r="AU163" s="14">
        <v>2301.1909999999998</v>
      </c>
      <c r="AV163" s="14">
        <v>36.244959999999999</v>
      </c>
      <c r="AW163" s="252">
        <v>2293.7749434182683</v>
      </c>
      <c r="AX163" s="253">
        <v>36.287620393635486</v>
      </c>
      <c r="AY163" s="2">
        <f t="shared" si="65"/>
        <v>0.3222703626831272</v>
      </c>
      <c r="AZ163" s="37">
        <f t="shared" si="65"/>
        <v>0.117700208899352</v>
      </c>
      <c r="BA163" s="215">
        <f t="shared" si="62"/>
        <v>54.997895223442832</v>
      </c>
      <c r="BB163" s="217">
        <f t="shared" si="62"/>
        <v>1.8199091851346632E-3</v>
      </c>
      <c r="BC163" s="223"/>
      <c r="BD163" s="23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20"/>
      <c r="BT163" s="20"/>
      <c r="BU163" s="8"/>
      <c r="BV163" s="20"/>
      <c r="BW163" s="20"/>
      <c r="CI163" s="136"/>
      <c r="CJ163" s="136"/>
      <c r="CK163" s="136"/>
      <c r="CL163" s="136"/>
      <c r="CM163" s="136"/>
      <c r="CN163" s="136"/>
      <c r="CO163" s="136"/>
      <c r="CP163" s="136"/>
      <c r="CQ163" s="136"/>
      <c r="CR163" s="136"/>
      <c r="DE163" s="135"/>
      <c r="DF163" s="135"/>
      <c r="DG163" s="135"/>
      <c r="DH163" s="136"/>
      <c r="DI163" s="136"/>
      <c r="DJ163" s="136"/>
      <c r="DK163" s="136"/>
      <c r="DL163" s="136"/>
      <c r="DM163" s="6"/>
      <c r="DN163" s="6"/>
      <c r="EA163" s="135"/>
      <c r="EB163" s="135"/>
      <c r="EC163" s="135"/>
      <c r="ED163" s="136"/>
      <c r="EE163" s="136"/>
      <c r="EF163" s="136"/>
      <c r="EG163" s="136"/>
      <c r="EH163" s="136"/>
      <c r="EI163" s="136"/>
      <c r="EJ163" s="136"/>
      <c r="EK163" s="136"/>
      <c r="EL163" s="135"/>
      <c r="EM163" s="135"/>
      <c r="EN163" s="135"/>
      <c r="EO163" s="135"/>
      <c r="EP163" s="135"/>
      <c r="EQ163" s="135"/>
      <c r="ER163" s="135"/>
      <c r="ES163" s="135"/>
      <c r="ET163" s="135"/>
    </row>
    <row r="164" spans="2:150" x14ac:dyDescent="0.25"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27"/>
      <c r="O164" s="372"/>
      <c r="P164" s="367"/>
      <c r="Q164" s="367"/>
      <c r="R164" s="61">
        <v>1350</v>
      </c>
      <c r="S164" s="14">
        <v>2290.319</v>
      </c>
      <c r="T164" s="14">
        <v>35.600180000000002</v>
      </c>
      <c r="U164" s="252">
        <v>2286.3998490299541</v>
      </c>
      <c r="V164" s="253">
        <v>35.868716897029465</v>
      </c>
      <c r="W164" s="2">
        <f t="shared" si="63"/>
        <v>0.17111812677822821</v>
      </c>
      <c r="X164" s="37">
        <f t="shared" si="63"/>
        <v>0.75431331254354117</v>
      </c>
      <c r="Y164" s="215">
        <f t="shared" si="58"/>
        <v>15.359744326011313</v>
      </c>
      <c r="Z164" s="217">
        <f t="shared" si="58"/>
        <v>7.2112065066212552E-2</v>
      </c>
      <c r="AA164" s="223"/>
      <c r="AB164" s="23"/>
      <c r="AC164" s="372"/>
      <c r="AD164" s="367"/>
      <c r="AE164" s="367"/>
      <c r="AF164" s="61">
        <v>1350</v>
      </c>
      <c r="AG164" s="14">
        <v>2397.0120000000002</v>
      </c>
      <c r="AH164" s="14">
        <v>35.856780000000001</v>
      </c>
      <c r="AI164" s="252">
        <v>2417.3465490574486</v>
      </c>
      <c r="AJ164" s="253">
        <v>35.754240777781497</v>
      </c>
      <c r="AK164" s="2">
        <f t="shared" si="64"/>
        <v>0.84832904705726897</v>
      </c>
      <c r="AL164" s="37">
        <f t="shared" si="64"/>
        <v>0.28596885224636265</v>
      </c>
      <c r="AM164" s="215">
        <f t="shared" si="60"/>
        <v>413.493885369775</v>
      </c>
      <c r="AN164" s="217">
        <f t="shared" si="60"/>
        <v>1.0514292093175604E-2</v>
      </c>
      <c r="AO164" s="223"/>
      <c r="AP164" s="23"/>
      <c r="AQ164" s="372"/>
      <c r="AR164" s="367"/>
      <c r="AS164" s="367"/>
      <c r="AT164" s="61">
        <v>1350</v>
      </c>
      <c r="AU164" s="14">
        <v>2287.0729999999999</v>
      </c>
      <c r="AV164" s="14">
        <v>35.745469999999997</v>
      </c>
      <c r="AW164" s="252">
        <v>2279.91292453902</v>
      </c>
      <c r="AX164" s="253">
        <v>35.736593222968843</v>
      </c>
      <c r="AY164" s="2">
        <f t="shared" si="65"/>
        <v>0.31306720253266496</v>
      </c>
      <c r="AZ164" s="37">
        <f t="shared" si="65"/>
        <v>2.4833292249772793E-2</v>
      </c>
      <c r="BA164" s="215">
        <f t="shared" si="62"/>
        <v>51.266680606926485</v>
      </c>
      <c r="BB164" s="217">
        <f t="shared" si="62"/>
        <v>7.8797170460838476E-5</v>
      </c>
      <c r="BC164" s="223"/>
      <c r="BD164" s="23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20"/>
      <c r="BT164" s="20"/>
      <c r="BU164" s="8"/>
      <c r="BV164" s="20"/>
      <c r="BW164" s="20"/>
      <c r="CI164" s="136"/>
      <c r="CJ164" s="136"/>
      <c r="CK164" s="136"/>
      <c r="CL164" s="136"/>
      <c r="CM164" s="136"/>
      <c r="CN164" s="136"/>
      <c r="CO164" s="136"/>
      <c r="CP164" s="136"/>
      <c r="CQ164" s="136"/>
      <c r="CR164" s="136"/>
      <c r="DE164" s="135"/>
      <c r="DF164" s="135"/>
      <c r="DG164" s="135"/>
      <c r="DH164" s="136"/>
      <c r="DI164" s="136"/>
      <c r="DJ164" s="136"/>
      <c r="DK164" s="136"/>
      <c r="DL164" s="136"/>
      <c r="DM164" s="6"/>
      <c r="DN164" s="6"/>
      <c r="EA164" s="135"/>
      <c r="EB164" s="135"/>
      <c r="EC164" s="135"/>
      <c r="ED164" s="136"/>
      <c r="EE164" s="136"/>
      <c r="EF164" s="136"/>
      <c r="EG164" s="136"/>
      <c r="EH164" s="136"/>
      <c r="EI164" s="136"/>
      <c r="EJ164" s="136"/>
      <c r="EK164" s="136"/>
      <c r="EL164" s="135"/>
      <c r="EM164" s="135"/>
      <c r="EN164" s="135"/>
      <c r="EO164" s="135"/>
      <c r="EP164" s="135"/>
      <c r="EQ164" s="135"/>
      <c r="ER164" s="135"/>
      <c r="ES164" s="135"/>
      <c r="ET164" s="135"/>
    </row>
    <row r="165" spans="2:150" x14ac:dyDescent="0.25"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27"/>
      <c r="O165" s="372"/>
      <c r="P165" s="367"/>
      <c r="Q165" s="367"/>
      <c r="R165" s="61">
        <v>1400</v>
      </c>
      <c r="S165" s="14">
        <v>2274.8589999999999</v>
      </c>
      <c r="T165" s="14">
        <v>35.04927</v>
      </c>
      <c r="U165" s="252">
        <v>2272.5777615238844</v>
      </c>
      <c r="V165" s="253">
        <v>35.317700959096392</v>
      </c>
      <c r="W165" s="2">
        <f t="shared" si="63"/>
        <v>0.10028043391328888</v>
      </c>
      <c r="X165" s="37">
        <f t="shared" si="63"/>
        <v>0.76586747483297657</v>
      </c>
      <c r="Y165" s="215">
        <f t="shared" si="58"/>
        <v>5.2040489849097886</v>
      </c>
      <c r="Z165" s="217">
        <f t="shared" si="58"/>
        <v>7.2055179801408895E-2</v>
      </c>
      <c r="AA165" s="223"/>
      <c r="AB165" s="23"/>
      <c r="AC165" s="372"/>
      <c r="AD165" s="367"/>
      <c r="AE165" s="367"/>
      <c r="AF165" s="61">
        <v>1400</v>
      </c>
      <c r="AG165" s="14">
        <v>2380.8420000000001</v>
      </c>
      <c r="AH165" s="14">
        <v>35.294930000000001</v>
      </c>
      <c r="AI165" s="252">
        <v>2403.8672482993738</v>
      </c>
      <c r="AJ165" s="253">
        <v>35.20296169920092</v>
      </c>
      <c r="AK165" s="2">
        <f t="shared" si="64"/>
        <v>0.9671052635737164</v>
      </c>
      <c r="AL165" s="37">
        <f t="shared" si="64"/>
        <v>0.26057085479155573</v>
      </c>
      <c r="AM165" s="215">
        <f t="shared" si="60"/>
        <v>530.16205924781343</v>
      </c>
      <c r="AN165" s="217">
        <f t="shared" si="60"/>
        <v>8.4581683518702884E-3</v>
      </c>
      <c r="AO165" s="223"/>
      <c r="AP165" s="23"/>
      <c r="AQ165" s="372"/>
      <c r="AR165" s="367"/>
      <c r="AS165" s="367"/>
      <c r="AT165" s="61">
        <v>1400</v>
      </c>
      <c r="AU165" s="14">
        <v>2271.6509999999998</v>
      </c>
      <c r="AV165" s="14">
        <v>35.19726</v>
      </c>
      <c r="AW165" s="252">
        <v>2266.0930445444496</v>
      </c>
      <c r="AX165" s="253">
        <v>35.185066129688444</v>
      </c>
      <c r="AY165" s="2">
        <f t="shared" si="65"/>
        <v>0.24466590402972113</v>
      </c>
      <c r="AZ165" s="37">
        <f t="shared" si="65"/>
        <v>3.4644373771015285E-2</v>
      </c>
      <c r="BA165" s="215">
        <f t="shared" si="62"/>
        <v>30.890868845880231</v>
      </c>
      <c r="BB165" s="217">
        <f t="shared" si="62"/>
        <v>1.4869047317504815E-4</v>
      </c>
      <c r="BC165" s="223"/>
      <c r="BD165" s="23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20"/>
      <c r="BT165" s="20"/>
      <c r="BU165" s="8"/>
      <c r="BV165" s="20"/>
      <c r="BW165" s="20"/>
      <c r="CI165" s="136"/>
      <c r="CJ165" s="136"/>
      <c r="CK165" s="136"/>
      <c r="CL165" s="136"/>
      <c r="CM165" s="136"/>
      <c r="CN165" s="136"/>
      <c r="CO165" s="136"/>
      <c r="CP165" s="136"/>
      <c r="CQ165" s="136"/>
      <c r="CR165" s="136"/>
      <c r="DE165" s="135"/>
      <c r="DF165" s="135"/>
      <c r="DG165" s="135"/>
      <c r="DH165" s="136"/>
      <c r="DI165" s="136"/>
      <c r="DJ165" s="136"/>
      <c r="DK165" s="136"/>
      <c r="DL165" s="136"/>
      <c r="DM165" s="6"/>
      <c r="DN165" s="6"/>
      <c r="EA165" s="135"/>
      <c r="EB165" s="135"/>
      <c r="EC165" s="135"/>
      <c r="ED165" s="136"/>
      <c r="EE165" s="136"/>
      <c r="EF165" s="136"/>
      <c r="EG165" s="136"/>
      <c r="EH165" s="136"/>
      <c r="EI165" s="136"/>
      <c r="EJ165" s="136"/>
      <c r="EK165" s="136"/>
      <c r="EL165" s="135"/>
      <c r="EM165" s="135"/>
      <c r="EN165" s="135"/>
      <c r="EO165" s="135"/>
      <c r="EP165" s="135"/>
      <c r="EQ165" s="135"/>
      <c r="ER165" s="135"/>
      <c r="ES165" s="135"/>
      <c r="ET165" s="135"/>
    </row>
    <row r="166" spans="2:150" x14ac:dyDescent="0.25"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27"/>
      <c r="O166" s="372"/>
      <c r="P166" s="367"/>
      <c r="Q166" s="367"/>
      <c r="R166" s="61">
        <v>1450</v>
      </c>
      <c r="S166" s="14">
        <v>2260.7890000000002</v>
      </c>
      <c r="T166" s="14">
        <v>34.552050000000001</v>
      </c>
      <c r="U166" s="252">
        <v>2258.7979110142669</v>
      </c>
      <c r="V166" s="253">
        <v>34.766172044345637</v>
      </c>
      <c r="W166" s="2">
        <f t="shared" si="63"/>
        <v>8.8070535805566674E-2</v>
      </c>
      <c r="X166" s="37">
        <f t="shared" si="63"/>
        <v>0.61970865504546391</v>
      </c>
      <c r="Y166" s="215">
        <f t="shared" si="58"/>
        <v>3.9644353491085136</v>
      </c>
      <c r="Z166" s="217">
        <f t="shared" si="58"/>
        <v>4.5848249874754596E-2</v>
      </c>
      <c r="AA166" s="223"/>
      <c r="AB166" s="23"/>
      <c r="AC166" s="372"/>
      <c r="AD166" s="367"/>
      <c r="AE166" s="367"/>
      <c r="AF166" s="61">
        <v>1450</v>
      </c>
      <c r="AG166" s="14">
        <v>2366.1260000000002</v>
      </c>
      <c r="AH166" s="14">
        <v>34.788809999999998</v>
      </c>
      <c r="AI166" s="252">
        <v>2390.4310767779439</v>
      </c>
      <c r="AJ166" s="253">
        <v>34.651262127588495</v>
      </c>
      <c r="AK166" s="2">
        <f t="shared" si="64"/>
        <v>1.0272097419133075</v>
      </c>
      <c r="AL166" s="37">
        <f t="shared" si="64"/>
        <v>0.39537964193515873</v>
      </c>
      <c r="AM166" s="215">
        <f t="shared" si="60"/>
        <v>590.73675718173661</v>
      </c>
      <c r="AN166" s="217">
        <f t="shared" si="60"/>
        <v>1.8919417204931021E-2</v>
      </c>
      <c r="AO166" s="223"/>
      <c r="AP166" s="23"/>
      <c r="AQ166" s="372"/>
      <c r="AR166" s="367"/>
      <c r="AS166" s="367"/>
      <c r="AT166" s="61">
        <v>1450</v>
      </c>
      <c r="AU166" s="14">
        <v>2257.6170000000002</v>
      </c>
      <c r="AV166" s="14">
        <v>34.70476</v>
      </c>
      <c r="AW166" s="252">
        <v>2252.3154782355464</v>
      </c>
      <c r="AX166" s="253">
        <v>34.633126596100766</v>
      </c>
      <c r="AY166" s="2">
        <f t="shared" si="65"/>
        <v>0.23482821773816417</v>
      </c>
      <c r="AZ166" s="37">
        <f t="shared" si="65"/>
        <v>0.20640800829406208</v>
      </c>
      <c r="BA166" s="215">
        <f t="shared" si="62"/>
        <v>28.106133018977435</v>
      </c>
      <c r="BB166" s="217">
        <f t="shared" si="62"/>
        <v>5.1313445541908411E-3</v>
      </c>
      <c r="BC166" s="223"/>
      <c r="BD166" s="23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20"/>
      <c r="BT166" s="20"/>
      <c r="BU166" s="8"/>
      <c r="BV166" s="20"/>
      <c r="BW166" s="20"/>
      <c r="CI166" s="136"/>
      <c r="CJ166" s="136"/>
      <c r="CK166" s="136"/>
      <c r="CL166" s="136"/>
      <c r="CM166" s="136"/>
      <c r="CN166" s="136"/>
      <c r="CO166" s="136"/>
      <c r="CP166" s="136"/>
      <c r="CQ166" s="136"/>
      <c r="CR166" s="136"/>
      <c r="DE166" s="135"/>
      <c r="DF166" s="135"/>
      <c r="DG166" s="135"/>
      <c r="DH166" s="136"/>
      <c r="DI166" s="136"/>
      <c r="DJ166" s="136"/>
      <c r="DK166" s="136"/>
      <c r="DL166" s="136"/>
      <c r="DM166" s="6"/>
      <c r="DN166" s="6"/>
      <c r="EA166" s="135"/>
      <c r="EB166" s="135"/>
      <c r="EC166" s="135"/>
      <c r="ED166" s="136"/>
      <c r="EE166" s="136"/>
      <c r="EF166" s="136"/>
      <c r="EG166" s="136"/>
      <c r="EH166" s="136"/>
      <c r="EI166" s="136"/>
      <c r="EJ166" s="136"/>
      <c r="EK166" s="136"/>
      <c r="EL166" s="135"/>
      <c r="EM166" s="135"/>
      <c r="EN166" s="135"/>
      <c r="EO166" s="135"/>
      <c r="EP166" s="135"/>
      <c r="EQ166" s="135"/>
      <c r="ER166" s="135"/>
      <c r="ES166" s="135"/>
      <c r="ET166" s="135"/>
    </row>
    <row r="167" spans="2:150" x14ac:dyDescent="0.25"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27"/>
      <c r="O167" s="372"/>
      <c r="P167" s="367"/>
      <c r="Q167" s="367"/>
      <c r="R167" s="61">
        <v>1500</v>
      </c>
      <c r="S167" s="14">
        <v>2246.7550000000001</v>
      </c>
      <c r="T167" s="14">
        <v>34.05348</v>
      </c>
      <c r="U167" s="252">
        <v>2245.0604743650629</v>
      </c>
      <c r="V167" s="253">
        <v>34.214216226322606</v>
      </c>
      <c r="W167" s="2">
        <f t="shared" si="63"/>
        <v>7.5421024318950466E-2</v>
      </c>
      <c r="X167" s="37">
        <f t="shared" si="63"/>
        <v>0.47201116104023755</v>
      </c>
      <c r="Y167" s="215">
        <f t="shared" si="58"/>
        <v>2.8714171274594418</v>
      </c>
      <c r="Z167" s="217">
        <f t="shared" si="58"/>
        <v>2.5836134452431724E-2</v>
      </c>
      <c r="AA167" s="223"/>
      <c r="AB167" s="23"/>
      <c r="AC167" s="372"/>
      <c r="AD167" s="367"/>
      <c r="AE167" s="367"/>
      <c r="AF167" s="61">
        <v>1500</v>
      </c>
      <c r="AG167" s="14">
        <v>2351.4479999999999</v>
      </c>
      <c r="AH167" s="14">
        <v>34.283760000000001</v>
      </c>
      <c r="AI167" s="252">
        <v>2377.0382007042972</v>
      </c>
      <c r="AJ167" s="253">
        <v>34.099215457294733</v>
      </c>
      <c r="AK167" s="2">
        <f t="shared" si="64"/>
        <v>1.0882741487074064</v>
      </c>
      <c r="AL167" s="37">
        <f t="shared" si="64"/>
        <v>0.53828559850281321</v>
      </c>
      <c r="AM167" s="215">
        <f t="shared" si="60"/>
        <v>654.85837208621956</v>
      </c>
      <c r="AN167" s="217">
        <f t="shared" si="60"/>
        <v>3.4056688242296525E-2</v>
      </c>
      <c r="AO167" s="223"/>
      <c r="AP167" s="23"/>
      <c r="AQ167" s="372"/>
      <c r="AR167" s="367"/>
      <c r="AS167" s="367"/>
      <c r="AT167" s="61">
        <v>1500</v>
      </c>
      <c r="AU167" s="14">
        <v>2243.62</v>
      </c>
      <c r="AV167" s="14">
        <v>34.210970000000003</v>
      </c>
      <c r="AW167" s="252">
        <v>2238.5803886663875</v>
      </c>
      <c r="AX167" s="253">
        <v>34.080846832645939</v>
      </c>
      <c r="AY167" s="2">
        <f t="shared" si="65"/>
        <v>0.22461964742747687</v>
      </c>
      <c r="AZ167" s="37">
        <f t="shared" si="65"/>
        <v>0.38035509473734341</v>
      </c>
      <c r="BA167" s="215">
        <f t="shared" si="62"/>
        <v>25.397682393874113</v>
      </c>
      <c r="BB167" s="217">
        <f t="shared" si="62"/>
        <v>1.6932038682253785E-2</v>
      </c>
      <c r="BC167" s="223"/>
      <c r="BD167" s="23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20"/>
      <c r="BT167" s="20"/>
      <c r="BU167" s="8"/>
      <c r="BV167" s="20"/>
      <c r="BW167" s="20"/>
      <c r="CI167" s="136"/>
      <c r="CJ167" s="136"/>
      <c r="CK167" s="136"/>
      <c r="CL167" s="136"/>
      <c r="CM167" s="136"/>
      <c r="CN167" s="136"/>
      <c r="CO167" s="136"/>
      <c r="CP167" s="136"/>
      <c r="CQ167" s="136"/>
      <c r="CR167" s="136"/>
      <c r="DE167" s="135"/>
      <c r="DF167" s="135"/>
      <c r="DG167" s="135"/>
      <c r="DH167" s="136"/>
      <c r="DI167" s="136"/>
      <c r="DJ167" s="136"/>
      <c r="DK167" s="136"/>
      <c r="DL167" s="136"/>
      <c r="DM167" s="6"/>
      <c r="DN167" s="6"/>
      <c r="EA167" s="135"/>
      <c r="EB167" s="135"/>
      <c r="EC167" s="135"/>
      <c r="ED167" s="136"/>
      <c r="EE167" s="136"/>
      <c r="EF167" s="136"/>
      <c r="EG167" s="136"/>
      <c r="EH167" s="136"/>
      <c r="EI167" s="136"/>
      <c r="EJ167" s="136"/>
      <c r="EK167" s="136"/>
      <c r="EL167" s="135"/>
      <c r="EM167" s="135"/>
      <c r="EN167" s="135"/>
      <c r="EO167" s="135"/>
      <c r="EP167" s="135"/>
      <c r="EQ167" s="135"/>
      <c r="ER167" s="135"/>
      <c r="ES167" s="135"/>
      <c r="ET167" s="135"/>
    </row>
    <row r="168" spans="2:150" x14ac:dyDescent="0.25"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27"/>
      <c r="O168" s="372"/>
      <c r="P168" s="367"/>
      <c r="Q168" s="367"/>
      <c r="R168" s="61">
        <v>1550</v>
      </c>
      <c r="S168" s="14">
        <v>2232.7570000000001</v>
      </c>
      <c r="T168" s="14">
        <v>33.55133</v>
      </c>
      <c r="U168" s="252">
        <v>2231.3656168946623</v>
      </c>
      <c r="V168" s="253">
        <v>33.661905182737399</v>
      </c>
      <c r="W168" s="2">
        <f t="shared" si="63"/>
        <v>6.2316817519228872E-2</v>
      </c>
      <c r="X168" s="37">
        <f t="shared" si="63"/>
        <v>0.32957019211279942</v>
      </c>
      <c r="Y168" s="215">
        <f t="shared" si="58"/>
        <v>1.9359469458194845</v>
      </c>
      <c r="Z168" s="217">
        <f t="shared" si="58"/>
        <v>1.2226871037409248E-2</v>
      </c>
      <c r="AA168" s="223"/>
      <c r="AB168" s="23"/>
      <c r="AC168" s="372"/>
      <c r="AD168" s="367"/>
      <c r="AE168" s="367"/>
      <c r="AF168" s="61">
        <v>1550</v>
      </c>
      <c r="AG168" s="14">
        <v>2336.806</v>
      </c>
      <c r="AH168" s="14">
        <v>33.77787</v>
      </c>
      <c r="AI168" s="252">
        <v>2363.6887764831772</v>
      </c>
      <c r="AJ168" s="253">
        <v>33.546882325739432</v>
      </c>
      <c r="AK168" s="2">
        <f t="shared" si="64"/>
        <v>1.1504068580437214</v>
      </c>
      <c r="AL168" s="37">
        <f t="shared" si="64"/>
        <v>0.68384322119946606</v>
      </c>
      <c r="AM168" s="215">
        <f t="shared" si="60"/>
        <v>722.68367144446336</v>
      </c>
      <c r="AN168" s="217">
        <f t="shared" si="60"/>
        <v>5.3355305660306315E-2</v>
      </c>
      <c r="AO168" s="223"/>
      <c r="AP168" s="23"/>
      <c r="AQ168" s="372"/>
      <c r="AR168" s="367"/>
      <c r="AS168" s="367"/>
      <c r="AT168" s="61">
        <v>1550</v>
      </c>
      <c r="AU168" s="14">
        <v>2229.6579999999999</v>
      </c>
      <c r="AV168" s="14">
        <v>33.708500000000001</v>
      </c>
      <c r="AW168" s="252">
        <v>2224.8879292416527</v>
      </c>
      <c r="AX168" s="253">
        <v>33.528286431670161</v>
      </c>
      <c r="AY168" s="2">
        <f t="shared" si="65"/>
        <v>0.21393732843096003</v>
      </c>
      <c r="AZ168" s="37">
        <f t="shared" si="65"/>
        <v>0.53462351730228352</v>
      </c>
      <c r="BA168" s="215">
        <f t="shared" si="62"/>
        <v>22.753575039638783</v>
      </c>
      <c r="BB168" s="217">
        <f t="shared" si="62"/>
        <v>3.2476930210174004E-2</v>
      </c>
      <c r="BC168" s="223"/>
      <c r="BD168" s="23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20"/>
      <c r="BT168" s="20"/>
      <c r="BU168" s="8"/>
      <c r="BV168" s="20"/>
      <c r="BW168" s="20"/>
      <c r="CI168" s="136"/>
      <c r="CJ168" s="136"/>
      <c r="CK168" s="136"/>
      <c r="CL168" s="136"/>
      <c r="CM168" s="136"/>
      <c r="CN168" s="136"/>
      <c r="CO168" s="136"/>
      <c r="CP168" s="136"/>
      <c r="CQ168" s="136"/>
      <c r="CR168" s="136"/>
      <c r="DE168" s="135"/>
      <c r="DF168" s="135"/>
      <c r="DG168" s="135"/>
      <c r="DH168" s="136"/>
      <c r="DI168" s="136"/>
      <c r="DJ168" s="136"/>
      <c r="DK168" s="136"/>
      <c r="DL168" s="136"/>
      <c r="DM168" s="6"/>
      <c r="DN168" s="6"/>
      <c r="EA168" s="135"/>
      <c r="EB168" s="135"/>
      <c r="EC168" s="135"/>
      <c r="ED168" s="136"/>
      <c r="EE168" s="136"/>
      <c r="EF168" s="136"/>
      <c r="EG168" s="136"/>
      <c r="EH168" s="136"/>
      <c r="EI168" s="136"/>
      <c r="EJ168" s="136"/>
      <c r="EK168" s="136"/>
      <c r="EL168" s="135"/>
      <c r="EM168" s="135"/>
      <c r="EN168" s="135"/>
      <c r="EO168" s="135"/>
      <c r="EP168" s="135"/>
      <c r="EQ168" s="135"/>
      <c r="ER168" s="135"/>
      <c r="ES168" s="135"/>
      <c r="ET168" s="135"/>
    </row>
    <row r="169" spans="2:150" x14ac:dyDescent="0.25"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27"/>
      <c r="O169" s="372"/>
      <c r="P169" s="367"/>
      <c r="Q169" s="367"/>
      <c r="R169" s="61">
        <v>1600</v>
      </c>
      <c r="S169" s="14">
        <v>2218.7959999999998</v>
      </c>
      <c r="T169" s="14">
        <v>33.028039999999997</v>
      </c>
      <c r="U169" s="252">
        <v>2217.713494351899</v>
      </c>
      <c r="V169" s="253">
        <v>33.109298591512932</v>
      </c>
      <c r="W169" s="2">
        <f t="shared" si="63"/>
        <v>4.8787975465107103E-2</v>
      </c>
      <c r="X169" s="37">
        <f t="shared" si="63"/>
        <v>0.24602910591404967</v>
      </c>
      <c r="Y169" s="215">
        <f t="shared" si="58"/>
        <v>1.1718184781700849</v>
      </c>
      <c r="Z169" s="217">
        <f t="shared" si="58"/>
        <v>6.6029586946659809E-3</v>
      </c>
      <c r="AA169" s="223"/>
      <c r="AB169" s="23"/>
      <c r="AC169" s="372"/>
      <c r="AD169" s="367"/>
      <c r="AE169" s="367"/>
      <c r="AF169" s="61">
        <v>1600</v>
      </c>
      <c r="AG169" s="14">
        <v>2322.201</v>
      </c>
      <c r="AH169" s="14">
        <v>33.271160000000002</v>
      </c>
      <c r="AI169" s="252">
        <v>2350.3829524650487</v>
      </c>
      <c r="AJ169" s="253">
        <v>32.994312821571015</v>
      </c>
      <c r="AK169" s="2">
        <f t="shared" si="64"/>
        <v>1.2135879910933056</v>
      </c>
      <c r="AL169" s="37">
        <f t="shared" si="64"/>
        <v>0.83209355618796332</v>
      </c>
      <c r="AM169" s="215">
        <f t="shared" si="60"/>
        <v>794.22244474226181</v>
      </c>
      <c r="AN169" s="217">
        <f t="shared" si="60"/>
        <v>7.6644360204091475E-2</v>
      </c>
      <c r="AO169" s="223"/>
      <c r="AP169" s="23"/>
      <c r="AQ169" s="372"/>
      <c r="AR169" s="367"/>
      <c r="AS169" s="367"/>
      <c r="AT169" s="61">
        <v>1600</v>
      </c>
      <c r="AU169" s="14">
        <v>2215.7339999999999</v>
      </c>
      <c r="AV169" s="14">
        <v>33.18994</v>
      </c>
      <c r="AW169" s="252">
        <v>2211.238245449797</v>
      </c>
      <c r="AX169" s="253">
        <v>32.975494562729224</v>
      </c>
      <c r="AY169" s="2">
        <f t="shared" si="65"/>
        <v>0.20290136587708391</v>
      </c>
      <c r="AZ169" s="37">
        <f t="shared" si="65"/>
        <v>0.64611577264308273</v>
      </c>
      <c r="BA169" s="215">
        <f t="shared" si="62"/>
        <v>20.211808975670493</v>
      </c>
      <c r="BB169" s="217">
        <f t="shared" si="62"/>
        <v>4.5986845566254146E-2</v>
      </c>
      <c r="BC169" s="223"/>
      <c r="BD169" s="23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20"/>
      <c r="BT169" s="20"/>
      <c r="BU169" s="8"/>
      <c r="BV169" s="20"/>
      <c r="BW169" s="20"/>
      <c r="CI169" s="136"/>
      <c r="CJ169" s="136"/>
      <c r="CK169" s="136"/>
      <c r="CL169" s="136"/>
      <c r="CM169" s="136"/>
      <c r="CN169" s="136"/>
      <c r="CO169" s="136"/>
      <c r="CP169" s="136"/>
      <c r="CQ169" s="136"/>
      <c r="CR169" s="136"/>
      <c r="DE169" s="135"/>
      <c r="DF169" s="135"/>
      <c r="DG169" s="135"/>
      <c r="DH169" s="136"/>
      <c r="DI169" s="136"/>
      <c r="DJ169" s="136"/>
      <c r="DK169" s="136"/>
      <c r="DL169" s="136"/>
      <c r="DM169" s="6"/>
      <c r="DN169" s="6"/>
      <c r="EA169" s="135"/>
      <c r="EB169" s="135"/>
      <c r="EC169" s="135"/>
      <c r="ED169" s="136"/>
      <c r="EE169" s="136"/>
      <c r="EF169" s="136"/>
      <c r="EG169" s="136"/>
      <c r="EH169" s="136"/>
      <c r="EI169" s="136"/>
      <c r="EJ169" s="136"/>
      <c r="EK169" s="136"/>
      <c r="EL169" s="135"/>
      <c r="EM169" s="135"/>
      <c r="EN169" s="135"/>
      <c r="EO169" s="135"/>
      <c r="EP169" s="135"/>
      <c r="EQ169" s="135"/>
      <c r="ER169" s="135"/>
      <c r="ES169" s="135"/>
      <c r="ET169" s="135"/>
    </row>
    <row r="170" spans="2:150" x14ac:dyDescent="0.25"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27"/>
      <c r="O170" s="372"/>
      <c r="P170" s="367"/>
      <c r="Q170" s="367"/>
      <c r="R170" s="61">
        <v>1650</v>
      </c>
      <c r="S170" s="14">
        <v>2204.8739999999998</v>
      </c>
      <c r="T170" s="14">
        <v>32.504669999999997</v>
      </c>
      <c r="U170" s="252">
        <v>2204.1042545633159</v>
      </c>
      <c r="V170" s="253">
        <v>32.556446130479536</v>
      </c>
      <c r="W170" s="2">
        <f t="shared" si="63"/>
        <v>3.4911085018188515E-2</v>
      </c>
      <c r="X170" s="37">
        <f t="shared" si="63"/>
        <v>0.15928828220541402</v>
      </c>
      <c r="Y170" s="215">
        <f t="shared" si="58"/>
        <v>0.59250803729573998</v>
      </c>
      <c r="Z170" s="217">
        <f t="shared" si="58"/>
        <v>2.6807676874342008E-3</v>
      </c>
      <c r="AA170" s="223"/>
      <c r="AB170" s="23"/>
      <c r="AC170" s="372"/>
      <c r="AD170" s="367"/>
      <c r="AE170" s="367"/>
      <c r="AF170" s="61">
        <v>1650</v>
      </c>
      <c r="AG170" s="14">
        <v>2307.6350000000002</v>
      </c>
      <c r="AH170" s="14">
        <v>32.763759999999998</v>
      </c>
      <c r="AI170" s="252">
        <v>2337.1208703950665</v>
      </c>
      <c r="AJ170" s="253">
        <v>32.441548312732635</v>
      </c>
      <c r="AK170" s="2">
        <f t="shared" si="64"/>
        <v>1.277752781313608</v>
      </c>
      <c r="AL170" s="37">
        <f t="shared" si="64"/>
        <v>0.98343928556234805</v>
      </c>
      <c r="AM170" s="215">
        <f t="shared" si="60"/>
        <v>869.41655295464648</v>
      </c>
      <c r="AN170" s="217">
        <f t="shared" si="60"/>
        <v>0.10382037141168053</v>
      </c>
      <c r="AO170" s="223"/>
      <c r="AP170" s="23"/>
      <c r="AQ170" s="372"/>
      <c r="AR170" s="367"/>
      <c r="AS170" s="367"/>
      <c r="AT170" s="61">
        <v>1650</v>
      </c>
      <c r="AU170" s="14">
        <v>2201.8490000000002</v>
      </c>
      <c r="AV170" s="14">
        <v>32.670920000000002</v>
      </c>
      <c r="AW170" s="252">
        <v>2197.63147629482</v>
      </c>
      <c r="AX170" s="253">
        <v>32.422511788186156</v>
      </c>
      <c r="AY170" s="2">
        <f t="shared" si="65"/>
        <v>0.19154463840073299</v>
      </c>
      <c r="AZ170" s="37">
        <f t="shared" si="65"/>
        <v>0.76033430284132175</v>
      </c>
      <c r="BA170" s="215">
        <f t="shared" si="62"/>
        <v>17.78750620375655</v>
      </c>
      <c r="BB170" s="217">
        <f t="shared" si="62"/>
        <v>6.1706639696552573E-2</v>
      </c>
      <c r="BC170" s="223"/>
      <c r="BD170" s="23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20"/>
      <c r="BT170" s="20"/>
      <c r="BU170" s="8"/>
      <c r="BV170" s="20"/>
      <c r="BW170" s="20"/>
      <c r="CI170" s="136"/>
      <c r="CJ170" s="136"/>
      <c r="CK170" s="136"/>
      <c r="CL170" s="136"/>
      <c r="CM170" s="136"/>
      <c r="CN170" s="136"/>
      <c r="CO170" s="136"/>
      <c r="CP170" s="136"/>
      <c r="CQ170" s="136"/>
      <c r="CR170" s="136"/>
      <c r="DE170" s="135"/>
      <c r="DF170" s="135"/>
      <c r="DG170" s="135"/>
      <c r="DH170" s="136"/>
      <c r="DI170" s="136"/>
      <c r="DJ170" s="136"/>
      <c r="DK170" s="136"/>
      <c r="DL170" s="136"/>
      <c r="DM170" s="6"/>
      <c r="DN170" s="6"/>
      <c r="EA170" s="135"/>
      <c r="EB170" s="135"/>
      <c r="EC170" s="135"/>
      <c r="ED170" s="136"/>
      <c r="EE170" s="136"/>
      <c r="EF170" s="136"/>
      <c r="EG170" s="136"/>
      <c r="EH170" s="136"/>
      <c r="EI170" s="136"/>
      <c r="EJ170" s="136"/>
      <c r="EK170" s="136"/>
      <c r="EL170" s="135"/>
      <c r="EM170" s="135"/>
      <c r="EN170" s="135"/>
      <c r="EO170" s="135"/>
      <c r="EP170" s="135"/>
      <c r="EQ170" s="135"/>
      <c r="ER170" s="135"/>
      <c r="ES170" s="135"/>
      <c r="ET170" s="135"/>
    </row>
    <row r="171" spans="2:150" x14ac:dyDescent="0.25"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27"/>
      <c r="O171" s="373"/>
      <c r="P171" s="368"/>
      <c r="Q171" s="368"/>
      <c r="R171" s="204">
        <v>1700</v>
      </c>
      <c r="S171" s="16">
        <v>2190.9899999999998</v>
      </c>
      <c r="T171" s="16">
        <v>31.981210000000001</v>
      </c>
      <c r="U171" s="15">
        <v>2190.5380388060512</v>
      </c>
      <c r="V171" s="17">
        <v>32.003389145894268</v>
      </c>
      <c r="W171" s="18">
        <f t="shared" si="63"/>
        <v>2.0628172376350021E-2</v>
      </c>
      <c r="X171" s="38">
        <f t="shared" si="63"/>
        <v>6.9350552697245785E-2</v>
      </c>
      <c r="Y171" s="18">
        <f t="shared" si="58"/>
        <v>0.2042689208354361</v>
      </c>
      <c r="Z171" s="38">
        <f t="shared" si="58"/>
        <v>4.9191451259917359E-4</v>
      </c>
      <c r="AA171" s="223"/>
      <c r="AB171" s="23"/>
      <c r="AC171" s="373"/>
      <c r="AD171" s="368"/>
      <c r="AE171" s="368"/>
      <c r="AF171" s="204">
        <v>1700</v>
      </c>
      <c r="AG171" s="16">
        <v>2293.107</v>
      </c>
      <c r="AH171" s="16">
        <v>32.255659999999999</v>
      </c>
      <c r="AI171" s="15">
        <v>2323.9026666110776</v>
      </c>
      <c r="AJ171" s="17">
        <v>31.888622959508513</v>
      </c>
      <c r="AK171" s="18">
        <f t="shared" si="64"/>
        <v>1.3429668397976042</v>
      </c>
      <c r="AL171" s="38">
        <f t="shared" si="64"/>
        <v>1.1378996445631111</v>
      </c>
      <c r="AM171" s="18">
        <f t="shared" si="60"/>
        <v>948.37308202064276</v>
      </c>
      <c r="AN171" s="38">
        <f t="shared" si="60"/>
        <v>0.13471618909274841</v>
      </c>
      <c r="AO171" s="223"/>
      <c r="AP171" s="23"/>
      <c r="AQ171" s="373"/>
      <c r="AR171" s="368"/>
      <c r="AS171" s="368"/>
      <c r="AT171" s="204">
        <v>1700</v>
      </c>
      <c r="AU171" s="16">
        <v>2188.002</v>
      </c>
      <c r="AV171" s="16">
        <v>32.151440000000001</v>
      </c>
      <c r="AW171" s="15">
        <v>2184.0677554787608</v>
      </c>
      <c r="AX171" s="17">
        <v>31.869371564406499</v>
      </c>
      <c r="AY171" s="18">
        <f t="shared" si="65"/>
        <v>0.17980991430717061</v>
      </c>
      <c r="AZ171" s="38">
        <f t="shared" si="65"/>
        <v>0.87731198227358231</v>
      </c>
      <c r="BA171" s="18">
        <f t="shared" si="62"/>
        <v>15.4782799529005</v>
      </c>
      <c r="BB171" s="38">
        <f t="shared" si="62"/>
        <v>7.9562602358165285E-2</v>
      </c>
      <c r="BC171" s="223"/>
      <c r="BD171" s="23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20"/>
      <c r="BT171" s="20"/>
      <c r="BU171" s="8"/>
      <c r="BV171" s="20"/>
      <c r="BW171" s="20"/>
      <c r="CI171" s="136"/>
      <c r="CJ171" s="136"/>
      <c r="CK171" s="136"/>
      <c r="CL171" s="136"/>
      <c r="CM171" s="136"/>
      <c r="CN171" s="136"/>
      <c r="CO171" s="136"/>
      <c r="CP171" s="136"/>
      <c r="CQ171" s="136"/>
      <c r="CR171" s="136"/>
      <c r="DE171" s="135"/>
      <c r="DF171" s="135"/>
      <c r="DG171" s="135"/>
      <c r="DH171" s="136"/>
      <c r="DI171" s="136"/>
      <c r="DJ171" s="136"/>
      <c r="DK171" s="136"/>
      <c r="DL171" s="136"/>
      <c r="DM171" s="6"/>
      <c r="DN171" s="6"/>
      <c r="EA171" s="135"/>
      <c r="EB171" s="135"/>
      <c r="EC171" s="135"/>
      <c r="ED171" s="136"/>
      <c r="EE171" s="136"/>
      <c r="EF171" s="136"/>
      <c r="EG171" s="136"/>
      <c r="EH171" s="136"/>
      <c r="EI171" s="136"/>
      <c r="EJ171" s="136"/>
      <c r="EK171" s="136"/>
      <c r="EL171" s="135"/>
      <c r="EM171" s="135"/>
      <c r="EN171" s="135"/>
      <c r="EO171" s="135"/>
      <c r="EP171" s="135"/>
      <c r="EQ171" s="135"/>
      <c r="ER171" s="135"/>
      <c r="ES171" s="135"/>
      <c r="ET171" s="135"/>
    </row>
    <row r="172" spans="2:150" x14ac:dyDescent="0.25"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27"/>
      <c r="O172" s="371">
        <v>31</v>
      </c>
      <c r="P172" s="366">
        <v>1071</v>
      </c>
      <c r="Q172" s="366">
        <v>0.26</v>
      </c>
      <c r="R172" s="61">
        <v>0</v>
      </c>
      <c r="S172" s="14">
        <v>2684</v>
      </c>
      <c r="T172" s="14">
        <v>48.333329999999997</v>
      </c>
      <c r="U172" s="252">
        <v>2672.5616227713358</v>
      </c>
      <c r="V172" s="253">
        <v>48.33567968882884</v>
      </c>
      <c r="W172" s="2">
        <f t="shared" si="63"/>
        <v>0.42616904726766741</v>
      </c>
      <c r="X172" s="37">
        <f t="shared" si="63"/>
        <v>4.8614254983951133E-3</v>
      </c>
      <c r="Y172" s="215">
        <f t="shared" si="58"/>
        <v>130.83647362522356</v>
      </c>
      <c r="Z172" s="217">
        <f t="shared" si="58"/>
        <v>5.5210375923917258E-6</v>
      </c>
      <c r="AA172" s="223"/>
      <c r="AB172" s="23"/>
      <c r="AC172" s="371">
        <v>31</v>
      </c>
      <c r="AD172" s="366">
        <v>1139.4000000000001</v>
      </c>
      <c r="AE172" s="366">
        <v>0.3044</v>
      </c>
      <c r="AF172" s="61">
        <v>0</v>
      </c>
      <c r="AG172" s="14">
        <v>2820.4</v>
      </c>
      <c r="AH172" s="14">
        <v>48.333329999999997</v>
      </c>
      <c r="AI172" s="252">
        <v>2807.2058116204034</v>
      </c>
      <c r="AJ172" s="253">
        <v>48.355046568861894</v>
      </c>
      <c r="AK172" s="2">
        <f t="shared" si="64"/>
        <v>0.46781266414681083</v>
      </c>
      <c r="AL172" s="37">
        <f t="shared" si="64"/>
        <v>4.4930835226742412E-2</v>
      </c>
      <c r="AM172" s="215">
        <f t="shared" si="60"/>
        <v>174.08660699628336</v>
      </c>
      <c r="AN172" s="217">
        <f t="shared" si="60"/>
        <v>4.7160936313354288E-4</v>
      </c>
      <c r="AO172" s="223"/>
      <c r="AP172" s="23"/>
      <c r="AQ172" s="371">
        <v>33</v>
      </c>
      <c r="AR172" s="366">
        <v>1071</v>
      </c>
      <c r="AS172" s="366">
        <v>0.3044</v>
      </c>
      <c r="AT172" s="61">
        <v>0</v>
      </c>
      <c r="AU172" s="14">
        <v>2678</v>
      </c>
      <c r="AV172" s="14">
        <v>48.333329999999997</v>
      </c>
      <c r="AW172" s="252">
        <v>2664.5371684894335</v>
      </c>
      <c r="AX172" s="253">
        <v>48.34988059449023</v>
      </c>
      <c r="AY172" s="2">
        <f t="shared" si="65"/>
        <v>0.50271962324744224</v>
      </c>
      <c r="AZ172" s="37">
        <f t="shared" si="65"/>
        <v>3.4242611651697806E-2</v>
      </c>
      <c r="BA172" s="215">
        <f t="shared" si="62"/>
        <v>181.24783228190233</v>
      </c>
      <c r="BB172" s="217">
        <f t="shared" si="62"/>
        <v>2.7392217798014913E-4</v>
      </c>
      <c r="BC172" s="223"/>
      <c r="BD172" s="23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20"/>
      <c r="BT172" s="20"/>
      <c r="BU172" s="8"/>
      <c r="BV172" s="20"/>
      <c r="BW172" s="20"/>
      <c r="CI172" s="136"/>
      <c r="CJ172" s="136"/>
      <c r="CK172" s="136"/>
      <c r="CL172" s="136"/>
      <c r="CM172" s="136"/>
      <c r="CN172" s="136"/>
      <c r="CO172" s="136"/>
      <c r="CP172" s="136"/>
      <c r="CQ172" s="136"/>
      <c r="CR172" s="136"/>
      <c r="DE172" s="135"/>
      <c r="DF172" s="135"/>
      <c r="DG172" s="135"/>
      <c r="DH172" s="136"/>
      <c r="DI172" s="136"/>
      <c r="DJ172" s="136"/>
      <c r="DK172" s="136"/>
      <c r="DL172" s="136"/>
      <c r="DM172" s="6"/>
      <c r="DN172" s="6"/>
      <c r="EA172" s="135"/>
      <c r="EB172" s="135"/>
      <c r="EC172" s="135"/>
      <c r="ED172" s="136"/>
      <c r="EE172" s="136"/>
      <c r="EF172" s="136"/>
      <c r="EG172" s="136"/>
      <c r="EH172" s="136"/>
      <c r="EI172" s="136"/>
      <c r="EJ172" s="136"/>
      <c r="EK172" s="136"/>
      <c r="EL172" s="135"/>
      <c r="EM172" s="135"/>
      <c r="EN172" s="135"/>
      <c r="EO172" s="135"/>
      <c r="EP172" s="135"/>
      <c r="EQ172" s="135"/>
      <c r="ER172" s="135"/>
      <c r="ES172" s="135"/>
      <c r="ET172" s="135"/>
    </row>
    <row r="173" spans="2:150" x14ac:dyDescent="0.25"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27"/>
      <c r="O173" s="372"/>
      <c r="P173" s="367"/>
      <c r="Q173" s="367"/>
      <c r="R173" s="61">
        <v>50</v>
      </c>
      <c r="S173" s="14">
        <v>2676.605</v>
      </c>
      <c r="T173" s="14">
        <v>48.134860000000003</v>
      </c>
      <c r="U173" s="252">
        <v>2657.9671916862526</v>
      </c>
      <c r="V173" s="253">
        <v>48.195644549291352</v>
      </c>
      <c r="W173" s="2">
        <f t="shared" si="63"/>
        <v>0.69632270408773156</v>
      </c>
      <c r="X173" s="37">
        <f t="shared" si="63"/>
        <v>0.12627968439369794</v>
      </c>
      <c r="Y173" s="215">
        <f t="shared" si="58"/>
        <v>347.36789873999271</v>
      </c>
      <c r="Z173" s="217">
        <f t="shared" si="58"/>
        <v>3.694761432552358E-3</v>
      </c>
      <c r="AA173" s="223"/>
      <c r="AB173" s="23"/>
      <c r="AC173" s="372"/>
      <c r="AD173" s="367"/>
      <c r="AE173" s="367"/>
      <c r="AF173" s="61">
        <v>50</v>
      </c>
      <c r="AG173" s="14">
        <v>2812.6489999999999</v>
      </c>
      <c r="AH173" s="14">
        <v>48.131900000000002</v>
      </c>
      <c r="AI173" s="252">
        <v>2792.9447569540398</v>
      </c>
      <c r="AJ173" s="253">
        <v>48.20749521820526</v>
      </c>
      <c r="AK173" s="2">
        <f t="shared" si="64"/>
        <v>0.70055819428446575</v>
      </c>
      <c r="AL173" s="37">
        <f t="shared" si="64"/>
        <v>0.15705845438318072</v>
      </c>
      <c r="AM173" s="215">
        <f t="shared" si="60"/>
        <v>388.2571940142663</v>
      </c>
      <c r="AN173" s="217">
        <f t="shared" si="60"/>
        <v>5.7146370155005954E-3</v>
      </c>
      <c r="AO173" s="223"/>
      <c r="AP173" s="23"/>
      <c r="AQ173" s="372"/>
      <c r="AR173" s="367"/>
      <c r="AS173" s="367"/>
      <c r="AT173" s="61">
        <v>50</v>
      </c>
      <c r="AU173" s="14">
        <v>2670.6210000000001</v>
      </c>
      <c r="AV173" s="14">
        <v>48.135420000000003</v>
      </c>
      <c r="AW173" s="252">
        <v>2649.9207296100958</v>
      </c>
      <c r="AX173" s="253">
        <v>48.202489901221966</v>
      </c>
      <c r="AY173" s="2">
        <f t="shared" si="65"/>
        <v>0.77511074727204987</v>
      </c>
      <c r="AZ173" s="37">
        <f t="shared" si="65"/>
        <v>0.13933585958523448</v>
      </c>
      <c r="BA173" s="215">
        <f t="shared" si="62"/>
        <v>428.5011942151483</v>
      </c>
      <c r="BB173" s="217">
        <f t="shared" si="62"/>
        <v>4.4983716499238579E-3</v>
      </c>
      <c r="BC173" s="223"/>
      <c r="BD173" s="23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20"/>
      <c r="BT173" s="20"/>
      <c r="BU173" s="8"/>
      <c r="BV173" s="20"/>
      <c r="BW173" s="20"/>
      <c r="CI173" s="136"/>
      <c r="CJ173" s="136"/>
      <c r="CK173" s="136"/>
      <c r="CL173" s="136"/>
      <c r="CM173" s="136"/>
      <c r="CN173" s="136"/>
      <c r="CO173" s="136"/>
      <c r="CP173" s="136"/>
      <c r="CQ173" s="136"/>
      <c r="CR173" s="136"/>
      <c r="DE173" s="135"/>
      <c r="DF173" s="135"/>
      <c r="DG173" s="135"/>
      <c r="DH173" s="136"/>
      <c r="DI173" s="136"/>
      <c r="DJ173" s="136"/>
      <c r="DK173" s="136"/>
      <c r="DL173" s="136"/>
      <c r="DM173" s="6"/>
      <c r="DN173" s="6"/>
      <c r="EA173" s="135"/>
      <c r="EB173" s="135"/>
      <c r="EC173" s="135"/>
      <c r="ED173" s="136"/>
      <c r="EE173" s="136"/>
      <c r="EF173" s="136"/>
      <c r="EG173" s="136"/>
      <c r="EH173" s="136"/>
      <c r="EI173" s="136"/>
      <c r="EJ173" s="136"/>
      <c r="EK173" s="136"/>
      <c r="EL173" s="135"/>
      <c r="EM173" s="135"/>
      <c r="EN173" s="135"/>
      <c r="EO173" s="135"/>
      <c r="EP173" s="135"/>
      <c r="EQ173" s="135"/>
      <c r="ER173" s="135"/>
      <c r="ES173" s="135"/>
      <c r="ET173" s="135"/>
    </row>
    <row r="174" spans="2:150" x14ac:dyDescent="0.25"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27"/>
      <c r="O174" s="372"/>
      <c r="P174" s="367"/>
      <c r="Q174" s="367"/>
      <c r="R174" s="61">
        <v>100</v>
      </c>
      <c r="S174" s="14">
        <v>2649.694</v>
      </c>
      <c r="T174" s="14">
        <v>47.38138</v>
      </c>
      <c r="U174" s="252">
        <v>2643.3558346012205</v>
      </c>
      <c r="V174" s="253">
        <v>47.986765774103105</v>
      </c>
      <c r="W174" s="2">
        <f t="shared" si="63"/>
        <v>0.23920367403856588</v>
      </c>
      <c r="X174" s="37">
        <f t="shared" si="63"/>
        <v>1.2776870874235939</v>
      </c>
      <c r="Y174" s="215">
        <f t="shared" si="58"/>
        <v>40.172340622284914</v>
      </c>
      <c r="Z174" s="217">
        <f t="shared" si="58"/>
        <v>0.36649193548641595</v>
      </c>
      <c r="AA174" s="223"/>
      <c r="AB174" s="23"/>
      <c r="AC174" s="372"/>
      <c r="AD174" s="367"/>
      <c r="AE174" s="367"/>
      <c r="AF174" s="61">
        <v>100</v>
      </c>
      <c r="AG174" s="14">
        <v>2784.44</v>
      </c>
      <c r="AH174" s="14">
        <v>47.372900000000001</v>
      </c>
      <c r="AI174" s="252">
        <v>2778.6686551493317</v>
      </c>
      <c r="AJ174" s="253">
        <v>47.99035579257027</v>
      </c>
      <c r="AK174" s="2">
        <f t="shared" si="64"/>
        <v>0.2072712951497736</v>
      </c>
      <c r="AL174" s="37">
        <f t="shared" si="64"/>
        <v>1.3033945411200678</v>
      </c>
      <c r="AM174" s="215">
        <f t="shared" si="60"/>
        <v>33.308421385336153</v>
      </c>
      <c r="AN174" s="217">
        <f t="shared" si="60"/>
        <v>0.38125165577857856</v>
      </c>
      <c r="AO174" s="223"/>
      <c r="AP174" s="23"/>
      <c r="AQ174" s="372"/>
      <c r="AR174" s="367"/>
      <c r="AS174" s="367"/>
      <c r="AT174" s="61">
        <v>100</v>
      </c>
      <c r="AU174" s="14">
        <v>2643.768</v>
      </c>
      <c r="AV174" s="14">
        <v>47.387639999999998</v>
      </c>
      <c r="AW174" s="252">
        <v>2635.2883341722072</v>
      </c>
      <c r="AX174" s="253">
        <v>47.985123905584643</v>
      </c>
      <c r="AY174" s="2">
        <f t="shared" si="65"/>
        <v>0.32074167732542397</v>
      </c>
      <c r="AZ174" s="37">
        <f t="shared" si="65"/>
        <v>1.2608433456163799</v>
      </c>
      <c r="BA174" s="215">
        <f t="shared" si="62"/>
        <v>71.904732551037199</v>
      </c>
      <c r="BB174" s="217">
        <f t="shared" si="62"/>
        <v>0.35698701743268207</v>
      </c>
      <c r="BC174" s="223"/>
      <c r="BD174" s="23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20"/>
      <c r="BT174" s="20"/>
      <c r="BU174" s="8"/>
      <c r="BV174" s="20"/>
      <c r="BW174" s="20"/>
      <c r="CI174" s="136"/>
      <c r="CJ174" s="136"/>
      <c r="CK174" s="136"/>
      <c r="CL174" s="136"/>
      <c r="CM174" s="136"/>
      <c r="CN174" s="136"/>
      <c r="CO174" s="136"/>
      <c r="CP174" s="136"/>
      <c r="CQ174" s="136"/>
      <c r="CR174" s="136"/>
      <c r="DE174" s="135"/>
      <c r="DF174" s="135"/>
      <c r="DG174" s="135"/>
      <c r="DH174" s="136"/>
      <c r="DI174" s="136"/>
      <c r="DJ174" s="136"/>
      <c r="DK174" s="136"/>
      <c r="DL174" s="136"/>
      <c r="DM174" s="6"/>
      <c r="DN174" s="6"/>
      <c r="EA174" s="135"/>
      <c r="EB174" s="135"/>
      <c r="EC174" s="135"/>
      <c r="ED174" s="136"/>
      <c r="EE174" s="136"/>
      <c r="EF174" s="136"/>
      <c r="EG174" s="136"/>
      <c r="EH174" s="136"/>
      <c r="EI174" s="136"/>
      <c r="EJ174" s="136"/>
      <c r="EK174" s="136"/>
      <c r="EL174" s="135"/>
      <c r="EM174" s="135"/>
      <c r="EN174" s="135"/>
      <c r="EO174" s="135"/>
      <c r="EP174" s="135"/>
      <c r="EQ174" s="135"/>
      <c r="ER174" s="135"/>
      <c r="ES174" s="135"/>
      <c r="ET174" s="135"/>
    </row>
    <row r="175" spans="2:150" x14ac:dyDescent="0.25"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27"/>
      <c r="O175" s="372"/>
      <c r="P175" s="367"/>
      <c r="Q175" s="367"/>
      <c r="R175" s="61">
        <v>150</v>
      </c>
      <c r="S175" s="14">
        <v>2636.2869999999998</v>
      </c>
      <c r="T175" s="14">
        <v>46.99174</v>
      </c>
      <c r="U175" s="252">
        <v>2628.7370967727234</v>
      </c>
      <c r="V175" s="253">
        <v>47.720477430422989</v>
      </c>
      <c r="W175" s="2">
        <f t="shared" si="63"/>
        <v>0.28638396454090337</v>
      </c>
      <c r="X175" s="37">
        <f t="shared" si="63"/>
        <v>1.5507777120468162</v>
      </c>
      <c r="Y175" s="215">
        <f t="shared" si="58"/>
        <v>57.001038741239284</v>
      </c>
      <c r="Z175" s="217">
        <f t="shared" si="58"/>
        <v>0.53105824249950007</v>
      </c>
      <c r="AA175" s="223"/>
      <c r="AB175" s="23"/>
      <c r="AC175" s="372"/>
      <c r="AD175" s="367"/>
      <c r="AE175" s="367"/>
      <c r="AF175" s="61">
        <v>150</v>
      </c>
      <c r="AG175" s="14">
        <v>2770.3850000000002</v>
      </c>
      <c r="AH175" s="14">
        <v>46.982700000000001</v>
      </c>
      <c r="AI175" s="252">
        <v>2764.3871598252149</v>
      </c>
      <c r="AJ175" s="253">
        <v>47.715539842512278</v>
      </c>
      <c r="AK175" s="2">
        <f t="shared" si="64"/>
        <v>0.21649843522778689</v>
      </c>
      <c r="AL175" s="37">
        <f t="shared" si="64"/>
        <v>1.5598078495111543</v>
      </c>
      <c r="AM175" s="215">
        <f t="shared" si="60"/>
        <v>35.974086762268847</v>
      </c>
      <c r="AN175" s="217">
        <f t="shared" si="60"/>
        <v>0.53705423477341907</v>
      </c>
      <c r="AO175" s="223"/>
      <c r="AP175" s="23"/>
      <c r="AQ175" s="372"/>
      <c r="AR175" s="367"/>
      <c r="AS175" s="367"/>
      <c r="AT175" s="61">
        <v>150</v>
      </c>
      <c r="AU175" s="14">
        <v>2630.3890000000001</v>
      </c>
      <c r="AV175" s="14">
        <v>47.002200000000002</v>
      </c>
      <c r="AW175" s="252">
        <v>2620.6496874522495</v>
      </c>
      <c r="AX175" s="253">
        <v>47.709813512500041</v>
      </c>
      <c r="AY175" s="2">
        <f t="shared" si="65"/>
        <v>0.3702613015698672</v>
      </c>
      <c r="AZ175" s="37">
        <f t="shared" si="65"/>
        <v>1.5054901951398851</v>
      </c>
      <c r="BA175" s="215">
        <f t="shared" si="62"/>
        <v>94.854208902772569</v>
      </c>
      <c r="BB175" s="217">
        <f t="shared" si="62"/>
        <v>0.50071688307264306</v>
      </c>
      <c r="BC175" s="223"/>
      <c r="BD175" s="23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20"/>
      <c r="BT175" s="20"/>
      <c r="BU175" s="8"/>
      <c r="BV175" s="20"/>
      <c r="BW175" s="20"/>
      <c r="CI175" s="136"/>
      <c r="CJ175" s="136"/>
      <c r="CK175" s="136"/>
      <c r="CL175" s="136"/>
      <c r="CM175" s="136"/>
      <c r="CN175" s="136"/>
      <c r="CO175" s="136"/>
      <c r="CP175" s="136"/>
      <c r="CQ175" s="136"/>
      <c r="CR175" s="136"/>
      <c r="DE175" s="135"/>
      <c r="DF175" s="135"/>
      <c r="DG175" s="135"/>
      <c r="DH175" s="136"/>
      <c r="DI175" s="136"/>
      <c r="DJ175" s="136"/>
      <c r="DK175" s="136"/>
      <c r="DL175" s="136"/>
      <c r="DM175" s="6"/>
      <c r="DN175" s="6"/>
      <c r="EA175" s="135"/>
      <c r="EB175" s="135"/>
      <c r="EC175" s="135"/>
      <c r="ED175" s="136"/>
      <c r="EE175" s="136"/>
      <c r="EF175" s="136"/>
      <c r="EG175" s="136"/>
      <c r="EH175" s="136"/>
      <c r="EI175" s="136"/>
      <c r="EJ175" s="136"/>
      <c r="EK175" s="136"/>
      <c r="EL175" s="135"/>
      <c r="EM175" s="135"/>
      <c r="EN175" s="135"/>
      <c r="EO175" s="135"/>
      <c r="EP175" s="135"/>
      <c r="EQ175" s="135"/>
      <c r="ER175" s="135"/>
      <c r="ES175" s="135"/>
      <c r="ET175" s="135"/>
    </row>
    <row r="176" spans="2:150" x14ac:dyDescent="0.25"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27"/>
      <c r="O176" s="372"/>
      <c r="P176" s="367"/>
      <c r="Q176" s="367"/>
      <c r="R176" s="61">
        <v>200</v>
      </c>
      <c r="S176" s="14">
        <v>2622.9090000000001</v>
      </c>
      <c r="T176" s="14">
        <v>46.599449999999997</v>
      </c>
      <c r="U176" s="252">
        <v>2614.118954917838</v>
      </c>
      <c r="V176" s="253">
        <v>47.406309894718007</v>
      </c>
      <c r="W176" s="2">
        <f t="shared" si="63"/>
        <v>0.33512581191959478</v>
      </c>
      <c r="X176" s="37">
        <f t="shared" si="63"/>
        <v>1.7314794374568998</v>
      </c>
      <c r="Y176" s="215">
        <f t="shared" si="58"/>
        <v>77.264892546442525</v>
      </c>
      <c r="Z176" s="217">
        <f t="shared" si="58"/>
        <v>0.65102288970435696</v>
      </c>
      <c r="AA176" s="223"/>
      <c r="AB176" s="23"/>
      <c r="AC176" s="372"/>
      <c r="AD176" s="367"/>
      <c r="AE176" s="367"/>
      <c r="AF176" s="61">
        <v>200</v>
      </c>
      <c r="AG176" s="14">
        <v>2756.3629999999998</v>
      </c>
      <c r="AH176" s="14">
        <v>46.590879999999999</v>
      </c>
      <c r="AI176" s="252">
        <v>2750.108289835262</v>
      </c>
      <c r="AJ176" s="253">
        <v>47.392915012255223</v>
      </c>
      <c r="AK176" s="2">
        <f t="shared" si="64"/>
        <v>0.22691895678246457</v>
      </c>
      <c r="AL176" s="37">
        <f t="shared" si="64"/>
        <v>1.7214420767652907</v>
      </c>
      <c r="AM176" s="215">
        <f t="shared" si="60"/>
        <v>39.121399244874908</v>
      </c>
      <c r="AN176" s="217">
        <f t="shared" si="60"/>
        <v>0.64326016088323801</v>
      </c>
      <c r="AO176" s="223"/>
      <c r="AP176" s="23"/>
      <c r="AQ176" s="372"/>
      <c r="AR176" s="367"/>
      <c r="AS176" s="367"/>
      <c r="AT176" s="61">
        <v>200</v>
      </c>
      <c r="AU176" s="14">
        <v>2617.0410000000002</v>
      </c>
      <c r="AV176" s="14">
        <v>46.614570000000001</v>
      </c>
      <c r="AW176" s="252">
        <v>2606.0128434683566</v>
      </c>
      <c r="AX176" s="253">
        <v>47.386516652377075</v>
      </c>
      <c r="AY176" s="2">
        <f t="shared" si="65"/>
        <v>0.42139792734021425</v>
      </c>
      <c r="AZ176" s="37">
        <f t="shared" si="65"/>
        <v>1.6560201078269623</v>
      </c>
      <c r="BA176" s="215">
        <f t="shared" si="62"/>
        <v>121.62023648643378</v>
      </c>
      <c r="BB176" s="217">
        <f t="shared" si="62"/>
        <v>0.59590163411617236</v>
      </c>
      <c r="BC176" s="223"/>
      <c r="BD176" s="23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20"/>
      <c r="BT176" s="20"/>
      <c r="BU176" s="8"/>
      <c r="BV176" s="20"/>
      <c r="BW176" s="20"/>
      <c r="CI176" s="136"/>
      <c r="CJ176" s="136"/>
      <c r="CK176" s="136"/>
      <c r="CL176" s="136"/>
      <c r="CM176" s="136"/>
      <c r="CN176" s="136"/>
      <c r="CO176" s="136"/>
      <c r="CP176" s="136"/>
      <c r="CQ176" s="136"/>
      <c r="CR176" s="136"/>
      <c r="DE176" s="135"/>
      <c r="DF176" s="135"/>
      <c r="DG176" s="135"/>
      <c r="DH176" s="136"/>
      <c r="DI176" s="136"/>
      <c r="DJ176" s="136"/>
      <c r="DK176" s="136"/>
      <c r="DL176" s="136"/>
      <c r="DM176" s="6"/>
      <c r="DN176" s="6"/>
      <c r="EA176" s="135"/>
      <c r="EB176" s="135"/>
      <c r="EC176" s="135"/>
      <c r="ED176" s="136"/>
      <c r="EE176" s="136"/>
      <c r="EF176" s="136"/>
      <c r="EG176" s="136"/>
      <c r="EH176" s="136"/>
      <c r="EI176" s="136"/>
      <c r="EJ176" s="136"/>
      <c r="EK176" s="136"/>
      <c r="EL176" s="135"/>
      <c r="EM176" s="135"/>
      <c r="EN176" s="135"/>
      <c r="EO176" s="135"/>
      <c r="EP176" s="135"/>
      <c r="EQ176" s="135"/>
      <c r="ER176" s="135"/>
      <c r="ES176" s="135"/>
      <c r="ET176" s="135"/>
    </row>
    <row r="177" spans="2:150" x14ac:dyDescent="0.25"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27"/>
      <c r="O177" s="372"/>
      <c r="P177" s="367"/>
      <c r="Q177" s="367"/>
      <c r="R177" s="61">
        <v>250</v>
      </c>
      <c r="S177" s="14">
        <v>2609.5610000000001</v>
      </c>
      <c r="T177" s="14">
        <v>46.19285</v>
      </c>
      <c r="U177" s="252">
        <v>2599.5080784164707</v>
      </c>
      <c r="V177" s="253">
        <v>47.052209749860275</v>
      </c>
      <c r="W177" s="2">
        <f t="shared" si="63"/>
        <v>0.38523420542878656</v>
      </c>
      <c r="X177" s="37">
        <f t="shared" si="63"/>
        <v>1.8603739536752435</v>
      </c>
      <c r="Y177" s="215">
        <f t="shared" si="58"/>
        <v>101.0612323645932</v>
      </c>
      <c r="Z177" s="217">
        <f t="shared" si="58"/>
        <v>0.73849917967991396</v>
      </c>
      <c r="AA177" s="223"/>
      <c r="AB177" s="23"/>
      <c r="AC177" s="372"/>
      <c r="AD177" s="367"/>
      <c r="AE177" s="367"/>
      <c r="AF177" s="61">
        <v>250</v>
      </c>
      <c r="AG177" s="14">
        <v>2742.3719999999998</v>
      </c>
      <c r="AH177" s="14">
        <v>46.19359</v>
      </c>
      <c r="AI177" s="252">
        <v>2735.8387098316871</v>
      </c>
      <c r="AJ177" s="253">
        <v>47.030658858854643</v>
      </c>
      <c r="AK177" s="2">
        <f t="shared" si="64"/>
        <v>0.23823500853687099</v>
      </c>
      <c r="AL177" s="37">
        <f t="shared" si="64"/>
        <v>1.8120887743399958</v>
      </c>
      <c r="AM177" s="215">
        <f t="shared" si="60"/>
        <v>42.683880423372173</v>
      </c>
      <c r="AN177" s="217">
        <f t="shared" si="60"/>
        <v>0.700684274464214</v>
      </c>
      <c r="AO177" s="223"/>
      <c r="AP177" s="23"/>
      <c r="AQ177" s="372"/>
      <c r="AR177" s="367"/>
      <c r="AS177" s="367"/>
      <c r="AT177" s="61">
        <v>250</v>
      </c>
      <c r="AU177" s="14">
        <v>2603.723</v>
      </c>
      <c r="AV177" s="14">
        <v>46.205069999999999</v>
      </c>
      <c r="AW177" s="252">
        <v>2591.3844895513375</v>
      </c>
      <c r="AX177" s="253">
        <v>47.023478519015178</v>
      </c>
      <c r="AY177" s="2">
        <f t="shared" si="65"/>
        <v>0.47387953513727915</v>
      </c>
      <c r="AZ177" s="37">
        <f t="shared" si="65"/>
        <v>1.7712526331313407</v>
      </c>
      <c r="BA177" s="215">
        <f t="shared" si="62"/>
        <v>152.23884009175168</v>
      </c>
      <c r="BB177" s="217">
        <f t="shared" si="62"/>
        <v>0.66979250399661872</v>
      </c>
      <c r="BC177" s="223"/>
      <c r="BD177" s="23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20"/>
      <c r="BT177" s="20"/>
      <c r="BU177" s="8"/>
      <c r="BV177" s="20"/>
      <c r="BW177" s="20"/>
      <c r="CI177" s="136"/>
      <c r="CJ177" s="136"/>
      <c r="CK177" s="136"/>
      <c r="CL177" s="136"/>
      <c r="CM177" s="136"/>
      <c r="CN177" s="136"/>
      <c r="CO177" s="136"/>
      <c r="CP177" s="136"/>
      <c r="CQ177" s="136"/>
      <c r="CR177" s="136"/>
      <c r="DE177" s="135"/>
      <c r="DF177" s="135"/>
      <c r="DG177" s="135"/>
      <c r="DH177" s="136"/>
      <c r="DI177" s="136"/>
      <c r="DJ177" s="136"/>
      <c r="DK177" s="136"/>
      <c r="DL177" s="136"/>
      <c r="DM177" s="6"/>
      <c r="DN177" s="6"/>
      <c r="EA177" s="135"/>
      <c r="EB177" s="135"/>
      <c r="EC177" s="135"/>
      <c r="ED177" s="136"/>
      <c r="EE177" s="136"/>
      <c r="EF177" s="136"/>
      <c r="EG177" s="136"/>
      <c r="EH177" s="136"/>
      <c r="EI177" s="136"/>
      <c r="EJ177" s="136"/>
      <c r="EK177" s="136"/>
      <c r="EL177" s="135"/>
      <c r="EM177" s="135"/>
      <c r="EN177" s="135"/>
      <c r="EO177" s="135"/>
      <c r="EP177" s="135"/>
      <c r="EQ177" s="135"/>
      <c r="ER177" s="135"/>
      <c r="ES177" s="135"/>
      <c r="ET177" s="135"/>
    </row>
    <row r="178" spans="2:150" x14ac:dyDescent="0.25"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27"/>
      <c r="O178" s="372"/>
      <c r="P178" s="367"/>
      <c r="Q178" s="367"/>
      <c r="R178" s="61">
        <v>300</v>
      </c>
      <c r="S178" s="14">
        <v>2594.623</v>
      </c>
      <c r="T178" s="14">
        <v>45.744109999999999</v>
      </c>
      <c r="U178" s="252">
        <v>2584.9100466151158</v>
      </c>
      <c r="V178" s="253">
        <v>46.664804784780479</v>
      </c>
      <c r="W178" s="2">
        <f t="shared" si="63"/>
        <v>0.37434931336399385</v>
      </c>
      <c r="X178" s="37">
        <f t="shared" si="63"/>
        <v>2.012706739251195</v>
      </c>
      <c r="Y178" s="215">
        <f t="shared" si="58"/>
        <v>94.341463456934576</v>
      </c>
      <c r="Z178" s="217">
        <f t="shared" si="58"/>
        <v>0.84767888672197411</v>
      </c>
      <c r="AA178" s="223"/>
      <c r="AB178" s="23"/>
      <c r="AC178" s="372"/>
      <c r="AD178" s="367"/>
      <c r="AE178" s="367"/>
      <c r="AF178" s="61">
        <v>300</v>
      </c>
      <c r="AG178" s="14">
        <v>2726.7139999999999</v>
      </c>
      <c r="AH178" s="14">
        <v>45.764049999999997</v>
      </c>
      <c r="AI178" s="252">
        <v>2721.5839622550589</v>
      </c>
      <c r="AJ178" s="253">
        <v>46.635550196760434</v>
      </c>
      <c r="AK178" s="2">
        <f t="shared" si="64"/>
        <v>0.18813992758100379</v>
      </c>
      <c r="AL178" s="37">
        <f t="shared" si="64"/>
        <v>1.9043336347207833</v>
      </c>
      <c r="AM178" s="215">
        <f t="shared" si="60"/>
        <v>26.317287264520282</v>
      </c>
      <c r="AN178" s="217">
        <f t="shared" si="60"/>
        <v>0.75951259295347961</v>
      </c>
      <c r="AO178" s="223"/>
      <c r="AP178" s="23"/>
      <c r="AQ178" s="372"/>
      <c r="AR178" s="367"/>
      <c r="AS178" s="367"/>
      <c r="AT178" s="61">
        <v>300</v>
      </c>
      <c r="AU178" s="14">
        <v>2588.819</v>
      </c>
      <c r="AV178" s="14">
        <v>45.760330000000003</v>
      </c>
      <c r="AW178" s="252">
        <v>2576.7701814575062</v>
      </c>
      <c r="AX178" s="253">
        <v>46.627527972814498</v>
      </c>
      <c r="AY178" s="2">
        <f t="shared" si="65"/>
        <v>0.46541757235611259</v>
      </c>
      <c r="AZ178" s="37">
        <f t="shared" si="65"/>
        <v>1.8950867985753046</v>
      </c>
      <c r="BA178" s="215">
        <f t="shared" si="62"/>
        <v>145.1740282699422</v>
      </c>
      <c r="BB178" s="217">
        <f t="shared" si="62"/>
        <v>0.75203232405356912</v>
      </c>
      <c r="BC178" s="223"/>
      <c r="BD178" s="23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20"/>
      <c r="BT178" s="20"/>
      <c r="BU178" s="8"/>
      <c r="BV178" s="20"/>
      <c r="BW178" s="20"/>
      <c r="CI178" s="136"/>
      <c r="CJ178" s="136"/>
      <c r="CK178" s="136"/>
      <c r="CL178" s="136"/>
      <c r="CM178" s="136"/>
      <c r="CN178" s="136"/>
      <c r="CO178" s="136"/>
      <c r="CP178" s="136"/>
      <c r="CQ178" s="136"/>
      <c r="CR178" s="136"/>
      <c r="DE178" s="135"/>
      <c r="DF178" s="135"/>
      <c r="DG178" s="135"/>
      <c r="DH178" s="136"/>
      <c r="DI178" s="136"/>
      <c r="DJ178" s="136"/>
      <c r="DK178" s="136"/>
      <c r="DL178" s="136"/>
      <c r="DM178" s="6"/>
      <c r="DN178" s="6"/>
      <c r="EA178" s="135"/>
      <c r="EB178" s="135"/>
      <c r="EC178" s="135"/>
      <c r="ED178" s="136"/>
      <c r="EE178" s="136"/>
      <c r="EF178" s="136"/>
      <c r="EG178" s="136"/>
      <c r="EH178" s="136"/>
      <c r="EI178" s="136"/>
      <c r="EJ178" s="136"/>
      <c r="EK178" s="136"/>
      <c r="EL178" s="135"/>
      <c r="EM178" s="135"/>
      <c r="EN178" s="135"/>
      <c r="EO178" s="135"/>
      <c r="EP178" s="135"/>
      <c r="EQ178" s="135"/>
      <c r="ER178" s="135"/>
      <c r="ES178" s="135"/>
      <c r="ET178" s="135"/>
    </row>
    <row r="179" spans="2:150" x14ac:dyDescent="0.25"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27"/>
      <c r="O179" s="372"/>
      <c r="P179" s="367"/>
      <c r="Q179" s="367"/>
      <c r="R179" s="61">
        <v>350</v>
      </c>
      <c r="S179" s="14">
        <v>2580.9140000000002</v>
      </c>
      <c r="T179" s="14">
        <v>45.326430000000002</v>
      </c>
      <c r="U179" s="252">
        <v>2570.3295297678546</v>
      </c>
      <c r="V179" s="253">
        <v>46.249623897700154</v>
      </c>
      <c r="W179" s="2">
        <f t="shared" si="63"/>
        <v>0.41010549875530827</v>
      </c>
      <c r="X179" s="37">
        <f t="shared" si="63"/>
        <v>2.0367672850038088</v>
      </c>
      <c r="Y179" s="215">
        <f t="shared" si="58"/>
        <v>112.03101009517584</v>
      </c>
      <c r="Z179" s="217">
        <f t="shared" si="58"/>
        <v>0.85228697275079857</v>
      </c>
      <c r="AA179" s="223"/>
      <c r="AB179" s="23"/>
      <c r="AC179" s="372"/>
      <c r="AD179" s="367"/>
      <c r="AE179" s="367"/>
      <c r="AF179" s="61">
        <v>350</v>
      </c>
      <c r="AG179" s="14">
        <v>2712.3409999999999</v>
      </c>
      <c r="AH179" s="14">
        <v>45.363970000000002</v>
      </c>
      <c r="AI179" s="252">
        <v>2707.3486593289945</v>
      </c>
      <c r="AJ179" s="253">
        <v>46.213209417513092</v>
      </c>
      <c r="AK179" s="2">
        <f t="shared" si="64"/>
        <v>0.18406021481094828</v>
      </c>
      <c r="AL179" s="37">
        <f t="shared" si="64"/>
        <v>1.8720570918133703</v>
      </c>
      <c r="AM179" s="215">
        <f t="shared" si="60"/>
        <v>24.923465375374871</v>
      </c>
      <c r="AN179" s="217">
        <f t="shared" si="60"/>
        <v>0.72120758825797193</v>
      </c>
      <c r="AO179" s="223"/>
      <c r="AP179" s="23"/>
      <c r="AQ179" s="372"/>
      <c r="AR179" s="367"/>
      <c r="AS179" s="367"/>
      <c r="AT179" s="61">
        <v>350</v>
      </c>
      <c r="AU179" s="14">
        <v>2575.1410000000001</v>
      </c>
      <c r="AV179" s="14">
        <v>45.346800000000002</v>
      </c>
      <c r="AW179" s="252">
        <v>2562.1745377897905</v>
      </c>
      <c r="AX179" s="253">
        <v>46.204321846667369</v>
      </c>
      <c r="AY179" s="2">
        <f t="shared" si="65"/>
        <v>0.50352435886848745</v>
      </c>
      <c r="AZ179" s="37">
        <f t="shared" si="65"/>
        <v>1.8910305615112148</v>
      </c>
      <c r="BA179" s="215">
        <f t="shared" si="62"/>
        <v>168.1291422487925</v>
      </c>
      <c r="BB179" s="217">
        <f t="shared" si="62"/>
        <v>0.73534371751181216</v>
      </c>
      <c r="BC179" s="223"/>
      <c r="BD179" s="23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20"/>
      <c r="BT179" s="20"/>
      <c r="BU179" s="8"/>
      <c r="BV179" s="20"/>
      <c r="BW179" s="20"/>
      <c r="CI179" s="136"/>
      <c r="CJ179" s="136"/>
      <c r="CK179" s="136"/>
      <c r="CL179" s="136"/>
      <c r="CM179" s="136"/>
      <c r="CN179" s="136"/>
      <c r="CO179" s="136"/>
      <c r="CP179" s="136"/>
      <c r="CQ179" s="136"/>
      <c r="CR179" s="136"/>
      <c r="DE179" s="135"/>
      <c r="DF179" s="135"/>
      <c r="DG179" s="135"/>
      <c r="DH179" s="136"/>
      <c r="DI179" s="136"/>
      <c r="DJ179" s="136"/>
      <c r="DK179" s="136"/>
      <c r="DL179" s="136"/>
      <c r="DM179" s="6"/>
      <c r="DN179" s="6"/>
      <c r="EA179" s="135"/>
      <c r="EB179" s="135"/>
      <c r="EC179" s="135"/>
      <c r="ED179" s="136"/>
      <c r="EE179" s="136"/>
      <c r="EF179" s="136"/>
      <c r="EG179" s="136"/>
      <c r="EH179" s="136"/>
      <c r="EI179" s="136"/>
      <c r="EJ179" s="136"/>
      <c r="EK179" s="136"/>
      <c r="EL179" s="135"/>
      <c r="EM179" s="135"/>
      <c r="EN179" s="135"/>
      <c r="EO179" s="135"/>
      <c r="EP179" s="135"/>
      <c r="EQ179" s="135"/>
      <c r="ER179" s="135"/>
      <c r="ES179" s="135"/>
      <c r="ET179" s="135"/>
    </row>
    <row r="180" spans="2:150" x14ac:dyDescent="0.25"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27"/>
      <c r="O180" s="372"/>
      <c r="P180" s="367"/>
      <c r="Q180" s="367"/>
      <c r="R180" s="61">
        <v>400</v>
      </c>
      <c r="S180" s="14">
        <v>2567.2379999999998</v>
      </c>
      <c r="T180" s="14">
        <v>44.905230000000003</v>
      </c>
      <c r="U180" s="252">
        <v>2555.7704398041801</v>
      </c>
      <c r="V180" s="253">
        <v>45.811279837479844</v>
      </c>
      <c r="W180" s="2">
        <f t="shared" si="63"/>
        <v>0.44668862784906255</v>
      </c>
      <c r="X180" s="37">
        <f t="shared" si="63"/>
        <v>2.0176933454741048</v>
      </c>
      <c r="Y180" s="215">
        <f t="shared" si="58"/>
        <v>131.5049368447487</v>
      </c>
      <c r="Z180" s="217">
        <f t="shared" si="58"/>
        <v>0.82092630799724697</v>
      </c>
      <c r="AA180" s="223"/>
      <c r="AB180" s="23"/>
      <c r="AC180" s="372"/>
      <c r="AD180" s="367"/>
      <c r="AE180" s="367"/>
      <c r="AF180" s="61">
        <v>400</v>
      </c>
      <c r="AG180" s="14">
        <v>2698.0030000000002</v>
      </c>
      <c r="AH180" s="14">
        <v>44.960120000000003</v>
      </c>
      <c r="AI180" s="252">
        <v>2693.1366420659792</v>
      </c>
      <c r="AJ180" s="253">
        <v>45.768297003647433</v>
      </c>
      <c r="AK180" s="2">
        <f t="shared" si="64"/>
        <v>0.18036888520957631</v>
      </c>
      <c r="AL180" s="37">
        <f t="shared" si="64"/>
        <v>1.7975419185879167</v>
      </c>
      <c r="AM180" s="215">
        <f t="shared" si="60"/>
        <v>23.681439542008409</v>
      </c>
      <c r="AN180" s="217">
        <f t="shared" si="60"/>
        <v>0.65315006922453744</v>
      </c>
      <c r="AO180" s="223"/>
      <c r="AP180" s="23"/>
      <c r="AQ180" s="372"/>
      <c r="AR180" s="367"/>
      <c r="AS180" s="367"/>
      <c r="AT180" s="61">
        <v>400</v>
      </c>
      <c r="AU180" s="14">
        <v>2561.4969999999998</v>
      </c>
      <c r="AV180" s="14">
        <v>44.929989999999997</v>
      </c>
      <c r="AW180" s="252">
        <v>2547.6014008808879</v>
      </c>
      <c r="AX180" s="253">
        <v>45.758546598212632</v>
      </c>
      <c r="AY180" s="2">
        <f t="shared" si="65"/>
        <v>0.54247961715793236</v>
      </c>
      <c r="AZ180" s="37">
        <f t="shared" si="65"/>
        <v>1.8441059039021281</v>
      </c>
      <c r="BA180" s="215">
        <f t="shared" si="62"/>
        <v>193.087674879064</v>
      </c>
      <c r="BB180" s="217">
        <f t="shared" si="62"/>
        <v>0.68650603644169506</v>
      </c>
      <c r="BC180" s="223"/>
      <c r="BD180" s="23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20"/>
      <c r="BT180" s="20"/>
      <c r="BU180" s="8"/>
      <c r="BV180" s="20"/>
      <c r="BW180" s="20"/>
      <c r="CI180" s="136"/>
      <c r="CJ180" s="136"/>
      <c r="CK180" s="136"/>
      <c r="CL180" s="136"/>
      <c r="CM180" s="136"/>
      <c r="CN180" s="136"/>
      <c r="CO180" s="136"/>
      <c r="CP180" s="136"/>
      <c r="CQ180" s="136"/>
      <c r="CR180" s="136"/>
      <c r="DE180" s="135"/>
      <c r="DF180" s="135"/>
      <c r="DG180" s="135"/>
      <c r="DH180" s="136"/>
      <c r="DI180" s="136"/>
      <c r="DJ180" s="136"/>
      <c r="DK180" s="136"/>
      <c r="DL180" s="136"/>
      <c r="DM180" s="6"/>
      <c r="DN180" s="6"/>
      <c r="EA180" s="135"/>
      <c r="EB180" s="135"/>
      <c r="EC180" s="135"/>
      <c r="ED180" s="136"/>
      <c r="EE180" s="136"/>
      <c r="EF180" s="136"/>
      <c r="EG180" s="136"/>
      <c r="EH180" s="136"/>
      <c r="EI180" s="136"/>
      <c r="EJ180" s="136"/>
      <c r="EK180" s="136"/>
      <c r="EL180" s="135"/>
      <c r="EM180" s="135"/>
      <c r="EN180" s="135"/>
      <c r="EO180" s="135"/>
      <c r="EP180" s="135"/>
      <c r="EQ180" s="135"/>
      <c r="ER180" s="135"/>
      <c r="ES180" s="135"/>
      <c r="ET180" s="135"/>
    </row>
    <row r="181" spans="2:150" x14ac:dyDescent="0.25"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27"/>
      <c r="O181" s="372"/>
      <c r="P181" s="367"/>
      <c r="Q181" s="367"/>
      <c r="R181" s="61">
        <v>450</v>
      </c>
      <c r="S181" s="14">
        <v>2553.587</v>
      </c>
      <c r="T181" s="14">
        <v>44.480409999999999</v>
      </c>
      <c r="U181" s="252">
        <v>2541.2360560236798</v>
      </c>
      <c r="V181" s="253">
        <v>45.353621240091918</v>
      </c>
      <c r="W181" s="2">
        <f t="shared" si="63"/>
        <v>0.48367038116657846</v>
      </c>
      <c r="X181" s="37">
        <f t="shared" si="63"/>
        <v>1.9631366709342815</v>
      </c>
      <c r="Y181" s="215">
        <f t="shared" si="58"/>
        <v>152.54581710620013</v>
      </c>
      <c r="Z181" s="217">
        <f t="shared" si="58"/>
        <v>0.76249786982286738</v>
      </c>
      <c r="AA181" s="223"/>
      <c r="AB181" s="23"/>
      <c r="AC181" s="372"/>
      <c r="AD181" s="367"/>
      <c r="AE181" s="367"/>
      <c r="AF181" s="61">
        <v>450</v>
      </c>
      <c r="AG181" s="14">
        <v>2683.6880000000001</v>
      </c>
      <c r="AH181" s="14">
        <v>44.552390000000003</v>
      </c>
      <c r="AI181" s="252">
        <v>2678.9511120240486</v>
      </c>
      <c r="AJ181" s="253">
        <v>45.30467769903467</v>
      </c>
      <c r="AK181" s="2">
        <f t="shared" si="64"/>
        <v>0.1765066571058746</v>
      </c>
      <c r="AL181" s="37">
        <f t="shared" si="64"/>
        <v>1.6885462239728719</v>
      </c>
      <c r="AM181" s="215">
        <f t="shared" si="60"/>
        <v>22.438107696713935</v>
      </c>
      <c r="AN181" s="217">
        <f t="shared" si="60"/>
        <v>0.56593678211887433</v>
      </c>
      <c r="AO181" s="223"/>
      <c r="AP181" s="23"/>
      <c r="AQ181" s="372"/>
      <c r="AR181" s="367"/>
      <c r="AS181" s="367"/>
      <c r="AT181" s="61">
        <v>450</v>
      </c>
      <c r="AU181" s="14">
        <v>2547.8780000000002</v>
      </c>
      <c r="AV181" s="14">
        <v>44.509779999999999</v>
      </c>
      <c r="AW181" s="252">
        <v>2533.0539699949036</v>
      </c>
      <c r="AX181" s="253">
        <v>45.294084947087377</v>
      </c>
      <c r="AY181" s="2">
        <f t="shared" si="65"/>
        <v>0.58181867440656787</v>
      </c>
      <c r="AZ181" s="37">
        <f t="shared" si="65"/>
        <v>1.7620957620715674</v>
      </c>
      <c r="BA181" s="215">
        <f t="shared" si="62"/>
        <v>219.75186559200355</v>
      </c>
      <c r="BB181" s="217">
        <f t="shared" si="62"/>
        <v>0.61513425002573474</v>
      </c>
      <c r="BC181" s="223"/>
      <c r="BD181" s="23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20"/>
      <c r="BT181" s="20"/>
      <c r="BU181" s="8"/>
      <c r="BV181" s="20"/>
      <c r="BW181" s="20"/>
      <c r="CI181" s="136"/>
      <c r="CJ181" s="20"/>
      <c r="CK181" s="20"/>
      <c r="CL181" s="136"/>
      <c r="CM181" s="136"/>
      <c r="CN181" s="136"/>
      <c r="CO181" s="136"/>
      <c r="CP181" s="136"/>
      <c r="CQ181" s="136"/>
      <c r="CR181" s="136"/>
      <c r="DE181" s="135"/>
      <c r="DF181" s="136"/>
      <c r="DG181" s="136"/>
      <c r="DH181" s="136"/>
      <c r="DI181" s="136"/>
      <c r="DJ181" s="136"/>
      <c r="DK181" s="136"/>
      <c r="DL181" s="136"/>
      <c r="DM181" s="6"/>
      <c r="DN181" s="6"/>
      <c r="EA181" s="135"/>
      <c r="EB181" s="136"/>
      <c r="EC181" s="136"/>
      <c r="ED181" s="136"/>
      <c r="EE181" s="136"/>
      <c r="EF181" s="136"/>
      <c r="EG181" s="136"/>
      <c r="EH181" s="136"/>
      <c r="EI181" s="136"/>
      <c r="EJ181" s="136"/>
      <c r="EK181" s="136"/>
      <c r="EL181" s="135"/>
      <c r="EM181" s="135"/>
      <c r="EN181" s="135"/>
      <c r="EO181" s="135"/>
      <c r="EP181" s="135"/>
      <c r="EQ181" s="135"/>
      <c r="ER181" s="135"/>
      <c r="ES181" s="135"/>
      <c r="ET181" s="135"/>
    </row>
    <row r="182" spans="2:150" x14ac:dyDescent="0.25"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27"/>
      <c r="O182" s="372"/>
      <c r="P182" s="367"/>
      <c r="Q182" s="367"/>
      <c r="R182" s="61">
        <v>500</v>
      </c>
      <c r="S182" s="14">
        <v>2539.9780000000001</v>
      </c>
      <c r="T182" s="14">
        <v>44.052750000000003</v>
      </c>
      <c r="U182" s="252">
        <v>2526.7291299311073</v>
      </c>
      <c r="V182" s="253">
        <v>44.879859238659208</v>
      </c>
      <c r="W182" s="2">
        <f t="shared" si="63"/>
        <v>0.52161357574328426</v>
      </c>
      <c r="X182" s="37">
        <f t="shared" si="63"/>
        <v>1.8775428064291204</v>
      </c>
      <c r="Y182" s="215">
        <f t="shared" si="58"/>
        <v>175.53255810240236</v>
      </c>
      <c r="Z182" s="217">
        <f t="shared" si="58"/>
        <v>0.68410969267540889</v>
      </c>
      <c r="AA182" s="223"/>
      <c r="AB182" s="23"/>
      <c r="AC182" s="372"/>
      <c r="AD182" s="367"/>
      <c r="AE182" s="367"/>
      <c r="AF182" s="61">
        <v>500</v>
      </c>
      <c r="AG182" s="14">
        <v>2669.4160000000002</v>
      </c>
      <c r="AH182" s="14">
        <v>44.141509999999997</v>
      </c>
      <c r="AI182" s="252">
        <v>2664.794740529172</v>
      </c>
      <c r="AJ182" s="253">
        <v>44.825556403372318</v>
      </c>
      <c r="AK182" s="2">
        <f t="shared" si="64"/>
        <v>0.17311874473023822</v>
      </c>
      <c r="AL182" s="37">
        <f t="shared" si="64"/>
        <v>1.5496669764408171</v>
      </c>
      <c r="AM182" s="215">
        <f t="shared" si="60"/>
        <v>21.356039096718742</v>
      </c>
      <c r="AN182" s="217">
        <f t="shared" si="60"/>
        <v>0.46791948196660782</v>
      </c>
      <c r="AO182" s="223"/>
      <c r="AP182" s="23"/>
      <c r="AQ182" s="372"/>
      <c r="AR182" s="367"/>
      <c r="AS182" s="367"/>
      <c r="AT182" s="61">
        <v>500</v>
      </c>
      <c r="AU182" s="14">
        <v>2534.3020000000001</v>
      </c>
      <c r="AV182" s="14">
        <v>44.086880000000001</v>
      </c>
      <c r="AW182" s="252">
        <v>2518.5349116547432</v>
      </c>
      <c r="AX182" s="253">
        <v>44.814153704082621</v>
      </c>
      <c r="AY182" s="2">
        <f t="shared" si="65"/>
        <v>0.62214717682647847</v>
      </c>
      <c r="AZ182" s="37">
        <f t="shared" si="65"/>
        <v>1.6496374977830592</v>
      </c>
      <c r="BA182" s="215">
        <f t="shared" si="62"/>
        <v>248.60107488713848</v>
      </c>
      <c r="BB182" s="217">
        <f t="shared" si="62"/>
        <v>0.52892704065005436</v>
      </c>
      <c r="BC182" s="223"/>
      <c r="BD182" s="23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20"/>
      <c r="BT182" s="20"/>
      <c r="BU182" s="8"/>
      <c r="BV182" s="20"/>
      <c r="BW182" s="20"/>
      <c r="CI182" s="136"/>
      <c r="CJ182" s="20"/>
      <c r="CK182" s="20"/>
      <c r="CL182" s="136"/>
      <c r="CM182" s="136"/>
      <c r="CN182" s="136"/>
      <c r="CO182" s="136"/>
      <c r="CP182" s="136"/>
      <c r="CQ182" s="136"/>
      <c r="CR182" s="136"/>
      <c r="DE182" s="135"/>
      <c r="DF182" s="136"/>
      <c r="DG182" s="136"/>
      <c r="DH182" s="136"/>
      <c r="DI182" s="136"/>
      <c r="DJ182" s="136"/>
      <c r="DK182" s="136"/>
      <c r="DL182" s="136"/>
      <c r="DM182" s="6"/>
      <c r="DN182" s="6"/>
      <c r="EA182" s="135"/>
      <c r="EB182" s="136"/>
      <c r="EC182" s="136"/>
      <c r="ED182" s="136"/>
      <c r="EE182" s="136"/>
      <c r="EF182" s="136"/>
      <c r="EG182" s="136"/>
      <c r="EH182" s="136"/>
      <c r="EI182" s="136"/>
      <c r="EJ182" s="136"/>
      <c r="EK182" s="136"/>
      <c r="EL182" s="135"/>
      <c r="EM182" s="135"/>
      <c r="EN182" s="135"/>
      <c r="EO182" s="135"/>
      <c r="EP182" s="135"/>
      <c r="EQ182" s="135"/>
      <c r="ER182" s="135"/>
      <c r="ES182" s="135"/>
      <c r="ET182" s="135"/>
    </row>
    <row r="183" spans="2:150" x14ac:dyDescent="0.25"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27"/>
      <c r="O183" s="372"/>
      <c r="P183" s="367"/>
      <c r="Q183" s="367"/>
      <c r="R183" s="61">
        <v>550</v>
      </c>
      <c r="S183" s="14">
        <v>2526.402</v>
      </c>
      <c r="T183" s="14">
        <v>43.622129999999999</v>
      </c>
      <c r="U183" s="252">
        <v>2512.2519727007884</v>
      </c>
      <c r="V183" s="253">
        <v>44.392672978915428</v>
      </c>
      <c r="W183" s="2">
        <f t="shared" si="63"/>
        <v>0.56008613432112597</v>
      </c>
      <c r="X183" s="37">
        <f t="shared" si="63"/>
        <v>1.766403838866716</v>
      </c>
      <c r="Y183" s="215">
        <f t="shared" si="58"/>
        <v>200.22327256843397</v>
      </c>
      <c r="Z183" s="217">
        <f t="shared" si="58"/>
        <v>0.59373648235586396</v>
      </c>
      <c r="AA183" s="223"/>
      <c r="AB183" s="23"/>
      <c r="AC183" s="372"/>
      <c r="AD183" s="367"/>
      <c r="AE183" s="367"/>
      <c r="AF183" s="61">
        <v>550</v>
      </c>
      <c r="AG183" s="14">
        <v>2655.1779999999999</v>
      </c>
      <c r="AH183" s="14">
        <v>43.727370000000001</v>
      </c>
      <c r="AI183" s="252">
        <v>2650.6697592449227</v>
      </c>
      <c r="AJ183" s="253">
        <v>44.333590743840283</v>
      </c>
      <c r="AK183" s="2">
        <f t="shared" si="64"/>
        <v>0.16979052835919731</v>
      </c>
      <c r="AL183" s="37">
        <f t="shared" si="64"/>
        <v>1.3863645214433939</v>
      </c>
      <c r="AM183" s="215">
        <f t="shared" si="60"/>
        <v>20.32423470573875</v>
      </c>
      <c r="AN183" s="217">
        <f t="shared" si="60"/>
        <v>0.36750359026226509</v>
      </c>
      <c r="AO183" s="223"/>
      <c r="AP183" s="23"/>
      <c r="AQ183" s="372"/>
      <c r="AR183" s="367"/>
      <c r="AS183" s="367"/>
      <c r="AT183" s="61">
        <v>550</v>
      </c>
      <c r="AU183" s="14">
        <v>2520.759</v>
      </c>
      <c r="AV183" s="14">
        <v>43.661149999999999</v>
      </c>
      <c r="AW183" s="252">
        <v>2504.0464510501188</v>
      </c>
      <c r="AX183" s="253">
        <v>44.321417855464802</v>
      </c>
      <c r="AY183" s="2">
        <f t="shared" si="65"/>
        <v>0.66299669860868249</v>
      </c>
      <c r="AZ183" s="37">
        <f t="shared" si="65"/>
        <v>1.5122548431839342</v>
      </c>
      <c r="BA183" s="215">
        <f t="shared" si="62"/>
        <v>279.30929240217648</v>
      </c>
      <c r="BB183" s="217">
        <f t="shared" si="62"/>
        <v>0.43595364096008904</v>
      </c>
      <c r="BC183" s="223"/>
      <c r="BD183" s="23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20"/>
      <c r="BT183" s="20"/>
      <c r="BU183" s="8"/>
      <c r="BV183" s="20"/>
      <c r="BW183" s="20"/>
      <c r="CI183" s="20"/>
      <c r="CJ183" s="20"/>
      <c r="CK183" s="20"/>
      <c r="CL183" s="135"/>
      <c r="CM183" s="135"/>
      <c r="CN183" s="135"/>
      <c r="CO183" s="135"/>
      <c r="CP183" s="135"/>
      <c r="CQ183" s="135"/>
      <c r="CR183" s="135"/>
      <c r="DE183" s="135"/>
      <c r="DF183" s="135"/>
      <c r="DG183" s="135"/>
      <c r="DH183" s="135"/>
      <c r="DI183" s="135"/>
      <c r="DJ183" s="135"/>
      <c r="DK183" s="135"/>
      <c r="DL183" s="135"/>
      <c r="DM183" s="6"/>
      <c r="DN183" s="6"/>
      <c r="EA183" s="135"/>
      <c r="EB183" s="135"/>
      <c r="EC183" s="135"/>
      <c r="ED183" s="135"/>
      <c r="EE183" s="135"/>
      <c r="EF183" s="135"/>
      <c r="EG183" s="135"/>
      <c r="EH183" s="135"/>
      <c r="EI183" s="136"/>
      <c r="EJ183" s="136"/>
      <c r="EK183" s="136"/>
      <c r="EL183" s="135"/>
      <c r="EM183" s="135"/>
      <c r="EN183" s="135"/>
      <c r="EO183" s="135"/>
      <c r="EP183" s="135"/>
      <c r="EQ183" s="135"/>
      <c r="ER183" s="135"/>
      <c r="ES183" s="135"/>
      <c r="ET183" s="135"/>
    </row>
    <row r="184" spans="2:150" x14ac:dyDescent="0.25"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27"/>
      <c r="O184" s="372"/>
      <c r="P184" s="367"/>
      <c r="Q184" s="367"/>
      <c r="R184" s="61">
        <v>600</v>
      </c>
      <c r="S184" s="14">
        <v>2508.4690000000001</v>
      </c>
      <c r="T184" s="14">
        <v>43.048830000000002</v>
      </c>
      <c r="U184" s="252">
        <v>2497.8065281647337</v>
      </c>
      <c r="V184" s="253">
        <v>43.894297606994961</v>
      </c>
      <c r="W184" s="2">
        <f t="shared" si="63"/>
        <v>0.42505894373286601</v>
      </c>
      <c r="X184" s="37">
        <f t="shared" si="63"/>
        <v>1.9639734854465463</v>
      </c>
      <c r="Y184" s="215">
        <f t="shared" si="58"/>
        <v>113.68830563784897</v>
      </c>
      <c r="Z184" s="217">
        <f t="shared" si="58"/>
        <v>0.7148154744777816</v>
      </c>
      <c r="AA184" s="223"/>
      <c r="AB184" s="23"/>
      <c r="AC184" s="372"/>
      <c r="AD184" s="367"/>
      <c r="AE184" s="367"/>
      <c r="AF184" s="61">
        <v>600</v>
      </c>
      <c r="AG184" s="14">
        <v>2636.366</v>
      </c>
      <c r="AH184" s="14">
        <v>43.175289999999997</v>
      </c>
      <c r="AI184" s="252">
        <v>2636.5780352909296</v>
      </c>
      <c r="AJ184" s="253">
        <v>43.830984380395172</v>
      </c>
      <c r="AK184" s="2">
        <f t="shared" si="64"/>
        <v>8.0427107211075537E-3</v>
      </c>
      <c r="AL184" s="37">
        <f t="shared" si="64"/>
        <v>1.5186797364769882</v>
      </c>
      <c r="AM184" s="215">
        <f t="shared" si="60"/>
        <v>4.4958964599614681E-2</v>
      </c>
      <c r="AN184" s="217">
        <f t="shared" si="60"/>
        <v>0.42993512048181293</v>
      </c>
      <c r="AO184" s="223"/>
      <c r="AP184" s="23"/>
      <c r="AQ184" s="372"/>
      <c r="AR184" s="367"/>
      <c r="AS184" s="367"/>
      <c r="AT184" s="61">
        <v>600</v>
      </c>
      <c r="AU184" s="14">
        <v>2502.87</v>
      </c>
      <c r="AV184" s="14">
        <v>43.094299999999997</v>
      </c>
      <c r="AW184" s="252">
        <v>2489.5904477857689</v>
      </c>
      <c r="AX184" s="253">
        <v>43.818085046489458</v>
      </c>
      <c r="AY184" s="2">
        <f t="shared" si="65"/>
        <v>0.53057299077582887</v>
      </c>
      <c r="AZ184" s="37">
        <f t="shared" si="65"/>
        <v>1.6795377729524801</v>
      </c>
      <c r="BA184" s="215">
        <f t="shared" si="62"/>
        <v>176.34650701048716</v>
      </c>
      <c r="BB184" s="217">
        <f t="shared" si="62"/>
        <v>0.52386479352175064</v>
      </c>
      <c r="BC184" s="223"/>
      <c r="BD184" s="23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20"/>
      <c r="BT184" s="20"/>
      <c r="BU184" s="8"/>
      <c r="BV184" s="20"/>
      <c r="BW184" s="20"/>
      <c r="CI184" s="20"/>
      <c r="CJ184" s="20"/>
      <c r="CK184" s="20"/>
      <c r="CL184" s="135"/>
      <c r="CM184" s="135"/>
      <c r="CN184" s="135"/>
      <c r="CO184" s="135"/>
      <c r="CP184" s="135"/>
      <c r="CQ184" s="135"/>
      <c r="CR184" s="135"/>
      <c r="DE184" s="135"/>
      <c r="DF184" s="135"/>
      <c r="DG184" s="135"/>
      <c r="DH184" s="135"/>
      <c r="DI184" s="135"/>
      <c r="DJ184" s="135"/>
      <c r="DK184" s="135"/>
      <c r="DL184" s="135"/>
      <c r="DM184" s="6"/>
      <c r="DN184" s="6"/>
      <c r="EA184" s="135"/>
      <c r="EB184" s="135"/>
      <c r="EC184" s="135"/>
      <c r="ED184" s="135"/>
      <c r="EE184" s="135"/>
      <c r="EF184" s="135"/>
      <c r="EG184" s="135"/>
      <c r="EH184" s="135"/>
      <c r="EI184" s="136"/>
      <c r="EJ184" s="136"/>
      <c r="EK184" s="136"/>
      <c r="EL184" s="135"/>
      <c r="EM184" s="135"/>
      <c r="EN184" s="135"/>
      <c r="EO184" s="135"/>
      <c r="EP184" s="135"/>
      <c r="EQ184" s="135"/>
      <c r="ER184" s="135"/>
      <c r="ES184" s="135"/>
      <c r="ET184" s="135"/>
    </row>
    <row r="185" spans="2:150" x14ac:dyDescent="0.25"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27"/>
      <c r="O185" s="372"/>
      <c r="P185" s="367"/>
      <c r="Q185" s="367"/>
      <c r="R185" s="61">
        <v>650</v>
      </c>
      <c r="S185" s="14">
        <v>2494.2910000000002</v>
      </c>
      <c r="T185" s="14">
        <v>42.5989</v>
      </c>
      <c r="U185" s="252">
        <v>2483.3944337293196</v>
      </c>
      <c r="V185" s="253">
        <v>43.386597674928304</v>
      </c>
      <c r="W185" s="2">
        <f t="shared" si="63"/>
        <v>0.43686026492821101</v>
      </c>
      <c r="X185" s="37">
        <f t="shared" si="63"/>
        <v>1.8491033217484563</v>
      </c>
      <c r="Y185" s="215">
        <f t="shared" si="58"/>
        <v>118.73515649133245</v>
      </c>
      <c r="Z185" s="217">
        <f t="shared" si="58"/>
        <v>0.62046762708745473</v>
      </c>
      <c r="AA185" s="223"/>
      <c r="AB185" s="23"/>
      <c r="AC185" s="372"/>
      <c r="AD185" s="367"/>
      <c r="AE185" s="367"/>
      <c r="AF185" s="61">
        <v>650</v>
      </c>
      <c r="AG185" s="14">
        <v>2621.491</v>
      </c>
      <c r="AH185" s="14">
        <v>42.73959</v>
      </c>
      <c r="AI185" s="252">
        <v>2622.521133554676</v>
      </c>
      <c r="AJ185" s="253">
        <v>43.319564376160841</v>
      </c>
      <c r="AK185" s="2">
        <f t="shared" si="64"/>
        <v>3.9295712046160482E-2</v>
      </c>
      <c r="AL185" s="37">
        <f t="shared" si="64"/>
        <v>1.3569956477374749</v>
      </c>
      <c r="AM185" s="215">
        <f t="shared" si="60"/>
        <v>1.0611751404694381</v>
      </c>
      <c r="AN185" s="217">
        <f t="shared" si="60"/>
        <v>0.33637027700315686</v>
      </c>
      <c r="AO185" s="223"/>
      <c r="AP185" s="23"/>
      <c r="AQ185" s="372"/>
      <c r="AR185" s="367"/>
      <c r="AS185" s="367"/>
      <c r="AT185" s="61">
        <v>650</v>
      </c>
      <c r="AU185" s="14">
        <v>2488.7269999999999</v>
      </c>
      <c r="AV185" s="14">
        <v>42.648780000000002</v>
      </c>
      <c r="AW185" s="252">
        <v>2475.1684586605074</v>
      </c>
      <c r="AX185" s="253">
        <v>43.305983865234282</v>
      </c>
      <c r="AY185" s="2">
        <f t="shared" si="65"/>
        <v>0.54479825788414815</v>
      </c>
      <c r="AZ185" s="37">
        <f t="shared" si="65"/>
        <v>1.5409675616378233</v>
      </c>
      <c r="BA185" s="215">
        <f t="shared" si="62"/>
        <v>183.83404325472495</v>
      </c>
      <c r="BB185" s="217">
        <f t="shared" si="62"/>
        <v>0.43191692047887736</v>
      </c>
      <c r="BC185" s="223"/>
      <c r="BD185" s="23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20"/>
      <c r="BT185" s="20"/>
      <c r="BU185" s="8"/>
      <c r="BV185" s="20"/>
      <c r="BW185" s="20"/>
      <c r="CI185" s="20"/>
      <c r="CJ185" s="20"/>
      <c r="CK185" s="20"/>
      <c r="CL185" s="135"/>
      <c r="CM185" s="135"/>
      <c r="CN185" s="135"/>
      <c r="CO185" s="135"/>
      <c r="CP185" s="135"/>
      <c r="CQ185" s="135"/>
      <c r="CR185" s="135"/>
      <c r="DE185" s="135"/>
      <c r="DF185" s="135"/>
      <c r="DG185" s="135"/>
      <c r="DH185" s="135"/>
      <c r="DI185" s="135"/>
      <c r="DJ185" s="135"/>
      <c r="DK185" s="135"/>
      <c r="DL185" s="135"/>
      <c r="DM185" s="6"/>
      <c r="DN185" s="6"/>
      <c r="EA185" s="135"/>
      <c r="EB185" s="135"/>
      <c r="EC185" s="135"/>
      <c r="ED185" s="135"/>
      <c r="EE185" s="135"/>
      <c r="EF185" s="135"/>
      <c r="EG185" s="135"/>
      <c r="EH185" s="135"/>
      <c r="EI185" s="136"/>
      <c r="EJ185" s="136"/>
      <c r="EK185" s="136"/>
      <c r="EL185" s="135"/>
      <c r="EM185" s="135"/>
      <c r="EN185" s="135"/>
      <c r="EO185" s="135"/>
      <c r="EP185" s="135"/>
      <c r="EQ185" s="135"/>
      <c r="ER185" s="135"/>
      <c r="ES185" s="135"/>
      <c r="ET185" s="135"/>
    </row>
    <row r="186" spans="2:150" x14ac:dyDescent="0.25"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27"/>
      <c r="O186" s="372"/>
      <c r="P186" s="367"/>
      <c r="Q186" s="367"/>
      <c r="R186" s="61">
        <v>700</v>
      </c>
      <c r="S186" s="14">
        <v>2480.1469999999999</v>
      </c>
      <c r="T186" s="14">
        <v>42.146380000000001</v>
      </c>
      <c r="U186" s="252">
        <v>2469.0170712212071</v>
      </c>
      <c r="V186" s="253">
        <v>42.871128401809756</v>
      </c>
      <c r="W186" s="2">
        <f t="shared" si="63"/>
        <v>0.44876085082024869</v>
      </c>
      <c r="X186" s="37">
        <f t="shared" si="63"/>
        <v>1.7195982236428258</v>
      </c>
      <c r="Y186" s="215">
        <f t="shared" si="58"/>
        <v>123.87531462100182</v>
      </c>
      <c r="Z186" s="217">
        <f t="shared" si="58"/>
        <v>0.52526024592579434</v>
      </c>
      <c r="AA186" s="223"/>
      <c r="AB186" s="23"/>
      <c r="AC186" s="372"/>
      <c r="AD186" s="367"/>
      <c r="AE186" s="367"/>
      <c r="AF186" s="61">
        <v>700</v>
      </c>
      <c r="AG186" s="14">
        <v>2606.65</v>
      </c>
      <c r="AH186" s="14">
        <v>42.29007</v>
      </c>
      <c r="AI186" s="252">
        <v>2608.5003683838459</v>
      </c>
      <c r="AJ186" s="253">
        <v>42.800845375307297</v>
      </c>
      <c r="AK186" s="2">
        <f t="shared" si="64"/>
        <v>7.0986453257850565E-2</v>
      </c>
      <c r="AL186" s="37">
        <f t="shared" si="64"/>
        <v>1.2077903283378273</v>
      </c>
      <c r="AM186" s="215">
        <f t="shared" si="60"/>
        <v>3.4238631559359769</v>
      </c>
      <c r="AN186" s="217">
        <f t="shared" si="60"/>
        <v>0.26089148402031009</v>
      </c>
      <c r="AO186" s="223"/>
      <c r="AP186" s="23"/>
      <c r="AQ186" s="372"/>
      <c r="AR186" s="367"/>
      <c r="AS186" s="367"/>
      <c r="AT186" s="61">
        <v>700</v>
      </c>
      <c r="AU186" s="14">
        <v>2474.62</v>
      </c>
      <c r="AV186" s="14">
        <v>42.201509999999999</v>
      </c>
      <c r="AW186" s="252">
        <v>2460.7817897007812</v>
      </c>
      <c r="AX186" s="253">
        <v>42.786628724646157</v>
      </c>
      <c r="AY186" s="2">
        <f t="shared" si="65"/>
        <v>0.55920546585813757</v>
      </c>
      <c r="AZ186" s="37">
        <f t="shared" si="65"/>
        <v>1.3864876509067041</v>
      </c>
      <c r="BA186" s="215">
        <f t="shared" si="62"/>
        <v>191.49606428540096</v>
      </c>
      <c r="BB186" s="217">
        <f t="shared" si="62"/>
        <v>0.34236392193154619</v>
      </c>
      <c r="BC186" s="223"/>
      <c r="BD186" s="23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20"/>
      <c r="BT186" s="20"/>
      <c r="BU186" s="8"/>
      <c r="BV186" s="20"/>
      <c r="BW186" s="20"/>
      <c r="CI186" s="20"/>
      <c r="CJ186" s="20"/>
      <c r="CK186" s="20"/>
      <c r="CL186" s="135"/>
      <c r="CM186" s="135"/>
      <c r="CN186" s="135"/>
      <c r="CO186" s="135"/>
      <c r="CP186" s="135"/>
      <c r="CQ186" s="135"/>
      <c r="CR186" s="135"/>
      <c r="DE186" s="135"/>
      <c r="DF186" s="135"/>
      <c r="DG186" s="135"/>
      <c r="DH186" s="135"/>
      <c r="DI186" s="135"/>
      <c r="DJ186" s="135"/>
      <c r="DK186" s="135"/>
      <c r="DL186" s="135"/>
      <c r="DM186" s="6"/>
      <c r="DN186" s="6"/>
      <c r="EA186" s="135"/>
      <c r="EB186" s="135"/>
      <c r="EC186" s="135"/>
      <c r="ED186" s="135"/>
      <c r="EE186" s="135"/>
      <c r="EF186" s="135"/>
      <c r="EG186" s="135"/>
      <c r="EH186" s="135"/>
      <c r="EI186" s="136"/>
      <c r="EJ186" s="136"/>
      <c r="EK186" s="136"/>
      <c r="EL186" s="135"/>
      <c r="EM186" s="135"/>
      <c r="EN186" s="135"/>
      <c r="EO186" s="135"/>
      <c r="EP186" s="135"/>
      <c r="EQ186" s="135"/>
      <c r="ER186" s="135"/>
      <c r="ES186" s="135"/>
      <c r="ET186" s="135"/>
    </row>
    <row r="187" spans="2:150" x14ac:dyDescent="0.25"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27"/>
      <c r="O187" s="372"/>
      <c r="P187" s="367"/>
      <c r="Q187" s="367"/>
      <c r="R187" s="61">
        <v>750</v>
      </c>
      <c r="S187" s="14">
        <v>2466.038</v>
      </c>
      <c r="T187" s="14">
        <v>41.691000000000003</v>
      </c>
      <c r="U187" s="252">
        <v>2454.6756093286394</v>
      </c>
      <c r="V187" s="253">
        <v>42.34918681264876</v>
      </c>
      <c r="W187" s="2">
        <f t="shared" si="63"/>
        <v>0.46075488988249863</v>
      </c>
      <c r="X187" s="37">
        <f t="shared" si="63"/>
        <v>1.5787263741545123</v>
      </c>
      <c r="Y187" s="215">
        <f t="shared" si="58"/>
        <v>129.10392176862175</v>
      </c>
      <c r="Z187" s="217">
        <f t="shared" si="58"/>
        <v>0.43320988034473096</v>
      </c>
      <c r="AA187" s="223"/>
      <c r="AB187" s="23"/>
      <c r="AC187" s="372"/>
      <c r="AD187" s="367"/>
      <c r="AE187" s="367"/>
      <c r="AF187" s="61">
        <v>750</v>
      </c>
      <c r="AG187" s="14">
        <v>2591.846</v>
      </c>
      <c r="AH187" s="14">
        <v>41.828310000000002</v>
      </c>
      <c r="AI187" s="252">
        <v>2594.51684646997</v>
      </c>
      <c r="AJ187" s="253">
        <v>42.276082850260565</v>
      </c>
      <c r="AK187" s="2">
        <f t="shared" si="64"/>
        <v>0.10304803873262539</v>
      </c>
      <c r="AL187" s="37">
        <f t="shared" si="64"/>
        <v>1.0705018927624923</v>
      </c>
      <c r="AM187" s="215">
        <f t="shared" si="60"/>
        <v>7.1334208661512193</v>
      </c>
      <c r="AN187" s="217">
        <f t="shared" si="60"/>
        <v>0.20050052543046848</v>
      </c>
      <c r="AO187" s="223"/>
      <c r="AP187" s="23"/>
      <c r="AQ187" s="372"/>
      <c r="AR187" s="367"/>
      <c r="AS187" s="367"/>
      <c r="AT187" s="61">
        <v>750</v>
      </c>
      <c r="AU187" s="14">
        <v>2460.547</v>
      </c>
      <c r="AV187" s="14">
        <v>41.751480000000001</v>
      </c>
      <c r="AW187" s="252">
        <v>2446.4315392883109</v>
      </c>
      <c r="AX187" s="253">
        <v>42.261273648883609</v>
      </c>
      <c r="AY187" s="2">
        <f t="shared" si="65"/>
        <v>0.57367165559890299</v>
      </c>
      <c r="AZ187" s="37">
        <f t="shared" si="65"/>
        <v>1.2210193480173837</v>
      </c>
      <c r="BA187" s="215">
        <f t="shared" si="62"/>
        <v>199.24623110323964</v>
      </c>
      <c r="BB187" s="217">
        <f t="shared" si="62"/>
        <v>0.25988956444206374</v>
      </c>
      <c r="BC187" s="223"/>
      <c r="BD187" s="23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20"/>
      <c r="BT187" s="20"/>
      <c r="BU187" s="8"/>
      <c r="BV187" s="20"/>
      <c r="BW187" s="20"/>
      <c r="CI187" s="20"/>
      <c r="CJ187" s="135"/>
      <c r="CK187" s="135"/>
      <c r="CL187" s="135"/>
      <c r="CM187" s="135"/>
      <c r="CN187" s="135"/>
      <c r="CO187" s="135"/>
      <c r="CP187" s="135"/>
      <c r="CQ187" s="135"/>
      <c r="CR187" s="135"/>
      <c r="DE187" s="135"/>
      <c r="DF187" s="135"/>
      <c r="DG187" s="135"/>
      <c r="DH187" s="135"/>
      <c r="DI187" s="135"/>
      <c r="DJ187" s="135"/>
      <c r="DK187" s="135"/>
      <c r="DL187" s="135"/>
      <c r="DM187" s="6"/>
      <c r="DN187" s="6"/>
      <c r="EA187" s="135"/>
      <c r="EB187" s="135"/>
      <c r="EC187" s="135"/>
      <c r="ED187" s="135"/>
      <c r="EE187" s="135"/>
      <c r="EF187" s="135"/>
      <c r="EG187" s="135"/>
      <c r="EH187" s="135"/>
      <c r="EI187" s="136"/>
      <c r="EJ187" s="136"/>
      <c r="EK187" s="136"/>
      <c r="EL187" s="135"/>
      <c r="EM187" s="135"/>
      <c r="EN187" s="135"/>
      <c r="EO187" s="135"/>
      <c r="EP187" s="135"/>
      <c r="EQ187" s="135"/>
      <c r="ER187" s="135"/>
      <c r="ES187" s="135"/>
      <c r="ET187" s="135"/>
    </row>
    <row r="188" spans="2:150" x14ac:dyDescent="0.25"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27"/>
      <c r="O188" s="372"/>
      <c r="P188" s="367"/>
      <c r="Q188" s="367"/>
      <c r="R188" s="61">
        <v>800</v>
      </c>
      <c r="S188" s="14">
        <v>2451.9639999999999</v>
      </c>
      <c r="T188" s="14">
        <v>41.23301</v>
      </c>
      <c r="U188" s="252">
        <v>2440.371039026827</v>
      </c>
      <c r="V188" s="253">
        <v>41.821854434719711</v>
      </c>
      <c r="W188" s="2">
        <f t="shared" si="63"/>
        <v>0.4728030661613678</v>
      </c>
      <c r="X188" s="37">
        <f t="shared" si="63"/>
        <v>1.4280898598470275</v>
      </c>
      <c r="Y188" s="215">
        <f t="shared" si="58"/>
        <v>134.39674412551045</v>
      </c>
      <c r="Z188" s="217">
        <f t="shared" si="58"/>
        <v>0.34673776830037578</v>
      </c>
      <c r="AA188" s="223"/>
      <c r="AB188" s="23"/>
      <c r="AC188" s="372"/>
      <c r="AD188" s="367"/>
      <c r="AE188" s="367"/>
      <c r="AF188" s="61">
        <v>800</v>
      </c>
      <c r="AG188" s="14">
        <v>2577.0770000000002</v>
      </c>
      <c r="AH188" s="14">
        <v>41.364600000000003</v>
      </c>
      <c r="AI188" s="252">
        <v>2580.5715024236433</v>
      </c>
      <c r="AJ188" s="253">
        <v>41.74631728670834</v>
      </c>
      <c r="AK188" s="2">
        <f t="shared" si="64"/>
        <v>0.13559945720066174</v>
      </c>
      <c r="AL188" s="37">
        <f t="shared" si="64"/>
        <v>0.92281150236757303</v>
      </c>
      <c r="AM188" s="215">
        <f t="shared" si="60"/>
        <v>12.211547188847486</v>
      </c>
      <c r="AN188" s="217">
        <f t="shared" si="60"/>
        <v>0.14570808697197488</v>
      </c>
      <c r="AO188" s="223"/>
      <c r="AP188" s="23"/>
      <c r="AQ188" s="372"/>
      <c r="AR188" s="367"/>
      <c r="AS188" s="367"/>
      <c r="AT188" s="61">
        <v>800</v>
      </c>
      <c r="AU188" s="14">
        <v>2446.509</v>
      </c>
      <c r="AV188" s="14">
        <v>41.29889</v>
      </c>
      <c r="AW188" s="252">
        <v>2432.1186339048281</v>
      </c>
      <c r="AX188" s="253">
        <v>41.730956867676284</v>
      </c>
      <c r="AY188" s="2">
        <f t="shared" si="65"/>
        <v>0.5882000064243329</v>
      </c>
      <c r="AZ188" s="37">
        <f t="shared" si="65"/>
        <v>1.0461948678918092</v>
      </c>
      <c r="BA188" s="215">
        <f t="shared" si="62"/>
        <v>207.08263635307253</v>
      </c>
      <c r="BB188" s="217">
        <f t="shared" si="62"/>
        <v>0.18668177814359513</v>
      </c>
      <c r="BC188" s="223"/>
      <c r="BD188" s="23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20"/>
      <c r="BT188" s="20"/>
      <c r="BU188" s="8"/>
      <c r="BV188" s="20"/>
      <c r="BW188" s="20"/>
      <c r="CG188" s="20"/>
      <c r="CH188" s="8"/>
      <c r="CI188" s="20"/>
      <c r="CJ188" s="135"/>
      <c r="CK188" s="135"/>
      <c r="CL188" s="135"/>
      <c r="CM188" s="135"/>
      <c r="CN188" s="135"/>
      <c r="CO188" s="135"/>
      <c r="CP188" s="135"/>
      <c r="CQ188" s="135"/>
      <c r="CR188" s="135"/>
      <c r="DC188" s="135"/>
      <c r="DD188" s="135"/>
      <c r="DE188" s="135"/>
      <c r="DF188" s="135"/>
      <c r="DG188" s="135"/>
      <c r="DH188" s="135"/>
      <c r="DI188" s="135"/>
      <c r="DJ188" s="135"/>
      <c r="DK188" s="135"/>
      <c r="DL188" s="135"/>
      <c r="DM188" s="6"/>
      <c r="DN188" s="6"/>
      <c r="DY188" s="135"/>
      <c r="DZ188" s="135"/>
      <c r="EA188" s="135"/>
      <c r="EB188" s="135"/>
      <c r="EC188" s="135"/>
      <c r="ED188" s="135"/>
      <c r="EE188" s="135"/>
      <c r="EF188" s="135"/>
      <c r="EG188" s="135"/>
      <c r="EH188" s="135"/>
      <c r="EI188" s="136"/>
      <c r="EJ188" s="136"/>
      <c r="EK188" s="136"/>
      <c r="EL188" s="135"/>
      <c r="EM188" s="135"/>
      <c r="EN188" s="135"/>
      <c r="EO188" s="135"/>
      <c r="EP188" s="135"/>
      <c r="EQ188" s="135"/>
      <c r="ER188" s="135"/>
      <c r="ES188" s="135"/>
      <c r="ET188" s="135"/>
    </row>
    <row r="189" spans="2:150" x14ac:dyDescent="0.25"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27"/>
      <c r="O189" s="372"/>
      <c r="P189" s="367"/>
      <c r="Q189" s="367"/>
      <c r="R189" s="61">
        <v>850</v>
      </c>
      <c r="S189" s="14">
        <v>2437.9229999999998</v>
      </c>
      <c r="T189" s="14">
        <v>40.772489999999998</v>
      </c>
      <c r="U189" s="252">
        <v>2426.10420314565</v>
      </c>
      <c r="V189" s="253">
        <v>41.290032948853657</v>
      </c>
      <c r="W189" s="2">
        <f t="shared" si="63"/>
        <v>0.48478958746235157</v>
      </c>
      <c r="X189" s="37">
        <f t="shared" si="63"/>
        <v>1.2693434932565055</v>
      </c>
      <c r="Y189" s="215">
        <f t="shared" si="58"/>
        <v>139.68395908438836</v>
      </c>
      <c r="Z189" s="217">
        <f t="shared" si="58"/>
        <v>0.26785070390814147</v>
      </c>
      <c r="AA189" s="223"/>
      <c r="AB189" s="23"/>
      <c r="AC189" s="372"/>
      <c r="AD189" s="367"/>
      <c r="AE189" s="367"/>
      <c r="AF189" s="61">
        <v>850</v>
      </c>
      <c r="AG189" s="14">
        <v>2562.3440000000001</v>
      </c>
      <c r="AH189" s="14">
        <v>40.898969999999998</v>
      </c>
      <c r="AI189" s="252">
        <v>2566.6651282851162</v>
      </c>
      <c r="AJ189" s="253">
        <v>41.212410851907023</v>
      </c>
      <c r="AK189" s="2">
        <f t="shared" si="64"/>
        <v>0.16863966294596563</v>
      </c>
      <c r="AL189" s="37">
        <f t="shared" si="64"/>
        <v>0.76637835111012542</v>
      </c>
      <c r="AM189" s="215">
        <f t="shared" si="60"/>
        <v>18.672149656431049</v>
      </c>
      <c r="AN189" s="217">
        <f t="shared" si="60"/>
        <v>9.8245167644201492E-2</v>
      </c>
      <c r="AO189" s="223"/>
      <c r="AP189" s="23"/>
      <c r="AQ189" s="372"/>
      <c r="AR189" s="367"/>
      <c r="AS189" s="367"/>
      <c r="AT189" s="61">
        <v>850</v>
      </c>
      <c r="AU189" s="14">
        <v>2432.5059999999999</v>
      </c>
      <c r="AV189" s="14">
        <v>40.843800000000002</v>
      </c>
      <c r="AW189" s="252">
        <v>2417.8438577556021</v>
      </c>
      <c r="AX189" s="253">
        <v>41.196537792286477</v>
      </c>
      <c r="AY189" s="2">
        <f t="shared" si="65"/>
        <v>0.60275872883346349</v>
      </c>
      <c r="AZ189" s="37">
        <f t="shared" si="65"/>
        <v>0.86362628424993715</v>
      </c>
      <c r="BA189" s="215">
        <f t="shared" si="62"/>
        <v>214.97841519495245</v>
      </c>
      <c r="BB189" s="217">
        <f t="shared" si="62"/>
        <v>0.12442395010713697</v>
      </c>
      <c r="BC189" s="223"/>
      <c r="BD189" s="23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20"/>
      <c r="BT189" s="20"/>
      <c r="BU189" s="8"/>
      <c r="BV189" s="20"/>
      <c r="BW189" s="20"/>
      <c r="CG189" s="135"/>
      <c r="CH189" s="135"/>
      <c r="CI189" s="135"/>
      <c r="CJ189" s="135"/>
      <c r="CK189" s="135"/>
      <c r="CL189" s="135"/>
      <c r="CM189" s="135"/>
      <c r="CN189" s="135"/>
      <c r="CO189" s="135"/>
      <c r="CP189" s="135"/>
      <c r="CQ189" s="135"/>
      <c r="CR189" s="135"/>
      <c r="DC189" s="135"/>
      <c r="DD189" s="135"/>
      <c r="DE189" s="135"/>
      <c r="DF189" s="135"/>
      <c r="DG189" s="135"/>
      <c r="DH189" s="135"/>
      <c r="DI189" s="135"/>
      <c r="DJ189" s="135"/>
      <c r="DK189" s="135"/>
      <c r="DL189" s="135"/>
      <c r="DM189" s="6"/>
      <c r="DN189" s="6"/>
      <c r="DY189" s="135"/>
      <c r="DZ189" s="135"/>
      <c r="EA189" s="135"/>
      <c r="EB189" s="135"/>
      <c r="EC189" s="135"/>
      <c r="ED189" s="135"/>
      <c r="EE189" s="135"/>
      <c r="EF189" s="135"/>
      <c r="EG189" s="135"/>
      <c r="EH189" s="135"/>
      <c r="EI189" s="136"/>
      <c r="EJ189" s="136"/>
      <c r="EK189" s="136"/>
      <c r="EL189" s="135"/>
      <c r="EM189" s="135"/>
      <c r="EN189" s="135"/>
      <c r="EO189" s="135"/>
      <c r="EP189" s="135"/>
      <c r="EQ189" s="135"/>
      <c r="ER189" s="135"/>
      <c r="ES189" s="135"/>
      <c r="ET189" s="135"/>
    </row>
    <row r="190" spans="2:150" x14ac:dyDescent="0.25"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27"/>
      <c r="O190" s="372"/>
      <c r="P190" s="367"/>
      <c r="Q190" s="367"/>
      <c r="R190" s="61">
        <v>900</v>
      </c>
      <c r="S190" s="14">
        <v>2421.6680000000001</v>
      </c>
      <c r="T190" s="14">
        <v>40.23565</v>
      </c>
      <c r="U190" s="252">
        <v>2411.8758210461865</v>
      </c>
      <c r="V190" s="253">
        <v>40.754473959511586</v>
      </c>
      <c r="W190" s="2">
        <f t="shared" si="63"/>
        <v>0.40435678853639795</v>
      </c>
      <c r="X190" s="37">
        <f t="shared" si="63"/>
        <v>1.2894633478310553</v>
      </c>
      <c r="Y190" s="215">
        <f t="shared" si="58"/>
        <v>95.886768663510367</v>
      </c>
      <c r="Z190" s="217">
        <f t="shared" si="58"/>
        <v>0.26917830096327983</v>
      </c>
      <c r="AA190" s="223"/>
      <c r="AB190" s="23"/>
      <c r="AC190" s="372"/>
      <c r="AD190" s="367"/>
      <c r="AE190" s="367"/>
      <c r="AF190" s="61">
        <v>900</v>
      </c>
      <c r="AG190" s="14">
        <v>2545.2860000000001</v>
      </c>
      <c r="AH190" s="14">
        <v>40.356819999999999</v>
      </c>
      <c r="AI190" s="252">
        <v>2552.7983980019371</v>
      </c>
      <c r="AJ190" s="253">
        <v>40.675077826000525</v>
      </c>
      <c r="AK190" s="2">
        <f t="shared" si="64"/>
        <v>0.29514946461564912</v>
      </c>
      <c r="AL190" s="37">
        <f t="shared" si="64"/>
        <v>0.78860977153434231</v>
      </c>
      <c r="AM190" s="215">
        <f t="shared" si="60"/>
        <v>56.436123739508112</v>
      </c>
      <c r="AN190" s="217">
        <f t="shared" si="60"/>
        <v>0.10128804381058093</v>
      </c>
      <c r="AO190" s="223"/>
      <c r="AP190" s="23"/>
      <c r="AQ190" s="372"/>
      <c r="AR190" s="367"/>
      <c r="AS190" s="367"/>
      <c r="AT190" s="61">
        <v>900</v>
      </c>
      <c r="AU190" s="14">
        <v>2416.2939999999999</v>
      </c>
      <c r="AV190" s="14">
        <v>40.311880000000002</v>
      </c>
      <c r="AW190" s="252">
        <v>2403.6078773174554</v>
      </c>
      <c r="AX190" s="253">
        <v>40.6587276751197</v>
      </c>
      <c r="AY190" s="2">
        <f t="shared" si="65"/>
        <v>0.52502396987057309</v>
      </c>
      <c r="AZ190" s="37">
        <f t="shared" si="65"/>
        <v>0.86041056661137449</v>
      </c>
      <c r="BA190" s="215">
        <f t="shared" si="62"/>
        <v>160.93770871656918</v>
      </c>
      <c r="BB190" s="217">
        <f t="shared" si="62"/>
        <v>0.12030330973593914</v>
      </c>
      <c r="BC190" s="223"/>
      <c r="BD190" s="23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20"/>
      <c r="BT190" s="20"/>
      <c r="BU190" s="8"/>
      <c r="BV190" s="20"/>
      <c r="BW190" s="20"/>
      <c r="CG190" s="135"/>
      <c r="CH190" s="135"/>
      <c r="CI190" s="135"/>
      <c r="CJ190" s="135"/>
      <c r="CK190" s="135"/>
      <c r="CL190" s="135"/>
      <c r="CM190" s="135"/>
      <c r="CN190" s="135"/>
      <c r="CO190" s="135"/>
      <c r="CP190" s="135"/>
      <c r="CQ190" s="135"/>
      <c r="CR190" s="135"/>
      <c r="DC190" s="135"/>
      <c r="DD190" s="135"/>
      <c r="DE190" s="135"/>
      <c r="DF190" s="135"/>
      <c r="DG190" s="135"/>
      <c r="DH190" s="135"/>
      <c r="DI190" s="135"/>
      <c r="DJ190" s="135"/>
      <c r="DK190" s="135"/>
      <c r="DL190" s="135"/>
      <c r="DM190" s="6"/>
      <c r="DN190" s="6"/>
      <c r="DY190" s="135"/>
      <c r="DZ190" s="135"/>
      <c r="EA190" s="135"/>
      <c r="EB190" s="135"/>
      <c r="EC190" s="135"/>
      <c r="ED190" s="135"/>
      <c r="EE190" s="135"/>
      <c r="EF190" s="135"/>
      <c r="EG190" s="135"/>
      <c r="EH190" s="135"/>
      <c r="EI190" s="135"/>
      <c r="EJ190" s="135"/>
      <c r="EK190" s="135"/>
      <c r="EL190" s="135"/>
      <c r="EM190" s="135"/>
      <c r="EN190" s="135"/>
      <c r="EO190" s="135"/>
      <c r="EP190" s="135"/>
      <c r="EQ190" s="135"/>
      <c r="ER190" s="135"/>
      <c r="ES190" s="135"/>
      <c r="ET190" s="135"/>
    </row>
    <row r="191" spans="2:150" x14ac:dyDescent="0.25"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27"/>
      <c r="O191" s="372"/>
      <c r="P191" s="367"/>
      <c r="Q191" s="367"/>
      <c r="R191" s="61">
        <v>950</v>
      </c>
      <c r="S191" s="14">
        <v>2407.36</v>
      </c>
      <c r="T191" s="14">
        <v>39.745060000000002</v>
      </c>
      <c r="U191" s="252">
        <v>2397.6865092129087</v>
      </c>
      <c r="V191" s="253">
        <v>40.215803853803024</v>
      </c>
      <c r="W191" s="2">
        <f t="shared" si="63"/>
        <v>0.40182983795906696</v>
      </c>
      <c r="X191" s="37">
        <f t="shared" si="63"/>
        <v>1.1844084618390858</v>
      </c>
      <c r="Y191" s="215">
        <f t="shared" si="58"/>
        <v>93.576424007942109</v>
      </c>
      <c r="Z191" s="217">
        <f t="shared" si="58"/>
        <v>0.22159977589332072</v>
      </c>
      <c r="AA191" s="223"/>
      <c r="AB191" s="23"/>
      <c r="AC191" s="372"/>
      <c r="AD191" s="367"/>
      <c r="AE191" s="367"/>
      <c r="AF191" s="61">
        <v>950</v>
      </c>
      <c r="AG191" s="14">
        <v>2530.2710000000002</v>
      </c>
      <c r="AH191" s="14">
        <v>39.877270000000003</v>
      </c>
      <c r="AI191" s="252">
        <v>2538.9718877296773</v>
      </c>
      <c r="AJ191" s="253">
        <v>40.134909856866088</v>
      </c>
      <c r="AK191" s="2">
        <f t="shared" si="64"/>
        <v>0.34387177222033155</v>
      </c>
      <c r="AL191" s="37">
        <f t="shared" si="64"/>
        <v>0.64608198321019694</v>
      </c>
      <c r="AM191" s="215">
        <f t="shared" si="60"/>
        <v>75.705447284445626</v>
      </c>
      <c r="AN191" s="217">
        <f t="shared" si="60"/>
        <v>6.6378295845976723E-2</v>
      </c>
      <c r="AO191" s="223"/>
      <c r="AP191" s="23"/>
      <c r="AQ191" s="372"/>
      <c r="AR191" s="367"/>
      <c r="AS191" s="367"/>
      <c r="AT191" s="61">
        <v>950</v>
      </c>
      <c r="AU191" s="14">
        <v>2402.0250000000001</v>
      </c>
      <c r="AV191" s="14">
        <v>39.819989999999997</v>
      </c>
      <c r="AW191" s="252">
        <v>2389.4112616782404</v>
      </c>
      <c r="AX191" s="253">
        <v>40.118115031237416</v>
      </c>
      <c r="AY191" s="2">
        <f t="shared" si="65"/>
        <v>0.52512935218241619</v>
      </c>
      <c r="AZ191" s="37">
        <f t="shared" si="65"/>
        <v>0.74868183351482165</v>
      </c>
      <c r="BA191" s="215">
        <f t="shared" si="62"/>
        <v>159.1063944498288</v>
      </c>
      <c r="BB191" s="217">
        <f t="shared" si="62"/>
        <v>8.8878534250311836E-2</v>
      </c>
      <c r="BC191" s="223"/>
      <c r="BD191" s="23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20"/>
      <c r="BT191" s="20"/>
      <c r="BU191" s="8"/>
      <c r="BV191" s="20"/>
      <c r="BW191" s="20"/>
      <c r="CG191" s="135"/>
      <c r="CH191" s="135"/>
      <c r="CI191" s="135"/>
      <c r="CJ191" s="135"/>
      <c r="CK191" s="135"/>
      <c r="CL191" s="135"/>
      <c r="CM191" s="135"/>
      <c r="CN191" s="135"/>
      <c r="CO191" s="135"/>
      <c r="CP191" s="135"/>
      <c r="CQ191" s="135"/>
      <c r="CR191" s="135"/>
      <c r="DC191" s="135"/>
      <c r="DD191" s="135"/>
      <c r="DE191" s="135"/>
      <c r="DF191" s="135"/>
      <c r="DG191" s="135"/>
      <c r="DH191" s="135"/>
      <c r="DI191" s="135"/>
      <c r="DJ191" s="135"/>
      <c r="DK191" s="135"/>
      <c r="DL191" s="135"/>
      <c r="DM191" s="6"/>
      <c r="DN191" s="6"/>
      <c r="DY191" s="135"/>
      <c r="DZ191" s="135"/>
      <c r="EA191" s="135"/>
      <c r="EB191" s="135"/>
      <c r="EC191" s="135"/>
      <c r="ED191" s="135"/>
      <c r="EE191" s="135"/>
      <c r="EF191" s="135"/>
      <c r="EG191" s="135"/>
      <c r="EH191" s="135"/>
      <c r="EI191" s="135"/>
      <c r="EJ191" s="135"/>
      <c r="EK191" s="135"/>
      <c r="EL191" s="135"/>
      <c r="EM191" s="135"/>
      <c r="EN191" s="135"/>
      <c r="EO191" s="135"/>
      <c r="EP191" s="135"/>
      <c r="EQ191" s="135"/>
      <c r="ER191" s="135"/>
      <c r="ES191" s="135"/>
      <c r="ET191" s="135"/>
    </row>
    <row r="192" spans="2:150" x14ac:dyDescent="0.25"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27"/>
      <c r="O192" s="372"/>
      <c r="P192" s="367"/>
      <c r="Q192" s="367"/>
      <c r="R192" s="61">
        <v>1000</v>
      </c>
      <c r="S192" s="14">
        <v>2393.0889999999999</v>
      </c>
      <c r="T192" s="14">
        <v>39.246189999999999</v>
      </c>
      <c r="U192" s="252">
        <v>2383.5367984352861</v>
      </c>
      <c r="V192" s="253">
        <v>39.674544558752345</v>
      </c>
      <c r="W192" s="2">
        <f t="shared" si="63"/>
        <v>0.3991578066972799</v>
      </c>
      <c r="X192" s="37">
        <f t="shared" si="63"/>
        <v>1.0914551418936369</v>
      </c>
      <c r="Y192" s="215">
        <f t="shared" si="58"/>
        <v>91.244554732922083</v>
      </c>
      <c r="Z192" s="217">
        <f t="shared" si="58"/>
        <v>0.1834876280039173</v>
      </c>
      <c r="AA192" s="223"/>
      <c r="AB192" s="23"/>
      <c r="AC192" s="372"/>
      <c r="AD192" s="367"/>
      <c r="AE192" s="367"/>
      <c r="AF192" s="61">
        <v>1000</v>
      </c>
      <c r="AG192" s="14">
        <v>2515.2939999999999</v>
      </c>
      <c r="AH192" s="14">
        <v>39.396059999999999</v>
      </c>
      <c r="AI192" s="252">
        <v>2525.1860926662107</v>
      </c>
      <c r="AJ192" s="253">
        <v>39.592396917933243</v>
      </c>
      <c r="AK192" s="2">
        <f t="shared" si="64"/>
        <v>0.39327779043765182</v>
      </c>
      <c r="AL192" s="37">
        <f t="shared" si="64"/>
        <v>0.49836688728071948</v>
      </c>
      <c r="AM192" s="215">
        <f t="shared" si="60"/>
        <v>97.853497316902065</v>
      </c>
      <c r="AN192" s="217">
        <f t="shared" si="60"/>
        <v>3.8548185343525623E-2</v>
      </c>
      <c r="AO192" s="223"/>
      <c r="AP192" s="23"/>
      <c r="AQ192" s="372"/>
      <c r="AR192" s="367"/>
      <c r="AS192" s="367"/>
      <c r="AT192" s="61">
        <v>1000</v>
      </c>
      <c r="AU192" s="14">
        <v>2387.7939999999999</v>
      </c>
      <c r="AV192" s="14">
        <v>39.326799999999999</v>
      </c>
      <c r="AW192" s="252">
        <v>2375.2544993867623</v>
      </c>
      <c r="AX192" s="253">
        <v>39.575186715273475</v>
      </c>
      <c r="AY192" s="2">
        <f t="shared" si="65"/>
        <v>0.52515001768316616</v>
      </c>
      <c r="AZ192" s="37">
        <f t="shared" si="65"/>
        <v>0.63159655825919225</v>
      </c>
      <c r="BA192" s="215">
        <f t="shared" si="62"/>
        <v>157.23907562938561</v>
      </c>
      <c r="BB192" s="217">
        <f t="shared" si="62"/>
        <v>6.1695960324346835E-2</v>
      </c>
      <c r="BC192" s="223"/>
      <c r="BD192" s="23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20"/>
      <c r="BT192" s="20"/>
      <c r="BU192" s="8"/>
      <c r="BV192" s="20"/>
      <c r="BW192" s="20"/>
      <c r="CG192" s="135"/>
      <c r="CH192" s="135"/>
      <c r="CI192" s="135"/>
      <c r="CJ192" s="135"/>
      <c r="CK192" s="135"/>
      <c r="CL192" s="135"/>
      <c r="CM192" s="135"/>
      <c r="CN192" s="135"/>
      <c r="CO192" s="135"/>
      <c r="CP192" s="135"/>
      <c r="CQ192" s="135"/>
      <c r="CR192" s="135"/>
      <c r="DC192" s="135"/>
      <c r="DD192" s="135"/>
      <c r="DE192" s="135"/>
      <c r="DF192" s="135"/>
      <c r="DG192" s="135"/>
      <c r="DH192" s="135"/>
      <c r="DI192" s="135"/>
      <c r="DJ192" s="135"/>
      <c r="DK192" s="135"/>
      <c r="DL192" s="135"/>
      <c r="DM192" s="6"/>
      <c r="DN192" s="6"/>
      <c r="DY192" s="135"/>
      <c r="DZ192" s="135"/>
      <c r="EA192" s="135"/>
      <c r="EB192" s="135"/>
      <c r="EC192" s="135"/>
      <c r="ED192" s="135"/>
      <c r="EE192" s="135"/>
      <c r="EF192" s="135"/>
      <c r="EG192" s="135"/>
      <c r="EH192" s="135"/>
      <c r="EI192" s="135"/>
      <c r="EJ192" s="135"/>
      <c r="EK192" s="135"/>
      <c r="EL192" s="135"/>
      <c r="EM192" s="135"/>
      <c r="EN192" s="135"/>
      <c r="EO192" s="135"/>
      <c r="EP192" s="135"/>
      <c r="EQ192" s="135"/>
      <c r="ER192" s="135"/>
      <c r="ES192" s="135"/>
      <c r="ET192" s="135"/>
    </row>
    <row r="193" spans="2:150" x14ac:dyDescent="0.25"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27"/>
      <c r="O193" s="372"/>
      <c r="P193" s="367"/>
      <c r="Q193" s="367"/>
      <c r="R193" s="61">
        <v>1050</v>
      </c>
      <c r="S193" s="14">
        <v>2378.8560000000002</v>
      </c>
      <c r="T193" s="14">
        <v>38.752409999999998</v>
      </c>
      <c r="U193" s="252">
        <v>2369.4271481415158</v>
      </c>
      <c r="V193" s="253">
        <v>39.131130872309342</v>
      </c>
      <c r="W193" s="2">
        <f t="shared" si="63"/>
        <v>0.39636076578340385</v>
      </c>
      <c r="X193" s="37">
        <f t="shared" si="63"/>
        <v>0.97728340588196771</v>
      </c>
      <c r="Y193" s="215">
        <f t="shared" si="58"/>
        <v>88.903247369245662</v>
      </c>
      <c r="Z193" s="217">
        <f t="shared" si="58"/>
        <v>0.14342949912275063</v>
      </c>
      <c r="AA193" s="223"/>
      <c r="AB193" s="23"/>
      <c r="AC193" s="372"/>
      <c r="AD193" s="367"/>
      <c r="AE193" s="367"/>
      <c r="AF193" s="61">
        <v>1050</v>
      </c>
      <c r="AG193" s="14">
        <v>2500.355</v>
      </c>
      <c r="AH193" s="14">
        <v>38.916400000000003</v>
      </c>
      <c r="AI193" s="252">
        <v>2511.4414410093259</v>
      </c>
      <c r="AJ193" s="253">
        <v>39.047944698641494</v>
      </c>
      <c r="AK193" s="2">
        <f t="shared" si="64"/>
        <v>0.44339467832871254</v>
      </c>
      <c r="AL193" s="37">
        <f t="shared" si="64"/>
        <v>0.33801867244013112</v>
      </c>
      <c r="AM193" s="215">
        <f t="shared" si="60"/>
        <v>122.90917425326266</v>
      </c>
      <c r="AN193" s="217">
        <f t="shared" si="60"/>
        <v>1.7304007740680739E-2</v>
      </c>
      <c r="AO193" s="223"/>
      <c r="AP193" s="23"/>
      <c r="AQ193" s="372"/>
      <c r="AR193" s="367"/>
      <c r="AS193" s="367"/>
      <c r="AT193" s="61">
        <v>1050</v>
      </c>
      <c r="AU193" s="14">
        <v>2373.6019999999999</v>
      </c>
      <c r="AV193" s="14">
        <v>38.837020000000003</v>
      </c>
      <c r="AW193" s="252">
        <v>2361.1380124094808</v>
      </c>
      <c r="AX193" s="253">
        <v>39.030345394527259</v>
      </c>
      <c r="AY193" s="2">
        <f t="shared" si="65"/>
        <v>0.52510857298397462</v>
      </c>
      <c r="AZ193" s="37">
        <f t="shared" si="65"/>
        <v>0.49778637631635186</v>
      </c>
      <c r="BA193" s="215">
        <f t="shared" si="62"/>
        <v>155.35098665661368</v>
      </c>
      <c r="BB193" s="217">
        <f t="shared" si="62"/>
        <v>3.737470816911951E-2</v>
      </c>
      <c r="BC193" s="223"/>
      <c r="BD193" s="23"/>
      <c r="BE193" s="101"/>
      <c r="BF193" s="101"/>
      <c r="BG193" s="101"/>
      <c r="BH193" s="101"/>
      <c r="BI193" s="101"/>
      <c r="BJ193" s="101"/>
      <c r="BK193" s="101"/>
      <c r="BL193" s="101"/>
      <c r="BM193" s="101"/>
      <c r="BN193" s="101"/>
      <c r="BO193" s="101"/>
      <c r="BP193" s="101"/>
      <c r="BQ193" s="101"/>
      <c r="BR193" s="101"/>
      <c r="BS193" s="20"/>
      <c r="BT193" s="20"/>
      <c r="BU193" s="8"/>
      <c r="BV193" s="20"/>
      <c r="BW193" s="20"/>
      <c r="CG193" s="135"/>
      <c r="CH193" s="135"/>
      <c r="CI193" s="135"/>
      <c r="CJ193" s="135"/>
      <c r="CK193" s="135"/>
      <c r="CL193" s="135"/>
      <c r="CM193" s="135"/>
      <c r="CN193" s="135"/>
      <c r="CO193" s="135"/>
      <c r="CP193" s="135"/>
      <c r="CQ193" s="135"/>
      <c r="CR193" s="135"/>
      <c r="DC193" s="135"/>
      <c r="DD193" s="135"/>
      <c r="DE193" s="135"/>
      <c r="DF193" s="135"/>
      <c r="DG193" s="135"/>
      <c r="DH193" s="135"/>
      <c r="DI193" s="135"/>
      <c r="DJ193" s="135"/>
      <c r="DK193" s="135"/>
      <c r="DL193" s="135"/>
      <c r="DM193" s="6"/>
      <c r="DN193" s="6"/>
      <c r="DY193" s="135"/>
      <c r="DZ193" s="135"/>
      <c r="EA193" s="135"/>
      <c r="EB193" s="135"/>
      <c r="EC193" s="135"/>
      <c r="ED193" s="135"/>
      <c r="EE193" s="135"/>
      <c r="EF193" s="135"/>
      <c r="EG193" s="135"/>
      <c r="EH193" s="135"/>
      <c r="EI193" s="135"/>
      <c r="EJ193" s="135"/>
      <c r="EK193" s="135"/>
      <c r="EL193" s="135"/>
      <c r="EM193" s="135"/>
      <c r="EN193" s="135"/>
      <c r="EO193" s="135"/>
      <c r="EP193" s="135"/>
      <c r="EQ193" s="135"/>
      <c r="ER193" s="135"/>
      <c r="ES193" s="135"/>
      <c r="ET193" s="135"/>
    </row>
    <row r="194" spans="2:150" x14ac:dyDescent="0.25"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27"/>
      <c r="O194" s="372"/>
      <c r="P194" s="367"/>
      <c r="Q194" s="367"/>
      <c r="R194" s="61">
        <v>1100</v>
      </c>
      <c r="S194" s="14">
        <v>2364.6509999999998</v>
      </c>
      <c r="T194" s="14">
        <v>38.259399999999999</v>
      </c>
      <c r="U194" s="252">
        <v>2355.3579583544288</v>
      </c>
      <c r="V194" s="253">
        <v>38.585924932164048</v>
      </c>
      <c r="W194" s="2">
        <f t="shared" si="63"/>
        <v>0.39299844440346865</v>
      </c>
      <c r="X194" s="37">
        <f t="shared" si="63"/>
        <v>0.85345021658480846</v>
      </c>
      <c r="Y194" s="215">
        <f t="shared" si="58"/>
        <v>86.36062302631818</v>
      </c>
      <c r="Z194" s="217">
        <f t="shared" si="58"/>
        <v>0.10661853132473628</v>
      </c>
      <c r="AA194" s="223"/>
      <c r="AB194" s="23"/>
      <c r="AC194" s="372"/>
      <c r="AD194" s="367"/>
      <c r="AE194" s="367"/>
      <c r="AF194" s="61">
        <v>1100</v>
      </c>
      <c r="AG194" s="14">
        <v>2485.4430000000002</v>
      </c>
      <c r="AH194" s="14">
        <v>38.439579999999999</v>
      </c>
      <c r="AI194" s="252">
        <v>2497.7383055272953</v>
      </c>
      <c r="AJ194" s="253">
        <v>38.501889033165249</v>
      </c>
      <c r="AK194" s="2">
        <f t="shared" si="64"/>
        <v>0.49469271784929741</v>
      </c>
      <c r="AL194" s="37">
        <f t="shared" si="64"/>
        <v>0.16209603009514975</v>
      </c>
      <c r="AM194" s="215">
        <f t="shared" si="60"/>
        <v>151.17453800953376</v>
      </c>
      <c r="AN194" s="217">
        <f t="shared" si="60"/>
        <v>3.8824156139881201E-3</v>
      </c>
      <c r="AO194" s="223"/>
      <c r="AP194" s="23"/>
      <c r="AQ194" s="372"/>
      <c r="AR194" s="367"/>
      <c r="AS194" s="367"/>
      <c r="AT194" s="61">
        <v>1100</v>
      </c>
      <c r="AU194" s="14">
        <v>2359.4369999999999</v>
      </c>
      <c r="AV194" s="14">
        <v>38.349310000000003</v>
      </c>
      <c r="AW194" s="252">
        <v>2347.0621676886635</v>
      </c>
      <c r="AX194" s="253">
        <v>38.483924032611803</v>
      </c>
      <c r="AY194" s="2">
        <f t="shared" si="65"/>
        <v>0.52448242149870394</v>
      </c>
      <c r="AZ194" s="37">
        <f t="shared" si="65"/>
        <v>0.35102074225533753</v>
      </c>
      <c r="BA194" s="215">
        <f t="shared" si="62"/>
        <v>153.13647473369483</v>
      </c>
      <c r="BB194" s="217">
        <f t="shared" si="62"/>
        <v>1.8120937776010856E-2</v>
      </c>
      <c r="BC194" s="223"/>
      <c r="BD194" s="23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20"/>
      <c r="BT194" s="20"/>
      <c r="BU194" s="8"/>
      <c r="BV194" s="20"/>
      <c r="BW194" s="20"/>
      <c r="CG194" s="135"/>
      <c r="CH194" s="135"/>
      <c r="CI194" s="135"/>
      <c r="CJ194" s="135"/>
      <c r="CK194" s="135"/>
      <c r="CL194" s="135"/>
      <c r="CM194" s="135"/>
      <c r="CN194" s="135"/>
      <c r="CO194" s="135"/>
      <c r="CP194" s="135"/>
      <c r="CQ194" s="135"/>
      <c r="CR194" s="135"/>
      <c r="DC194" s="135"/>
      <c r="DD194" s="135"/>
      <c r="DE194" s="135"/>
      <c r="DF194" s="135"/>
      <c r="DG194" s="135"/>
      <c r="DH194" s="135"/>
      <c r="DI194" s="135"/>
      <c r="DJ194" s="135"/>
      <c r="DK194" s="135"/>
      <c r="DL194" s="135"/>
      <c r="DM194" s="6"/>
      <c r="DN194" s="6"/>
      <c r="DY194" s="135"/>
      <c r="DZ194" s="135"/>
      <c r="EA194" s="135"/>
      <c r="EB194" s="135"/>
      <c r="EC194" s="135"/>
      <c r="ED194" s="135"/>
      <c r="EE194" s="135"/>
      <c r="EF194" s="135"/>
      <c r="EG194" s="135"/>
      <c r="EH194" s="135"/>
      <c r="EI194" s="135"/>
      <c r="EJ194" s="135"/>
      <c r="EK194" s="135"/>
      <c r="EL194" s="135"/>
      <c r="EM194" s="135"/>
      <c r="EN194" s="135"/>
      <c r="EO194" s="135"/>
      <c r="EP194" s="135"/>
      <c r="EQ194" s="135"/>
      <c r="ER194" s="135"/>
      <c r="ES194" s="135"/>
      <c r="ET194" s="135"/>
    </row>
    <row r="195" spans="2:150" x14ac:dyDescent="0.25"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27"/>
      <c r="O195" s="372"/>
      <c r="P195" s="367"/>
      <c r="Q195" s="367"/>
      <c r="R195" s="61">
        <v>1150</v>
      </c>
      <c r="S195" s="14">
        <v>2350.491</v>
      </c>
      <c r="T195" s="14">
        <v>37.765250000000002</v>
      </c>
      <c r="U195" s="252">
        <v>2341.3295796622383</v>
      </c>
      <c r="V195" s="253">
        <v>38.039228293526882</v>
      </c>
      <c r="W195" s="2">
        <f t="shared" si="63"/>
        <v>0.3897662376823261</v>
      </c>
      <c r="X195" s="37">
        <f t="shared" si="63"/>
        <v>0.72547724039131378</v>
      </c>
      <c r="Y195" s="215">
        <f t="shared" si="58"/>
        <v>83.931622605153393</v>
      </c>
      <c r="Z195" s="217">
        <f t="shared" si="58"/>
        <v>7.5064105323901564E-2</v>
      </c>
      <c r="AA195" s="223"/>
      <c r="AB195" s="23"/>
      <c r="AC195" s="372"/>
      <c r="AD195" s="367"/>
      <c r="AE195" s="367"/>
      <c r="AF195" s="61">
        <v>1150</v>
      </c>
      <c r="AG195" s="14">
        <v>2470.576</v>
      </c>
      <c r="AH195" s="14">
        <v>37.961190000000002</v>
      </c>
      <c r="AI195" s="252">
        <v>2484.077013148908</v>
      </c>
      <c r="AJ195" s="253">
        <v>37.95450787022439</v>
      </c>
      <c r="AK195" s="2">
        <f t="shared" si="64"/>
        <v>0.54647228617569288</v>
      </c>
      <c r="AL195" s="37">
        <f t="shared" si="64"/>
        <v>1.7602529782686241E-2</v>
      </c>
      <c r="AM195" s="215">
        <f t="shared" si="60"/>
        <v>182.27735604698634</v>
      </c>
      <c r="AN195" s="217">
        <f t="shared" si="60"/>
        <v>4.4650858338121961E-5</v>
      </c>
      <c r="AO195" s="223"/>
      <c r="AP195" s="23"/>
      <c r="AQ195" s="372"/>
      <c r="AR195" s="367"/>
      <c r="AS195" s="367"/>
      <c r="AT195" s="61">
        <v>1150</v>
      </c>
      <c r="AU195" s="14">
        <v>2345.3180000000002</v>
      </c>
      <c r="AV195" s="14">
        <v>37.860289999999999</v>
      </c>
      <c r="AW195" s="252">
        <v>2333.0272867123213</v>
      </c>
      <c r="AX195" s="253">
        <v>37.936197893341607</v>
      </c>
      <c r="AY195" s="2">
        <f t="shared" si="65"/>
        <v>0.52405316838394422</v>
      </c>
      <c r="AZ195" s="37">
        <f t="shared" si="65"/>
        <v>0.2004947488294668</v>
      </c>
      <c r="BA195" s="215">
        <f t="shared" si="62"/>
        <v>151.06163311992802</v>
      </c>
      <c r="BB195" s="217">
        <f t="shared" si="62"/>
        <v>5.7620082715608978E-3</v>
      </c>
      <c r="BC195" s="223"/>
      <c r="BD195" s="23"/>
      <c r="BE195" s="101"/>
      <c r="BF195" s="101"/>
      <c r="BG195" s="101"/>
      <c r="BH195" s="101"/>
      <c r="BI195" s="101"/>
      <c r="BJ195" s="101"/>
      <c r="BK195" s="101"/>
      <c r="BL195" s="101"/>
      <c r="BM195" s="101"/>
      <c r="BN195" s="101"/>
      <c r="BO195" s="101"/>
      <c r="BP195" s="101"/>
      <c r="BQ195" s="101"/>
      <c r="BR195" s="101"/>
      <c r="BS195" s="20"/>
      <c r="BT195" s="20"/>
      <c r="BU195" s="8"/>
      <c r="BV195" s="20"/>
      <c r="BW195" s="20"/>
      <c r="CG195" s="135"/>
      <c r="CH195" s="135"/>
      <c r="CI195" s="135"/>
      <c r="CJ195" s="135"/>
      <c r="CK195" s="135"/>
      <c r="CL195" s="135"/>
      <c r="CM195" s="135"/>
      <c r="CN195" s="135"/>
      <c r="CO195" s="135"/>
      <c r="CP195" s="135"/>
      <c r="CQ195" s="135"/>
      <c r="CR195" s="135"/>
      <c r="DC195" s="135"/>
      <c r="DD195" s="135"/>
      <c r="DE195" s="135"/>
      <c r="DF195" s="135"/>
      <c r="DG195" s="135"/>
      <c r="DH195" s="135"/>
      <c r="DI195" s="135"/>
      <c r="DJ195" s="135"/>
      <c r="DK195" s="135"/>
      <c r="DL195" s="135"/>
      <c r="DM195" s="6"/>
      <c r="DN195" s="6"/>
      <c r="DY195" s="135"/>
      <c r="DZ195" s="135"/>
      <c r="EA195" s="135"/>
      <c r="EB195" s="135"/>
      <c r="EC195" s="135"/>
      <c r="ED195" s="135"/>
      <c r="EE195" s="135"/>
      <c r="EF195" s="135"/>
      <c r="EG195" s="135"/>
      <c r="EH195" s="135"/>
      <c r="EI195" s="135"/>
      <c r="EJ195" s="135"/>
      <c r="EK195" s="135"/>
      <c r="EL195" s="135"/>
      <c r="EM195" s="135"/>
      <c r="EN195" s="135"/>
      <c r="EO195" s="135"/>
      <c r="EP195" s="135"/>
      <c r="EQ195" s="135"/>
      <c r="ER195" s="135"/>
      <c r="ES195" s="135"/>
      <c r="ET195" s="135"/>
    </row>
    <row r="196" spans="2:150" x14ac:dyDescent="0.25"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27"/>
      <c r="O196" s="372"/>
      <c r="P196" s="367"/>
      <c r="Q196" s="367"/>
      <c r="R196" s="61">
        <v>1200</v>
      </c>
      <c r="S196" s="14">
        <v>2332.5639999999999</v>
      </c>
      <c r="T196" s="14">
        <v>37.13682</v>
      </c>
      <c r="U196" s="252">
        <v>2327.3423215321654</v>
      </c>
      <c r="V196" s="253">
        <v>37.4912920095285</v>
      </c>
      <c r="W196" s="2">
        <f t="shared" si="63"/>
        <v>0.2238600298999045</v>
      </c>
      <c r="X196" s="37">
        <f t="shared" si="63"/>
        <v>0.95450286138797047</v>
      </c>
      <c r="Y196" s="215">
        <f t="shared" ref="Y196:Z259" si="66">(U196-S196)^2</f>
        <v>27.265926021445495</v>
      </c>
      <c r="Z196" s="217">
        <f t="shared" si="66"/>
        <v>0.12565040553917306</v>
      </c>
      <c r="AA196" s="223"/>
      <c r="AB196" s="23"/>
      <c r="AC196" s="372"/>
      <c r="AD196" s="367"/>
      <c r="AE196" s="367"/>
      <c r="AF196" s="61">
        <v>1200</v>
      </c>
      <c r="AG196" s="14">
        <v>2451.752</v>
      </c>
      <c r="AH196" s="14">
        <v>37.352080000000001</v>
      </c>
      <c r="AI196" s="252">
        <v>2470.4578529104679</v>
      </c>
      <c r="AJ196" s="253">
        <v>37.406031201522403</v>
      </c>
      <c r="AK196" s="2">
        <f t="shared" si="64"/>
        <v>0.76295860717021591</v>
      </c>
      <c r="AL196" s="37">
        <f t="shared" si="64"/>
        <v>0.14443961761273258</v>
      </c>
      <c r="AM196" s="215">
        <f t="shared" ref="AM196:AN259" si="67">(AI196-AG196)^2</f>
        <v>349.90893310806081</v>
      </c>
      <c r="AN196" s="217">
        <f t="shared" si="67"/>
        <v>2.9107321457108276E-3</v>
      </c>
      <c r="AO196" s="223"/>
      <c r="AP196" s="23"/>
      <c r="AQ196" s="372"/>
      <c r="AR196" s="367"/>
      <c r="AS196" s="367"/>
      <c r="AT196" s="61">
        <v>1200</v>
      </c>
      <c r="AU196" s="14">
        <v>2327.4430000000002</v>
      </c>
      <c r="AV196" s="14">
        <v>37.238030000000002</v>
      </c>
      <c r="AW196" s="252">
        <v>2319.0336534363109</v>
      </c>
      <c r="AX196" s="253">
        <v>37.38739448776699</v>
      </c>
      <c r="AY196" s="2">
        <f t="shared" si="65"/>
        <v>0.36131267505538345</v>
      </c>
      <c r="AZ196" s="37">
        <f t="shared" si="65"/>
        <v>0.40110738341149615</v>
      </c>
      <c r="BA196" s="215">
        <f t="shared" ref="BA196:BB259" si="68">(AW196-AU196)^2</f>
        <v>70.717109628232507</v>
      </c>
      <c r="BB196" s="217">
        <f t="shared" si="68"/>
        <v>2.2309750205894697E-2</v>
      </c>
      <c r="BC196" s="223"/>
      <c r="BD196" s="23"/>
      <c r="BE196" s="101"/>
      <c r="BF196" s="101"/>
      <c r="BG196" s="101"/>
      <c r="BH196" s="101"/>
      <c r="BI196" s="101"/>
      <c r="BJ196" s="101"/>
      <c r="BK196" s="101"/>
      <c r="BL196" s="101"/>
      <c r="BM196" s="101"/>
      <c r="BN196" s="101"/>
      <c r="BO196" s="101"/>
      <c r="BP196" s="101"/>
      <c r="BQ196" s="101"/>
      <c r="BR196" s="101"/>
      <c r="BS196" s="20"/>
      <c r="BT196" s="20"/>
      <c r="BU196" s="8"/>
      <c r="BV196" s="20"/>
      <c r="BW196" s="20"/>
      <c r="CG196" s="135"/>
      <c r="CH196" s="135"/>
      <c r="CI196" s="135"/>
      <c r="CJ196" s="135"/>
      <c r="CK196" s="135"/>
      <c r="CL196" s="135"/>
      <c r="CM196" s="135"/>
      <c r="CN196" s="135"/>
      <c r="CO196" s="135"/>
      <c r="CP196" s="135"/>
      <c r="CQ196" s="135"/>
      <c r="CR196" s="135"/>
      <c r="DC196" s="135"/>
      <c r="DD196" s="135"/>
      <c r="DE196" s="135"/>
      <c r="DF196" s="135"/>
      <c r="DG196" s="135"/>
      <c r="DH196" s="135"/>
      <c r="DI196" s="135"/>
      <c r="DJ196" s="135"/>
      <c r="DK196" s="135"/>
      <c r="DL196" s="135"/>
      <c r="DM196" s="6"/>
      <c r="DN196" s="6"/>
      <c r="DY196" s="135"/>
      <c r="DZ196" s="135"/>
      <c r="EA196" s="135"/>
      <c r="EB196" s="135"/>
      <c r="EC196" s="135"/>
      <c r="ED196" s="135"/>
      <c r="EE196" s="135"/>
      <c r="EF196" s="135"/>
      <c r="EG196" s="135"/>
      <c r="EH196" s="135"/>
      <c r="EI196" s="135"/>
      <c r="EJ196" s="135"/>
      <c r="EK196" s="135"/>
      <c r="EL196" s="135"/>
      <c r="EM196" s="135"/>
      <c r="EN196" s="135"/>
      <c r="EO196" s="135"/>
      <c r="EP196" s="135"/>
      <c r="EQ196" s="135"/>
      <c r="ER196" s="135"/>
      <c r="ES196" s="135"/>
      <c r="ET196" s="135"/>
    </row>
    <row r="197" spans="2:150" x14ac:dyDescent="0.25"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27"/>
      <c r="O197" s="372"/>
      <c r="P197" s="367"/>
      <c r="Q197" s="367"/>
      <c r="R197" s="61">
        <v>1250</v>
      </c>
      <c r="S197" s="14">
        <v>2318.3389999999999</v>
      </c>
      <c r="T197" s="14">
        <v>36.635300000000001</v>
      </c>
      <c r="U197" s="252">
        <v>2313.3964592409684</v>
      </c>
      <c r="V197" s="253">
        <v>36.942325043187978</v>
      </c>
      <c r="W197" s="2">
        <f t="shared" si="63"/>
        <v>0.2131931852516627</v>
      </c>
      <c r="X197" s="37">
        <f t="shared" si="63"/>
        <v>0.83805794735672179</v>
      </c>
      <c r="Y197" s="215">
        <f t="shared" si="66"/>
        <v>24.428709154688114</v>
      </c>
      <c r="Z197" s="217">
        <f t="shared" si="66"/>
        <v>9.4264377144579192E-2</v>
      </c>
      <c r="AA197" s="223"/>
      <c r="AB197" s="23"/>
      <c r="AC197" s="372"/>
      <c r="AD197" s="367"/>
      <c r="AE197" s="367"/>
      <c r="AF197" s="61">
        <v>1250</v>
      </c>
      <c r="AG197" s="14">
        <v>2436.8119999999999</v>
      </c>
      <c r="AH197" s="14">
        <v>36.865609999999997</v>
      </c>
      <c r="AI197" s="252">
        <v>2456.881082539941</v>
      </c>
      <c r="AJ197" s="253">
        <v>36.856649295582208</v>
      </c>
      <c r="AK197" s="2">
        <f t="shared" si="64"/>
        <v>0.82357943657291022</v>
      </c>
      <c r="AL197" s="37">
        <f t="shared" si="64"/>
        <v>2.4306404852078075E-2</v>
      </c>
      <c r="AM197" s="215">
        <f t="shared" si="67"/>
        <v>402.76807399496727</v>
      </c>
      <c r="AN197" s="217">
        <f t="shared" si="67"/>
        <v>8.0294223662968585E-5</v>
      </c>
      <c r="AO197" s="223"/>
      <c r="AP197" s="23"/>
      <c r="AQ197" s="372"/>
      <c r="AR197" s="367"/>
      <c r="AS197" s="367"/>
      <c r="AT197" s="61">
        <v>1250</v>
      </c>
      <c r="AU197" s="14">
        <v>2313.261</v>
      </c>
      <c r="AV197" s="14">
        <v>36.741289999999999</v>
      </c>
      <c r="AW197" s="252">
        <v>2305.0815208409394</v>
      </c>
      <c r="AX197" s="253">
        <v>36.837701815294807</v>
      </c>
      <c r="AY197" s="2">
        <f t="shared" si="65"/>
        <v>0.35359084682016079</v>
      </c>
      <c r="AZ197" s="37">
        <f t="shared" si="65"/>
        <v>0.26240726793971436</v>
      </c>
      <c r="BA197" s="215">
        <f t="shared" si="68"/>
        <v>66.903879313505385</v>
      </c>
      <c r="BB197" s="217">
        <f t="shared" si="68"/>
        <v>9.2952381284400719E-3</v>
      </c>
      <c r="BC197" s="223"/>
      <c r="BD197" s="23"/>
      <c r="BE197" s="135"/>
      <c r="BF197" s="135"/>
      <c r="BG197" s="101"/>
      <c r="BH197" s="101"/>
      <c r="BI197" s="101"/>
      <c r="BJ197" s="101"/>
      <c r="BK197" s="101"/>
      <c r="BL197" s="101"/>
      <c r="BM197" s="101"/>
      <c r="BN197" s="101"/>
      <c r="BO197" s="101"/>
      <c r="BP197" s="101"/>
      <c r="BQ197" s="101"/>
      <c r="BR197" s="101"/>
      <c r="BS197" s="20"/>
      <c r="BT197" s="20"/>
      <c r="BU197" s="8"/>
      <c r="BV197" s="20"/>
      <c r="BW197" s="20"/>
      <c r="CG197" s="135"/>
      <c r="CH197" s="135"/>
      <c r="CI197" s="135"/>
      <c r="CJ197" s="135"/>
      <c r="CK197" s="135"/>
      <c r="CL197" s="135"/>
      <c r="CM197" s="135"/>
      <c r="CN197" s="135"/>
      <c r="CO197" s="135"/>
      <c r="CP197" s="135"/>
      <c r="CQ197" s="135"/>
      <c r="CR197" s="135"/>
      <c r="DC197" s="135"/>
      <c r="DD197" s="135"/>
      <c r="DE197" s="135"/>
      <c r="DF197" s="135"/>
      <c r="DG197" s="135"/>
      <c r="DH197" s="135"/>
      <c r="DI197" s="135"/>
      <c r="DJ197" s="135"/>
      <c r="DK197" s="135"/>
      <c r="DL197" s="135"/>
      <c r="DM197" s="6"/>
      <c r="DN197" s="6"/>
      <c r="DY197" s="135"/>
      <c r="DZ197" s="135"/>
      <c r="EA197" s="135"/>
      <c r="EB197" s="135"/>
      <c r="EC197" s="135"/>
      <c r="ED197" s="135"/>
      <c r="EE197" s="135"/>
      <c r="EF197" s="135"/>
      <c r="EG197" s="135"/>
      <c r="EH197" s="135"/>
      <c r="EI197" s="135"/>
      <c r="EJ197" s="135"/>
      <c r="EK197" s="135"/>
      <c r="EL197" s="135"/>
      <c r="EM197" s="135"/>
      <c r="EN197" s="135"/>
      <c r="EO197" s="135"/>
      <c r="EP197" s="135"/>
      <c r="EQ197" s="135"/>
      <c r="ER197" s="135"/>
      <c r="ES197" s="135"/>
      <c r="ET197" s="135"/>
    </row>
    <row r="198" spans="2:150" x14ac:dyDescent="0.25"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27"/>
      <c r="O198" s="372"/>
      <c r="P198" s="367"/>
      <c r="Q198" s="367"/>
      <c r="R198" s="61">
        <v>1300</v>
      </c>
      <c r="S198" s="14">
        <v>2304.1610000000001</v>
      </c>
      <c r="T198" s="14">
        <v>36.132950000000001</v>
      </c>
      <c r="U198" s="252">
        <v>2299.4922396512802</v>
      </c>
      <c r="V198" s="253">
        <v>36.392501285853193</v>
      </c>
      <c r="W198" s="2">
        <f t="shared" si="63"/>
        <v>0.20262300892688676</v>
      </c>
      <c r="X198" s="37">
        <f t="shared" si="63"/>
        <v>0.71832298733757372</v>
      </c>
      <c r="Y198" s="215">
        <f t="shared" si="66"/>
        <v>21.797323193778631</v>
      </c>
      <c r="Z198" s="217">
        <f t="shared" si="66"/>
        <v>6.7366869988045322E-2</v>
      </c>
      <c r="AA198" s="223"/>
      <c r="AB198" s="23"/>
      <c r="AC198" s="372"/>
      <c r="AD198" s="367"/>
      <c r="AE198" s="367"/>
      <c r="AF198" s="61">
        <v>1300</v>
      </c>
      <c r="AG198" s="14">
        <v>2421.9189999999999</v>
      </c>
      <c r="AH198" s="14">
        <v>36.377899999999997</v>
      </c>
      <c r="AI198" s="252">
        <v>2443.3469339108565</v>
      </c>
      <c r="AJ198" s="253">
        <v>36.306519524990648</v>
      </c>
      <c r="AK198" s="2">
        <f t="shared" si="64"/>
        <v>0.88475022950216786</v>
      </c>
      <c r="AL198" s="37">
        <f t="shared" si="64"/>
        <v>0.19621933923989221</v>
      </c>
      <c r="AM198" s="215">
        <f t="shared" si="67"/>
        <v>459.15635168803863</v>
      </c>
      <c r="AN198" s="217">
        <f t="shared" si="67"/>
        <v>5.0951722125602604E-3</v>
      </c>
      <c r="AO198" s="223"/>
      <c r="AP198" s="23"/>
      <c r="AQ198" s="372"/>
      <c r="AR198" s="367"/>
      <c r="AS198" s="367"/>
      <c r="AT198" s="61">
        <v>1300</v>
      </c>
      <c r="AU198" s="14">
        <v>2299.1260000000002</v>
      </c>
      <c r="AV198" s="14">
        <v>36.243540000000003</v>
      </c>
      <c r="AW198" s="252">
        <v>2291.1711163562336</v>
      </c>
      <c r="AX198" s="253">
        <v>36.287275190128121</v>
      </c>
      <c r="AY198" s="2">
        <f t="shared" si="65"/>
        <v>0.34599598472491749</v>
      </c>
      <c r="AZ198" s="37">
        <f t="shared" si="65"/>
        <v>0.12067030463392248</v>
      </c>
      <c r="BA198" s="215">
        <f t="shared" si="68"/>
        <v>63.280173785865486</v>
      </c>
      <c r="BB198" s="217">
        <f t="shared" si="68"/>
        <v>1.912766855542591E-3</v>
      </c>
      <c r="BC198" s="223"/>
      <c r="BD198" s="23"/>
      <c r="BE198" s="135"/>
      <c r="BF198" s="135"/>
      <c r="BG198" s="101"/>
      <c r="BH198" s="101"/>
      <c r="BI198" s="101"/>
      <c r="BJ198" s="101"/>
      <c r="BK198" s="101"/>
      <c r="BL198" s="101"/>
      <c r="BM198" s="101"/>
      <c r="BN198" s="101"/>
      <c r="BO198" s="101"/>
      <c r="BP198" s="101"/>
      <c r="BQ198" s="101"/>
      <c r="BR198" s="101"/>
      <c r="BS198" s="20"/>
      <c r="BT198" s="20"/>
      <c r="BU198" s="8"/>
      <c r="BV198" s="20"/>
      <c r="BW198" s="20"/>
      <c r="CG198" s="135"/>
      <c r="CH198" s="135"/>
      <c r="CI198" s="135"/>
      <c r="CJ198" s="135"/>
      <c r="CK198" s="135"/>
      <c r="CL198" s="135"/>
      <c r="CM198" s="135"/>
      <c r="CN198" s="135"/>
      <c r="CO198" s="135"/>
      <c r="CP198" s="135"/>
      <c r="CQ198" s="135"/>
      <c r="CR198" s="135"/>
      <c r="DC198" s="135"/>
      <c r="DD198" s="135"/>
      <c r="DE198" s="135"/>
      <c r="DF198" s="135"/>
      <c r="DG198" s="135"/>
      <c r="DH198" s="135"/>
      <c r="DI198" s="135"/>
      <c r="DJ198" s="135"/>
      <c r="DK198" s="135"/>
      <c r="DL198" s="135"/>
      <c r="DM198" s="6"/>
      <c r="DN198" s="6"/>
      <c r="DY198" s="135"/>
      <c r="DZ198" s="135"/>
      <c r="EA198" s="135"/>
      <c r="EB198" s="135"/>
      <c r="EC198" s="135"/>
      <c r="ED198" s="135"/>
      <c r="EE198" s="135"/>
      <c r="EF198" s="135"/>
      <c r="EG198" s="135"/>
      <c r="EH198" s="135"/>
      <c r="EI198" s="135"/>
      <c r="EJ198" s="135"/>
      <c r="EK198" s="135"/>
      <c r="EL198" s="135"/>
      <c r="EM198" s="135"/>
      <c r="EN198" s="135"/>
      <c r="EO198" s="135"/>
      <c r="EP198" s="135"/>
      <c r="EQ198" s="135"/>
      <c r="ER198" s="135"/>
      <c r="ES198" s="135"/>
      <c r="ET198" s="135"/>
    </row>
    <row r="199" spans="2:150" x14ac:dyDescent="0.25"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27"/>
      <c r="O199" s="372"/>
      <c r="P199" s="367"/>
      <c r="Q199" s="367"/>
      <c r="R199" s="61">
        <v>1350</v>
      </c>
      <c r="S199" s="14">
        <v>2290.0120000000002</v>
      </c>
      <c r="T199" s="14">
        <v>35.62923</v>
      </c>
      <c r="U199" s="252">
        <v>2285.629886024939</v>
      </c>
      <c r="V199" s="253">
        <v>35.841965411859384</v>
      </c>
      <c r="W199" s="2">
        <f t="shared" si="63"/>
        <v>0.19135768611960119</v>
      </c>
      <c r="X199" s="37">
        <f t="shared" si="63"/>
        <v>0.59708113776072136</v>
      </c>
      <c r="Y199" s="215">
        <f t="shared" si="66"/>
        <v>19.202922890426688</v>
      </c>
      <c r="Z199" s="217">
        <f t="shared" si="66"/>
        <v>4.5256355458981851E-2</v>
      </c>
      <c r="AA199" s="223"/>
      <c r="AB199" s="23"/>
      <c r="AC199" s="372"/>
      <c r="AD199" s="367"/>
      <c r="AE199" s="367"/>
      <c r="AF199" s="61">
        <v>1350</v>
      </c>
      <c r="AG199" s="14">
        <v>2407.0549999999998</v>
      </c>
      <c r="AH199" s="14">
        <v>35.871879999999997</v>
      </c>
      <c r="AI199" s="252">
        <v>2429.8556175590206</v>
      </c>
      <c r="AJ199" s="253">
        <v>35.755772026262044</v>
      </c>
      <c r="AK199" s="2">
        <f t="shared" si="64"/>
        <v>0.94724123707272145</v>
      </c>
      <c r="AL199" s="37">
        <f t="shared" si="64"/>
        <v>0.32367406932102188</v>
      </c>
      <c r="AM199" s="215">
        <f t="shared" si="67"/>
        <v>519.86816107272728</v>
      </c>
      <c r="AN199" s="217">
        <f t="shared" si="67"/>
        <v>1.3481061565533366E-2</v>
      </c>
      <c r="AO199" s="223"/>
      <c r="AP199" s="23"/>
      <c r="AQ199" s="372"/>
      <c r="AR199" s="367"/>
      <c r="AS199" s="367"/>
      <c r="AT199" s="61">
        <v>1350</v>
      </c>
      <c r="AU199" s="14">
        <v>2285.02</v>
      </c>
      <c r="AV199" s="14">
        <v>35.744259999999997</v>
      </c>
      <c r="AW199" s="252">
        <v>2277.3026463500678</v>
      </c>
      <c r="AX199" s="253">
        <v>35.736242894706479</v>
      </c>
      <c r="AY199" s="2">
        <f t="shared" si="65"/>
        <v>0.33773680974049208</v>
      </c>
      <c r="AZ199" s="37">
        <f t="shared" si="65"/>
        <v>2.2429070551519357E-2</v>
      </c>
      <c r="BA199" s="215">
        <f t="shared" si="68"/>
        <v>59.557547358121738</v>
      </c>
      <c r="BB199" s="217">
        <f t="shared" si="68"/>
        <v>6.427397728736254E-5</v>
      </c>
      <c r="BC199" s="223"/>
      <c r="BD199" s="23"/>
      <c r="BE199" s="135"/>
      <c r="BF199" s="135"/>
      <c r="BG199" s="101"/>
      <c r="BH199" s="101"/>
      <c r="BI199" s="101"/>
      <c r="BJ199" s="101"/>
      <c r="BK199" s="101"/>
      <c r="BL199" s="101"/>
      <c r="BM199" s="101"/>
      <c r="BN199" s="101"/>
      <c r="BO199" s="101"/>
      <c r="BP199" s="101"/>
      <c r="BQ199" s="101"/>
      <c r="BR199" s="101"/>
      <c r="BS199" s="20"/>
      <c r="BT199" s="20"/>
      <c r="BU199" s="8"/>
      <c r="BV199" s="20"/>
      <c r="BW199" s="20"/>
      <c r="CG199" s="135"/>
      <c r="CH199" s="135"/>
      <c r="CI199" s="135"/>
      <c r="CJ199" s="135"/>
      <c r="CK199" s="135"/>
      <c r="CL199" s="135"/>
      <c r="CM199" s="135"/>
      <c r="CN199" s="135"/>
      <c r="CO199" s="135"/>
      <c r="CP199" s="135"/>
      <c r="CQ199" s="135"/>
      <c r="CR199" s="135"/>
      <c r="DC199" s="135"/>
      <c r="DD199" s="135"/>
      <c r="DE199" s="135"/>
      <c r="DF199" s="135"/>
      <c r="DG199" s="135"/>
      <c r="DH199" s="135"/>
      <c r="DI199" s="135"/>
      <c r="DJ199" s="135"/>
      <c r="DK199" s="135"/>
      <c r="DL199" s="135"/>
      <c r="DM199" s="6"/>
      <c r="DN199" s="6"/>
      <c r="DY199" s="135"/>
      <c r="DZ199" s="135"/>
      <c r="EA199" s="135"/>
      <c r="EB199" s="135"/>
      <c r="EC199" s="135"/>
      <c r="ED199" s="135"/>
      <c r="EE199" s="135"/>
      <c r="EF199" s="135"/>
      <c r="EG199" s="135"/>
      <c r="EH199" s="135"/>
      <c r="EI199" s="135"/>
      <c r="EJ199" s="135"/>
      <c r="EK199" s="135"/>
      <c r="EL199" s="135"/>
      <c r="EM199" s="135"/>
      <c r="EN199" s="135"/>
      <c r="EO199" s="135"/>
      <c r="EP199" s="135"/>
      <c r="EQ199" s="135"/>
      <c r="ER199" s="135"/>
      <c r="ES199" s="135"/>
      <c r="ET199" s="135"/>
    </row>
    <row r="200" spans="2:150" x14ac:dyDescent="0.25"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27"/>
      <c r="O200" s="372"/>
      <c r="P200" s="367"/>
      <c r="Q200" s="367"/>
      <c r="R200" s="61">
        <v>1400</v>
      </c>
      <c r="S200" s="14">
        <v>2274.558</v>
      </c>
      <c r="T200" s="14">
        <v>35.078710000000001</v>
      </c>
      <c r="U200" s="252">
        <v>2271.8096020329854</v>
      </c>
      <c r="V200" s="253">
        <v>35.290837761410295</v>
      </c>
      <c r="W200" s="2">
        <f t="shared" si="63"/>
        <v>0.12083217781277177</v>
      </c>
      <c r="X200" s="37">
        <f t="shared" si="63"/>
        <v>0.60471939079371406</v>
      </c>
      <c r="Y200" s="215">
        <f t="shared" si="66"/>
        <v>7.5536913850901266</v>
      </c>
      <c r="Z200" s="217">
        <f t="shared" si="66"/>
        <v>4.499818716094247E-2</v>
      </c>
      <c r="AA200" s="223"/>
      <c r="AB200" s="23"/>
      <c r="AC200" s="372"/>
      <c r="AD200" s="367"/>
      <c r="AE200" s="367"/>
      <c r="AF200" s="61">
        <v>1400</v>
      </c>
      <c r="AG200" s="14">
        <v>2390.817</v>
      </c>
      <c r="AH200" s="14">
        <v>35.308529999999998</v>
      </c>
      <c r="AI200" s="252">
        <v>2416.4073264222893</v>
      </c>
      <c r="AJ200" s="253">
        <v>35.204514390993083</v>
      </c>
      <c r="AK200" s="2">
        <f t="shared" si="64"/>
        <v>1.0703590622908115</v>
      </c>
      <c r="AL200" s="37">
        <f t="shared" si="64"/>
        <v>0.29459059611633409</v>
      </c>
      <c r="AM200" s="215">
        <f t="shared" si="67"/>
        <v>654.86480639931835</v>
      </c>
      <c r="AN200" s="217">
        <f t="shared" si="67"/>
        <v>1.0819246917079342E-2</v>
      </c>
      <c r="AO200" s="223"/>
      <c r="AP200" s="23"/>
      <c r="AQ200" s="372"/>
      <c r="AR200" s="367"/>
      <c r="AS200" s="367"/>
      <c r="AT200" s="61">
        <v>1400</v>
      </c>
      <c r="AU200" s="14">
        <v>2269.6129999999998</v>
      </c>
      <c r="AV200" s="14">
        <v>35.196249999999999</v>
      </c>
      <c r="AW200" s="252">
        <v>2263.4762998401693</v>
      </c>
      <c r="AX200" s="253">
        <v>35.184710860698232</v>
      </c>
      <c r="AY200" s="2">
        <f t="shared" si="65"/>
        <v>0.27038531061597398</v>
      </c>
      <c r="AZ200" s="37">
        <f t="shared" si="65"/>
        <v>3.278513847858059E-2</v>
      </c>
      <c r="BA200" s="215">
        <f t="shared" si="68"/>
        <v>37.659088851663995</v>
      </c>
      <c r="BB200" s="217">
        <f t="shared" si="68"/>
        <v>1.3315173582559352E-4</v>
      </c>
      <c r="BC200" s="223"/>
      <c r="BD200" s="23"/>
      <c r="BE200" s="135"/>
      <c r="BF200" s="135"/>
      <c r="BG200" s="101"/>
      <c r="BH200" s="101"/>
      <c r="BI200" s="101"/>
      <c r="BJ200" s="101"/>
      <c r="BK200" s="101"/>
      <c r="BL200" s="101"/>
      <c r="BM200" s="101"/>
      <c r="BN200" s="101"/>
      <c r="BO200" s="101"/>
      <c r="BP200" s="101"/>
      <c r="BQ200" s="101"/>
      <c r="BR200" s="101"/>
      <c r="BS200" s="20"/>
      <c r="BT200" s="20"/>
      <c r="BU200" s="8"/>
      <c r="BV200" s="20"/>
      <c r="BW200" s="20"/>
      <c r="CG200" s="135"/>
      <c r="CH200" s="135"/>
      <c r="CI200" s="135"/>
      <c r="CJ200" s="135"/>
      <c r="CK200" s="135"/>
      <c r="CL200" s="135"/>
      <c r="CM200" s="135"/>
      <c r="CN200" s="135"/>
      <c r="CO200" s="135"/>
      <c r="CP200" s="135"/>
      <c r="CQ200" s="135"/>
      <c r="CR200" s="135"/>
      <c r="DC200" s="135"/>
      <c r="DD200" s="135"/>
      <c r="DE200" s="135"/>
      <c r="DF200" s="135"/>
      <c r="DG200" s="135"/>
      <c r="DH200" s="135"/>
      <c r="DI200" s="135"/>
      <c r="DJ200" s="135"/>
      <c r="DK200" s="135"/>
      <c r="DL200" s="135"/>
      <c r="DM200" s="6"/>
      <c r="DN200" s="6"/>
      <c r="DY200" s="135"/>
      <c r="DZ200" s="135"/>
      <c r="EA200" s="135"/>
      <c r="EB200" s="135"/>
      <c r="EC200" s="135"/>
      <c r="ED200" s="135"/>
      <c r="EE200" s="135"/>
      <c r="EF200" s="135"/>
      <c r="EG200" s="135"/>
      <c r="EH200" s="135"/>
      <c r="EI200" s="135"/>
      <c r="EJ200" s="135"/>
      <c r="EK200" s="135"/>
      <c r="EL200" s="135"/>
      <c r="EM200" s="135"/>
      <c r="EN200" s="135"/>
      <c r="EO200" s="135"/>
      <c r="EP200" s="135"/>
      <c r="EQ200" s="135"/>
      <c r="ER200" s="135"/>
      <c r="ES200" s="135"/>
      <c r="ET200" s="135"/>
    </row>
    <row r="201" spans="2:150" x14ac:dyDescent="0.25"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27"/>
      <c r="O201" s="372"/>
      <c r="P201" s="367"/>
      <c r="Q201" s="367"/>
      <c r="R201" s="61">
        <v>1450</v>
      </c>
      <c r="S201" s="14">
        <v>2260.4929999999999</v>
      </c>
      <c r="T201" s="14">
        <v>34.582360000000001</v>
      </c>
      <c r="U201" s="252">
        <v>2258.0315750956556</v>
      </c>
      <c r="V201" s="253">
        <v>34.73921841213636</v>
      </c>
      <c r="W201" s="2">
        <f t="shared" si="63"/>
        <v>0.10888885319902837</v>
      </c>
      <c r="X201" s="37">
        <f t="shared" si="63"/>
        <v>0.45357925872137855</v>
      </c>
      <c r="Y201" s="215">
        <f t="shared" si="66"/>
        <v>6.0586125597264076</v>
      </c>
      <c r="Z201" s="217">
        <f t="shared" si="66"/>
        <v>2.4604561457939711E-2</v>
      </c>
      <c r="AA201" s="223"/>
      <c r="AB201" s="23"/>
      <c r="AC201" s="372"/>
      <c r="AD201" s="367"/>
      <c r="AE201" s="367"/>
      <c r="AF201" s="61">
        <v>1450</v>
      </c>
      <c r="AG201" s="14">
        <v>2376.0390000000002</v>
      </c>
      <c r="AH201" s="14">
        <v>34.80086</v>
      </c>
      <c r="AI201" s="252">
        <v>2403.0022389363562</v>
      </c>
      <c r="AJ201" s="253">
        <v>34.652835553301173</v>
      </c>
      <c r="AK201" s="2">
        <f t="shared" si="64"/>
        <v>1.1347978268183303</v>
      </c>
      <c r="AL201" s="37">
        <f t="shared" si="64"/>
        <v>0.42534709400522502</v>
      </c>
      <c r="AM201" s="215">
        <f t="shared" si="67"/>
        <v>727.01625393902384</v>
      </c>
      <c r="AN201" s="217">
        <f t="shared" si="67"/>
        <v>2.1911236820493802E-2</v>
      </c>
      <c r="AO201" s="223"/>
      <c r="AP201" s="23"/>
      <c r="AQ201" s="372"/>
      <c r="AR201" s="367"/>
      <c r="AS201" s="367"/>
      <c r="AT201" s="61">
        <v>1450</v>
      </c>
      <c r="AU201" s="14">
        <v>2255.5909999999999</v>
      </c>
      <c r="AV201" s="14">
        <v>34.703960000000002</v>
      </c>
      <c r="AW201" s="252">
        <v>2249.6922515634897</v>
      </c>
      <c r="AX201" s="253">
        <v>34.632766543951803</v>
      </c>
      <c r="AY201" s="2">
        <f t="shared" si="65"/>
        <v>0.26151675709427075</v>
      </c>
      <c r="AZ201" s="37">
        <f t="shared" si="65"/>
        <v>0.20514504986808207</v>
      </c>
      <c r="BA201" s="215">
        <f t="shared" si="68"/>
        <v>34.795233117231902</v>
      </c>
      <c r="BB201" s="217">
        <f t="shared" si="68"/>
        <v>5.0685081840868805E-3</v>
      </c>
      <c r="BC201" s="223"/>
      <c r="BD201" s="23"/>
      <c r="BE201" s="135"/>
      <c r="BF201" s="135"/>
      <c r="BG201" s="101"/>
      <c r="BH201" s="101"/>
      <c r="BI201" s="101"/>
      <c r="BJ201" s="101"/>
      <c r="BK201" s="101"/>
      <c r="BL201" s="101"/>
      <c r="BM201" s="101"/>
      <c r="BN201" s="101"/>
      <c r="BO201" s="101"/>
      <c r="BQ201" s="101"/>
      <c r="BR201" s="101"/>
      <c r="BS201" s="20"/>
      <c r="BT201" s="20"/>
      <c r="BU201" s="8"/>
      <c r="BV201" s="20"/>
      <c r="BW201" s="20"/>
      <c r="CG201" s="135"/>
      <c r="CH201" s="135"/>
      <c r="CI201" s="135"/>
      <c r="CJ201" s="135"/>
      <c r="CK201" s="135"/>
      <c r="CL201" s="135"/>
      <c r="CM201" s="135"/>
      <c r="CN201" s="135"/>
      <c r="CO201" s="135"/>
      <c r="CP201" s="135"/>
      <c r="CQ201" s="135"/>
      <c r="CR201" s="135"/>
      <c r="DC201" s="135"/>
      <c r="DD201" s="135"/>
      <c r="DE201" s="135"/>
      <c r="DF201" s="135"/>
      <c r="DG201" s="135"/>
      <c r="DH201" s="135"/>
      <c r="DI201" s="135"/>
      <c r="DJ201" s="135"/>
      <c r="DK201" s="135"/>
      <c r="DL201" s="135"/>
      <c r="DM201" s="6"/>
      <c r="DN201" s="6"/>
      <c r="DY201" s="135"/>
      <c r="DZ201" s="135"/>
      <c r="EA201" s="135"/>
      <c r="EB201" s="135"/>
      <c r="EC201" s="135"/>
      <c r="ED201" s="135"/>
      <c r="EE201" s="135"/>
      <c r="EF201" s="135"/>
      <c r="EG201" s="135"/>
      <c r="EH201" s="135"/>
      <c r="EI201" s="135"/>
      <c r="EJ201" s="135"/>
      <c r="EK201" s="135"/>
      <c r="EL201" s="135"/>
      <c r="EM201" s="135"/>
      <c r="EN201" s="135"/>
      <c r="EO201" s="135"/>
      <c r="EP201" s="135"/>
      <c r="EQ201" s="135"/>
      <c r="ER201" s="135"/>
      <c r="ES201" s="135"/>
      <c r="ET201" s="135"/>
    </row>
    <row r="202" spans="2:150" x14ac:dyDescent="0.25"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27"/>
      <c r="O202" s="372"/>
      <c r="P202" s="367"/>
      <c r="Q202" s="367"/>
      <c r="R202" s="61">
        <v>1500</v>
      </c>
      <c r="S202" s="14">
        <v>2246.4639999999999</v>
      </c>
      <c r="T202" s="14">
        <v>34.084650000000003</v>
      </c>
      <c r="U202" s="252">
        <v>2244.295979163684</v>
      </c>
      <c r="V202" s="253">
        <v>34.187190573408003</v>
      </c>
      <c r="W202" s="2">
        <f t="shared" ref="W202:X206" si="69">ABS(S202-U202)/S202*100</f>
        <v>9.650814953259515E-2</v>
      </c>
      <c r="X202" s="37">
        <f t="shared" si="69"/>
        <v>0.30084091638904786</v>
      </c>
      <c r="Y202" s="215">
        <f t="shared" si="66"/>
        <v>4.7003143466999733</v>
      </c>
      <c r="Z202" s="217">
        <f t="shared" si="66"/>
        <v>1.0514569194841355E-2</v>
      </c>
      <c r="AA202" s="223"/>
      <c r="AB202" s="23"/>
      <c r="AC202" s="372"/>
      <c r="AD202" s="367"/>
      <c r="AE202" s="367"/>
      <c r="AF202" s="61">
        <v>1500</v>
      </c>
      <c r="AG202" s="14">
        <v>2361.299</v>
      </c>
      <c r="AH202" s="14">
        <v>34.294580000000003</v>
      </c>
      <c r="AI202" s="252">
        <v>2389.6405215968894</v>
      </c>
      <c r="AJ202" s="253">
        <v>34.100809010554926</v>
      </c>
      <c r="AK202" s="2">
        <f t="shared" ref="AK202:AL206" si="70">ABS(AG202-AI202)/AG202*100</f>
        <v>1.2002512852836247</v>
      </c>
      <c r="AL202" s="37">
        <f t="shared" si="70"/>
        <v>0.56501928131231705</v>
      </c>
      <c r="AM202" s="215">
        <f t="shared" si="67"/>
        <v>803.24184642694706</v>
      </c>
      <c r="AN202" s="217">
        <f t="shared" si="67"/>
        <v>3.7547196350524392E-2</v>
      </c>
      <c r="AO202" s="223"/>
      <c r="AP202" s="23"/>
      <c r="AQ202" s="372"/>
      <c r="AR202" s="367"/>
      <c r="AS202" s="367"/>
      <c r="AT202" s="61">
        <v>1500</v>
      </c>
      <c r="AU202" s="14">
        <v>2241.6060000000002</v>
      </c>
      <c r="AV202" s="14">
        <v>34.210340000000002</v>
      </c>
      <c r="AW202" s="252">
        <v>2235.9506645135934</v>
      </c>
      <c r="AX202" s="253">
        <v>34.080482131465644</v>
      </c>
      <c r="AY202" s="2">
        <f t="shared" ref="AY202:AZ206" si="71">ABS(AU202-AW202)/AU202*100</f>
        <v>0.25228945168806577</v>
      </c>
      <c r="AZ202" s="37">
        <f t="shared" si="71"/>
        <v>0.379586606079795</v>
      </c>
      <c r="BA202" s="215">
        <f t="shared" si="68"/>
        <v>31.982819463811857</v>
      </c>
      <c r="BB202" s="217">
        <f t="shared" si="68"/>
        <v>1.6863066020286747E-2</v>
      </c>
      <c r="BC202" s="223"/>
      <c r="BD202" s="23"/>
      <c r="BE202" s="135"/>
      <c r="BF202" s="135"/>
      <c r="BR202" s="101"/>
      <c r="BS202" s="20"/>
      <c r="BT202" s="20"/>
      <c r="BU202" s="8"/>
      <c r="BV202" s="20"/>
      <c r="BW202" s="20"/>
      <c r="CG202" s="135"/>
      <c r="CH202" s="135"/>
      <c r="CI202" s="135"/>
      <c r="CJ202" s="135"/>
      <c r="CK202" s="135"/>
      <c r="CL202" s="135"/>
      <c r="CM202" s="135"/>
      <c r="CN202" s="135"/>
      <c r="CO202" s="135"/>
      <c r="CP202" s="135"/>
      <c r="CQ202" s="135"/>
      <c r="CR202" s="135"/>
      <c r="DC202" s="135"/>
      <c r="DD202" s="135"/>
      <c r="DE202" s="135"/>
      <c r="DF202" s="135"/>
      <c r="DG202" s="135"/>
      <c r="DH202" s="135"/>
      <c r="DI202" s="135"/>
      <c r="DJ202" s="135"/>
      <c r="DK202" s="135"/>
      <c r="DL202" s="135"/>
      <c r="DM202" s="6"/>
      <c r="DN202" s="6"/>
      <c r="DY202" s="135"/>
      <c r="DZ202" s="135"/>
      <c r="EA202" s="135"/>
      <c r="EB202" s="135"/>
      <c r="EC202" s="135"/>
      <c r="ED202" s="135"/>
      <c r="EE202" s="135"/>
      <c r="EF202" s="135"/>
      <c r="EG202" s="135"/>
      <c r="EH202" s="135"/>
      <c r="EI202" s="135"/>
      <c r="EJ202" s="135"/>
      <c r="EK202" s="135"/>
      <c r="EL202" s="135"/>
      <c r="EM202" s="135"/>
      <c r="EN202" s="135"/>
      <c r="EO202" s="135"/>
      <c r="EP202" s="135"/>
      <c r="EQ202" s="135"/>
      <c r="ER202" s="135"/>
      <c r="ES202" s="135"/>
      <c r="ET202" s="135"/>
    </row>
    <row r="203" spans="2:150" x14ac:dyDescent="0.25"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27"/>
      <c r="O203" s="372"/>
      <c r="P203" s="367"/>
      <c r="Q203" s="367"/>
      <c r="R203" s="61">
        <v>1550</v>
      </c>
      <c r="S203" s="14">
        <v>2232.4720000000002</v>
      </c>
      <c r="T203" s="14">
        <v>33.582859999999997</v>
      </c>
      <c r="U203" s="252">
        <v>2230.60297703384</v>
      </c>
      <c r="V203" s="253">
        <v>33.634823415429047</v>
      </c>
      <c r="W203" s="2">
        <f t="shared" si="69"/>
        <v>8.3719883884777649E-2</v>
      </c>
      <c r="X203" s="37">
        <f t="shared" si="69"/>
        <v>0.15473195382719052</v>
      </c>
      <c r="Y203" s="215">
        <f t="shared" si="66"/>
        <v>3.4932468480341727</v>
      </c>
      <c r="Z203" s="217">
        <f t="shared" si="66"/>
        <v>2.700196543052035E-3</v>
      </c>
      <c r="AA203" s="223"/>
      <c r="AB203" s="23"/>
      <c r="AC203" s="372"/>
      <c r="AD203" s="367"/>
      <c r="AE203" s="367"/>
      <c r="AF203" s="61">
        <v>1550</v>
      </c>
      <c r="AG203" s="14">
        <v>2346.5949999999998</v>
      </c>
      <c r="AH203" s="14">
        <v>33.787509999999997</v>
      </c>
      <c r="AI203" s="252">
        <v>2376.3223310795252</v>
      </c>
      <c r="AJ203" s="253">
        <v>33.548495491153837</v>
      </c>
      <c r="AK203" s="2">
        <f t="shared" si="70"/>
        <v>1.2668283653346812</v>
      </c>
      <c r="AL203" s="37">
        <f t="shared" si="70"/>
        <v>0.70740492225133145</v>
      </c>
      <c r="AM203" s="215">
        <f t="shared" si="67"/>
        <v>883.71421311171423</v>
      </c>
      <c r="AN203" s="217">
        <f t="shared" si="67"/>
        <v>5.7127935438971489E-2</v>
      </c>
      <c r="AO203" s="223"/>
      <c r="AP203" s="23"/>
      <c r="AQ203" s="372"/>
      <c r="AR203" s="367"/>
      <c r="AS203" s="367"/>
      <c r="AT203" s="61">
        <v>1550</v>
      </c>
      <c r="AU203" s="14">
        <v>2227.6579999999999</v>
      </c>
      <c r="AV203" s="14">
        <v>33.704830000000001</v>
      </c>
      <c r="AW203" s="252">
        <v>2222.2516920377607</v>
      </c>
      <c r="AX203" s="253">
        <v>33.527917194902443</v>
      </c>
      <c r="AY203" s="2">
        <f t="shared" si="71"/>
        <v>0.24269021376886513</v>
      </c>
      <c r="AZ203" s="37">
        <f t="shared" si="71"/>
        <v>0.52488858450720011</v>
      </c>
      <c r="BA203" s="215">
        <f t="shared" si="68"/>
        <v>29.228165782571242</v>
      </c>
      <c r="BB203" s="217">
        <f t="shared" si="68"/>
        <v>3.1298140607486591E-2</v>
      </c>
      <c r="BC203" s="223"/>
      <c r="BD203" s="23"/>
      <c r="BE203" s="136"/>
      <c r="BF203" s="136"/>
      <c r="BP203" s="135"/>
      <c r="BS203" s="20"/>
      <c r="BT203" s="20"/>
      <c r="BU203" s="8"/>
      <c r="BV203" s="20"/>
      <c r="BW203" s="20"/>
      <c r="CG203" s="135"/>
      <c r="CH203" s="135"/>
      <c r="CI203" s="135"/>
      <c r="CJ203" s="135"/>
      <c r="CK203" s="135"/>
      <c r="CL203" s="135"/>
      <c r="CM203" s="135"/>
      <c r="CN203" s="135"/>
      <c r="CO203" s="135"/>
      <c r="CP203" s="135"/>
      <c r="CQ203" s="135"/>
      <c r="CR203" s="135"/>
      <c r="DC203" s="135"/>
      <c r="DD203" s="135"/>
      <c r="DE203" s="135"/>
      <c r="DF203" s="135"/>
      <c r="DG203" s="135"/>
      <c r="DH203" s="135"/>
      <c r="DI203" s="135"/>
      <c r="DJ203" s="135"/>
      <c r="DK203" s="135"/>
      <c r="DL203" s="135"/>
      <c r="DM203" s="6"/>
      <c r="DN203" s="6"/>
      <c r="DY203" s="135"/>
      <c r="DZ203" s="135"/>
      <c r="EA203" s="135"/>
      <c r="EB203" s="135"/>
      <c r="EC203" s="135"/>
      <c r="ED203" s="135"/>
      <c r="EE203" s="135"/>
      <c r="EF203" s="135"/>
      <c r="EG203" s="135"/>
      <c r="EH203" s="135"/>
      <c r="EI203" s="135"/>
      <c r="EJ203" s="135"/>
      <c r="EK203" s="135"/>
      <c r="EL203" s="135"/>
      <c r="EM203" s="135"/>
      <c r="EN203" s="135"/>
      <c r="EO203" s="135"/>
      <c r="EP203" s="135"/>
      <c r="EQ203" s="135"/>
      <c r="ER203" s="135"/>
      <c r="ES203" s="135"/>
      <c r="ET203" s="135"/>
    </row>
    <row r="204" spans="2:150" x14ac:dyDescent="0.25"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27"/>
      <c r="O204" s="372"/>
      <c r="P204" s="367"/>
      <c r="Q204" s="367"/>
      <c r="R204" s="61">
        <v>1600</v>
      </c>
      <c r="S204" s="14">
        <v>2218.5160000000001</v>
      </c>
      <c r="T204" s="14">
        <v>33.060389999999998</v>
      </c>
      <c r="U204" s="252">
        <v>2216.9527222762522</v>
      </c>
      <c r="V204" s="253">
        <v>33.082174426697335</v>
      </c>
      <c r="W204" s="2">
        <f t="shared" si="69"/>
        <v>7.0465019127555872E-2</v>
      </c>
      <c r="X204" s="37">
        <f t="shared" si="69"/>
        <v>6.5892830354806059E-2</v>
      </c>
      <c r="Y204" s="215">
        <f t="shared" si="66"/>
        <v>2.4438372415663769</v>
      </c>
      <c r="Z204" s="217">
        <f t="shared" si="66"/>
        <v>4.7456124653166067E-4</v>
      </c>
      <c r="AA204" s="223"/>
      <c r="AB204" s="23"/>
      <c r="AC204" s="372"/>
      <c r="AD204" s="367"/>
      <c r="AE204" s="367"/>
      <c r="AF204" s="61">
        <v>1600</v>
      </c>
      <c r="AG204" s="14">
        <v>2331.9290000000001</v>
      </c>
      <c r="AH204" s="14">
        <v>33.279690000000002</v>
      </c>
      <c r="AI204" s="252">
        <v>2363.0478159936265</v>
      </c>
      <c r="AJ204" s="253">
        <v>32.995945163795348</v>
      </c>
      <c r="AK204" s="2">
        <f t="shared" si="70"/>
        <v>1.3344667008998305</v>
      </c>
      <c r="AL204" s="37">
        <f t="shared" si="70"/>
        <v>0.85260660842890779</v>
      </c>
      <c r="AM204" s="215">
        <f t="shared" si="67"/>
        <v>968.38070884517902</v>
      </c>
      <c r="AN204" s="217">
        <f t="shared" si="67"/>
        <v>8.0511132072806163E-2</v>
      </c>
      <c r="AO204" s="223"/>
      <c r="AP204" s="23"/>
      <c r="AQ204" s="372"/>
      <c r="AR204" s="367"/>
      <c r="AS204" s="367"/>
      <c r="AT204" s="61">
        <v>1600</v>
      </c>
      <c r="AU204" s="14">
        <v>2213.7469999999998</v>
      </c>
      <c r="AV204" s="14">
        <v>33.186590000000002</v>
      </c>
      <c r="AW204" s="252">
        <v>2208.5954795697844</v>
      </c>
      <c r="AX204" s="253">
        <v>32.975120885635718</v>
      </c>
      <c r="AY204" s="2">
        <f t="shared" si="71"/>
        <v>0.23270592485118857</v>
      </c>
      <c r="AZ204" s="37">
        <f t="shared" si="71"/>
        <v>0.63721254387475301</v>
      </c>
      <c r="BA204" s="215">
        <f t="shared" si="68"/>
        <v>26.538162742927089</v>
      </c>
      <c r="BB204" s="217">
        <f t="shared" si="68"/>
        <v>4.4719186330014794E-2</v>
      </c>
      <c r="BC204" s="223"/>
      <c r="BD204" s="23"/>
      <c r="BE204" s="136"/>
      <c r="BF204" s="136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S204" s="20"/>
      <c r="BT204" s="20"/>
      <c r="BU204" s="8"/>
      <c r="BV204" s="20"/>
      <c r="BW204" s="20"/>
      <c r="CG204" s="135"/>
      <c r="CH204" s="135"/>
      <c r="CI204" s="135"/>
      <c r="CJ204" s="135"/>
      <c r="CK204" s="135"/>
      <c r="CL204" s="135"/>
      <c r="CM204" s="135"/>
      <c r="CN204" s="135"/>
      <c r="CO204" s="135"/>
      <c r="CP204" s="135"/>
      <c r="CQ204" s="135"/>
      <c r="CR204" s="135"/>
      <c r="DC204" s="135"/>
      <c r="DD204" s="135"/>
      <c r="DE204" s="135"/>
      <c r="DF204" s="135"/>
      <c r="DG204" s="135"/>
      <c r="DH204" s="135"/>
      <c r="DI204" s="135"/>
      <c r="DJ204" s="135"/>
      <c r="DK204" s="135"/>
      <c r="DL204" s="135"/>
      <c r="DM204" s="6"/>
      <c r="DN204" s="6"/>
      <c r="DY204" s="135"/>
      <c r="DZ204" s="135"/>
      <c r="EA204" s="135"/>
      <c r="EB204" s="135"/>
      <c r="EC204" s="135"/>
      <c r="ED204" s="135"/>
      <c r="EE204" s="135"/>
      <c r="EF204" s="135"/>
      <c r="EG204" s="135"/>
      <c r="EH204" s="135"/>
      <c r="EI204" s="135"/>
      <c r="EJ204" s="135"/>
      <c r="EK204" s="135"/>
      <c r="EL204" s="135"/>
      <c r="EM204" s="135"/>
      <c r="EN204" s="135"/>
      <c r="EO204" s="135"/>
      <c r="EP204" s="135"/>
      <c r="EQ204" s="135"/>
      <c r="ER204" s="135"/>
      <c r="ES204" s="135"/>
      <c r="ET204" s="135"/>
    </row>
    <row r="205" spans="2:150" x14ac:dyDescent="0.25"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27"/>
      <c r="O205" s="372"/>
      <c r="P205" s="367"/>
      <c r="Q205" s="367"/>
      <c r="R205" s="61">
        <v>1650</v>
      </c>
      <c r="S205" s="14">
        <v>2204.598</v>
      </c>
      <c r="T205" s="14">
        <v>32.537750000000003</v>
      </c>
      <c r="U205" s="252">
        <v>2203.3453608382283</v>
      </c>
      <c r="V205" s="253">
        <v>32.529291378004451</v>
      </c>
      <c r="W205" s="2">
        <f t="shared" si="69"/>
        <v>5.6819391189307074E-2</v>
      </c>
      <c r="X205" s="37">
        <f t="shared" si="69"/>
        <v>2.599633347588921E-2</v>
      </c>
      <c r="Y205" s="215">
        <f t="shared" si="66"/>
        <v>1.5691048696039567</v>
      </c>
      <c r="Z205" s="217">
        <f t="shared" si="66"/>
        <v>7.1548286063621562E-5</v>
      </c>
      <c r="AA205" s="223"/>
      <c r="AB205" s="23"/>
      <c r="AC205" s="372"/>
      <c r="AD205" s="367"/>
      <c r="AE205" s="367"/>
      <c r="AF205" s="61">
        <v>1650</v>
      </c>
      <c r="AG205" s="14">
        <v>2317.3009999999999</v>
      </c>
      <c r="AH205" s="14">
        <v>32.771210000000004</v>
      </c>
      <c r="AI205" s="252">
        <v>2349.8171183327449</v>
      </c>
      <c r="AJ205" s="253">
        <v>32.443199466616541</v>
      </c>
      <c r="AK205" s="2">
        <f t="shared" si="70"/>
        <v>1.4031892418268066</v>
      </c>
      <c r="AL205" s="37">
        <f t="shared" si="70"/>
        <v>1.0009106572002151</v>
      </c>
      <c r="AM205" s="215">
        <f t="shared" si="67"/>
        <v>1057.297951429076</v>
      </c>
      <c r="AN205" s="217">
        <f t="shared" si="67"/>
        <v>0.10759091001050367</v>
      </c>
      <c r="AO205" s="223"/>
      <c r="AP205" s="23"/>
      <c r="AQ205" s="372"/>
      <c r="AR205" s="367"/>
      <c r="AS205" s="367"/>
      <c r="AT205" s="61">
        <v>1650</v>
      </c>
      <c r="AU205" s="14">
        <v>2199.8739999999998</v>
      </c>
      <c r="AV205" s="14">
        <v>32.667859999999997</v>
      </c>
      <c r="AW205" s="252">
        <v>2194.9821660613979</v>
      </c>
      <c r="AX205" s="253">
        <v>32.42213375009856</v>
      </c>
      <c r="AY205" s="2">
        <f t="shared" si="71"/>
        <v>0.22236882378726461</v>
      </c>
      <c r="AZ205" s="37">
        <f t="shared" si="71"/>
        <v>0.75219573581323562</v>
      </c>
      <c r="BA205" s="215">
        <f t="shared" si="68"/>
        <v>23.930039282856878</v>
      </c>
      <c r="BB205" s="217">
        <f t="shared" si="68"/>
        <v>6.0381389890623791E-2</v>
      </c>
      <c r="BC205" s="223"/>
      <c r="BD205" s="23"/>
      <c r="BE205" s="136"/>
      <c r="BF205" s="136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20"/>
      <c r="BT205" s="20"/>
      <c r="BU205" s="8"/>
      <c r="BV205" s="20"/>
      <c r="BW205" s="20"/>
      <c r="CG205" s="135"/>
      <c r="CH205" s="135"/>
      <c r="CI205" s="135"/>
      <c r="CJ205" s="135"/>
      <c r="CK205" s="135"/>
      <c r="CL205" s="135"/>
      <c r="CM205" s="135"/>
      <c r="CN205" s="135"/>
      <c r="CO205" s="135"/>
      <c r="CP205" s="135"/>
      <c r="CQ205" s="135"/>
      <c r="CR205" s="135"/>
      <c r="DC205" s="135"/>
      <c r="DD205" s="135"/>
      <c r="DE205" s="135"/>
      <c r="DF205" s="135"/>
      <c r="DG205" s="135"/>
      <c r="DH205" s="135"/>
      <c r="DI205" s="135"/>
      <c r="DJ205" s="135"/>
      <c r="DK205" s="135"/>
      <c r="DL205" s="135"/>
      <c r="DM205" s="6"/>
      <c r="DN205" s="6"/>
      <c r="DY205" s="135"/>
      <c r="DZ205" s="135"/>
      <c r="EA205" s="135"/>
      <c r="EB205" s="135"/>
      <c r="EC205" s="135"/>
      <c r="ED205" s="135"/>
      <c r="EE205" s="135"/>
      <c r="EF205" s="135"/>
      <c r="EG205" s="135"/>
      <c r="EH205" s="135"/>
      <c r="EI205" s="135"/>
      <c r="EJ205" s="135"/>
      <c r="EK205" s="135"/>
      <c r="EL205" s="135"/>
      <c r="EM205" s="135"/>
      <c r="EN205" s="135"/>
      <c r="EO205" s="135"/>
      <c r="EP205" s="135"/>
      <c r="EQ205" s="135"/>
      <c r="ER205" s="135"/>
      <c r="ES205" s="135"/>
      <c r="ET205" s="135"/>
    </row>
    <row r="206" spans="2:150" x14ac:dyDescent="0.25"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27"/>
      <c r="O206" s="373"/>
      <c r="P206" s="368"/>
      <c r="Q206" s="368"/>
      <c r="R206" s="204">
        <v>1700</v>
      </c>
      <c r="S206" s="16">
        <v>2190.7199999999998</v>
      </c>
      <c r="T206" s="16">
        <v>32.014960000000002</v>
      </c>
      <c r="U206" s="15">
        <v>2189.7810323785661</v>
      </c>
      <c r="V206" s="17">
        <v>31.976213958259351</v>
      </c>
      <c r="W206" s="18">
        <f t="shared" si="69"/>
        <v>4.2861142520891578E-2</v>
      </c>
      <c r="X206" s="38">
        <f t="shared" si="69"/>
        <v>0.12102480134490734</v>
      </c>
      <c r="Y206" s="18">
        <f t="shared" si="66"/>
        <v>0.88166019410081498</v>
      </c>
      <c r="Z206" s="38">
        <f t="shared" si="66"/>
        <v>1.5012557505683121E-3</v>
      </c>
      <c r="AA206" s="223"/>
      <c r="AB206" s="23"/>
      <c r="AC206" s="373"/>
      <c r="AD206" s="368"/>
      <c r="AE206" s="368"/>
      <c r="AF206" s="204">
        <v>1700</v>
      </c>
      <c r="AG206" s="16">
        <v>2302.712</v>
      </c>
      <c r="AH206" s="16">
        <v>32.262099999999997</v>
      </c>
      <c r="AI206" s="15">
        <v>2336.6303746739691</v>
      </c>
      <c r="AJ206" s="17">
        <v>31.890292621263992</v>
      </c>
      <c r="AK206" s="18">
        <f t="shared" si="70"/>
        <v>1.4729751125615831</v>
      </c>
      <c r="AL206" s="38">
        <f t="shared" si="70"/>
        <v>1.1524587014980576</v>
      </c>
      <c r="AM206" s="18">
        <f t="shared" si="67"/>
        <v>1150.4561405237473</v>
      </c>
      <c r="AN206" s="38">
        <f t="shared" si="67"/>
        <v>0.13824072688253891</v>
      </c>
      <c r="AO206" s="223"/>
      <c r="AP206" s="23"/>
      <c r="AQ206" s="373"/>
      <c r="AR206" s="368"/>
      <c r="AS206" s="368"/>
      <c r="AT206" s="204">
        <v>1700</v>
      </c>
      <c r="AU206" s="16">
        <v>2186.0410000000002</v>
      </c>
      <c r="AV206" s="16">
        <v>32.14866</v>
      </c>
      <c r="AW206" s="15">
        <v>2181.4118851644625</v>
      </c>
      <c r="AX206" s="17">
        <v>31.86898923074255</v>
      </c>
      <c r="AY206" s="18">
        <f t="shared" si="71"/>
        <v>0.21175791467486749</v>
      </c>
      <c r="AZ206" s="38">
        <f t="shared" si="71"/>
        <v>0.86992978636574603</v>
      </c>
      <c r="BA206" s="18">
        <f t="shared" si="68"/>
        <v>21.428704160594496</v>
      </c>
      <c r="BB206" s="38">
        <f t="shared" si="68"/>
        <v>7.8215739177053864E-2</v>
      </c>
      <c r="BC206" s="223"/>
      <c r="BD206" s="23"/>
      <c r="BE206" s="136"/>
      <c r="BF206" s="136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  <c r="BQ206" s="135"/>
      <c r="BR206" s="135"/>
      <c r="BS206" s="20"/>
      <c r="BT206" s="20"/>
      <c r="BU206" s="8"/>
      <c r="BV206" s="20"/>
      <c r="BW206" s="20"/>
      <c r="CG206" s="135"/>
      <c r="CH206" s="135"/>
      <c r="CI206" s="135"/>
      <c r="CJ206" s="135"/>
      <c r="CK206" s="135"/>
      <c r="CL206" s="135"/>
      <c r="CM206" s="135"/>
      <c r="CN206" s="135"/>
      <c r="CO206" s="135"/>
      <c r="CP206" s="135"/>
      <c r="CQ206" s="135"/>
      <c r="CR206" s="135"/>
      <c r="DC206" s="135"/>
      <c r="DD206" s="135"/>
      <c r="DE206" s="135"/>
      <c r="DF206" s="135"/>
      <c r="DG206" s="135"/>
      <c r="DH206" s="135"/>
      <c r="DI206" s="135"/>
      <c r="DJ206" s="135"/>
      <c r="DK206" s="135"/>
      <c r="DL206" s="135"/>
      <c r="DM206" s="6"/>
      <c r="DN206" s="6"/>
      <c r="DY206" s="135"/>
      <c r="DZ206" s="135"/>
      <c r="EA206" s="135"/>
      <c r="EB206" s="135"/>
      <c r="EC206" s="135"/>
      <c r="ED206" s="135"/>
      <c r="EE206" s="135"/>
      <c r="EF206" s="135"/>
      <c r="EG206" s="135"/>
      <c r="EH206" s="135"/>
      <c r="EI206" s="135"/>
      <c r="EJ206" s="135"/>
      <c r="EK206" s="135"/>
      <c r="EL206" s="135"/>
      <c r="EM206" s="135"/>
      <c r="EN206" s="135"/>
      <c r="EO206" s="135"/>
      <c r="EP206" s="135"/>
      <c r="EQ206" s="135"/>
      <c r="ER206" s="135"/>
      <c r="ES206" s="135"/>
      <c r="ET206" s="135"/>
    </row>
    <row r="207" spans="2:150" x14ac:dyDescent="0.25"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27"/>
      <c r="O207" s="371">
        <v>31</v>
      </c>
      <c r="P207" s="366">
        <v>1071</v>
      </c>
      <c r="Q207" s="366">
        <v>0.27</v>
      </c>
      <c r="R207" s="61">
        <v>0</v>
      </c>
      <c r="S207" s="14">
        <v>2683.7</v>
      </c>
      <c r="T207" s="14">
        <v>48.333329999999997</v>
      </c>
      <c r="U207" s="252">
        <v>2671.7947904787798</v>
      </c>
      <c r="V207" s="253">
        <v>48.338923840699913</v>
      </c>
      <c r="W207" s="2">
        <f>ABS(S207-U207)/S207*100</f>
        <v>0.44361178675783658</v>
      </c>
      <c r="X207" s="37">
        <f>ABS(T207-V207)/T207*100</f>
        <v>1.1573464315237718E-2</v>
      </c>
      <c r="Y207" s="215">
        <f t="shared" si="66"/>
        <v>141.73401374414874</v>
      </c>
      <c r="Z207" s="217">
        <f t="shared" si="66"/>
        <v>3.1291053776037689E-5</v>
      </c>
      <c r="AA207" s="223"/>
      <c r="AB207" s="23"/>
      <c r="AC207" s="371">
        <v>31</v>
      </c>
      <c r="AD207" s="366">
        <v>1145.2</v>
      </c>
      <c r="AE207" s="366">
        <v>0.3044</v>
      </c>
      <c r="AF207" s="61">
        <v>0</v>
      </c>
      <c r="AG207" s="14">
        <v>2832.1</v>
      </c>
      <c r="AH207" s="14">
        <v>48.333329999999997</v>
      </c>
      <c r="AI207" s="252">
        <v>2818.9041948348317</v>
      </c>
      <c r="AJ207" s="253">
        <v>48.355445260086093</v>
      </c>
      <c r="AK207" s="2">
        <f>ABS(AG207-AI207)/AG207*100</f>
        <v>0.46593711963448214</v>
      </c>
      <c r="AL207" s="37">
        <f>ABS(AH207-AJ207)/AH207*100</f>
        <v>4.5755713678523907E-2</v>
      </c>
      <c r="AM207" s="215">
        <f t="shared" si="67"/>
        <v>174.12927395707888</v>
      </c>
      <c r="AN207" s="217">
        <f t="shared" si="67"/>
        <v>4.8908472867567534E-4</v>
      </c>
      <c r="AO207" s="223"/>
      <c r="AP207" s="23"/>
      <c r="AQ207" s="371">
        <v>34</v>
      </c>
      <c r="AR207" s="366">
        <v>1071</v>
      </c>
      <c r="AS207" s="366">
        <v>0.3044</v>
      </c>
      <c r="AT207" s="61">
        <v>0</v>
      </c>
      <c r="AU207" s="14">
        <v>2675.4</v>
      </c>
      <c r="AV207" s="14">
        <v>48.333329999999997</v>
      </c>
      <c r="AW207" s="252">
        <v>2661.9306421392748</v>
      </c>
      <c r="AX207" s="253">
        <v>48.34978088138476</v>
      </c>
      <c r="AY207" s="2">
        <f>ABS(AU207-AW207)/AU207*100</f>
        <v>0.50345211410350854</v>
      </c>
      <c r="AZ207" s="37">
        <f>ABS(AV207-AX207)/AV207*100</f>
        <v>3.4036308660634909E-2</v>
      </c>
      <c r="BA207" s="215">
        <f t="shared" si="68"/>
        <v>181.42360118028157</v>
      </c>
      <c r="BB207" s="217">
        <f t="shared" si="68"/>
        <v>2.7063149833555004E-4</v>
      </c>
      <c r="BC207" s="223"/>
      <c r="BD207" s="23"/>
      <c r="BE207" s="136"/>
      <c r="BF207" s="136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  <c r="BS207" s="20"/>
      <c r="BT207" s="20"/>
      <c r="BU207" s="8"/>
      <c r="BV207" s="20"/>
      <c r="BW207" s="20"/>
      <c r="CG207" s="135"/>
      <c r="CH207" s="135"/>
      <c r="CI207" s="135"/>
      <c r="CJ207" s="135"/>
      <c r="CK207" s="135"/>
      <c r="CL207" s="135"/>
      <c r="CM207" s="135"/>
      <c r="CN207" s="135"/>
      <c r="CO207" s="135"/>
      <c r="CP207" s="135"/>
      <c r="CQ207" s="135"/>
      <c r="CR207" s="135"/>
      <c r="DC207" s="135"/>
      <c r="DD207" s="135"/>
      <c r="DE207" s="135"/>
      <c r="DF207" s="135"/>
      <c r="DG207" s="135"/>
      <c r="DH207" s="135"/>
      <c r="DI207" s="135"/>
      <c r="DJ207" s="135"/>
      <c r="DK207" s="135"/>
      <c r="DL207" s="135"/>
      <c r="DM207" s="6"/>
      <c r="DN207" s="6"/>
      <c r="DY207" s="135"/>
      <c r="DZ207" s="135"/>
      <c r="EA207" s="135"/>
      <c r="EB207" s="135"/>
      <c r="EC207" s="135"/>
      <c r="ED207" s="135"/>
      <c r="EE207" s="135"/>
      <c r="EF207" s="135"/>
      <c r="EG207" s="135"/>
      <c r="EH207" s="135"/>
      <c r="EI207" s="135"/>
      <c r="EJ207" s="135"/>
      <c r="EK207" s="135"/>
      <c r="EL207" s="135"/>
      <c r="EM207" s="135"/>
      <c r="EN207" s="135"/>
      <c r="EO207" s="135"/>
      <c r="EP207" s="135"/>
      <c r="EQ207" s="135"/>
      <c r="ER207" s="135"/>
      <c r="ES207" s="135"/>
      <c r="ET207" s="135"/>
    </row>
    <row r="208" spans="2:150" x14ac:dyDescent="0.25"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27"/>
      <c r="O208" s="372"/>
      <c r="P208" s="367"/>
      <c r="Q208" s="367"/>
      <c r="R208" s="61">
        <v>50</v>
      </c>
      <c r="S208" s="14">
        <v>2676.306</v>
      </c>
      <c r="T208" s="14">
        <v>48.134970000000003</v>
      </c>
      <c r="U208" s="252">
        <v>2657.1979933866332</v>
      </c>
      <c r="V208" s="253">
        <v>48.197186444421511</v>
      </c>
      <c r="W208" s="2">
        <f t="shared" ref="W208:X241" si="72">ABS(S208-U208)/S208*100</f>
        <v>0.71396942701495258</v>
      </c>
      <c r="X208" s="37">
        <f t="shared" si="72"/>
        <v>0.1292541460429055</v>
      </c>
      <c r="Y208" s="215">
        <f t="shared" si="66"/>
        <v>365.11591673646927</v>
      </c>
      <c r="Z208" s="217">
        <f t="shared" si="66"/>
        <v>3.8708859564546877E-3</v>
      </c>
      <c r="AA208" s="223"/>
      <c r="AB208" s="23"/>
      <c r="AC208" s="372"/>
      <c r="AD208" s="367"/>
      <c r="AE208" s="367"/>
      <c r="AF208" s="61">
        <v>50</v>
      </c>
      <c r="AG208" s="14">
        <v>2824.3180000000002</v>
      </c>
      <c r="AH208" s="14">
        <v>48.135719999999999</v>
      </c>
      <c r="AI208" s="252">
        <v>2804.6722840316988</v>
      </c>
      <c r="AJ208" s="253">
        <v>48.207882183115601</v>
      </c>
      <c r="AK208" s="2">
        <f t="shared" ref="AK208:AL241" si="73">ABS(AG208-AI208)/AG208*100</f>
        <v>0.69559150096771583</v>
      </c>
      <c r="AL208" s="37">
        <f t="shared" si="73"/>
        <v>0.14991399965680666</v>
      </c>
      <c r="AM208" s="215">
        <f t="shared" si="67"/>
        <v>385.95415590717158</v>
      </c>
      <c r="AN208" s="217">
        <f t="shared" si="67"/>
        <v>5.2073806720095888E-3</v>
      </c>
      <c r="AO208" s="223"/>
      <c r="AP208" s="23"/>
      <c r="AQ208" s="372"/>
      <c r="AR208" s="367"/>
      <c r="AS208" s="367"/>
      <c r="AT208" s="61">
        <v>50</v>
      </c>
      <c r="AU208" s="14">
        <v>2668.0279999999998</v>
      </c>
      <c r="AV208" s="14">
        <v>48.135480000000001</v>
      </c>
      <c r="AW208" s="252">
        <v>2647.3077112069336</v>
      </c>
      <c r="AX208" s="253">
        <v>48.202393426830525</v>
      </c>
      <c r="AY208" s="2">
        <f t="shared" ref="AY208:AZ241" si="74">ABS(AU208-AW208)/AU208*100</f>
        <v>0.77661436810506401</v>
      </c>
      <c r="AZ208" s="37">
        <f t="shared" si="74"/>
        <v>0.13901061510246548</v>
      </c>
      <c r="BA208" s="215">
        <f t="shared" si="68"/>
        <v>429.33036766806373</v>
      </c>
      <c r="BB208" s="217">
        <f t="shared" si="68"/>
        <v>4.4774066902039241E-3</v>
      </c>
      <c r="BC208" s="223"/>
      <c r="BD208" s="23"/>
      <c r="BE208" s="136"/>
      <c r="BF208" s="136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  <c r="BS208" s="20"/>
      <c r="BT208" s="20"/>
      <c r="BU208" s="8"/>
      <c r="BV208" s="20"/>
      <c r="BW208" s="20"/>
      <c r="CG208" s="135"/>
      <c r="CH208" s="135"/>
      <c r="CI208" s="135"/>
      <c r="CJ208" s="135"/>
      <c r="CK208" s="135"/>
      <c r="CL208" s="135"/>
      <c r="CM208" s="135"/>
      <c r="CN208" s="135"/>
      <c r="CO208" s="135"/>
      <c r="CP208" s="135"/>
      <c r="CQ208" s="135"/>
      <c r="CR208" s="135"/>
      <c r="DC208" s="135"/>
      <c r="DD208" s="135"/>
      <c r="DE208" s="135"/>
      <c r="DF208" s="135"/>
      <c r="DG208" s="135"/>
      <c r="DH208" s="135"/>
      <c r="DI208" s="135"/>
      <c r="DJ208" s="135"/>
      <c r="DK208" s="135"/>
      <c r="DL208" s="135"/>
      <c r="DM208" s="6"/>
      <c r="DN208" s="6"/>
      <c r="DY208" s="135"/>
      <c r="DZ208" s="135"/>
      <c r="EA208" s="135"/>
      <c r="EB208" s="135"/>
      <c r="EC208" s="135"/>
      <c r="ED208" s="135"/>
      <c r="EE208" s="135"/>
      <c r="EF208" s="135"/>
      <c r="EG208" s="135"/>
      <c r="EH208" s="135"/>
      <c r="EI208" s="135"/>
      <c r="EJ208" s="135"/>
      <c r="EK208" s="135"/>
      <c r="EL208" s="135"/>
      <c r="EM208" s="135"/>
      <c r="EN208" s="135"/>
      <c r="EO208" s="135"/>
      <c r="EP208" s="135"/>
      <c r="EQ208" s="135"/>
      <c r="ER208" s="135"/>
      <c r="ES208" s="135"/>
      <c r="ET208" s="135"/>
    </row>
    <row r="209" spans="2:150" x14ac:dyDescent="0.25"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27"/>
      <c r="O209" s="372"/>
      <c r="P209" s="367"/>
      <c r="Q209" s="367"/>
      <c r="R209" s="61">
        <v>100</v>
      </c>
      <c r="S209" s="14">
        <v>2649.3980000000001</v>
      </c>
      <c r="T209" s="14">
        <v>47.382829999999998</v>
      </c>
      <c r="U209" s="252">
        <v>2642.5845014541483</v>
      </c>
      <c r="V209" s="253">
        <v>47.986325310739929</v>
      </c>
      <c r="W209" s="2">
        <f t="shared" si="72"/>
        <v>0.25717157429166443</v>
      </c>
      <c r="X209" s="37">
        <f t="shared" si="72"/>
        <v>1.2736582233267417</v>
      </c>
      <c r="Y209" s="215">
        <f t="shared" si="66"/>
        <v>46.423762434325567</v>
      </c>
      <c r="Z209" s="217">
        <f t="shared" si="66"/>
        <v>0.3642065900850851</v>
      </c>
      <c r="AA209" s="223"/>
      <c r="AB209" s="23"/>
      <c r="AC209" s="372"/>
      <c r="AD209" s="367"/>
      <c r="AE209" s="367"/>
      <c r="AF209" s="61">
        <v>100</v>
      </c>
      <c r="AG209" s="14">
        <v>2795.998</v>
      </c>
      <c r="AH209" s="14">
        <v>47.375059999999998</v>
      </c>
      <c r="AI209" s="252">
        <v>2790.4254004669642</v>
      </c>
      <c r="AJ209" s="253">
        <v>47.990760926456545</v>
      </c>
      <c r="AK209" s="2">
        <f t="shared" si="73"/>
        <v>0.19930627750934826</v>
      </c>
      <c r="AL209" s="37">
        <f t="shared" si="73"/>
        <v>1.2996309164707072</v>
      </c>
      <c r="AM209" s="215">
        <f t="shared" si="67"/>
        <v>31.05386555559112</v>
      </c>
      <c r="AN209" s="217">
        <f t="shared" si="67"/>
        <v>0.3790876308394508</v>
      </c>
      <c r="AO209" s="223"/>
      <c r="AP209" s="23"/>
      <c r="AQ209" s="372"/>
      <c r="AR209" s="367"/>
      <c r="AS209" s="367"/>
      <c r="AT209" s="61">
        <v>100</v>
      </c>
      <c r="AU209" s="14">
        <v>2641.1990000000001</v>
      </c>
      <c r="AV209" s="14">
        <v>47.387909999999998</v>
      </c>
      <c r="AW209" s="252">
        <v>2632.6688070607051</v>
      </c>
      <c r="AX209" s="253">
        <v>47.985023191409681</v>
      </c>
      <c r="AY209" s="2">
        <f t="shared" si="74"/>
        <v>0.32296668820845836</v>
      </c>
      <c r="AZ209" s="37">
        <f t="shared" si="74"/>
        <v>1.2600538648142174</v>
      </c>
      <c r="BA209" s="215">
        <f t="shared" si="68"/>
        <v>72.764191581596918</v>
      </c>
      <c r="BB209" s="217">
        <f t="shared" si="68"/>
        <v>0.35654416335545674</v>
      </c>
      <c r="BC209" s="223"/>
      <c r="BD209" s="23"/>
      <c r="BE209" s="136"/>
      <c r="BF209" s="136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  <c r="BS209" s="20"/>
      <c r="BT209" s="20"/>
      <c r="BU209" s="8"/>
      <c r="BV209" s="20"/>
      <c r="BW209" s="20"/>
      <c r="CG209" s="135"/>
      <c r="CH209" s="135"/>
      <c r="CI209" s="135"/>
      <c r="CJ209" s="135"/>
      <c r="CK209" s="135"/>
      <c r="CL209" s="135"/>
      <c r="CM209" s="135"/>
      <c r="CN209" s="135"/>
      <c r="CO209" s="135"/>
      <c r="CP209" s="135"/>
      <c r="CQ209" s="135"/>
      <c r="CR209" s="135"/>
      <c r="DC209" s="135"/>
      <c r="DD209" s="135"/>
      <c r="DE209" s="135"/>
      <c r="DF209" s="135"/>
      <c r="DG209" s="135"/>
      <c r="DH209" s="135"/>
      <c r="DI209" s="135"/>
      <c r="DJ209" s="135"/>
      <c r="DK209" s="135"/>
      <c r="DL209" s="135"/>
      <c r="DM209" s="6"/>
      <c r="DN209" s="6"/>
      <c r="DY209" s="135"/>
      <c r="DZ209" s="135"/>
      <c r="EA209" s="135"/>
      <c r="EB209" s="135"/>
      <c r="EC209" s="135"/>
      <c r="ED209" s="135"/>
      <c r="EE209" s="135"/>
      <c r="EF209" s="135"/>
      <c r="EG209" s="135"/>
      <c r="EH209" s="135"/>
      <c r="EI209" s="135"/>
      <c r="EJ209" s="135"/>
      <c r="EK209" s="135"/>
      <c r="EL209" s="135"/>
      <c r="EM209" s="135"/>
      <c r="EN209" s="135"/>
      <c r="EO209" s="135"/>
      <c r="EP209" s="135"/>
      <c r="EQ209" s="135"/>
      <c r="ER209" s="135"/>
      <c r="ES209" s="135"/>
      <c r="ET209" s="135"/>
    </row>
    <row r="210" spans="2:150" x14ac:dyDescent="0.25"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27"/>
      <c r="O210" s="372"/>
      <c r="P210" s="367"/>
      <c r="Q210" s="367"/>
      <c r="R210" s="61">
        <v>150</v>
      </c>
      <c r="S210" s="14">
        <v>2635.9920000000002</v>
      </c>
      <c r="T210" s="14">
        <v>46.994190000000003</v>
      </c>
      <c r="U210" s="252">
        <v>2627.9638995228925</v>
      </c>
      <c r="V210" s="253">
        <v>47.7179163808418</v>
      </c>
      <c r="W210" s="2">
        <f t="shared" si="72"/>
        <v>0.30455708807567422</v>
      </c>
      <c r="X210" s="37">
        <f t="shared" si="72"/>
        <v>1.5400337378765254</v>
      </c>
      <c r="Y210" s="215">
        <f t="shared" si="66"/>
        <v>64.450397270537323</v>
      </c>
      <c r="Z210" s="217">
        <f t="shared" si="66"/>
        <v>0.52377987432636497</v>
      </c>
      <c r="AA210" s="223"/>
      <c r="AB210" s="23"/>
      <c r="AC210" s="372"/>
      <c r="AD210" s="367"/>
      <c r="AE210" s="367"/>
      <c r="AF210" s="61">
        <v>150</v>
      </c>
      <c r="AG210" s="14">
        <v>2781.8890000000001</v>
      </c>
      <c r="AH210" s="14">
        <v>46.98415</v>
      </c>
      <c r="AI210" s="252">
        <v>2776.1731937818199</v>
      </c>
      <c r="AJ210" s="253">
        <v>47.715983826309262</v>
      </c>
      <c r="AK210" s="2">
        <f t="shared" si="73"/>
        <v>0.20546492754312645</v>
      </c>
      <c r="AL210" s="37">
        <f t="shared" si="73"/>
        <v>1.557618529459962</v>
      </c>
      <c r="AM210" s="215">
        <f t="shared" si="67"/>
        <v>32.6704407237875</v>
      </c>
      <c r="AN210" s="217">
        <f t="shared" si="67"/>
        <v>0.53558074933045619</v>
      </c>
      <c r="AO210" s="223"/>
      <c r="AP210" s="23"/>
      <c r="AQ210" s="372"/>
      <c r="AR210" s="367"/>
      <c r="AS210" s="367"/>
      <c r="AT210" s="61">
        <v>150</v>
      </c>
      <c r="AU210" s="14">
        <v>2627.8330000000001</v>
      </c>
      <c r="AV210" s="14">
        <v>47.002560000000003</v>
      </c>
      <c r="AW210" s="252">
        <v>2618.0236359769965</v>
      </c>
      <c r="AX210" s="253">
        <v>47.709703385726591</v>
      </c>
      <c r="AY210" s="2">
        <f t="shared" si="74"/>
        <v>0.37328719226083168</v>
      </c>
      <c r="AZ210" s="37">
        <f t="shared" si="74"/>
        <v>1.5044784491027483</v>
      </c>
      <c r="BA210" s="215">
        <f t="shared" si="68"/>
        <v>96.223622535797006</v>
      </c>
      <c r="BB210" s="217">
        <f t="shared" si="68"/>
        <v>0.50005176797686313</v>
      </c>
      <c r="BC210" s="223"/>
      <c r="BD210" s="23"/>
      <c r="BE210" s="136"/>
      <c r="BF210" s="136"/>
      <c r="BG210" s="136"/>
      <c r="BH210" s="136"/>
      <c r="BI210" s="136"/>
      <c r="BJ210" s="135"/>
      <c r="BK210" s="135"/>
      <c r="BL210" s="135"/>
      <c r="BM210" s="135"/>
      <c r="BN210" s="135"/>
      <c r="BO210" s="135"/>
      <c r="BP210" s="135"/>
      <c r="BQ210" s="135"/>
      <c r="BR210" s="135"/>
      <c r="BS210" s="20"/>
      <c r="BT210" s="20"/>
      <c r="BU210" s="8"/>
      <c r="BV210" s="20"/>
      <c r="BW210" s="20"/>
      <c r="CG210" s="135"/>
      <c r="CH210" s="135"/>
      <c r="CI210" s="135"/>
      <c r="CJ210" s="135"/>
      <c r="CK210" s="135"/>
      <c r="CL210" s="135"/>
      <c r="CM210" s="135"/>
      <c r="CN210" s="135"/>
      <c r="CO210" s="135"/>
      <c r="CP210" s="135"/>
      <c r="CQ210" s="135"/>
      <c r="CR210" s="135"/>
      <c r="DC210" s="135"/>
      <c r="DD210" s="135"/>
      <c r="DE210" s="135"/>
      <c r="DF210" s="135"/>
      <c r="DG210" s="135"/>
      <c r="DH210" s="135"/>
      <c r="DI210" s="135"/>
      <c r="DJ210" s="135"/>
      <c r="DK210" s="135"/>
      <c r="DL210" s="135"/>
      <c r="DM210" s="6"/>
      <c r="DN210" s="6"/>
      <c r="DY210" s="135"/>
      <c r="DZ210" s="135"/>
      <c r="EA210" s="135"/>
      <c r="EB210" s="135"/>
      <c r="EC210" s="135"/>
      <c r="ED210" s="135"/>
      <c r="EE210" s="135"/>
      <c r="EF210" s="135"/>
      <c r="EG210" s="135"/>
      <c r="EH210" s="135"/>
      <c r="EI210" s="135"/>
      <c r="EJ210" s="135"/>
      <c r="EK210" s="135"/>
      <c r="EL210" s="135"/>
      <c r="EM210" s="135"/>
      <c r="EN210" s="135"/>
      <c r="EO210" s="135"/>
      <c r="EP210" s="135"/>
      <c r="EQ210" s="135"/>
      <c r="ER210" s="135"/>
      <c r="ES210" s="135"/>
      <c r="ET210" s="135"/>
    </row>
    <row r="211" spans="2:150" x14ac:dyDescent="0.25"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27"/>
      <c r="O211" s="372"/>
      <c r="P211" s="367"/>
      <c r="Q211" s="367"/>
      <c r="R211" s="61">
        <v>200</v>
      </c>
      <c r="S211" s="14">
        <v>2622.616</v>
      </c>
      <c r="T211" s="14">
        <v>46.603020000000001</v>
      </c>
      <c r="U211" s="252">
        <v>2613.344184235797</v>
      </c>
      <c r="V211" s="253">
        <v>47.401592397130642</v>
      </c>
      <c r="W211" s="2">
        <f t="shared" si="72"/>
        <v>0.35353310451102959</v>
      </c>
      <c r="X211" s="37">
        <f t="shared" si="72"/>
        <v>1.7135636212645473</v>
      </c>
      <c r="Y211" s="215">
        <f t="shared" si="66"/>
        <v>85.966567565322961</v>
      </c>
      <c r="Z211" s="217">
        <f t="shared" si="66"/>
        <v>0.63771787345897868</v>
      </c>
      <c r="AA211" s="223"/>
      <c r="AB211" s="23"/>
      <c r="AC211" s="372"/>
      <c r="AD211" s="367"/>
      <c r="AE211" s="367"/>
      <c r="AF211" s="61">
        <v>200</v>
      </c>
      <c r="AG211" s="14">
        <v>2767.8119999999999</v>
      </c>
      <c r="AH211" s="14">
        <v>46.591670000000001</v>
      </c>
      <c r="AI211" s="252">
        <v>2761.9236801254065</v>
      </c>
      <c r="AJ211" s="253">
        <v>47.3934115541173</v>
      </c>
      <c r="AK211" s="2">
        <f t="shared" si="73"/>
        <v>0.21274276846091553</v>
      </c>
      <c r="AL211" s="37">
        <f t="shared" si="73"/>
        <v>1.7207830372195274</v>
      </c>
      <c r="AM211" s="215">
        <f t="shared" si="67"/>
        <v>34.672310945532047</v>
      </c>
      <c r="AN211" s="217">
        <f t="shared" si="67"/>
        <v>0.64278951959842257</v>
      </c>
      <c r="AO211" s="223"/>
      <c r="AP211" s="23"/>
      <c r="AQ211" s="372"/>
      <c r="AR211" s="367"/>
      <c r="AS211" s="367"/>
      <c r="AT211" s="61">
        <v>200</v>
      </c>
      <c r="AU211" s="14">
        <v>2614.4969999999998</v>
      </c>
      <c r="AV211" s="14">
        <v>46.614170000000001</v>
      </c>
      <c r="AW211" s="252">
        <v>2603.3802526552608</v>
      </c>
      <c r="AX211" s="253">
        <v>47.386393683686691</v>
      </c>
      <c r="AY211" s="2">
        <f t="shared" si="74"/>
        <v>0.42519640851525159</v>
      </c>
      <c r="AZ211" s="37">
        <f t="shared" si="74"/>
        <v>1.6566286253443745</v>
      </c>
      <c r="BA211" s="215">
        <f t="shared" si="68"/>
        <v>123.58207152676154</v>
      </c>
      <c r="BB211" s="217">
        <f t="shared" si="68"/>
        <v>0.59632941764664071</v>
      </c>
      <c r="BC211" s="223"/>
      <c r="BD211" s="23"/>
      <c r="BE211" s="136"/>
      <c r="BF211" s="136"/>
      <c r="BG211" s="136"/>
      <c r="BH211" s="136"/>
      <c r="BI211" s="136"/>
      <c r="BJ211" s="135"/>
      <c r="BK211" s="135"/>
      <c r="BL211" s="135"/>
      <c r="BM211" s="135"/>
      <c r="BN211" s="135"/>
      <c r="BO211" s="135"/>
      <c r="BP211" s="135"/>
      <c r="BQ211" s="135"/>
      <c r="BR211" s="135"/>
      <c r="BS211" s="20"/>
      <c r="BT211" s="20"/>
      <c r="BU211" s="8"/>
      <c r="BV211" s="20"/>
      <c r="BW211" s="20"/>
      <c r="CG211" s="135"/>
      <c r="CH211" s="135"/>
      <c r="CI211" s="135"/>
      <c r="CJ211" s="135"/>
      <c r="CK211" s="135"/>
      <c r="CL211" s="135"/>
      <c r="CM211" s="135"/>
      <c r="CN211" s="135"/>
      <c r="CO211" s="135"/>
      <c r="CP211" s="135"/>
      <c r="CQ211" s="135"/>
      <c r="CR211" s="135"/>
      <c r="DC211" s="135"/>
      <c r="DD211" s="135"/>
      <c r="DE211" s="135"/>
      <c r="DF211" s="135"/>
      <c r="DG211" s="135"/>
      <c r="DH211" s="135"/>
      <c r="DI211" s="135"/>
      <c r="DJ211" s="135"/>
      <c r="DK211" s="135"/>
      <c r="DL211" s="135"/>
      <c r="DM211" s="6"/>
      <c r="DN211" s="6"/>
      <c r="DY211" s="135"/>
      <c r="DZ211" s="135"/>
      <c r="EA211" s="135"/>
      <c r="EB211" s="135"/>
      <c r="EC211" s="135"/>
      <c r="ED211" s="135"/>
      <c r="EE211" s="135"/>
      <c r="EF211" s="135"/>
      <c r="EG211" s="135"/>
      <c r="EH211" s="135"/>
      <c r="EI211" s="135"/>
      <c r="EJ211" s="135"/>
      <c r="EK211" s="135"/>
      <c r="EL211" s="135"/>
      <c r="EM211" s="135"/>
      <c r="EN211" s="135"/>
      <c r="EO211" s="135"/>
      <c r="EP211" s="135"/>
      <c r="EQ211" s="135"/>
      <c r="ER211" s="135"/>
      <c r="ES211" s="135"/>
      <c r="ET211" s="135"/>
    </row>
    <row r="212" spans="2:150" x14ac:dyDescent="0.25"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27"/>
      <c r="O212" s="372"/>
      <c r="P212" s="367"/>
      <c r="Q212" s="367"/>
      <c r="R212" s="61">
        <v>250</v>
      </c>
      <c r="S212" s="14">
        <v>2609.27</v>
      </c>
      <c r="T212" s="14">
        <v>46.197270000000003</v>
      </c>
      <c r="U212" s="252">
        <v>2598.7320306924066</v>
      </c>
      <c r="V212" s="253">
        <v>47.045372073507195</v>
      </c>
      <c r="W212" s="2">
        <f t="shared" si="72"/>
        <v>0.40386657216743987</v>
      </c>
      <c r="X212" s="37">
        <f t="shared" si="72"/>
        <v>1.8358272545264953</v>
      </c>
      <c r="Y212" s="215">
        <f t="shared" si="66"/>
        <v>111.04879712777962</v>
      </c>
      <c r="Z212" s="217">
        <f t="shared" si="66"/>
        <v>0.71927712708719893</v>
      </c>
      <c r="AA212" s="223"/>
      <c r="AB212" s="23"/>
      <c r="AC212" s="372"/>
      <c r="AD212" s="367"/>
      <c r="AE212" s="367"/>
      <c r="AF212" s="61">
        <v>250</v>
      </c>
      <c r="AG212" s="14">
        <v>2753.7660000000001</v>
      </c>
      <c r="AH212" s="14">
        <v>46.193800000000003</v>
      </c>
      <c r="AI212" s="252">
        <v>2747.6835224098231</v>
      </c>
      <c r="AJ212" s="253">
        <v>47.031216441311102</v>
      </c>
      <c r="AK212" s="2">
        <f t="shared" si="73"/>
        <v>0.22087852018570026</v>
      </c>
      <c r="AL212" s="37">
        <f t="shared" si="73"/>
        <v>1.8128329804239938</v>
      </c>
      <c r="AM212" s="215">
        <f t="shared" si="67"/>
        <v>36.996533635004795</v>
      </c>
      <c r="AN212" s="217">
        <f t="shared" si="67"/>
        <v>0.70126629617814518</v>
      </c>
      <c r="AO212" s="223"/>
      <c r="AP212" s="23"/>
      <c r="AQ212" s="372"/>
      <c r="AR212" s="367"/>
      <c r="AS212" s="367"/>
      <c r="AT212" s="61">
        <v>250</v>
      </c>
      <c r="AU212" s="14">
        <v>2601.192</v>
      </c>
      <c r="AV212" s="14">
        <v>46.202120000000001</v>
      </c>
      <c r="AW212" s="252">
        <v>2588.7453448665192</v>
      </c>
      <c r="AX212" s="253">
        <v>47.023340584678124</v>
      </c>
      <c r="AY212" s="2">
        <f t="shared" si="74"/>
        <v>0.47849813214406389</v>
      </c>
      <c r="AZ212" s="37">
        <f t="shared" si="74"/>
        <v>1.7774521703292472</v>
      </c>
      <c r="BA212" s="215">
        <f t="shared" si="68"/>
        <v>154.91922401180437</v>
      </c>
      <c r="BB212" s="217">
        <f t="shared" si="68"/>
        <v>0.67440324869907831</v>
      </c>
      <c r="BC212" s="223"/>
      <c r="BD212" s="23"/>
      <c r="BE212" s="136"/>
      <c r="BF212" s="136"/>
      <c r="BG212" s="136"/>
      <c r="BH212" s="136"/>
      <c r="BI212" s="136"/>
      <c r="BJ212" s="135"/>
      <c r="BK212" s="135"/>
      <c r="BL212" s="135"/>
      <c r="BM212" s="135"/>
      <c r="BN212" s="135"/>
      <c r="BO212" s="135"/>
      <c r="BP212" s="135"/>
      <c r="BQ212" s="135"/>
      <c r="BR212" s="135"/>
      <c r="BS212" s="20"/>
      <c r="BT212" s="20"/>
      <c r="BU212" s="8"/>
      <c r="BV212" s="20"/>
      <c r="BW212" s="20"/>
      <c r="CG212" s="135"/>
      <c r="CH212" s="135"/>
      <c r="CI212" s="135"/>
      <c r="CJ212" s="135"/>
      <c r="CK212" s="135"/>
      <c r="CL212" s="135"/>
      <c r="CM212" s="135"/>
      <c r="CN212" s="135"/>
      <c r="CO212" s="135"/>
      <c r="CP212" s="135"/>
      <c r="CQ212" s="135"/>
      <c r="CR212" s="135"/>
      <c r="DC212" s="135"/>
      <c r="DD212" s="135"/>
      <c r="DE212" s="135"/>
      <c r="DF212" s="135"/>
      <c r="DG212" s="135"/>
      <c r="DH212" s="135"/>
      <c r="DI212" s="135"/>
      <c r="DJ212" s="135"/>
      <c r="DK212" s="135"/>
      <c r="DL212" s="135"/>
      <c r="DM212" s="6"/>
      <c r="DN212" s="6"/>
      <c r="DY212" s="135"/>
      <c r="DZ212" s="135"/>
      <c r="EA212" s="135"/>
      <c r="EB212" s="135"/>
      <c r="EC212" s="135"/>
      <c r="ED212" s="135"/>
      <c r="EE212" s="135"/>
      <c r="EF212" s="135"/>
      <c r="EG212" s="135"/>
      <c r="EH212" s="135"/>
      <c r="EI212" s="135"/>
      <c r="EJ212" s="135"/>
      <c r="EK212" s="135"/>
      <c r="EL212" s="135"/>
      <c r="EM212" s="135"/>
      <c r="EN212" s="135"/>
      <c r="EO212" s="135"/>
      <c r="EP212" s="135"/>
      <c r="EQ212" s="135"/>
      <c r="ER212" s="135"/>
      <c r="ES212" s="135"/>
      <c r="ET212" s="135"/>
    </row>
    <row r="213" spans="2:150" x14ac:dyDescent="0.25"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27"/>
      <c r="O213" s="372"/>
      <c r="P213" s="367"/>
      <c r="Q213" s="367"/>
      <c r="R213" s="61">
        <v>300</v>
      </c>
      <c r="S213" s="14">
        <v>2594.3339999999998</v>
      </c>
      <c r="T213" s="14">
        <v>45.749369999999999</v>
      </c>
      <c r="U213" s="252">
        <v>2584.1330139278352</v>
      </c>
      <c r="V213" s="253">
        <v>46.655932341779746</v>
      </c>
      <c r="W213" s="2">
        <f t="shared" si="72"/>
        <v>0.39320249714048366</v>
      </c>
      <c r="X213" s="37">
        <f t="shared" si="72"/>
        <v>1.9815843186031783</v>
      </c>
      <c r="Y213" s="215">
        <f t="shared" si="66"/>
        <v>104.06011684449608</v>
      </c>
      <c r="Z213" s="217">
        <f t="shared" si="66"/>
        <v>0.8218552795331785</v>
      </c>
      <c r="AA213" s="223"/>
      <c r="AB213" s="23"/>
      <c r="AC213" s="372"/>
      <c r="AD213" s="367"/>
      <c r="AE213" s="367"/>
      <c r="AF213" s="61">
        <v>300</v>
      </c>
      <c r="AG213" s="14">
        <v>2738.0459999999998</v>
      </c>
      <c r="AH213" s="14">
        <v>45.763649999999998</v>
      </c>
      <c r="AI213" s="252">
        <v>2733.4582620589285</v>
      </c>
      <c r="AJ213" s="253">
        <v>46.636173434129596</v>
      </c>
      <c r="AK213" s="2">
        <f t="shared" si="73"/>
        <v>0.1675551813618647</v>
      </c>
      <c r="AL213" s="37">
        <f t="shared" si="73"/>
        <v>1.9065861969698599</v>
      </c>
      <c r="AM213" s="215">
        <f t="shared" si="67"/>
        <v>21.047339415944965</v>
      </c>
      <c r="AN213" s="217">
        <f t="shared" si="67"/>
        <v>0.76129714310530572</v>
      </c>
      <c r="AO213" s="223"/>
      <c r="AP213" s="23"/>
      <c r="AQ213" s="372"/>
      <c r="AR213" s="367"/>
      <c r="AS213" s="367"/>
      <c r="AT213" s="61">
        <v>300</v>
      </c>
      <c r="AU213" s="14">
        <v>2586.3020000000001</v>
      </c>
      <c r="AV213" s="14">
        <v>45.757689999999997</v>
      </c>
      <c r="AW213" s="252">
        <v>2574.1244686265723</v>
      </c>
      <c r="AX213" s="253">
        <v>46.627373914704805</v>
      </c>
      <c r="AY213" s="2">
        <f t="shared" si="74"/>
        <v>0.47084723181700677</v>
      </c>
      <c r="AZ213" s="37">
        <f t="shared" si="74"/>
        <v>1.9006289755990922</v>
      </c>
      <c r="BA213" s="215">
        <f t="shared" si="68"/>
        <v>148.29227035082036</v>
      </c>
      <c r="BB213" s="217">
        <f t="shared" si="68"/>
        <v>0.75635011149627995</v>
      </c>
      <c r="BC213" s="223"/>
      <c r="BD213" s="23"/>
      <c r="BE213" s="136"/>
      <c r="BF213" s="136"/>
      <c r="BG213" s="136"/>
      <c r="BH213" s="136"/>
      <c r="BI213" s="136"/>
      <c r="BJ213" s="135"/>
      <c r="BK213" s="135"/>
      <c r="BL213" s="135"/>
      <c r="BM213" s="135"/>
      <c r="BN213" s="135"/>
      <c r="BO213" s="135"/>
      <c r="BP213" s="135"/>
      <c r="BQ213" s="135"/>
      <c r="BR213" s="135"/>
      <c r="BS213" s="20"/>
      <c r="BT213" s="20"/>
      <c r="BU213" s="8"/>
      <c r="BV213" s="20"/>
      <c r="BW213" s="20"/>
      <c r="CG213" s="135"/>
      <c r="CH213" s="135"/>
      <c r="CI213" s="135"/>
      <c r="CJ213" s="135"/>
      <c r="CK213" s="135"/>
      <c r="CL213" s="135"/>
      <c r="CM213" s="135"/>
      <c r="CN213" s="135"/>
      <c r="CO213" s="135"/>
      <c r="CP213" s="135"/>
      <c r="CQ213" s="135"/>
      <c r="CR213" s="135"/>
      <c r="DC213" s="135"/>
      <c r="DD213" s="135"/>
      <c r="DE213" s="135"/>
      <c r="DF213" s="135"/>
      <c r="DG213" s="135"/>
      <c r="DH213" s="135"/>
      <c r="DI213" s="135"/>
      <c r="DJ213" s="135"/>
      <c r="DK213" s="135"/>
      <c r="DL213" s="135"/>
      <c r="DM213" s="6"/>
      <c r="DN213" s="6"/>
      <c r="DY213" s="135"/>
      <c r="DZ213" s="135"/>
      <c r="EA213" s="135"/>
      <c r="EB213" s="135"/>
      <c r="EC213" s="135"/>
      <c r="ED213" s="135"/>
      <c r="EE213" s="135"/>
      <c r="EF213" s="135"/>
      <c r="EG213" s="135"/>
      <c r="EH213" s="135"/>
      <c r="EI213" s="135"/>
      <c r="EJ213" s="135"/>
      <c r="EK213" s="135"/>
      <c r="EL213" s="135"/>
      <c r="EM213" s="135"/>
      <c r="EN213" s="135"/>
      <c r="EO213" s="135"/>
      <c r="EP213" s="135"/>
      <c r="EQ213" s="135"/>
      <c r="ER213" s="135"/>
      <c r="ES213" s="135"/>
      <c r="ET213" s="135"/>
    </row>
    <row r="214" spans="2:150" x14ac:dyDescent="0.25"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27"/>
      <c r="O214" s="372"/>
      <c r="P214" s="367"/>
      <c r="Q214" s="367"/>
      <c r="R214" s="61">
        <v>350</v>
      </c>
      <c r="S214" s="14">
        <v>2580.6260000000002</v>
      </c>
      <c r="T214" s="14">
        <v>45.332590000000003</v>
      </c>
      <c r="U214" s="252">
        <v>2569.5517930301653</v>
      </c>
      <c r="V214" s="253">
        <v>46.238833908877865</v>
      </c>
      <c r="W214" s="2">
        <f t="shared" si="72"/>
        <v>0.42912870636174727</v>
      </c>
      <c r="X214" s="37">
        <f t="shared" si="72"/>
        <v>1.999100225418097</v>
      </c>
      <c r="Y214" s="215">
        <f t="shared" si="66"/>
        <v>122.63806001073996</v>
      </c>
      <c r="Z214" s="217">
        <f t="shared" si="66"/>
        <v>0.82127802237822622</v>
      </c>
      <c r="AA214" s="223"/>
      <c r="AB214" s="23"/>
      <c r="AC214" s="372"/>
      <c r="AD214" s="367"/>
      <c r="AE214" s="367"/>
      <c r="AF214" s="61">
        <v>350</v>
      </c>
      <c r="AG214" s="14">
        <v>2723.6170000000002</v>
      </c>
      <c r="AH214" s="14">
        <v>45.363050000000001</v>
      </c>
      <c r="AI214" s="252">
        <v>2719.2525108158002</v>
      </c>
      <c r="AJ214" s="253">
        <v>46.213900106123603</v>
      </c>
      <c r="AK214" s="2">
        <f t="shared" si="73"/>
        <v>0.16024606926010559</v>
      </c>
      <c r="AL214" s="37">
        <f t="shared" si="73"/>
        <v>1.875645720743208</v>
      </c>
      <c r="AM214" s="215">
        <f t="shared" si="67"/>
        <v>19.048765838998875</v>
      </c>
      <c r="AN214" s="217">
        <f t="shared" si="67"/>
        <v>0.72394590309054441</v>
      </c>
      <c r="AO214" s="223"/>
      <c r="AP214" s="23"/>
      <c r="AQ214" s="372"/>
      <c r="AR214" s="367"/>
      <c r="AS214" s="367"/>
      <c r="AT214" s="61">
        <v>350</v>
      </c>
      <c r="AU214" s="14">
        <v>2572.6370000000002</v>
      </c>
      <c r="AV214" s="14">
        <v>45.34442</v>
      </c>
      <c r="AW214" s="252">
        <v>2559.522242664008</v>
      </c>
      <c r="AX214" s="253">
        <v>46.204151209421426</v>
      </c>
      <c r="AY214" s="2">
        <f t="shared" si="74"/>
        <v>0.50977877314180664</v>
      </c>
      <c r="AZ214" s="37">
        <f t="shared" si="74"/>
        <v>1.8960022190633954</v>
      </c>
      <c r="BA214" s="215">
        <f t="shared" si="68"/>
        <v>171.99685998196071</v>
      </c>
      <c r="BB214" s="217">
        <f t="shared" si="68"/>
        <v>0.73913775245322788</v>
      </c>
      <c r="BC214" s="223"/>
      <c r="BD214" s="23"/>
      <c r="BE214" s="136"/>
      <c r="BF214" s="136"/>
      <c r="BG214" s="136"/>
      <c r="BH214" s="136"/>
      <c r="BI214" s="136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20"/>
      <c r="BT214" s="20"/>
      <c r="BU214" s="8"/>
      <c r="BV214" s="20"/>
      <c r="BW214" s="20"/>
      <c r="CG214" s="135"/>
      <c r="CH214" s="135"/>
      <c r="CI214" s="135"/>
      <c r="CJ214" s="135"/>
      <c r="CK214" s="135"/>
      <c r="CL214" s="135"/>
      <c r="CM214" s="135"/>
      <c r="CN214" s="135"/>
      <c r="CO214" s="135"/>
      <c r="CP214" s="135"/>
      <c r="CQ214" s="135"/>
      <c r="CR214" s="135"/>
      <c r="DC214" s="135"/>
      <c r="DD214" s="135"/>
      <c r="DE214" s="135"/>
      <c r="DF214" s="135"/>
      <c r="DG214" s="135"/>
      <c r="DH214" s="135"/>
      <c r="DI214" s="135"/>
      <c r="DJ214" s="135"/>
      <c r="DK214" s="135"/>
      <c r="DL214" s="135"/>
      <c r="DM214" s="6"/>
      <c r="DN214" s="6"/>
      <c r="DY214" s="135"/>
      <c r="DZ214" s="135"/>
      <c r="EA214" s="135"/>
      <c r="EB214" s="135"/>
      <c r="EC214" s="135"/>
      <c r="ED214" s="135"/>
      <c r="EE214" s="135"/>
      <c r="EF214" s="135"/>
      <c r="EG214" s="135"/>
      <c r="EH214" s="135"/>
      <c r="EI214" s="135"/>
      <c r="EJ214" s="135"/>
      <c r="EK214" s="135"/>
      <c r="EL214" s="135"/>
      <c r="EM214" s="135"/>
      <c r="EN214" s="135"/>
      <c r="EO214" s="135"/>
      <c r="EP214" s="135"/>
      <c r="EQ214" s="135"/>
      <c r="ER214" s="135"/>
      <c r="ES214" s="135"/>
      <c r="ET214" s="135"/>
    </row>
    <row r="215" spans="2:150" x14ac:dyDescent="0.25"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27"/>
      <c r="O215" s="372"/>
      <c r="P215" s="367"/>
      <c r="Q215" s="367"/>
      <c r="R215" s="61">
        <v>400</v>
      </c>
      <c r="S215" s="14">
        <v>2566.953</v>
      </c>
      <c r="T215" s="14">
        <v>44.912350000000004</v>
      </c>
      <c r="U215" s="252">
        <v>2554.9922643052005</v>
      </c>
      <c r="V215" s="253">
        <v>45.798708398401118</v>
      </c>
      <c r="W215" s="2">
        <f t="shared" si="72"/>
        <v>0.46595070867286997</v>
      </c>
      <c r="X215" s="37">
        <f t="shared" si="72"/>
        <v>1.9735293263459031</v>
      </c>
      <c r="Y215" s="215">
        <f t="shared" si="66"/>
        <v>143.05919836085079</v>
      </c>
      <c r="Z215" s="217">
        <f t="shared" si="66"/>
        <v>0.78563121041618844</v>
      </c>
      <c r="AA215" s="223"/>
      <c r="AB215" s="23"/>
      <c r="AC215" s="372"/>
      <c r="AD215" s="367"/>
      <c r="AE215" s="367"/>
      <c r="AF215" s="61">
        <v>400</v>
      </c>
      <c r="AG215" s="14">
        <v>2709.2220000000002</v>
      </c>
      <c r="AH215" s="14">
        <v>44.9587</v>
      </c>
      <c r="AI215" s="252">
        <v>2705.0701096036337</v>
      </c>
      <c r="AJ215" s="253">
        <v>45.769054930135027</v>
      </c>
      <c r="AK215" s="2">
        <f t="shared" si="73"/>
        <v>0.15325028352665543</v>
      </c>
      <c r="AL215" s="37">
        <f t="shared" si="73"/>
        <v>1.8024429757422411</v>
      </c>
      <c r="AM215" s="215">
        <f t="shared" si="67"/>
        <v>17.238193863440582</v>
      </c>
      <c r="AN215" s="217">
        <f t="shared" si="67"/>
        <v>0.65667511279414448</v>
      </c>
      <c r="AO215" s="223"/>
      <c r="AP215" s="23"/>
      <c r="AQ215" s="372"/>
      <c r="AR215" s="367"/>
      <c r="AS215" s="367"/>
      <c r="AT215" s="61">
        <v>400</v>
      </c>
      <c r="AU215" s="14">
        <v>2559.0059999999999</v>
      </c>
      <c r="AV215" s="14">
        <v>44.927860000000003</v>
      </c>
      <c r="AW215" s="252">
        <v>2544.9425093396262</v>
      </c>
      <c r="AX215" s="253">
        <v>45.758359427105908</v>
      </c>
      <c r="AY215" s="2">
        <f t="shared" si="74"/>
        <v>0.54956849106151551</v>
      </c>
      <c r="AZ215" s="37">
        <f t="shared" si="74"/>
        <v>1.8485176616600609</v>
      </c>
      <c r="BA215" s="215">
        <f t="shared" si="68"/>
        <v>197.78176955441674</v>
      </c>
      <c r="BB215" s="217">
        <f t="shared" si="68"/>
        <v>0.68972929842323782</v>
      </c>
      <c r="BC215" s="223"/>
      <c r="BD215" s="23"/>
      <c r="BE215" s="136"/>
      <c r="BF215" s="136"/>
      <c r="BG215" s="136"/>
      <c r="BH215" s="136"/>
      <c r="BI215" s="136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20"/>
      <c r="BT215" s="20"/>
      <c r="BU215" s="8"/>
      <c r="BV215" s="20"/>
      <c r="BW215" s="20"/>
      <c r="CG215" s="135"/>
      <c r="CH215" s="135"/>
      <c r="CI215" s="135"/>
      <c r="CJ215" s="135"/>
      <c r="CK215" s="135"/>
      <c r="CL215" s="135"/>
      <c r="CM215" s="135"/>
      <c r="CN215" s="135"/>
      <c r="CO215" s="135"/>
      <c r="CP215" s="135"/>
      <c r="CQ215" s="135"/>
      <c r="CR215" s="135"/>
      <c r="DC215" s="135"/>
      <c r="DD215" s="135"/>
      <c r="DE215" s="135"/>
      <c r="DF215" s="135"/>
      <c r="DG215" s="135"/>
      <c r="DH215" s="135"/>
      <c r="DI215" s="135"/>
      <c r="DJ215" s="135"/>
      <c r="DK215" s="135"/>
      <c r="DL215" s="135"/>
      <c r="DM215" s="6"/>
      <c r="DN215" s="6"/>
      <c r="DY215" s="135"/>
      <c r="DZ215" s="135"/>
      <c r="EA215" s="135"/>
      <c r="EB215" s="135"/>
      <c r="EC215" s="135"/>
      <c r="ED215" s="135"/>
      <c r="EE215" s="135"/>
      <c r="EF215" s="135"/>
      <c r="EG215" s="135"/>
      <c r="EH215" s="135"/>
      <c r="EI215" s="135"/>
      <c r="EJ215" s="135"/>
      <c r="EK215" s="135"/>
      <c r="EL215" s="135"/>
      <c r="EM215" s="135"/>
      <c r="EN215" s="135"/>
      <c r="EO215" s="135"/>
      <c r="EP215" s="135"/>
      <c r="EQ215" s="135"/>
      <c r="ER215" s="135"/>
      <c r="ES215" s="135"/>
      <c r="ET215" s="135"/>
    </row>
    <row r="216" spans="2:150" x14ac:dyDescent="0.25"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27"/>
      <c r="O216" s="372"/>
      <c r="P216" s="367"/>
      <c r="Q216" s="367"/>
      <c r="R216" s="61">
        <v>450</v>
      </c>
      <c r="S216" s="14">
        <v>2553.3029999999999</v>
      </c>
      <c r="T216" s="14">
        <v>44.48854</v>
      </c>
      <c r="U216" s="252">
        <v>2540.4576887612693</v>
      </c>
      <c r="V216" s="253">
        <v>45.339413799742893</v>
      </c>
      <c r="W216" s="2">
        <f t="shared" si="72"/>
        <v>0.50308605123365979</v>
      </c>
      <c r="X216" s="37">
        <f t="shared" si="72"/>
        <v>1.9125684945896009</v>
      </c>
      <c r="Y216" s="215">
        <f t="shared" si="66"/>
        <v>165.00202081985799</v>
      </c>
      <c r="Z216" s="217">
        <f t="shared" si="66"/>
        <v>0.7239862230889077</v>
      </c>
      <c r="AA216" s="223"/>
      <c r="AB216" s="23"/>
      <c r="AC216" s="372"/>
      <c r="AD216" s="367"/>
      <c r="AE216" s="367"/>
      <c r="AF216" s="61">
        <v>450</v>
      </c>
      <c r="AG216" s="14">
        <v>2694.8510000000001</v>
      </c>
      <c r="AH216" s="14">
        <v>44.550510000000003</v>
      </c>
      <c r="AI216" s="252">
        <v>2690.9142601708336</v>
      </c>
      <c r="AJ216" s="253">
        <v>45.305501258411326</v>
      </c>
      <c r="AK216" s="2">
        <f t="shared" si="73"/>
        <v>0.14608376601031101</v>
      </c>
      <c r="AL216" s="37">
        <f t="shared" si="73"/>
        <v>1.6946860056401665</v>
      </c>
      <c r="AM216" s="215">
        <f t="shared" si="67"/>
        <v>15.497920482546094</v>
      </c>
      <c r="AN216" s="217">
        <f t="shared" si="67"/>
        <v>0.57001180027751308</v>
      </c>
      <c r="AO216" s="223"/>
      <c r="AP216" s="23"/>
      <c r="AQ216" s="372"/>
      <c r="AR216" s="367"/>
      <c r="AS216" s="367"/>
      <c r="AT216" s="61">
        <v>450</v>
      </c>
      <c r="AU216" s="14">
        <v>2545.4</v>
      </c>
      <c r="AV216" s="14">
        <v>44.50788</v>
      </c>
      <c r="AW216" s="252">
        <v>2530.3884678759837</v>
      </c>
      <c r="AX216" s="253">
        <v>45.293881633623656</v>
      </c>
      <c r="AY216" s="2">
        <f t="shared" si="74"/>
        <v>0.58975139954492062</v>
      </c>
      <c r="AZ216" s="37">
        <f t="shared" si="74"/>
        <v>1.7659830879917342</v>
      </c>
      <c r="BA216" s="215">
        <f t="shared" si="68"/>
        <v>225.34609671037668</v>
      </c>
      <c r="BB216" s="217">
        <f t="shared" si="68"/>
        <v>0.6177985680590552</v>
      </c>
      <c r="BC216" s="223"/>
      <c r="BD216" s="23"/>
      <c r="BE216" s="136"/>
      <c r="BF216" s="136"/>
      <c r="BG216" s="136"/>
      <c r="BH216" s="136"/>
      <c r="BI216" s="136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20"/>
      <c r="BT216" s="20"/>
      <c r="BU216" s="8"/>
      <c r="BV216" s="20"/>
      <c r="BW216" s="20"/>
      <c r="CG216" s="135"/>
      <c r="CH216" s="135"/>
      <c r="CI216" s="135"/>
      <c r="CJ216" s="135"/>
      <c r="CK216" s="135"/>
      <c r="CL216" s="135"/>
      <c r="CM216" s="135"/>
      <c r="CN216" s="135"/>
      <c r="CO216" s="135"/>
      <c r="CP216" s="135"/>
      <c r="CQ216" s="135"/>
      <c r="CR216" s="135"/>
      <c r="DC216" s="135"/>
      <c r="DD216" s="135"/>
      <c r="DE216" s="135"/>
      <c r="DF216" s="135"/>
      <c r="DG216" s="135"/>
      <c r="DH216" s="135"/>
      <c r="DI216" s="135"/>
      <c r="DJ216" s="135"/>
      <c r="DK216" s="135"/>
      <c r="DL216" s="135"/>
      <c r="DM216" s="6"/>
      <c r="DN216" s="6"/>
      <c r="DY216" s="135"/>
      <c r="DZ216" s="135"/>
      <c r="EA216" s="135"/>
      <c r="EB216" s="135"/>
      <c r="EC216" s="135"/>
      <c r="ED216" s="135"/>
      <c r="EE216" s="135"/>
      <c r="EF216" s="135"/>
      <c r="EG216" s="135"/>
      <c r="EH216" s="135"/>
      <c r="EI216" s="135"/>
      <c r="EJ216" s="135"/>
      <c r="EK216" s="135"/>
      <c r="EL216" s="135"/>
      <c r="EM216" s="135"/>
      <c r="EN216" s="135"/>
      <c r="EO216" s="135"/>
      <c r="EP216" s="135"/>
      <c r="EQ216" s="135"/>
      <c r="ER216" s="135"/>
      <c r="ES216" s="135"/>
      <c r="ET216" s="135"/>
    </row>
    <row r="217" spans="2:150" x14ac:dyDescent="0.25"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27"/>
      <c r="O217" s="372"/>
      <c r="P217" s="367"/>
      <c r="Q217" s="367"/>
      <c r="R217" s="61">
        <v>500</v>
      </c>
      <c r="S217" s="14">
        <v>2539.6970000000001</v>
      </c>
      <c r="T217" s="14">
        <v>44.06194</v>
      </c>
      <c r="U217" s="252">
        <v>2525.9507982636196</v>
      </c>
      <c r="V217" s="253">
        <v>44.864163713071029</v>
      </c>
      <c r="W217" s="2">
        <f t="shared" si="72"/>
        <v>0.54125361160723107</v>
      </c>
      <c r="X217" s="37">
        <f t="shared" si="72"/>
        <v>1.8206727009092867</v>
      </c>
      <c r="Y217" s="215">
        <f t="shared" si="66"/>
        <v>188.95806217727025</v>
      </c>
      <c r="Z217" s="217">
        <f t="shared" si="66"/>
        <v>0.64356288581346943</v>
      </c>
      <c r="AA217" s="223"/>
      <c r="AB217" s="23"/>
      <c r="AC217" s="372"/>
      <c r="AD217" s="367"/>
      <c r="AE217" s="367"/>
      <c r="AF217" s="61">
        <v>500</v>
      </c>
      <c r="AG217" s="14">
        <v>2680.5230000000001</v>
      </c>
      <c r="AH217" s="14">
        <v>44.139189999999999</v>
      </c>
      <c r="AI217" s="252">
        <v>2676.7876342280183</v>
      </c>
      <c r="AJ217" s="253">
        <v>44.826443067855784</v>
      </c>
      <c r="AK217" s="2">
        <f t="shared" si="73"/>
        <v>0.13935212538679329</v>
      </c>
      <c r="AL217" s="37">
        <f t="shared" si="73"/>
        <v>1.5570133204886296</v>
      </c>
      <c r="AM217" s="215">
        <f t="shared" si="67"/>
        <v>13.952957450493434</v>
      </c>
      <c r="AN217" s="217">
        <f t="shared" si="67"/>
        <v>0.47231677927718835</v>
      </c>
      <c r="AO217" s="223"/>
      <c r="AP217" s="23"/>
      <c r="AQ217" s="372"/>
      <c r="AR217" s="367"/>
      <c r="AS217" s="367"/>
      <c r="AT217" s="61">
        <v>500</v>
      </c>
      <c r="AU217" s="14">
        <v>2531.8359999999998</v>
      </c>
      <c r="AV217" s="14">
        <v>44.0852</v>
      </c>
      <c r="AW217" s="252">
        <v>2515.8627847061157</v>
      </c>
      <c r="AX217" s="253">
        <v>44.813934868988234</v>
      </c>
      <c r="AY217" s="2">
        <f t="shared" si="74"/>
        <v>0.63089454822050461</v>
      </c>
      <c r="AZ217" s="37">
        <f t="shared" si="74"/>
        <v>1.6530147736388483</v>
      </c>
      <c r="BA217" s="215">
        <f t="shared" si="68"/>
        <v>255.14360682477277</v>
      </c>
      <c r="BB217" s="217">
        <f t="shared" si="68"/>
        <v>0.53105450927929798</v>
      </c>
      <c r="BC217" s="223"/>
      <c r="BD217" s="23"/>
      <c r="BE217" s="136"/>
      <c r="BF217" s="136"/>
      <c r="BG217" s="136"/>
      <c r="BH217" s="136"/>
      <c r="BI217" s="136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20"/>
      <c r="BT217" s="20"/>
      <c r="BU217" s="8"/>
      <c r="BV217" s="20"/>
      <c r="BW217" s="20"/>
      <c r="CG217" s="135"/>
      <c r="CH217" s="135"/>
      <c r="CI217" s="135"/>
      <c r="CJ217" s="135"/>
      <c r="CK217" s="135"/>
      <c r="CL217" s="135"/>
      <c r="CM217" s="135"/>
      <c r="CN217" s="135"/>
      <c r="CO217" s="135"/>
      <c r="CP217" s="135"/>
      <c r="CQ217" s="135"/>
      <c r="CR217" s="135"/>
      <c r="DC217" s="135"/>
      <c r="DD217" s="135"/>
      <c r="DE217" s="135"/>
      <c r="DF217" s="135"/>
      <c r="DG217" s="135"/>
      <c r="DH217" s="135"/>
      <c r="DI217" s="135"/>
      <c r="DJ217" s="135"/>
      <c r="DK217" s="135"/>
      <c r="DL217" s="135"/>
      <c r="DM217" s="6"/>
      <c r="DN217" s="6"/>
      <c r="DY217" s="135"/>
      <c r="DZ217" s="135"/>
      <c r="EA217" s="135"/>
      <c r="EB217" s="135"/>
      <c r="EC217" s="135"/>
      <c r="ED217" s="135"/>
      <c r="EE217" s="135"/>
      <c r="EF217" s="135"/>
      <c r="EG217" s="135"/>
      <c r="EH217" s="135"/>
      <c r="EI217" s="135"/>
      <c r="EJ217" s="135"/>
      <c r="EK217" s="135"/>
      <c r="EL217" s="135"/>
      <c r="EM217" s="135"/>
      <c r="EN217" s="135"/>
      <c r="EO217" s="135"/>
      <c r="EP217" s="135"/>
      <c r="EQ217" s="135"/>
      <c r="ER217" s="135"/>
      <c r="ES217" s="135"/>
      <c r="ET217" s="135"/>
    </row>
    <row r="218" spans="2:150" x14ac:dyDescent="0.25"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27"/>
      <c r="O218" s="372"/>
      <c r="P218" s="367"/>
      <c r="Q218" s="367"/>
      <c r="R218" s="61">
        <v>550</v>
      </c>
      <c r="S218" s="14">
        <v>2526.123</v>
      </c>
      <c r="T218" s="14">
        <v>43.63241</v>
      </c>
      <c r="U218" s="252">
        <v>2511.473883954488</v>
      </c>
      <c r="V218" s="253">
        <v>44.375634887851945</v>
      </c>
      <c r="W218" s="2">
        <f t="shared" si="72"/>
        <v>0.57990509747593744</v>
      </c>
      <c r="X218" s="37">
        <f t="shared" si="72"/>
        <v>1.7033780344747049</v>
      </c>
      <c r="Y218" s="215">
        <f t="shared" si="66"/>
        <v>214.5966009148793</v>
      </c>
      <c r="Z218" s="217">
        <f t="shared" si="66"/>
        <v>0.55238323392253552</v>
      </c>
      <c r="AA218" s="223"/>
      <c r="AB218" s="23"/>
      <c r="AC218" s="372"/>
      <c r="AD218" s="367"/>
      <c r="AE218" s="367"/>
      <c r="AF218" s="61">
        <v>550</v>
      </c>
      <c r="AG218" s="14">
        <v>2666.2280000000001</v>
      </c>
      <c r="AH218" s="14">
        <v>43.724629999999998</v>
      </c>
      <c r="AI218" s="252">
        <v>2662.6924639528838</v>
      </c>
      <c r="AJ218" s="253">
        <v>44.334537414949835</v>
      </c>
      <c r="AK218" s="2">
        <f t="shared" si="73"/>
        <v>0.13260441519315821</v>
      </c>
      <c r="AL218" s="37">
        <f t="shared" si="73"/>
        <v>1.3948829640178495</v>
      </c>
      <c r="AM218" s="215">
        <f t="shared" si="67"/>
        <v>12.500015140458316</v>
      </c>
      <c r="AN218" s="217">
        <f t="shared" si="67"/>
        <v>0.37198705481079364</v>
      </c>
      <c r="AO218" s="223"/>
      <c r="AP218" s="23"/>
      <c r="AQ218" s="372"/>
      <c r="AR218" s="367"/>
      <c r="AS218" s="367"/>
      <c r="AT218" s="61">
        <v>550</v>
      </c>
      <c r="AU218" s="14">
        <v>2518.306</v>
      </c>
      <c r="AV218" s="14">
        <v>43.659680000000002</v>
      </c>
      <c r="AW218" s="252">
        <v>2501.367684897717</v>
      </c>
      <c r="AX218" s="253">
        <v>44.321184260917377</v>
      </c>
      <c r="AY218" s="2">
        <f t="shared" si="74"/>
        <v>0.67260750291199767</v>
      </c>
      <c r="AZ218" s="37">
        <f t="shared" si="74"/>
        <v>1.5151376760374231</v>
      </c>
      <c r="BA218" s="215">
        <f t="shared" si="68"/>
        <v>286.90651850422881</v>
      </c>
      <c r="BB218" s="217">
        <f t="shared" si="68"/>
        <v>0.43758788721184333</v>
      </c>
      <c r="BC218" s="223"/>
      <c r="BD218" s="23"/>
      <c r="BE218" s="136"/>
      <c r="BF218" s="136"/>
      <c r="BG218" s="136"/>
      <c r="BH218" s="136"/>
      <c r="BI218" s="136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20"/>
      <c r="BT218" s="20"/>
      <c r="BU218" s="8"/>
      <c r="BV218" s="20"/>
      <c r="BW218" s="20"/>
      <c r="CG218" s="135"/>
      <c r="CH218" s="135"/>
      <c r="CI218" s="135"/>
      <c r="CJ218" s="135"/>
      <c r="CK218" s="135"/>
      <c r="CL218" s="135"/>
      <c r="CM218" s="135"/>
      <c r="CN218" s="135"/>
      <c r="CO218" s="135"/>
      <c r="CP218" s="135"/>
      <c r="CQ218" s="135"/>
      <c r="CR218" s="135"/>
      <c r="DC218" s="135"/>
      <c r="DD218" s="135"/>
      <c r="DE218" s="135"/>
      <c r="DF218" s="135"/>
      <c r="DG218" s="135"/>
      <c r="DH218" s="135"/>
      <c r="DI218" s="135"/>
      <c r="DJ218" s="135"/>
      <c r="DK218" s="135"/>
      <c r="DL218" s="135"/>
      <c r="DM218" s="6"/>
      <c r="DN218" s="6"/>
      <c r="DY218" s="135"/>
      <c r="DZ218" s="135"/>
      <c r="EA218" s="135"/>
      <c r="EB218" s="135"/>
      <c r="EC218" s="135"/>
      <c r="ED218" s="135"/>
      <c r="EE218" s="135"/>
      <c r="EF218" s="135"/>
      <c r="EG218" s="135"/>
      <c r="EH218" s="135"/>
      <c r="EI218" s="135"/>
      <c r="EJ218" s="135"/>
      <c r="EK218" s="135"/>
      <c r="EL218" s="135"/>
      <c r="EM218" s="135"/>
      <c r="EN218" s="135"/>
      <c r="EO218" s="135"/>
      <c r="EP218" s="135"/>
      <c r="EQ218" s="135"/>
      <c r="ER218" s="135"/>
      <c r="ES218" s="135"/>
      <c r="ET218" s="135"/>
    </row>
    <row r="219" spans="2:150" x14ac:dyDescent="0.25"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27"/>
      <c r="O219" s="372"/>
      <c r="P219" s="367"/>
      <c r="Q219" s="367"/>
      <c r="R219" s="61">
        <v>600</v>
      </c>
      <c r="S219" s="14">
        <v>2508.1930000000002</v>
      </c>
      <c r="T219" s="14">
        <v>43.060549999999999</v>
      </c>
      <c r="U219" s="252">
        <v>2497.0288699175203</v>
      </c>
      <c r="V219" s="253">
        <v>43.876056753107591</v>
      </c>
      <c r="W219" s="2">
        <f t="shared" si="72"/>
        <v>0.44510650027649046</v>
      </c>
      <c r="X219" s="37">
        <f t="shared" si="72"/>
        <v>1.8938605129465171</v>
      </c>
      <c r="Y219" s="215">
        <f t="shared" si="66"/>
        <v>124.63780049853298</v>
      </c>
      <c r="Z219" s="217">
        <f t="shared" si="66"/>
        <v>0.66505126436408613</v>
      </c>
      <c r="AA219" s="223"/>
      <c r="AB219" s="23"/>
      <c r="AC219" s="372"/>
      <c r="AD219" s="367"/>
      <c r="AE219" s="367"/>
      <c r="AF219" s="61">
        <v>600</v>
      </c>
      <c r="AG219" s="14">
        <v>2647.3429999999998</v>
      </c>
      <c r="AH219" s="14">
        <v>43.172040000000003</v>
      </c>
      <c r="AI219" s="252">
        <v>2648.6306170599446</v>
      </c>
      <c r="AJ219" s="253">
        <v>43.831987650082553</v>
      </c>
      <c r="AK219" s="2">
        <f t="shared" si="73"/>
        <v>4.8638089584339864E-2</v>
      </c>
      <c r="AL219" s="37">
        <f t="shared" si="73"/>
        <v>1.5286459710556886</v>
      </c>
      <c r="AM219" s="215">
        <f t="shared" si="67"/>
        <v>1.6579576930607631</v>
      </c>
      <c r="AN219" s="217">
        <f t="shared" si="67"/>
        <v>0.43553090084948026</v>
      </c>
      <c r="AO219" s="223"/>
      <c r="AP219" s="23"/>
      <c r="AQ219" s="372"/>
      <c r="AR219" s="367"/>
      <c r="AS219" s="367"/>
      <c r="AT219" s="61">
        <v>600</v>
      </c>
      <c r="AU219" s="14">
        <v>2500.4349999999999</v>
      </c>
      <c r="AV219" s="14">
        <v>43.0931</v>
      </c>
      <c r="AW219" s="252">
        <v>2486.9050279135045</v>
      </c>
      <c r="AX219" s="253">
        <v>43.817837531107649</v>
      </c>
      <c r="AY219" s="2">
        <f t="shared" si="74"/>
        <v>0.54110473123658442</v>
      </c>
      <c r="AZ219" s="37">
        <f t="shared" si="74"/>
        <v>1.6817948374743281</v>
      </c>
      <c r="BA219" s="215">
        <f t="shared" si="68"/>
        <v>183.06014466134715</v>
      </c>
      <c r="BB219" s="217">
        <f t="shared" si="68"/>
        <v>0.52524448899601139</v>
      </c>
      <c r="BC219" s="223"/>
      <c r="BD219" s="23"/>
      <c r="BE219" s="136"/>
      <c r="BF219" s="136"/>
      <c r="BG219" s="136"/>
      <c r="BH219" s="136"/>
      <c r="BI219" s="136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20"/>
      <c r="BT219" s="20"/>
      <c r="BU219" s="8"/>
      <c r="BV219" s="20"/>
      <c r="BW219" s="20"/>
      <c r="CG219" s="135"/>
      <c r="CH219" s="135"/>
      <c r="CI219" s="135"/>
      <c r="CJ219" s="135"/>
      <c r="CK219" s="135"/>
      <c r="CL219" s="135"/>
      <c r="CM219" s="135"/>
      <c r="CN219" s="135"/>
      <c r="CO219" s="135"/>
      <c r="CP219" s="135"/>
      <c r="CQ219" s="135"/>
      <c r="CR219" s="135"/>
      <c r="DC219" s="135"/>
      <c r="DD219" s="135"/>
      <c r="DE219" s="135"/>
      <c r="DF219" s="135"/>
      <c r="DG219" s="135"/>
      <c r="DH219" s="135"/>
      <c r="DI219" s="135"/>
      <c r="DJ219" s="135"/>
      <c r="DK219" s="135"/>
      <c r="DL219" s="135"/>
      <c r="DM219" s="6"/>
      <c r="DN219" s="6"/>
      <c r="DY219" s="135"/>
      <c r="DZ219" s="135"/>
      <c r="EA219" s="135"/>
      <c r="EB219" s="135"/>
      <c r="EC219" s="135"/>
      <c r="ED219" s="135"/>
      <c r="EE219" s="135"/>
      <c r="EF219" s="135"/>
      <c r="EG219" s="135"/>
      <c r="EH219" s="135"/>
      <c r="EI219" s="135"/>
      <c r="EJ219" s="135"/>
      <c r="EK219" s="135"/>
      <c r="EL219" s="135"/>
      <c r="EM219" s="135"/>
      <c r="EN219" s="135"/>
      <c r="EO219" s="135"/>
      <c r="EP219" s="135"/>
      <c r="EQ219" s="135"/>
      <c r="ER219" s="135"/>
      <c r="ES219" s="135"/>
      <c r="ET219" s="135"/>
    </row>
    <row r="220" spans="2:150" x14ac:dyDescent="0.25"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27"/>
      <c r="O220" s="372"/>
      <c r="P220" s="367"/>
      <c r="Q220" s="367"/>
      <c r="R220" s="61">
        <v>650</v>
      </c>
      <c r="S220" s="14">
        <v>2494.018</v>
      </c>
      <c r="T220" s="14">
        <v>42.611579999999996</v>
      </c>
      <c r="U220" s="252">
        <v>2482.6173745576361</v>
      </c>
      <c r="V220" s="253">
        <v>43.367285988810956</v>
      </c>
      <c r="W220" s="2">
        <f t="shared" si="72"/>
        <v>0.4571188115869208</v>
      </c>
      <c r="X220" s="37">
        <f t="shared" si="72"/>
        <v>1.7734756345832734</v>
      </c>
      <c r="Y220" s="215">
        <f t="shared" si="66"/>
        <v>129.97426047707484</v>
      </c>
      <c r="Z220" s="217">
        <f t="shared" si="66"/>
        <v>0.57109154152474961</v>
      </c>
      <c r="AA220" s="223"/>
      <c r="AB220" s="23"/>
      <c r="AC220" s="372"/>
      <c r="AD220" s="367"/>
      <c r="AE220" s="367"/>
      <c r="AF220" s="61">
        <v>650</v>
      </c>
      <c r="AG220" s="14">
        <v>2632.4090000000001</v>
      </c>
      <c r="AH220" s="14">
        <v>42.735979999999998</v>
      </c>
      <c r="AI220" s="252">
        <v>2634.6036590761669</v>
      </c>
      <c r="AJ220" s="253">
        <v>43.320620717383854</v>
      </c>
      <c r="AK220" s="2">
        <f t="shared" si="73"/>
        <v>8.3370748092973859E-2</v>
      </c>
      <c r="AL220" s="37">
        <f t="shared" si="73"/>
        <v>1.3680292750601617</v>
      </c>
      <c r="AM220" s="215">
        <f t="shared" si="67"/>
        <v>4.81652846060119</v>
      </c>
      <c r="AN220" s="217">
        <f t="shared" si="67"/>
        <v>0.34180476842310942</v>
      </c>
      <c r="AO220" s="223"/>
      <c r="AP220" s="23"/>
      <c r="AQ220" s="372"/>
      <c r="AR220" s="367"/>
      <c r="AS220" s="367"/>
      <c r="AT220" s="61">
        <v>650</v>
      </c>
      <c r="AU220" s="14">
        <v>2486.3049999999998</v>
      </c>
      <c r="AV220" s="14">
        <v>42.647779999999997</v>
      </c>
      <c r="AW220" s="252">
        <v>2472.4763703992708</v>
      </c>
      <c r="AX220" s="253">
        <v>43.30572329670494</v>
      </c>
      <c r="AY220" s="2">
        <f t="shared" si="74"/>
        <v>0.55619200382612244</v>
      </c>
      <c r="AZ220" s="37">
        <f t="shared" si="74"/>
        <v>1.5427375040504869</v>
      </c>
      <c r="BA220" s="215">
        <f t="shared" si="68"/>
        <v>191.23099663416033</v>
      </c>
      <c r="BB220" s="217">
        <f t="shared" si="68"/>
        <v>0.43288938167896834</v>
      </c>
      <c r="BC220" s="223"/>
      <c r="BD220" s="23"/>
      <c r="BE220" s="136"/>
      <c r="BF220" s="136"/>
      <c r="BG220" s="136"/>
      <c r="BH220" s="136"/>
      <c r="BI220" s="136"/>
      <c r="BJ220" s="135"/>
      <c r="BK220" s="135"/>
      <c r="BL220" s="135"/>
      <c r="BM220" s="135"/>
      <c r="BN220" s="135"/>
      <c r="BO220" s="135"/>
      <c r="BP220" s="135"/>
      <c r="BQ220" s="135"/>
      <c r="BR220" s="135"/>
      <c r="BS220" s="20"/>
      <c r="BT220" s="20"/>
      <c r="BU220" s="8"/>
      <c r="BV220" s="20"/>
      <c r="BW220" s="20"/>
      <c r="CG220" s="135"/>
      <c r="CH220" s="135"/>
      <c r="CI220" s="135"/>
      <c r="CJ220" s="135"/>
      <c r="CK220" s="135"/>
      <c r="CL220" s="135"/>
      <c r="CM220" s="135"/>
      <c r="CN220" s="135"/>
      <c r="CO220" s="135"/>
      <c r="CP220" s="135"/>
      <c r="CQ220" s="135"/>
      <c r="CR220" s="135"/>
      <c r="DC220" s="135"/>
      <c r="DD220" s="135"/>
      <c r="DE220" s="135"/>
      <c r="DF220" s="135"/>
      <c r="DG220" s="135"/>
      <c r="DH220" s="135"/>
      <c r="DI220" s="135"/>
      <c r="DJ220" s="135"/>
      <c r="DK220" s="135"/>
      <c r="DL220" s="135"/>
      <c r="DM220" s="6"/>
      <c r="DN220" s="6"/>
      <c r="DY220" s="135"/>
      <c r="DZ220" s="135"/>
      <c r="EA220" s="135"/>
      <c r="EB220" s="135"/>
      <c r="EC220" s="135"/>
      <c r="ED220" s="135"/>
      <c r="EE220" s="135"/>
      <c r="EF220" s="135"/>
      <c r="EG220" s="135"/>
      <c r="EH220" s="135"/>
      <c r="EI220" s="135"/>
      <c r="EJ220" s="135"/>
      <c r="EK220" s="135"/>
      <c r="EL220" s="135"/>
      <c r="EM220" s="135"/>
      <c r="EN220" s="135"/>
      <c r="EO220" s="135"/>
      <c r="EP220" s="135"/>
      <c r="EQ220" s="135"/>
      <c r="ER220" s="135"/>
      <c r="ES220" s="135"/>
      <c r="ET220" s="135"/>
    </row>
    <row r="221" spans="2:150" x14ac:dyDescent="0.25"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27"/>
      <c r="O221" s="372"/>
      <c r="P221" s="367"/>
      <c r="Q221" s="367"/>
      <c r="R221" s="61">
        <v>700</v>
      </c>
      <c r="S221" s="14">
        <v>2479.877</v>
      </c>
      <c r="T221" s="14">
        <v>42.160240000000002</v>
      </c>
      <c r="U221" s="252">
        <v>2468.2407617489193</v>
      </c>
      <c r="V221" s="253">
        <v>42.850868658838579</v>
      </c>
      <c r="W221" s="2">
        <f t="shared" si="72"/>
        <v>0.46922642740267412</v>
      </c>
      <c r="X221" s="37">
        <f t="shared" si="72"/>
        <v>1.6381041920979975</v>
      </c>
      <c r="Y221" s="215">
        <f t="shared" si="66"/>
        <v>135.40204063591159</v>
      </c>
      <c r="Z221" s="217">
        <f t="shared" si="66"/>
        <v>0.47696794440917134</v>
      </c>
      <c r="AA221" s="223"/>
      <c r="AB221" s="23"/>
      <c r="AC221" s="372"/>
      <c r="AD221" s="367"/>
      <c r="AE221" s="367"/>
      <c r="AF221" s="61">
        <v>700</v>
      </c>
      <c r="AG221" s="14">
        <v>2617.5100000000002</v>
      </c>
      <c r="AH221" s="14">
        <v>42.299010000000003</v>
      </c>
      <c r="AI221" s="252">
        <v>2620.6129050068857</v>
      </c>
      <c r="AJ221" s="253">
        <v>42.801951278181576</v>
      </c>
      <c r="AK221" s="2">
        <f t="shared" si="73"/>
        <v>0.11854415100173528</v>
      </c>
      <c r="AL221" s="37">
        <f t="shared" si="73"/>
        <v>1.1890143012367749</v>
      </c>
      <c r="AM221" s="215">
        <f t="shared" si="67"/>
        <v>9.6280194817552367</v>
      </c>
      <c r="AN221" s="217">
        <f t="shared" si="67"/>
        <v>0.25294992929891502</v>
      </c>
      <c r="AO221" s="223"/>
      <c r="AP221" s="23"/>
      <c r="AQ221" s="372"/>
      <c r="AR221" s="367"/>
      <c r="AS221" s="367"/>
      <c r="AT221" s="61">
        <v>700</v>
      </c>
      <c r="AU221" s="14">
        <v>2472.2109999999998</v>
      </c>
      <c r="AV221" s="14">
        <v>42.200699999999998</v>
      </c>
      <c r="AW221" s="252">
        <v>2458.0830182240111</v>
      </c>
      <c r="AX221" s="253">
        <v>42.786355965940949</v>
      </c>
      <c r="AY221" s="2">
        <f t="shared" si="74"/>
        <v>0.57147151986576805</v>
      </c>
      <c r="AZ221" s="37">
        <f t="shared" si="74"/>
        <v>1.3877873256627291</v>
      </c>
      <c r="BA221" s="215">
        <f t="shared" si="68"/>
        <v>199.59986906266886</v>
      </c>
      <c r="BB221" s="217">
        <f t="shared" si="68"/>
        <v>0.34299291044222868</v>
      </c>
      <c r="BC221" s="223"/>
      <c r="BD221" s="23"/>
      <c r="BE221" s="136"/>
      <c r="BF221" s="136"/>
      <c r="BG221" s="136"/>
      <c r="BH221" s="136"/>
      <c r="BI221" s="136"/>
      <c r="BJ221" s="135"/>
      <c r="BK221" s="135"/>
      <c r="BL221" s="135"/>
      <c r="BM221" s="135"/>
      <c r="BN221" s="135"/>
      <c r="BO221" s="135"/>
      <c r="BP221" s="135"/>
      <c r="BQ221" s="135"/>
      <c r="BR221" s="135"/>
      <c r="BS221" s="20"/>
      <c r="BT221" s="20"/>
      <c r="BU221" s="8"/>
      <c r="BV221" s="20"/>
      <c r="BW221" s="20"/>
      <c r="CG221" s="135"/>
      <c r="CH221" s="135"/>
      <c r="CI221" s="135"/>
      <c r="CJ221" s="135"/>
      <c r="CK221" s="135"/>
      <c r="CL221" s="135"/>
      <c r="CM221" s="135"/>
      <c r="CN221" s="135"/>
      <c r="CO221" s="135"/>
      <c r="CP221" s="135"/>
      <c r="CQ221" s="135"/>
      <c r="CR221" s="135"/>
      <c r="DC221" s="135"/>
      <c r="DD221" s="135"/>
      <c r="DE221" s="135"/>
      <c r="DF221" s="135"/>
      <c r="DG221" s="135"/>
      <c r="DH221" s="135"/>
      <c r="DI221" s="135"/>
      <c r="DJ221" s="135"/>
      <c r="DK221" s="135"/>
      <c r="DL221" s="135"/>
      <c r="DM221" s="6"/>
      <c r="DN221" s="6"/>
      <c r="DY221" s="135"/>
      <c r="DZ221" s="135"/>
      <c r="EA221" s="135"/>
      <c r="EB221" s="135"/>
      <c r="EC221" s="135"/>
      <c r="ED221" s="135"/>
      <c r="EE221" s="135"/>
      <c r="EF221" s="135"/>
      <c r="EG221" s="135"/>
      <c r="EH221" s="135"/>
      <c r="EI221" s="135"/>
      <c r="EJ221" s="135"/>
      <c r="EK221" s="135"/>
      <c r="EL221" s="135"/>
      <c r="EM221" s="135"/>
      <c r="EN221" s="135"/>
      <c r="EO221" s="135"/>
      <c r="EP221" s="135"/>
      <c r="EQ221" s="135"/>
      <c r="ER221" s="135"/>
      <c r="ES221" s="135"/>
      <c r="ET221" s="135"/>
    </row>
    <row r="222" spans="2:150" x14ac:dyDescent="0.25"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27"/>
      <c r="O222" s="372"/>
      <c r="P222" s="367"/>
      <c r="Q222" s="367"/>
      <c r="R222" s="61">
        <v>750</v>
      </c>
      <c r="S222" s="14">
        <v>2465.7710000000002</v>
      </c>
      <c r="T222" s="14">
        <v>41.706069999999997</v>
      </c>
      <c r="U222" s="252">
        <v>2453.9001834572318</v>
      </c>
      <c r="V222" s="253">
        <v>42.328091992810521</v>
      </c>
      <c r="W222" s="2">
        <f t="shared" si="72"/>
        <v>0.48142412830584641</v>
      </c>
      <c r="X222" s="37">
        <f t="shared" si="72"/>
        <v>1.4914423555384715</v>
      </c>
      <c r="Y222" s="215">
        <f t="shared" si="66"/>
        <v>140.91628539206278</v>
      </c>
      <c r="Z222" s="217">
        <f t="shared" si="66"/>
        <v>0.38691135953997524</v>
      </c>
      <c r="AA222" s="223"/>
      <c r="AB222" s="23"/>
      <c r="AC222" s="372"/>
      <c r="AD222" s="367"/>
      <c r="AE222" s="367"/>
      <c r="AF222" s="61">
        <v>750</v>
      </c>
      <c r="AG222" s="14">
        <v>2602.645</v>
      </c>
      <c r="AH222" s="14">
        <v>41.839860000000002</v>
      </c>
      <c r="AI222" s="252">
        <v>2606.6594622005355</v>
      </c>
      <c r="AJ222" s="253">
        <v>42.277234916519227</v>
      </c>
      <c r="AK222" s="2">
        <f t="shared" si="73"/>
        <v>0.15424547721781073</v>
      </c>
      <c r="AL222" s="37">
        <f t="shared" si="73"/>
        <v>1.0453546367488444</v>
      </c>
      <c r="AM222" s="215">
        <f t="shared" si="67"/>
        <v>16.115906759528251</v>
      </c>
      <c r="AN222" s="217">
        <f t="shared" si="67"/>
        <v>0.19129681760019912</v>
      </c>
      <c r="AO222" s="223"/>
      <c r="AP222" s="23"/>
      <c r="AQ222" s="372"/>
      <c r="AR222" s="367"/>
      <c r="AS222" s="367"/>
      <c r="AT222" s="61">
        <v>750</v>
      </c>
      <c r="AU222" s="14">
        <v>2458.152</v>
      </c>
      <c r="AV222" s="14">
        <v>41.75085</v>
      </c>
      <c r="AW222" s="252">
        <v>2443.726069612258</v>
      </c>
      <c r="AX222" s="253">
        <v>42.260989534873964</v>
      </c>
      <c r="AY222" s="2">
        <f t="shared" si="74"/>
        <v>0.58686079574176164</v>
      </c>
      <c r="AZ222" s="37">
        <f t="shared" si="74"/>
        <v>1.2218662251761685</v>
      </c>
      <c r="BA222" s="215">
        <f t="shared" si="68"/>
        <v>208.10746755197886</v>
      </c>
      <c r="BB222" s="217">
        <f t="shared" si="68"/>
        <v>0.26024234504142468</v>
      </c>
      <c r="BC222" s="223"/>
      <c r="BD222" s="23"/>
      <c r="BE222" s="136"/>
      <c r="BF222" s="136"/>
      <c r="BG222" s="136"/>
      <c r="BH222" s="136"/>
      <c r="BI222" s="136"/>
      <c r="BJ222" s="135"/>
      <c r="BK222" s="135"/>
      <c r="BL222" s="135"/>
      <c r="BM222" s="135"/>
      <c r="BN222" s="135"/>
      <c r="BO222" s="135"/>
      <c r="BP222" s="135"/>
      <c r="BQ222" s="135"/>
      <c r="BR222" s="135"/>
      <c r="BS222" s="20"/>
      <c r="BT222" s="20"/>
      <c r="BU222" s="8"/>
      <c r="BV222" s="20"/>
      <c r="BW222" s="20"/>
      <c r="CG222" s="135"/>
      <c r="CH222" s="135"/>
      <c r="CI222" s="135"/>
      <c r="CJ222" s="135"/>
      <c r="CK222" s="135"/>
      <c r="CL222" s="135"/>
      <c r="CM222" s="135"/>
      <c r="CN222" s="135"/>
      <c r="CO222" s="135"/>
      <c r="CP222" s="135"/>
      <c r="CQ222" s="135"/>
      <c r="CR222" s="135"/>
      <c r="DC222" s="135"/>
      <c r="DD222" s="135"/>
      <c r="DE222" s="135"/>
      <c r="DF222" s="135"/>
      <c r="DG222" s="135"/>
      <c r="DH222" s="135"/>
      <c r="DI222" s="135"/>
      <c r="DJ222" s="135"/>
      <c r="DK222" s="135"/>
      <c r="DL222" s="135"/>
      <c r="DM222" s="6"/>
      <c r="DN222" s="6"/>
      <c r="DY222" s="135"/>
      <c r="DZ222" s="135"/>
      <c r="EA222" s="135"/>
      <c r="EB222" s="135"/>
      <c r="EC222" s="135"/>
      <c r="ED222" s="135"/>
      <c r="EE222" s="135"/>
      <c r="EF222" s="135"/>
      <c r="EG222" s="135"/>
      <c r="EH222" s="135"/>
      <c r="EI222" s="135"/>
      <c r="EJ222" s="135"/>
      <c r="EK222" s="135"/>
      <c r="EL222" s="135"/>
      <c r="EM222" s="135"/>
      <c r="EN222" s="135"/>
      <c r="EO222" s="135"/>
      <c r="EP222" s="135"/>
      <c r="EQ222" s="135"/>
      <c r="ER222" s="135"/>
      <c r="ES222" s="135"/>
      <c r="ET222" s="135"/>
    </row>
    <row r="223" spans="2:150" x14ac:dyDescent="0.25"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27"/>
      <c r="O223" s="372"/>
      <c r="P223" s="367"/>
      <c r="Q223" s="367"/>
      <c r="R223" s="61">
        <v>800</v>
      </c>
      <c r="S223" s="14">
        <v>2451.6990000000001</v>
      </c>
      <c r="T223" s="14">
        <v>41.249290000000002</v>
      </c>
      <c r="U223" s="252">
        <v>2439.5966152578217</v>
      </c>
      <c r="V223" s="253">
        <v>41.800027548321076</v>
      </c>
      <c r="W223" s="2">
        <f t="shared" si="72"/>
        <v>0.49363256836089586</v>
      </c>
      <c r="X223" s="37">
        <f t="shared" si="72"/>
        <v>1.3351443099289071</v>
      </c>
      <c r="Y223" s="215">
        <f t="shared" si="66"/>
        <v>146.46771644771258</v>
      </c>
      <c r="Z223" s="217">
        <f t="shared" si="66"/>
        <v>0.30331184713070697</v>
      </c>
      <c r="AA223" s="223"/>
      <c r="AB223" s="23"/>
      <c r="AC223" s="372"/>
      <c r="AD223" s="367"/>
      <c r="AE223" s="367"/>
      <c r="AF223" s="61">
        <v>800</v>
      </c>
      <c r="AG223" s="14">
        <v>2587.817</v>
      </c>
      <c r="AH223" s="14">
        <v>41.374969999999998</v>
      </c>
      <c r="AI223" s="252">
        <v>2592.7442659107105</v>
      </c>
      <c r="AJ223" s="253">
        <v>41.747512292484188</v>
      </c>
      <c r="AK223" s="2">
        <f t="shared" si="73"/>
        <v>0.19040240908497405</v>
      </c>
      <c r="AL223" s="37">
        <f t="shared" si="73"/>
        <v>0.90040498514969514</v>
      </c>
      <c r="AM223" s="215">
        <f t="shared" si="67"/>
        <v>24.277949354849799</v>
      </c>
      <c r="AN223" s="217">
        <f t="shared" si="67"/>
        <v>0.13878775968937637</v>
      </c>
      <c r="AO223" s="223"/>
      <c r="AP223" s="23"/>
      <c r="AQ223" s="372"/>
      <c r="AR223" s="367"/>
      <c r="AS223" s="367"/>
      <c r="AT223" s="61">
        <v>800</v>
      </c>
      <c r="AU223" s="14">
        <v>2444.127</v>
      </c>
      <c r="AV223" s="14">
        <v>41.29842</v>
      </c>
      <c r="AW223" s="252">
        <v>2429.4064508920751</v>
      </c>
      <c r="AX223" s="253">
        <v>41.730662189638359</v>
      </c>
      <c r="AY223" s="2">
        <f t="shared" si="74"/>
        <v>0.60228249628292041</v>
      </c>
      <c r="AZ223" s="37">
        <f t="shared" si="74"/>
        <v>1.0466312988205331</v>
      </c>
      <c r="BA223" s="215">
        <f t="shared" si="68"/>
        <v>216.69456603882719</v>
      </c>
      <c r="BB223" s="217">
        <f t="shared" si="68"/>
        <v>0.18683331050336294</v>
      </c>
      <c r="BC223" s="223"/>
      <c r="BD223" s="23"/>
      <c r="BE223" s="136"/>
      <c r="BF223" s="136"/>
      <c r="BG223" s="136"/>
      <c r="BH223" s="136"/>
      <c r="BI223" s="136"/>
      <c r="BJ223" s="135"/>
      <c r="BK223" s="135"/>
      <c r="BL223" s="135"/>
      <c r="BM223" s="135"/>
      <c r="BN223" s="135"/>
      <c r="BO223" s="135"/>
      <c r="BP223" s="135"/>
      <c r="BQ223" s="135"/>
      <c r="BR223" s="135"/>
      <c r="BS223" s="20"/>
      <c r="BT223" s="20"/>
      <c r="BU223" s="8"/>
      <c r="BV223" s="20"/>
      <c r="BW223" s="20"/>
      <c r="CE223" s="6"/>
      <c r="CF223" s="6"/>
      <c r="CG223" s="135"/>
      <c r="CH223" s="135"/>
      <c r="CI223" s="135"/>
      <c r="CJ223" s="135"/>
      <c r="CK223" s="135"/>
      <c r="CL223" s="135"/>
      <c r="CM223" s="135"/>
      <c r="CN223" s="135"/>
      <c r="CO223" s="135"/>
      <c r="CP223" s="135"/>
      <c r="CQ223" s="135"/>
      <c r="CR223" s="135"/>
      <c r="DA223" s="135"/>
      <c r="DB223" s="135"/>
      <c r="DC223" s="135"/>
      <c r="DD223" s="135"/>
      <c r="DE223" s="135"/>
      <c r="DF223" s="135"/>
      <c r="DG223" s="135"/>
      <c r="DH223" s="135"/>
      <c r="DI223" s="135"/>
      <c r="DJ223" s="135"/>
      <c r="DK223" s="135"/>
      <c r="DL223" s="135"/>
      <c r="DM223" s="6"/>
      <c r="DN223" s="6"/>
      <c r="DW223" s="135"/>
      <c r="DX223" s="135"/>
      <c r="DY223" s="135"/>
      <c r="DZ223" s="135"/>
      <c r="EA223" s="135"/>
      <c r="EB223" s="135"/>
      <c r="EC223" s="135"/>
      <c r="ED223" s="135"/>
      <c r="EE223" s="135"/>
      <c r="EF223" s="135"/>
      <c r="EG223" s="135"/>
      <c r="EH223" s="135"/>
      <c r="EI223" s="135"/>
      <c r="EJ223" s="135"/>
      <c r="EK223" s="135"/>
      <c r="EL223" s="135"/>
      <c r="EM223" s="135"/>
      <c r="EN223" s="135"/>
      <c r="EO223" s="135"/>
      <c r="EP223" s="135"/>
      <c r="EQ223" s="135"/>
      <c r="ER223" s="135"/>
      <c r="ES223" s="135"/>
      <c r="ET223" s="135"/>
    </row>
    <row r="224" spans="2:150" x14ac:dyDescent="0.25"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27"/>
      <c r="O224" s="372"/>
      <c r="P224" s="367"/>
      <c r="Q224" s="367"/>
      <c r="R224" s="61">
        <v>850</v>
      </c>
      <c r="S224" s="14">
        <v>2437.6619999999998</v>
      </c>
      <c r="T224" s="14">
        <v>40.79</v>
      </c>
      <c r="U224" s="252">
        <v>2425.330885930598</v>
      </c>
      <c r="V224" s="253">
        <v>41.267567191835063</v>
      </c>
      <c r="W224" s="2">
        <f t="shared" si="72"/>
        <v>0.50585823914069272</v>
      </c>
      <c r="X224" s="37">
        <f t="shared" si="72"/>
        <v>1.1707947826307035</v>
      </c>
      <c r="Y224" s="215">
        <f t="shared" si="66"/>
        <v>152.05637419259884</v>
      </c>
      <c r="Z224" s="217">
        <f t="shared" si="66"/>
        <v>0.22807042271722874</v>
      </c>
      <c r="AA224" s="223"/>
      <c r="AB224" s="23"/>
      <c r="AC224" s="372"/>
      <c r="AD224" s="367"/>
      <c r="AE224" s="367"/>
      <c r="AF224" s="61">
        <v>850</v>
      </c>
      <c r="AG224" s="14">
        <v>2573.0239999999999</v>
      </c>
      <c r="AH224" s="14">
        <v>40.908230000000003</v>
      </c>
      <c r="AI224" s="252">
        <v>2578.868108797978</v>
      </c>
      <c r="AJ224" s="253">
        <v>41.213645786689092</v>
      </c>
      <c r="AK224" s="2">
        <f t="shared" si="73"/>
        <v>0.22712997616727054</v>
      </c>
      <c r="AL224" s="37">
        <f t="shared" si="73"/>
        <v>0.74658763453977095</v>
      </c>
      <c r="AM224" s="215">
        <f t="shared" si="67"/>
        <v>34.153607642605635</v>
      </c>
      <c r="AN224" s="217">
        <f t="shared" si="67"/>
        <v>9.3278802758915091E-2</v>
      </c>
      <c r="AO224" s="223"/>
      <c r="AP224" s="23"/>
      <c r="AQ224" s="372"/>
      <c r="AR224" s="367"/>
      <c r="AS224" s="367"/>
      <c r="AT224" s="61">
        <v>850</v>
      </c>
      <c r="AU224" s="14">
        <v>2430.1379999999999</v>
      </c>
      <c r="AV224" s="14">
        <v>40.843490000000003</v>
      </c>
      <c r="AW224" s="252">
        <v>2415.1249461207531</v>
      </c>
      <c r="AX224" s="253">
        <v>41.196233288331534</v>
      </c>
      <c r="AY224" s="2">
        <f t="shared" si="74"/>
        <v>0.61778606314731321</v>
      </c>
      <c r="AZ224" s="37">
        <f t="shared" si="74"/>
        <v>0.86364629548437533</v>
      </c>
      <c r="BA224" s="215">
        <f t="shared" si="68"/>
        <v>225.39178678116903</v>
      </c>
      <c r="BB224" s="217">
        <f t="shared" si="68"/>
        <v>0.12442782746294186</v>
      </c>
      <c r="BC224" s="223"/>
      <c r="BD224" s="23"/>
      <c r="BE224" s="136"/>
      <c r="BF224" s="136"/>
      <c r="BG224" s="136"/>
      <c r="BH224" s="136"/>
      <c r="BI224" s="136"/>
      <c r="BJ224" s="135"/>
      <c r="BK224" s="135"/>
      <c r="BL224" s="135"/>
      <c r="BM224" s="135"/>
      <c r="BN224" s="135"/>
      <c r="BO224" s="135"/>
      <c r="BP224" s="135"/>
      <c r="BQ224" s="135"/>
      <c r="BR224" s="135"/>
      <c r="BS224" s="20"/>
      <c r="BT224" s="20"/>
      <c r="BU224" s="8"/>
      <c r="BV224" s="20"/>
      <c r="BW224" s="20"/>
      <c r="CE224" s="6"/>
      <c r="CF224" s="6"/>
      <c r="CG224" s="135"/>
      <c r="CH224" s="135"/>
      <c r="CI224" s="135"/>
      <c r="CJ224" s="135"/>
      <c r="CK224" s="135"/>
      <c r="CL224" s="135"/>
      <c r="CM224" s="135"/>
      <c r="CN224" s="135"/>
      <c r="CO224" s="135"/>
      <c r="CP224" s="135"/>
      <c r="CQ224" s="135"/>
      <c r="CR224" s="135"/>
      <c r="DA224" s="135"/>
      <c r="DB224" s="135"/>
      <c r="DC224" s="135"/>
      <c r="DD224" s="135"/>
      <c r="DE224" s="135"/>
      <c r="DF224" s="135"/>
      <c r="DG224" s="135"/>
      <c r="DH224" s="135"/>
      <c r="DI224" s="135"/>
      <c r="DJ224" s="135"/>
      <c r="DK224" s="135"/>
      <c r="DL224" s="135"/>
      <c r="DM224" s="6"/>
      <c r="DN224" s="6"/>
      <c r="DW224" s="135"/>
      <c r="DX224" s="135"/>
      <c r="DY224" s="135"/>
      <c r="DZ224" s="135"/>
      <c r="EA224" s="135"/>
      <c r="EB224" s="135"/>
      <c r="EC224" s="135"/>
      <c r="ED224" s="135"/>
      <c r="EE224" s="135"/>
      <c r="EF224" s="135"/>
      <c r="EG224" s="135"/>
      <c r="EH224" s="135"/>
      <c r="EI224" s="135"/>
      <c r="EJ224" s="135"/>
      <c r="EK224" s="135"/>
      <c r="EL224" s="135"/>
      <c r="EM224" s="135"/>
      <c r="EN224" s="135"/>
      <c r="EO224" s="135"/>
      <c r="EP224" s="135"/>
      <c r="EQ224" s="135"/>
      <c r="ER224" s="135"/>
      <c r="ES224" s="135"/>
      <c r="ET224" s="135"/>
    </row>
    <row r="225" spans="2:150" x14ac:dyDescent="0.25"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27"/>
      <c r="O225" s="372"/>
      <c r="P225" s="367"/>
      <c r="Q225" s="367"/>
      <c r="R225" s="61">
        <v>900</v>
      </c>
      <c r="S225" s="14">
        <v>2421.41</v>
      </c>
      <c r="T225" s="14">
        <v>40.254559999999998</v>
      </c>
      <c r="U225" s="252">
        <v>2411.1037021183993</v>
      </c>
      <c r="V225" s="253">
        <v>40.731453094268169</v>
      </c>
      <c r="W225" s="2">
        <f t="shared" si="72"/>
        <v>0.42563208550392478</v>
      </c>
      <c r="X225" s="37">
        <f t="shared" si="72"/>
        <v>1.1846933472087899</v>
      </c>
      <c r="Y225" s="215">
        <f t="shared" si="66"/>
        <v>106.21977602428471</v>
      </c>
      <c r="Z225" s="217">
        <f t="shared" si="66"/>
        <v>0.22742702336067028</v>
      </c>
      <c r="AA225" s="223"/>
      <c r="AB225" s="23"/>
      <c r="AC225" s="372"/>
      <c r="AD225" s="367"/>
      <c r="AE225" s="367"/>
      <c r="AF225" s="61">
        <v>900</v>
      </c>
      <c r="AG225" s="14">
        <v>2555.8969999999999</v>
      </c>
      <c r="AH225" s="14">
        <v>40.36486</v>
      </c>
      <c r="AI225" s="252">
        <v>2565.0316654020389</v>
      </c>
      <c r="AJ225" s="253">
        <v>40.676349913895493</v>
      </c>
      <c r="AK225" s="2">
        <f t="shared" si="73"/>
        <v>0.3573956776051222</v>
      </c>
      <c r="AL225" s="37">
        <f t="shared" si="73"/>
        <v>0.77168585223754649</v>
      </c>
      <c r="AM225" s="215">
        <f t="shared" si="67"/>
        <v>83.442112007208152</v>
      </c>
      <c r="AN225" s="217">
        <f t="shared" si="67"/>
        <v>9.7025966458621341E-2</v>
      </c>
      <c r="AO225" s="223"/>
      <c r="AP225" s="23"/>
      <c r="AQ225" s="372"/>
      <c r="AR225" s="367"/>
      <c r="AS225" s="367"/>
      <c r="AT225" s="61">
        <v>900</v>
      </c>
      <c r="AU225" s="14">
        <v>2413.9409999999998</v>
      </c>
      <c r="AV225" s="14">
        <v>40.30809</v>
      </c>
      <c r="AW225" s="252">
        <v>2400.8822216341691</v>
      </c>
      <c r="AX225" s="253">
        <v>40.6584140250175</v>
      </c>
      <c r="AY225" s="2">
        <f t="shared" si="74"/>
        <v>0.5409733860865148</v>
      </c>
      <c r="AZ225" s="37">
        <f t="shared" si="74"/>
        <v>0.86911591449135817</v>
      </c>
      <c r="BA225" s="215">
        <f t="shared" si="68"/>
        <v>170.53169240788731</v>
      </c>
      <c r="BB225" s="217">
        <f t="shared" si="68"/>
        <v>0.12272692250446177</v>
      </c>
      <c r="BC225" s="223"/>
      <c r="BD225" s="23"/>
      <c r="BE225" s="136"/>
      <c r="BF225" s="136"/>
      <c r="BG225" s="136"/>
      <c r="BH225" s="136"/>
      <c r="BI225" s="136"/>
      <c r="BJ225" s="135"/>
      <c r="BK225" s="135"/>
      <c r="BL225" s="135"/>
      <c r="BM225" s="135"/>
      <c r="BN225" s="135"/>
      <c r="BO225" s="135"/>
      <c r="BP225" s="135"/>
      <c r="BQ225" s="135"/>
      <c r="BR225" s="135"/>
      <c r="BS225" s="20"/>
      <c r="BT225" s="20"/>
      <c r="BU225" s="8"/>
      <c r="BV225" s="20"/>
      <c r="BW225" s="20"/>
      <c r="CE225" s="6"/>
      <c r="CF225" s="6"/>
      <c r="CG225" s="135"/>
      <c r="CH225" s="135"/>
      <c r="CI225" s="135"/>
      <c r="CJ225" s="135"/>
      <c r="CK225" s="135"/>
      <c r="CL225" s="135"/>
      <c r="CM225" s="135"/>
      <c r="CN225" s="135"/>
      <c r="CO225" s="135"/>
      <c r="CP225" s="135"/>
      <c r="CQ225" s="135"/>
      <c r="CR225" s="135"/>
      <c r="DA225" s="135"/>
      <c r="DB225" s="135"/>
      <c r="DC225" s="135"/>
      <c r="DD225" s="135"/>
      <c r="DE225" s="135"/>
      <c r="DF225" s="135"/>
      <c r="DG225" s="135"/>
      <c r="DH225" s="135"/>
      <c r="DI225" s="135"/>
      <c r="DJ225" s="135"/>
      <c r="DK225" s="135"/>
      <c r="DL225" s="135"/>
      <c r="DM225" s="6"/>
      <c r="DN225" s="6"/>
      <c r="DW225" s="135"/>
      <c r="DX225" s="135"/>
      <c r="DY225" s="135"/>
      <c r="DZ225" s="135"/>
      <c r="EA225" s="135"/>
      <c r="EB225" s="135"/>
      <c r="EC225" s="135"/>
      <c r="ED225" s="135"/>
      <c r="EE225" s="135"/>
      <c r="EF225" s="135"/>
      <c r="EG225" s="135"/>
      <c r="EH225" s="135"/>
      <c r="EI225" s="135"/>
      <c r="EJ225" s="135"/>
      <c r="EK225" s="135"/>
      <c r="EL225" s="135"/>
      <c r="EM225" s="135"/>
      <c r="EN225" s="135"/>
      <c r="EO225" s="135"/>
      <c r="EP225" s="135"/>
      <c r="EQ225" s="135"/>
      <c r="ER225" s="135"/>
      <c r="ES225" s="135"/>
      <c r="ET225" s="135"/>
    </row>
    <row r="226" spans="2:150" x14ac:dyDescent="0.25"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27"/>
      <c r="O226" s="372"/>
      <c r="P226" s="367"/>
      <c r="Q226" s="367"/>
      <c r="R226" s="61">
        <v>950</v>
      </c>
      <c r="S226" s="14">
        <v>2407.105</v>
      </c>
      <c r="T226" s="14">
        <v>39.764809999999997</v>
      </c>
      <c r="U226" s="252">
        <v>2396.9156688694766</v>
      </c>
      <c r="V226" s="253">
        <v>40.192302736699844</v>
      </c>
      <c r="W226" s="2">
        <f t="shared" si="72"/>
        <v>0.4233023125506965</v>
      </c>
      <c r="X226" s="37">
        <f t="shared" si="72"/>
        <v>1.0750528839439868</v>
      </c>
      <c r="Y226" s="215">
        <f t="shared" si="66"/>
        <v>103.82246888745412</v>
      </c>
      <c r="Z226" s="217">
        <f t="shared" si="66"/>
        <v>0.18275003993112462</v>
      </c>
      <c r="AA226" s="223"/>
      <c r="AB226" s="23"/>
      <c r="AC226" s="372"/>
      <c r="AD226" s="367"/>
      <c r="AE226" s="367"/>
      <c r="AF226" s="61">
        <v>950</v>
      </c>
      <c r="AG226" s="14">
        <v>2540.8209999999999</v>
      </c>
      <c r="AH226" s="14">
        <v>39.884300000000003</v>
      </c>
      <c r="AI226" s="252">
        <v>2551.2355124394203</v>
      </c>
      <c r="AJ226" s="253">
        <v>40.136216564927764</v>
      </c>
      <c r="AK226" s="2">
        <f t="shared" si="73"/>
        <v>0.40988768746087895</v>
      </c>
      <c r="AL226" s="37">
        <f t="shared" si="73"/>
        <v>0.63161836845014463</v>
      </c>
      <c r="AM226" s="215">
        <f t="shared" si="67"/>
        <v>108.46206935084179</v>
      </c>
      <c r="AN226" s="217">
        <f t="shared" si="67"/>
        <v>6.3461955685002847E-2</v>
      </c>
      <c r="AO226" s="223"/>
      <c r="AP226" s="23"/>
      <c r="AQ226" s="372"/>
      <c r="AR226" s="367"/>
      <c r="AS226" s="367"/>
      <c r="AT226" s="61">
        <v>950</v>
      </c>
      <c r="AU226" s="14">
        <v>2399.6860000000001</v>
      </c>
      <c r="AV226" s="14">
        <v>39.81653</v>
      </c>
      <c r="AW226" s="252">
        <v>2386.6788463870039</v>
      </c>
      <c r="AX226" s="253">
        <v>40.117792854443515</v>
      </c>
      <c r="AY226" s="2">
        <f t="shared" si="74"/>
        <v>0.54203565020574618</v>
      </c>
      <c r="AZ226" s="37">
        <f t="shared" si="74"/>
        <v>0.7566275977427328</v>
      </c>
      <c r="BA226" s="215">
        <f t="shared" si="68"/>
        <v>169.18604511208173</v>
      </c>
      <c r="BB226" s="217">
        <f t="shared" si="68"/>
        <v>9.0759307467454226E-2</v>
      </c>
      <c r="BC226" s="223"/>
      <c r="BD226" s="23"/>
      <c r="BE226" s="136"/>
      <c r="BF226" s="136"/>
      <c r="BG226" s="136"/>
      <c r="BH226" s="136"/>
      <c r="BI226" s="136"/>
      <c r="BJ226" s="135"/>
      <c r="BK226" s="135"/>
      <c r="BL226" s="135"/>
      <c r="BM226" s="135"/>
      <c r="BN226" s="135"/>
      <c r="BO226" s="135"/>
      <c r="BP226" s="135"/>
      <c r="BQ226" s="135"/>
      <c r="BR226" s="135"/>
      <c r="BS226" s="20"/>
      <c r="BT226" s="20"/>
      <c r="BU226" s="8"/>
      <c r="BV226" s="20"/>
      <c r="BW226" s="20"/>
      <c r="CE226" s="6"/>
      <c r="CF226" s="6"/>
      <c r="CG226" s="135"/>
      <c r="CH226" s="135"/>
      <c r="CI226" s="135"/>
      <c r="CJ226" s="135"/>
      <c r="CK226" s="135"/>
      <c r="CL226" s="135"/>
      <c r="CM226" s="135"/>
      <c r="CN226" s="135"/>
      <c r="CO226" s="135"/>
      <c r="CP226" s="135"/>
      <c r="CQ226" s="135"/>
      <c r="CR226" s="135"/>
      <c r="DA226" s="135"/>
      <c r="DB226" s="135"/>
      <c r="DC226" s="135"/>
      <c r="DD226" s="135"/>
      <c r="DE226" s="135"/>
      <c r="DF226" s="135"/>
      <c r="DG226" s="135"/>
      <c r="DH226" s="135"/>
      <c r="DI226" s="135"/>
      <c r="DJ226" s="135"/>
      <c r="DK226" s="135"/>
      <c r="DL226" s="135"/>
      <c r="DM226" s="6"/>
      <c r="DN226" s="6"/>
      <c r="DW226" s="135"/>
      <c r="DX226" s="135"/>
      <c r="DY226" s="135"/>
      <c r="DZ226" s="135"/>
      <c r="EA226" s="135"/>
      <c r="EB226" s="135"/>
      <c r="EC226" s="135"/>
      <c r="ED226" s="135"/>
      <c r="EE226" s="135"/>
      <c r="EF226" s="135"/>
      <c r="EG226" s="135"/>
      <c r="EH226" s="135"/>
      <c r="EI226" s="135"/>
      <c r="EJ226" s="135"/>
      <c r="EK226" s="135"/>
      <c r="EL226" s="135"/>
      <c r="EM226" s="135"/>
      <c r="EN226" s="135"/>
      <c r="EO226" s="135"/>
      <c r="EP226" s="135"/>
      <c r="EQ226" s="135"/>
      <c r="ER226" s="135"/>
      <c r="ES226" s="135"/>
      <c r="ET226" s="135"/>
    </row>
    <row r="227" spans="2:150" x14ac:dyDescent="0.25"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27"/>
      <c r="O227" s="372"/>
      <c r="P227" s="367"/>
      <c r="Q227" s="367"/>
      <c r="R227" s="61">
        <v>1000</v>
      </c>
      <c r="S227" s="14">
        <v>2392.8380000000002</v>
      </c>
      <c r="T227" s="14">
        <v>39.267139999999998</v>
      </c>
      <c r="U227" s="252">
        <v>2382.7673067488336</v>
      </c>
      <c r="V227" s="253">
        <v>39.650629755315741</v>
      </c>
      <c r="W227" s="2">
        <f t="shared" si="72"/>
        <v>0.42086815953134443</v>
      </c>
      <c r="X227" s="37">
        <f t="shared" si="72"/>
        <v>0.97661748555087857</v>
      </c>
      <c r="Y227" s="215">
        <f t="shared" si="66"/>
        <v>101.41886255909313</v>
      </c>
      <c r="Z227" s="217">
        <f t="shared" si="66"/>
        <v>0.14706439243212863</v>
      </c>
      <c r="AA227" s="223"/>
      <c r="AB227" s="23"/>
      <c r="AC227" s="372"/>
      <c r="AD227" s="367"/>
      <c r="AE227" s="367"/>
      <c r="AF227" s="61">
        <v>1000</v>
      </c>
      <c r="AG227" s="14">
        <v>2525.7840000000001</v>
      </c>
      <c r="AH227" s="14">
        <v>39.40213</v>
      </c>
      <c r="AI227" s="252">
        <v>2537.480145636519</v>
      </c>
      <c r="AJ227" s="253">
        <v>39.59373595523936</v>
      </c>
      <c r="AK227" s="2">
        <f t="shared" si="73"/>
        <v>0.46306990766110045</v>
      </c>
      <c r="AL227" s="37">
        <f t="shared" si="73"/>
        <v>0.48628324214797664</v>
      </c>
      <c r="AM227" s="215">
        <f t="shared" si="67"/>
        <v>136.79982275065893</v>
      </c>
      <c r="AN227" s="217">
        <f t="shared" si="67"/>
        <v>3.6712842083187827E-2</v>
      </c>
      <c r="AO227" s="223"/>
      <c r="AP227" s="23"/>
      <c r="AQ227" s="372"/>
      <c r="AR227" s="367"/>
      <c r="AS227" s="367"/>
      <c r="AT227" s="61">
        <v>1000</v>
      </c>
      <c r="AU227" s="14">
        <v>2385.4690000000001</v>
      </c>
      <c r="AV227" s="14">
        <v>39.323650000000001</v>
      </c>
      <c r="AW227" s="252">
        <v>2372.5153088029579</v>
      </c>
      <c r="AX227" s="253">
        <v>39.574856571243018</v>
      </c>
      <c r="AY227" s="2">
        <f t="shared" si="74"/>
        <v>0.5430249228576095</v>
      </c>
      <c r="AZ227" s="37">
        <f t="shared" si="74"/>
        <v>0.63881804268682374</v>
      </c>
      <c r="BA227" s="215">
        <f t="shared" si="68"/>
        <v>167.79811562832833</v>
      </c>
      <c r="BB227" s="217">
        <f t="shared" si="68"/>
        <v>6.3104741435673045E-2</v>
      </c>
      <c r="BC227" s="223"/>
      <c r="BD227" s="23"/>
      <c r="BE227" s="136"/>
      <c r="BF227" s="136"/>
      <c r="BG227" s="136"/>
      <c r="BH227" s="136"/>
      <c r="BI227" s="136"/>
      <c r="BJ227" s="135"/>
      <c r="BK227" s="135"/>
      <c r="BL227" s="135"/>
      <c r="BM227" s="135"/>
      <c r="BN227" s="135"/>
      <c r="BO227" s="135"/>
      <c r="BP227" s="135"/>
      <c r="BQ227" s="135"/>
      <c r="BR227" s="135"/>
      <c r="BS227" s="20"/>
      <c r="BT227" s="20"/>
      <c r="BU227" s="8"/>
      <c r="BV227" s="20"/>
      <c r="BW227" s="20"/>
      <c r="CE227" s="6"/>
      <c r="CF227" s="6"/>
      <c r="CG227" s="135"/>
      <c r="CH227" s="135"/>
      <c r="CI227" s="135"/>
      <c r="CJ227" s="135"/>
      <c r="CK227" s="135"/>
      <c r="CL227" s="135"/>
      <c r="CM227" s="135"/>
      <c r="CN227" s="135"/>
      <c r="CO227" s="135"/>
      <c r="CP227" s="135"/>
      <c r="CQ227" s="135"/>
      <c r="CR227" s="135"/>
      <c r="DA227" s="135"/>
      <c r="DB227" s="135"/>
      <c r="DC227" s="135"/>
      <c r="DD227" s="135"/>
      <c r="DE227" s="135"/>
      <c r="DF227" s="135"/>
      <c r="DG227" s="135"/>
      <c r="DH227" s="135"/>
      <c r="DI227" s="135"/>
      <c r="DJ227" s="135"/>
      <c r="DK227" s="135"/>
      <c r="DL227" s="135"/>
      <c r="DM227" s="6"/>
      <c r="DN227" s="6"/>
      <c r="DW227" s="135"/>
      <c r="DX227" s="135"/>
      <c r="DY227" s="135"/>
      <c r="DZ227" s="135"/>
      <c r="EA227" s="135"/>
      <c r="EB227" s="135"/>
      <c r="EC227" s="135"/>
      <c r="ED227" s="135"/>
      <c r="EE227" s="135"/>
      <c r="EF227" s="135"/>
      <c r="EG227" s="135"/>
      <c r="EH227" s="135"/>
      <c r="EI227" s="135"/>
      <c r="EJ227" s="135"/>
      <c r="EK227" s="135"/>
      <c r="EL227" s="135"/>
      <c r="EM227" s="135"/>
      <c r="EN227" s="135"/>
      <c r="EO227" s="135"/>
      <c r="EP227" s="135"/>
      <c r="EQ227" s="135"/>
      <c r="ER227" s="135"/>
      <c r="ES227" s="135"/>
      <c r="ET227" s="135"/>
    </row>
    <row r="228" spans="2:150" x14ac:dyDescent="0.25"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27"/>
      <c r="O228" s="372"/>
      <c r="P228" s="367"/>
      <c r="Q228" s="367"/>
      <c r="R228" s="61">
        <v>1050</v>
      </c>
      <c r="S228" s="14">
        <v>2378.6089999999999</v>
      </c>
      <c r="T228" s="14">
        <v>38.77413</v>
      </c>
      <c r="U228" s="252">
        <v>2368.6590660893057</v>
      </c>
      <c r="V228" s="253">
        <v>39.106861316505473</v>
      </c>
      <c r="W228" s="2">
        <f t="shared" si="72"/>
        <v>0.4183089322664717</v>
      </c>
      <c r="X228" s="37">
        <f t="shared" si="72"/>
        <v>0.85812709790128949</v>
      </c>
      <c r="Y228" s="215">
        <f t="shared" si="66"/>
        <v>99.001184827182357</v>
      </c>
      <c r="Z228" s="217">
        <f t="shared" si="66"/>
        <v>0.11071012898346543</v>
      </c>
      <c r="AA228" s="223"/>
      <c r="AB228" s="23"/>
      <c r="AC228" s="372"/>
      <c r="AD228" s="367"/>
      <c r="AE228" s="367"/>
      <c r="AF228" s="61">
        <v>1050</v>
      </c>
      <c r="AG228" s="14">
        <v>2510.7840000000001</v>
      </c>
      <c r="AH228" s="14">
        <v>38.921460000000003</v>
      </c>
      <c r="AI228" s="252">
        <v>2523.7659936872606</v>
      </c>
      <c r="AJ228" s="253">
        <v>39.049314008940044</v>
      </c>
      <c r="AK228" s="2">
        <f t="shared" si="73"/>
        <v>0.51704940318484005</v>
      </c>
      <c r="AL228" s="37">
        <f t="shared" si="73"/>
        <v>0.32849232515954135</v>
      </c>
      <c r="AM228" s="215">
        <f t="shared" si="67"/>
        <v>168.53216009607033</v>
      </c>
      <c r="AN228" s="217">
        <f t="shared" si="67"/>
        <v>1.6346647602040045E-2</v>
      </c>
      <c r="AO228" s="223"/>
      <c r="AP228" s="23"/>
      <c r="AQ228" s="372"/>
      <c r="AR228" s="367"/>
      <c r="AS228" s="367"/>
      <c r="AT228" s="61">
        <v>1050</v>
      </c>
      <c r="AU228" s="14">
        <v>2371.29</v>
      </c>
      <c r="AV228" s="14">
        <v>38.834220000000002</v>
      </c>
      <c r="AW228" s="252">
        <v>2358.3920307314302</v>
      </c>
      <c r="AX228" s="253">
        <v>39.03000778461265</v>
      </c>
      <c r="AY228" s="2">
        <f t="shared" si="74"/>
        <v>0.54392205375849412</v>
      </c>
      <c r="AZ228" s="37">
        <f t="shared" si="74"/>
        <v>0.50416304128845102</v>
      </c>
      <c r="BA228" s="215">
        <f t="shared" si="68"/>
        <v>166.35761125297086</v>
      </c>
      <c r="BB228" s="217">
        <f t="shared" si="68"/>
        <v>3.8332856603528608E-2</v>
      </c>
      <c r="BC228" s="223"/>
      <c r="BD228" s="23"/>
      <c r="BE228" s="136"/>
      <c r="BF228" s="136"/>
      <c r="BG228" s="136"/>
      <c r="BH228" s="136"/>
      <c r="BI228" s="136"/>
      <c r="BJ228" s="135"/>
      <c r="BK228" s="135"/>
      <c r="BL228" s="135"/>
      <c r="BM228" s="135"/>
      <c r="BN228" s="135"/>
      <c r="BO228" s="135"/>
      <c r="BP228" s="135"/>
      <c r="BQ228" s="135"/>
      <c r="BR228" s="135"/>
      <c r="BS228" s="20"/>
      <c r="BT228" s="20"/>
      <c r="BU228" s="8"/>
      <c r="BV228" s="20"/>
      <c r="BW228" s="20"/>
      <c r="CE228" s="6"/>
      <c r="CF228" s="6"/>
      <c r="CG228" s="135"/>
      <c r="CH228" s="135"/>
      <c r="CI228" s="135"/>
      <c r="CJ228" s="135"/>
      <c r="CK228" s="135"/>
      <c r="CL228" s="135"/>
      <c r="CM228" s="135"/>
      <c r="CN228" s="135"/>
      <c r="CO228" s="135"/>
      <c r="CP228" s="135"/>
      <c r="CQ228" s="135"/>
      <c r="CR228" s="135"/>
      <c r="DA228" s="135"/>
      <c r="DB228" s="135"/>
      <c r="DC228" s="135"/>
      <c r="DD228" s="135"/>
      <c r="DE228" s="135"/>
      <c r="DF228" s="135"/>
      <c r="DG228" s="135"/>
      <c r="DH228" s="135"/>
      <c r="DI228" s="135"/>
      <c r="DJ228" s="135"/>
      <c r="DK228" s="135"/>
      <c r="DL228" s="135"/>
      <c r="DM228" s="6"/>
      <c r="DN228" s="6"/>
      <c r="DW228" s="135"/>
      <c r="DX228" s="135"/>
      <c r="DY228" s="135"/>
      <c r="DZ228" s="135"/>
      <c r="EA228" s="135"/>
      <c r="EB228" s="135"/>
      <c r="EC228" s="135"/>
      <c r="ED228" s="135"/>
      <c r="EE228" s="135"/>
      <c r="EF228" s="135"/>
      <c r="EG228" s="135"/>
      <c r="EH228" s="135"/>
      <c r="EI228" s="135"/>
      <c r="EJ228" s="135"/>
      <c r="EK228" s="135"/>
      <c r="EL228" s="135"/>
      <c r="EM228" s="135"/>
      <c r="EN228" s="135"/>
      <c r="EO228" s="135"/>
      <c r="EP228" s="135"/>
      <c r="EQ228" s="135"/>
      <c r="ER228" s="135"/>
      <c r="ES228" s="135"/>
      <c r="ET228" s="135"/>
    </row>
    <row r="229" spans="2:150" x14ac:dyDescent="0.25"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27"/>
      <c r="O229" s="372"/>
      <c r="P229" s="367"/>
      <c r="Q229" s="367"/>
      <c r="R229" s="61">
        <v>1100</v>
      </c>
      <c r="S229" s="14">
        <v>2364.4079999999999</v>
      </c>
      <c r="T229" s="14">
        <v>38.282240000000002</v>
      </c>
      <c r="U229" s="252">
        <v>2354.5913388584695</v>
      </c>
      <c r="V229" s="253">
        <v>38.561352598139052</v>
      </c>
      <c r="W229" s="2">
        <f t="shared" si="72"/>
        <v>0.41518473721669036</v>
      </c>
      <c r="X229" s="37">
        <f t="shared" si="72"/>
        <v>0.72909160524319039</v>
      </c>
      <c r="Y229" s="215">
        <f t="shared" si="66"/>
        <v>96.366835967632994</v>
      </c>
      <c r="Z229" s="217">
        <f t="shared" si="66"/>
        <v>7.7903842439931245E-2</v>
      </c>
      <c r="AA229" s="223"/>
      <c r="AB229" s="23"/>
      <c r="AC229" s="372"/>
      <c r="AD229" s="367"/>
      <c r="AE229" s="367"/>
      <c r="AF229" s="61">
        <v>1100</v>
      </c>
      <c r="AG229" s="14">
        <v>2495.8119999999999</v>
      </c>
      <c r="AH229" s="14">
        <v>38.443759999999997</v>
      </c>
      <c r="AI229" s="252">
        <v>2510.0934298246107</v>
      </c>
      <c r="AJ229" s="253">
        <v>38.503286783237058</v>
      </c>
      <c r="AK229" s="2">
        <f t="shared" si="73"/>
        <v>0.57221576884039216</v>
      </c>
      <c r="AL229" s="37">
        <f t="shared" si="73"/>
        <v>0.15484121021736935</v>
      </c>
      <c r="AM229" s="215">
        <f t="shared" si="67"/>
        <v>203.95923783528195</v>
      </c>
      <c r="AN229" s="217">
        <f t="shared" si="67"/>
        <v>3.5434379225520408E-3</v>
      </c>
      <c r="AO229" s="223"/>
      <c r="AP229" s="23"/>
      <c r="AQ229" s="372"/>
      <c r="AR229" s="367"/>
      <c r="AS229" s="367"/>
      <c r="AT229" s="61">
        <v>1100</v>
      </c>
      <c r="AU229" s="14">
        <v>2357.14</v>
      </c>
      <c r="AV229" s="14">
        <v>38.346780000000003</v>
      </c>
      <c r="AW229" s="252">
        <v>2344.3093790054268</v>
      </c>
      <c r="AX229" s="253">
        <v>38.48357940301063</v>
      </c>
      <c r="AY229" s="2">
        <f t="shared" si="74"/>
        <v>0.54433003532132629</v>
      </c>
      <c r="AZ229" s="37">
        <f t="shared" si="74"/>
        <v>0.35674286865970867</v>
      </c>
      <c r="BA229" s="215">
        <f t="shared" si="68"/>
        <v>164.62483510638026</v>
      </c>
      <c r="BB229" s="217">
        <f t="shared" si="68"/>
        <v>1.871407666406406E-2</v>
      </c>
      <c r="BC229" s="223"/>
      <c r="BD229" s="23"/>
      <c r="BE229" s="136"/>
      <c r="BF229" s="136"/>
      <c r="BG229" s="136"/>
      <c r="BH229" s="136"/>
      <c r="BI229" s="136"/>
      <c r="BJ229" s="135"/>
      <c r="BK229" s="135"/>
      <c r="BL229" s="135"/>
      <c r="BM229" s="135"/>
      <c r="BN229" s="135"/>
      <c r="BO229" s="135"/>
      <c r="BP229" s="135"/>
      <c r="BQ229" s="135"/>
      <c r="BR229" s="135"/>
      <c r="BS229" s="20"/>
      <c r="BT229" s="20"/>
      <c r="BU229" s="8"/>
      <c r="BV229" s="20"/>
      <c r="BW229" s="20"/>
      <c r="CE229" s="6"/>
      <c r="CF229" s="6"/>
      <c r="CG229" s="135"/>
      <c r="CH229" s="135"/>
      <c r="CI229" s="135"/>
      <c r="CJ229" s="135"/>
      <c r="CK229" s="135"/>
      <c r="CL229" s="135"/>
      <c r="CM229" s="135"/>
      <c r="CN229" s="135"/>
      <c r="CO229" s="135"/>
      <c r="CP229" s="135"/>
      <c r="CQ229" s="135"/>
      <c r="CR229" s="135"/>
      <c r="DA229" s="135"/>
      <c r="DB229" s="135"/>
      <c r="DC229" s="135"/>
      <c r="DD229" s="135"/>
      <c r="DE229" s="135"/>
      <c r="DF229" s="135"/>
      <c r="DG229" s="135"/>
      <c r="DH229" s="135"/>
      <c r="DI229" s="135"/>
      <c r="DJ229" s="135"/>
      <c r="DK229" s="135"/>
      <c r="DL229" s="135"/>
      <c r="DM229" s="6"/>
      <c r="DN229" s="6"/>
      <c r="DW229" s="135"/>
      <c r="DX229" s="135"/>
      <c r="DY229" s="135"/>
      <c r="DZ229" s="135"/>
      <c r="EA229" s="135"/>
      <c r="EB229" s="135"/>
      <c r="EC229" s="135"/>
      <c r="ED229" s="135"/>
      <c r="EE229" s="135"/>
      <c r="EF229" s="135"/>
      <c r="EG229" s="135"/>
      <c r="EH229" s="135"/>
      <c r="EI229" s="135"/>
      <c r="EJ229" s="135"/>
      <c r="EK229" s="135"/>
      <c r="EL229" s="135"/>
      <c r="EM229" s="135"/>
      <c r="EN229" s="135"/>
      <c r="EO229" s="135"/>
      <c r="EP229" s="135"/>
      <c r="EQ229" s="135"/>
      <c r="ER229" s="135"/>
      <c r="ES229" s="135"/>
      <c r="ET229" s="135"/>
    </row>
    <row r="230" spans="2:150" x14ac:dyDescent="0.25"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27"/>
      <c r="O230" s="372"/>
      <c r="P230" s="367"/>
      <c r="Q230" s="367"/>
      <c r="R230" s="61">
        <v>1150</v>
      </c>
      <c r="S230" s="14">
        <v>2350.2510000000002</v>
      </c>
      <c r="T230" s="14">
        <v>37.789169999999999</v>
      </c>
      <c r="U230" s="252">
        <v>2340.5644685384377</v>
      </c>
      <c r="V230" s="253">
        <v>38.014398857401531</v>
      </c>
      <c r="W230" s="2">
        <f t="shared" si="72"/>
        <v>0.41214880715134172</v>
      </c>
      <c r="X230" s="37">
        <f t="shared" si="72"/>
        <v>0.59601430092677998</v>
      </c>
      <c r="Y230" s="215">
        <f t="shared" si="66"/>
        <v>93.828891755839777</v>
      </c>
      <c r="Z230" s="217">
        <f t="shared" si="66"/>
        <v>5.0728038206399824E-2</v>
      </c>
      <c r="AA230" s="223"/>
      <c r="AB230" s="23"/>
      <c r="AC230" s="372"/>
      <c r="AD230" s="367"/>
      <c r="AE230" s="367"/>
      <c r="AF230" s="61">
        <v>1150</v>
      </c>
      <c r="AG230" s="14">
        <v>2480.884</v>
      </c>
      <c r="AH230" s="14">
        <v>37.96454</v>
      </c>
      <c r="AI230" s="252">
        <v>2496.4627814121518</v>
      </c>
      <c r="AJ230" s="253">
        <v>37.955932435578333</v>
      </c>
      <c r="AK230" s="2">
        <f t="shared" si="73"/>
        <v>0.6279528350439515</v>
      </c>
      <c r="AL230" s="37">
        <f t="shared" si="73"/>
        <v>2.2672642475495094E-2</v>
      </c>
      <c r="AM230" s="215">
        <f t="shared" si="67"/>
        <v>242.69843028760593</v>
      </c>
      <c r="AN230" s="217">
        <f t="shared" si="67"/>
        <v>7.4090165273135933E-5</v>
      </c>
      <c r="AO230" s="223"/>
      <c r="AP230" s="23"/>
      <c r="AQ230" s="372"/>
      <c r="AR230" s="367"/>
      <c r="AS230" s="367"/>
      <c r="AT230" s="61">
        <v>1150</v>
      </c>
      <c r="AU230" s="14">
        <v>2343.0340000000001</v>
      </c>
      <c r="AV230" s="14">
        <v>37.858020000000003</v>
      </c>
      <c r="AW230" s="252">
        <v>2330.2676750111054</v>
      </c>
      <c r="AX230" s="253">
        <v>37.935846638693839</v>
      </c>
      <c r="AY230" s="2">
        <f t="shared" si="74"/>
        <v>0.54486298486896334</v>
      </c>
      <c r="AZ230" s="37">
        <f t="shared" si="74"/>
        <v>0.20557503718851522</v>
      </c>
      <c r="BA230" s="215">
        <f t="shared" si="68"/>
        <v>162.9790537220764</v>
      </c>
      <c r="BB230" s="217">
        <f t="shared" si="68"/>
        <v>6.0569856903808202E-3</v>
      </c>
      <c r="BC230" s="223"/>
      <c r="BD230" s="23"/>
      <c r="BE230" s="136"/>
      <c r="BF230" s="136"/>
      <c r="BG230" s="136"/>
      <c r="BH230" s="136"/>
      <c r="BI230" s="136"/>
      <c r="BJ230" s="135"/>
      <c r="BK230" s="135"/>
      <c r="BL230" s="135"/>
      <c r="BM230" s="135"/>
      <c r="BN230" s="135"/>
      <c r="BO230" s="135"/>
      <c r="BP230" s="135"/>
      <c r="BQ230" s="135"/>
      <c r="BR230" s="135"/>
      <c r="BS230" s="20"/>
      <c r="BT230" s="20"/>
      <c r="BU230" s="8"/>
      <c r="BV230" s="20"/>
      <c r="BW230" s="20"/>
      <c r="CE230" s="6"/>
      <c r="CF230" s="6"/>
      <c r="CG230" s="135"/>
      <c r="CH230" s="135"/>
      <c r="CI230" s="135"/>
      <c r="CJ230" s="135"/>
      <c r="CK230" s="135"/>
      <c r="CL230" s="135"/>
      <c r="CM230" s="135"/>
      <c r="CN230" s="135"/>
      <c r="CO230" s="135"/>
      <c r="CP230" s="135"/>
      <c r="CQ230" s="135"/>
      <c r="CR230" s="135"/>
      <c r="DA230" s="135"/>
      <c r="DB230" s="135"/>
      <c r="DC230" s="135"/>
      <c r="DD230" s="135"/>
      <c r="DE230" s="135"/>
      <c r="DF230" s="135"/>
      <c r="DG230" s="135"/>
      <c r="DH230" s="135"/>
      <c r="DI230" s="135"/>
      <c r="DJ230" s="135"/>
      <c r="DK230" s="135"/>
      <c r="DL230" s="135"/>
      <c r="DM230" s="6"/>
      <c r="DN230" s="6"/>
      <c r="DW230" s="135"/>
      <c r="DX230" s="135"/>
      <c r="DY230" s="135"/>
      <c r="DZ230" s="135"/>
      <c r="EA230" s="135"/>
      <c r="EB230" s="135"/>
      <c r="EC230" s="135"/>
      <c r="ED230" s="135"/>
      <c r="EE230" s="135"/>
      <c r="EF230" s="135"/>
      <c r="EG230" s="135"/>
      <c r="EH230" s="135"/>
      <c r="EI230" s="135"/>
      <c r="EJ230" s="135"/>
      <c r="EK230" s="135"/>
      <c r="EL230" s="135"/>
      <c r="EM230" s="135"/>
      <c r="EN230" s="135"/>
      <c r="EO230" s="135"/>
      <c r="EP230" s="135"/>
      <c r="EQ230" s="135"/>
      <c r="ER230" s="135"/>
      <c r="ES230" s="135"/>
      <c r="ET230" s="135"/>
    </row>
    <row r="231" spans="2:150" x14ac:dyDescent="0.25"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27"/>
      <c r="O231" s="372"/>
      <c r="P231" s="367"/>
      <c r="Q231" s="367"/>
      <c r="R231" s="61">
        <v>1200</v>
      </c>
      <c r="S231" s="14">
        <v>2332.3290000000002</v>
      </c>
      <c r="T231" s="14">
        <v>37.162030000000001</v>
      </c>
      <c r="U231" s="252">
        <v>2326.5787583496895</v>
      </c>
      <c r="V231" s="253">
        <v>37.46624548589066</v>
      </c>
      <c r="W231" s="2">
        <f t="shared" si="72"/>
        <v>0.24654504790322146</v>
      </c>
      <c r="X231" s="37">
        <f t="shared" si="72"/>
        <v>0.81861912788579771</v>
      </c>
      <c r="Y231" s="215">
        <f t="shared" si="66"/>
        <v>33.065279036968235</v>
      </c>
      <c r="Z231" s="217">
        <f t="shared" si="66"/>
        <v>9.2547061855689436E-2</v>
      </c>
      <c r="AA231" s="223"/>
      <c r="AB231" s="23"/>
      <c r="AC231" s="372"/>
      <c r="AD231" s="367"/>
      <c r="AE231" s="367"/>
      <c r="AF231" s="61">
        <v>1200</v>
      </c>
      <c r="AG231" s="14">
        <v>2461.9830000000002</v>
      </c>
      <c r="AH231" s="14">
        <v>37.354439999999997</v>
      </c>
      <c r="AI231" s="252">
        <v>2482.8743378929976</v>
      </c>
      <c r="AJ231" s="253">
        <v>37.407481150624982</v>
      </c>
      <c r="AK231" s="2">
        <f t="shared" si="73"/>
        <v>0.84855735774769359</v>
      </c>
      <c r="AL231" s="37">
        <f t="shared" si="73"/>
        <v>0.14199423314868281</v>
      </c>
      <c r="AM231" s="215">
        <f t="shared" si="67"/>
        <v>436.447998959389</v>
      </c>
      <c r="AN231" s="217">
        <f t="shared" si="67"/>
        <v>2.8133636596223278E-3</v>
      </c>
      <c r="AO231" s="223"/>
      <c r="AP231" s="23"/>
      <c r="AQ231" s="372"/>
      <c r="AR231" s="367"/>
      <c r="AS231" s="367"/>
      <c r="AT231" s="61">
        <v>1200</v>
      </c>
      <c r="AU231" s="14">
        <v>2325.1779999999999</v>
      </c>
      <c r="AV231" s="14">
        <v>37.236080000000001</v>
      </c>
      <c r="AW231" s="252">
        <v>2316.2672026093956</v>
      </c>
      <c r="AX231" s="253">
        <v>37.387036955103909</v>
      </c>
      <c r="AY231" s="2">
        <f t="shared" si="74"/>
        <v>0.38323076300413689</v>
      </c>
      <c r="AZ231" s="37">
        <f t="shared" si="74"/>
        <v>0.40540506708522445</v>
      </c>
      <c r="BA231" s="215">
        <f t="shared" si="68"/>
        <v>79.402310136400928</v>
      </c>
      <c r="BB231" s="217">
        <f t="shared" si="68"/>
        <v>2.2788002294243246E-2</v>
      </c>
      <c r="BC231" s="223"/>
      <c r="BD231" s="23"/>
      <c r="BE231" s="136"/>
      <c r="BF231" s="136"/>
      <c r="BG231" s="136"/>
      <c r="BH231" s="136"/>
      <c r="BI231" s="136"/>
      <c r="BJ231" s="135"/>
      <c r="BK231" s="135"/>
      <c r="BL231" s="135"/>
      <c r="BM231" s="135"/>
      <c r="BN231" s="135"/>
      <c r="BO231" s="135"/>
      <c r="BP231" s="135"/>
      <c r="BQ231" s="135"/>
      <c r="BR231" s="135"/>
      <c r="BS231" s="20"/>
      <c r="BT231" s="20"/>
      <c r="BU231" s="8"/>
      <c r="BV231" s="20"/>
      <c r="BW231" s="20"/>
      <c r="CE231" s="6"/>
      <c r="CF231" s="6"/>
      <c r="CG231" s="135"/>
      <c r="CH231" s="135"/>
      <c r="CI231" s="135"/>
      <c r="CJ231" s="20"/>
      <c r="CK231" s="20"/>
      <c r="CL231" s="135"/>
      <c r="CM231" s="135"/>
      <c r="CN231" s="135"/>
      <c r="CO231" s="135"/>
      <c r="CP231" s="135"/>
      <c r="CQ231" s="135"/>
      <c r="CR231" s="135"/>
      <c r="DA231" s="135"/>
      <c r="DB231" s="135"/>
      <c r="DC231" s="135"/>
      <c r="DD231" s="135"/>
      <c r="DE231" s="135"/>
      <c r="DF231" s="135"/>
      <c r="DG231" s="135"/>
      <c r="DH231" s="135"/>
      <c r="DI231" s="135"/>
      <c r="DJ231" s="135"/>
      <c r="DK231" s="135"/>
      <c r="DL231" s="135"/>
      <c r="DM231" s="6"/>
      <c r="DN231" s="6"/>
      <c r="DW231" s="135"/>
      <c r="DX231" s="135"/>
      <c r="DY231" s="135"/>
      <c r="DZ231" s="135"/>
      <c r="EA231" s="135"/>
      <c r="EB231" s="135"/>
      <c r="EC231" s="135"/>
      <c r="ED231" s="135"/>
      <c r="EE231" s="135"/>
      <c r="EF231" s="135"/>
      <c r="EG231" s="135"/>
      <c r="EH231" s="135"/>
      <c r="EI231" s="135"/>
      <c r="EJ231" s="135"/>
      <c r="EK231" s="135"/>
      <c r="EL231" s="135"/>
      <c r="EM231" s="135"/>
      <c r="EN231" s="135"/>
      <c r="EO231" s="135"/>
      <c r="EP231" s="135"/>
      <c r="EQ231" s="135"/>
      <c r="ER231" s="135"/>
      <c r="ES231" s="135"/>
      <c r="ET231" s="135"/>
    </row>
    <row r="232" spans="2:150" x14ac:dyDescent="0.25"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27"/>
      <c r="O232" s="372"/>
      <c r="P232" s="367"/>
      <c r="Q232" s="367"/>
      <c r="R232" s="61">
        <v>1250</v>
      </c>
      <c r="S232" s="14">
        <v>2318.1080000000002</v>
      </c>
      <c r="T232" s="14">
        <v>36.66151</v>
      </c>
      <c r="U232" s="252">
        <v>2312.6344780951026</v>
      </c>
      <c r="V232" s="253">
        <v>36.917096386270153</v>
      </c>
      <c r="W232" s="2">
        <f t="shared" si="72"/>
        <v>0.23612022843187427</v>
      </c>
      <c r="X232" s="37">
        <f t="shared" si="72"/>
        <v>0.69715182563444023</v>
      </c>
      <c r="Y232" s="215">
        <f t="shared" si="66"/>
        <v>29.959442043393331</v>
      </c>
      <c r="Z232" s="217">
        <f t="shared" si="66"/>
        <v>6.532440084663578E-2</v>
      </c>
      <c r="AA232" s="223"/>
      <c r="AB232" s="23"/>
      <c r="AC232" s="372"/>
      <c r="AD232" s="367"/>
      <c r="AE232" s="367"/>
      <c r="AF232" s="61">
        <v>1250</v>
      </c>
      <c r="AG232" s="14">
        <v>2446.9830000000002</v>
      </c>
      <c r="AH232" s="14">
        <v>36.867220000000003</v>
      </c>
      <c r="AI232" s="252">
        <v>2469.3283573760673</v>
      </c>
      <c r="AJ232" s="253">
        <v>36.858123373500632</v>
      </c>
      <c r="AK232" s="2">
        <f t="shared" si="73"/>
        <v>0.91317991894782724</v>
      </c>
      <c r="AL232" s="37">
        <f t="shared" si="73"/>
        <v>2.467402342615212E-2</v>
      </c>
      <c r="AM232" s="215">
        <f t="shared" si="67"/>
        <v>499.31499626415695</v>
      </c>
      <c r="AN232" s="217">
        <f t="shared" si="67"/>
        <v>8.2748613669059444E-5</v>
      </c>
      <c r="AO232" s="223"/>
      <c r="AP232" s="23"/>
      <c r="AQ232" s="372"/>
      <c r="AR232" s="367"/>
      <c r="AS232" s="367"/>
      <c r="AT232" s="61">
        <v>1250</v>
      </c>
      <c r="AU232" s="14">
        <v>2311.009</v>
      </c>
      <c r="AV232" s="14">
        <v>36.739579999999997</v>
      </c>
      <c r="AW232" s="252">
        <v>2302.3082146920706</v>
      </c>
      <c r="AX232" s="253">
        <v>36.837338308122618</v>
      </c>
      <c r="AY232" s="2">
        <f t="shared" si="74"/>
        <v>0.37649292183325278</v>
      </c>
      <c r="AZ232" s="37">
        <f t="shared" si="74"/>
        <v>0.26608444659035685</v>
      </c>
      <c r="BA232" s="215">
        <f t="shared" si="68"/>
        <v>75.703664974680734</v>
      </c>
      <c r="BB232" s="217">
        <f t="shared" si="68"/>
        <v>9.5566868069973908E-3</v>
      </c>
      <c r="BC232" s="223"/>
      <c r="BD232" s="23"/>
      <c r="BE232" s="136"/>
      <c r="BF232" s="136"/>
      <c r="BG232" s="136"/>
      <c r="BH232" s="136"/>
      <c r="BI232" s="136"/>
      <c r="BJ232" s="135"/>
      <c r="BK232" s="135"/>
      <c r="BL232" s="135"/>
      <c r="BM232" s="135"/>
      <c r="BN232" s="135"/>
      <c r="BO232" s="135"/>
      <c r="BP232" s="135"/>
      <c r="BQ232" s="135"/>
      <c r="BR232" s="135"/>
      <c r="BS232" s="20"/>
      <c r="BT232" s="20"/>
      <c r="BU232" s="8"/>
      <c r="BV232" s="20"/>
      <c r="BW232" s="20"/>
      <c r="CE232" s="6"/>
      <c r="CF232" s="6"/>
      <c r="CG232" s="135"/>
      <c r="CH232" s="135"/>
      <c r="CI232" s="135"/>
      <c r="CJ232" s="20"/>
      <c r="CK232" s="20"/>
      <c r="CL232" s="135"/>
      <c r="CM232" s="135"/>
      <c r="CN232" s="135"/>
      <c r="CO232" s="135"/>
      <c r="CP232" s="135"/>
      <c r="CQ232" s="135"/>
      <c r="CR232" s="135"/>
      <c r="DA232" s="135"/>
      <c r="DB232" s="135"/>
      <c r="DC232" s="135"/>
      <c r="DD232" s="135"/>
      <c r="DE232" s="135"/>
      <c r="DF232" s="135"/>
      <c r="DG232" s="135"/>
      <c r="DH232" s="135"/>
      <c r="DI232" s="135"/>
      <c r="DJ232" s="135"/>
      <c r="DK232" s="135"/>
      <c r="DL232" s="135"/>
      <c r="DM232" s="6"/>
      <c r="DN232" s="6"/>
      <c r="DW232" s="135"/>
      <c r="DX232" s="135"/>
      <c r="DY232" s="135"/>
      <c r="DZ232" s="135"/>
      <c r="EA232" s="135"/>
      <c r="EB232" s="135"/>
      <c r="EC232" s="135"/>
      <c r="ED232" s="135"/>
      <c r="EE232" s="135"/>
      <c r="EF232" s="135"/>
      <c r="EG232" s="135"/>
      <c r="EH232" s="135"/>
      <c r="EI232" s="135"/>
      <c r="EJ232" s="135"/>
      <c r="EK232" s="135"/>
      <c r="EL232" s="135"/>
      <c r="EM232" s="135"/>
      <c r="EN232" s="135"/>
      <c r="EO232" s="135"/>
      <c r="EP232" s="135"/>
      <c r="EQ232" s="135"/>
      <c r="ER232" s="135"/>
      <c r="ES232" s="135"/>
      <c r="ET232" s="135"/>
    </row>
    <row r="233" spans="2:150" x14ac:dyDescent="0.25"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27"/>
      <c r="O233" s="372"/>
      <c r="P233" s="367"/>
      <c r="Q233" s="367"/>
      <c r="R233" s="61">
        <v>1300</v>
      </c>
      <c r="S233" s="14">
        <v>2303.9340000000002</v>
      </c>
      <c r="T233" s="14">
        <v>36.160119999999999</v>
      </c>
      <c r="U233" s="252">
        <v>2298.7318698544964</v>
      </c>
      <c r="V233" s="253">
        <v>36.367120949388138</v>
      </c>
      <c r="W233" s="2">
        <f t="shared" si="72"/>
        <v>0.22579336671553155</v>
      </c>
      <c r="X233" s="37">
        <f t="shared" si="72"/>
        <v>0.57245647798773514</v>
      </c>
      <c r="Y233" s="215">
        <f t="shared" si="66"/>
        <v>27.06215805075955</v>
      </c>
      <c r="Z233" s="217">
        <f t="shared" si="66"/>
        <v>4.2849393047590729E-2</v>
      </c>
      <c r="AA233" s="223"/>
      <c r="AB233" s="23"/>
      <c r="AC233" s="372"/>
      <c r="AD233" s="367"/>
      <c r="AE233" s="367"/>
      <c r="AF233" s="61">
        <v>1300</v>
      </c>
      <c r="AG233" s="14">
        <v>2432.029</v>
      </c>
      <c r="AH233" s="14">
        <v>36.378799999999998</v>
      </c>
      <c r="AI233" s="252">
        <v>2455.8250720921992</v>
      </c>
      <c r="AJ233" s="253">
        <v>36.308016637079277</v>
      </c>
      <c r="AK233" s="2">
        <f t="shared" si="73"/>
        <v>0.97844524436999769</v>
      </c>
      <c r="AL233" s="37">
        <f t="shared" si="73"/>
        <v>0.19457311104467853</v>
      </c>
      <c r="AM233" s="215">
        <f t="shared" si="67"/>
        <v>566.25304701714208</v>
      </c>
      <c r="AN233" s="217">
        <f t="shared" si="67"/>
        <v>5.0102844663665732E-3</v>
      </c>
      <c r="AO233" s="223"/>
      <c r="AP233" s="23"/>
      <c r="AQ233" s="372"/>
      <c r="AR233" s="367"/>
      <c r="AS233" s="367"/>
      <c r="AT233" s="61">
        <v>1300</v>
      </c>
      <c r="AU233" s="14">
        <v>2296.8879999999999</v>
      </c>
      <c r="AV233" s="14">
        <v>36.242060000000002</v>
      </c>
      <c r="AW233" s="252">
        <v>2288.3909386064634</v>
      </c>
      <c r="AX233" s="253">
        <v>36.286905972491233</v>
      </c>
      <c r="AY233" s="2">
        <f t="shared" si="74"/>
        <v>0.36993799408314942</v>
      </c>
      <c r="AZ233" s="37">
        <f t="shared" si="74"/>
        <v>0.12374013091758891</v>
      </c>
      <c r="BA233" s="215">
        <f t="shared" si="68"/>
        <v>72.200052325529626</v>
      </c>
      <c r="BB233" s="217">
        <f t="shared" si="68"/>
        <v>2.0111612486842585E-3</v>
      </c>
      <c r="BC233" s="223"/>
      <c r="BD233" s="23"/>
      <c r="BE233" s="136"/>
      <c r="BF233" s="136"/>
      <c r="BG233" s="136"/>
      <c r="BH233" s="136"/>
      <c r="BI233" s="136"/>
      <c r="BJ233" s="135"/>
      <c r="BK233" s="135"/>
      <c r="BL233" s="135"/>
      <c r="BM233" s="135"/>
      <c r="BN233" s="135"/>
      <c r="BO233" s="135"/>
      <c r="BP233" s="135"/>
      <c r="BQ233" s="135"/>
      <c r="BR233" s="135"/>
      <c r="BS233" s="20"/>
      <c r="BT233" s="20"/>
      <c r="BU233" s="8"/>
      <c r="BV233" s="20"/>
      <c r="BW233" s="20"/>
      <c r="CE233" s="6"/>
      <c r="CF233" s="6"/>
      <c r="CG233" s="20"/>
      <c r="CH233" s="135"/>
      <c r="CI233" s="135"/>
      <c r="CJ233" s="20"/>
      <c r="CK233" s="20"/>
      <c r="CL233" s="135"/>
      <c r="CM233" s="135"/>
      <c r="CN233" s="135"/>
      <c r="CO233" s="135"/>
      <c r="CP233" s="135"/>
      <c r="CQ233" s="135"/>
      <c r="CR233" s="135"/>
      <c r="DA233" s="135"/>
      <c r="DB233" s="135"/>
      <c r="DC233" s="135"/>
      <c r="DD233" s="135"/>
      <c r="DE233" s="135"/>
      <c r="DF233" s="135"/>
      <c r="DG233" s="135"/>
      <c r="DH233" s="135"/>
      <c r="DI233" s="135"/>
      <c r="DJ233" s="135"/>
      <c r="DK233" s="135"/>
      <c r="DL233" s="135"/>
      <c r="DM233" s="6"/>
      <c r="DN233" s="6"/>
      <c r="DW233" s="135"/>
      <c r="DX233" s="135"/>
      <c r="DY233" s="135"/>
      <c r="DZ233" s="135"/>
      <c r="EA233" s="135"/>
      <c r="EB233" s="135"/>
      <c r="EC233" s="135"/>
      <c r="ED233" s="135"/>
      <c r="EE233" s="135"/>
      <c r="EF233" s="135"/>
      <c r="EG233" s="135"/>
      <c r="EH233" s="135"/>
      <c r="EI233" s="135"/>
      <c r="EJ233" s="135"/>
      <c r="EK233" s="135"/>
      <c r="EL233" s="135"/>
      <c r="EM233" s="135"/>
      <c r="EN233" s="135"/>
      <c r="EO233" s="135"/>
      <c r="EP233" s="135"/>
      <c r="EQ233" s="135"/>
      <c r="ER233" s="135"/>
      <c r="ES233" s="135"/>
      <c r="ET233" s="135"/>
    </row>
    <row r="234" spans="2:150" x14ac:dyDescent="0.25"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27"/>
      <c r="O234" s="372"/>
      <c r="P234" s="367"/>
      <c r="Q234" s="367"/>
      <c r="R234" s="61">
        <v>1350</v>
      </c>
      <c r="S234" s="14">
        <v>2289.79</v>
      </c>
      <c r="T234" s="14">
        <v>35.657310000000003</v>
      </c>
      <c r="U234" s="252">
        <v>2284.8711527217201</v>
      </c>
      <c r="V234" s="253">
        <v>35.816459864568522</v>
      </c>
      <c r="W234" s="2">
        <f t="shared" si="72"/>
        <v>0.21481652371090043</v>
      </c>
      <c r="X234" s="37">
        <f t="shared" si="72"/>
        <v>0.44633166261986446</v>
      </c>
      <c r="Y234" s="215">
        <f t="shared" si="66"/>
        <v>24.195058547040862</v>
      </c>
      <c r="Z234" s="217">
        <f t="shared" si="66"/>
        <v>2.5328679392178005E-2</v>
      </c>
      <c r="AA234" s="223"/>
      <c r="AB234" s="23"/>
      <c r="AC234" s="372"/>
      <c r="AD234" s="367"/>
      <c r="AE234" s="367"/>
      <c r="AF234" s="61">
        <v>1350</v>
      </c>
      <c r="AG234" s="14">
        <v>2417.1039999999998</v>
      </c>
      <c r="AH234" s="14">
        <v>35.88861</v>
      </c>
      <c r="AI234" s="252">
        <v>2442.3646929130796</v>
      </c>
      <c r="AJ234" s="253">
        <v>35.757291222330551</v>
      </c>
      <c r="AK234" s="2">
        <f t="shared" si="73"/>
        <v>1.0450809279650262</v>
      </c>
      <c r="AL234" s="37">
        <f t="shared" si="73"/>
        <v>0.3659065582909149</v>
      </c>
      <c r="AM234" s="215">
        <f t="shared" si="67"/>
        <v>638.10260644891832</v>
      </c>
      <c r="AN234" s="217">
        <f t="shared" si="67"/>
        <v>1.7244621368598206E-2</v>
      </c>
      <c r="AO234" s="223"/>
      <c r="AP234" s="23"/>
      <c r="AQ234" s="372"/>
      <c r="AR234" s="367"/>
      <c r="AS234" s="367"/>
      <c r="AT234" s="61">
        <v>1350</v>
      </c>
      <c r="AU234" s="14">
        <v>2282.7959999999998</v>
      </c>
      <c r="AV234" s="14">
        <v>35.742989999999999</v>
      </c>
      <c r="AW234" s="252">
        <v>2274.5155806430448</v>
      </c>
      <c r="AX234" s="253">
        <v>35.735868195123061</v>
      </c>
      <c r="AY234" s="2">
        <f t="shared" si="74"/>
        <v>0.36273146426378039</v>
      </c>
      <c r="AZ234" s="37">
        <f t="shared" si="74"/>
        <v>1.9925039502677707E-2</v>
      </c>
      <c r="BA234" s="215">
        <f t="shared" si="68"/>
        <v>68.565344727035182</v>
      </c>
      <c r="BB234" s="217">
        <f t="shared" si="68"/>
        <v>5.0720104705179913E-5</v>
      </c>
      <c r="BC234" s="223"/>
      <c r="BD234" s="23"/>
      <c r="BE234" s="136"/>
      <c r="BF234" s="136"/>
      <c r="BG234" s="136"/>
      <c r="BH234" s="136"/>
      <c r="BI234" s="136"/>
      <c r="BJ234" s="135"/>
      <c r="BK234" s="135"/>
      <c r="BL234" s="135"/>
      <c r="BM234" s="135"/>
      <c r="BN234" s="135"/>
      <c r="BO234" s="135"/>
      <c r="BP234" s="135"/>
      <c r="BQ234" s="135"/>
      <c r="BR234" s="135"/>
      <c r="BS234" s="20"/>
      <c r="BT234" s="20"/>
      <c r="BU234" s="8"/>
      <c r="BV234" s="20"/>
      <c r="BW234" s="20"/>
      <c r="CE234" s="6"/>
      <c r="CF234" s="6"/>
      <c r="CG234" s="20"/>
      <c r="CH234" s="135"/>
      <c r="CI234" s="135"/>
      <c r="CJ234" s="20"/>
      <c r="CK234" s="20"/>
      <c r="CL234" s="135"/>
      <c r="CM234" s="135"/>
      <c r="CN234" s="135"/>
      <c r="CO234" s="135"/>
      <c r="CP234" s="135"/>
      <c r="CQ234" s="135"/>
      <c r="CR234" s="135"/>
      <c r="DA234" s="135"/>
      <c r="DB234" s="135"/>
      <c r="DC234" s="135"/>
      <c r="DD234" s="135"/>
      <c r="DE234" s="135"/>
      <c r="DF234" s="135"/>
      <c r="DG234" s="135"/>
      <c r="DH234" s="135"/>
      <c r="DI234" s="135"/>
      <c r="DJ234" s="135"/>
      <c r="DK234" s="135"/>
      <c r="DL234" s="135"/>
      <c r="DM234" s="6"/>
      <c r="DN234" s="6"/>
      <c r="DW234" s="135"/>
      <c r="DX234" s="135"/>
      <c r="DY234" s="135"/>
      <c r="DZ234" s="135"/>
      <c r="EA234" s="135"/>
      <c r="EB234" s="135"/>
      <c r="EC234" s="135"/>
      <c r="ED234" s="135"/>
      <c r="EE234" s="135"/>
      <c r="EF234" s="135"/>
      <c r="EG234" s="135"/>
      <c r="EH234" s="135"/>
      <c r="EI234" s="135"/>
      <c r="EJ234" s="135"/>
      <c r="EK234" s="135"/>
      <c r="EL234" s="135"/>
      <c r="EM234" s="135"/>
      <c r="EN234" s="135"/>
      <c r="EO234" s="135"/>
      <c r="EP234" s="135"/>
      <c r="EQ234" s="135"/>
      <c r="ER234" s="135"/>
      <c r="ES234" s="135"/>
      <c r="ET234" s="135"/>
    </row>
    <row r="235" spans="2:150" x14ac:dyDescent="0.25"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27"/>
      <c r="O235" s="372"/>
      <c r="P235" s="367"/>
      <c r="Q235" s="367"/>
      <c r="R235" s="61">
        <v>1400</v>
      </c>
      <c r="S235" s="14">
        <v>2274.34</v>
      </c>
      <c r="T235" s="14">
        <v>35.107199999999999</v>
      </c>
      <c r="U235" s="252">
        <v>2271.052526744395</v>
      </c>
      <c r="V235" s="253">
        <v>35.265229957230481</v>
      </c>
      <c r="W235" s="2">
        <f t="shared" si="72"/>
        <v>0.14454625322533851</v>
      </c>
      <c r="X235" s="37">
        <f t="shared" si="72"/>
        <v>0.45013546289787398</v>
      </c>
      <c r="Y235" s="215">
        <f t="shared" si="66"/>
        <v>10.807480406319216</v>
      </c>
      <c r="Z235" s="217">
        <f t="shared" si="66"/>
        <v>2.4973467382268098E-2</v>
      </c>
      <c r="AA235" s="223"/>
      <c r="AB235" s="23"/>
      <c r="AC235" s="372"/>
      <c r="AD235" s="367"/>
      <c r="AE235" s="367"/>
      <c r="AF235" s="61">
        <v>1400</v>
      </c>
      <c r="AG235" s="14">
        <v>2400.799</v>
      </c>
      <c r="AH235" s="14">
        <v>35.32367</v>
      </c>
      <c r="AI235" s="252">
        <v>2428.947413093163</v>
      </c>
      <c r="AJ235" s="253">
        <v>35.206054850248954</v>
      </c>
      <c r="AK235" s="2">
        <f t="shared" si="73"/>
        <v>1.1724602140022164</v>
      </c>
      <c r="AL235" s="37">
        <f t="shared" si="73"/>
        <v>0.33296412788095359</v>
      </c>
      <c r="AM235" s="215">
        <f t="shared" si="67"/>
        <v>792.33315966335419</v>
      </c>
      <c r="AN235" s="217">
        <f t="shared" si="67"/>
        <v>1.3833323450960984E-2</v>
      </c>
      <c r="AO235" s="223"/>
      <c r="AP235" s="23"/>
      <c r="AQ235" s="372"/>
      <c r="AR235" s="367"/>
      <c r="AS235" s="367"/>
      <c r="AT235" s="61">
        <v>1400</v>
      </c>
      <c r="AU235" s="14">
        <v>2267.404</v>
      </c>
      <c r="AV235" s="14">
        <v>35.195210000000003</v>
      </c>
      <c r="AW235" s="252">
        <v>2260.6823297468923</v>
      </c>
      <c r="AX235" s="253">
        <v>35.184330875896713</v>
      </c>
      <c r="AY235" s="2">
        <f t="shared" si="74"/>
        <v>0.29644784313283967</v>
      </c>
      <c r="AZ235" s="37">
        <f t="shared" si="74"/>
        <v>3.0910808894989952E-2</v>
      </c>
      <c r="BA235" s="215">
        <f t="shared" si="68"/>
        <v>45.18085099151336</v>
      </c>
      <c r="BB235" s="217">
        <f t="shared" si="68"/>
        <v>1.1835534125479402E-4</v>
      </c>
      <c r="BC235" s="223"/>
      <c r="BD235" s="23"/>
      <c r="BE235" s="136"/>
      <c r="BF235" s="136"/>
      <c r="BG235" s="136"/>
      <c r="BH235" s="136"/>
      <c r="BI235" s="136"/>
      <c r="BJ235" s="135"/>
      <c r="BK235" s="135"/>
      <c r="BL235" s="135"/>
      <c r="BM235" s="135"/>
      <c r="BN235" s="135"/>
      <c r="BO235" s="135"/>
      <c r="BP235" s="135"/>
      <c r="BQ235" s="135"/>
      <c r="BR235" s="135"/>
      <c r="BS235" s="20"/>
      <c r="BT235" s="20"/>
      <c r="BU235" s="8"/>
      <c r="BV235" s="20"/>
      <c r="BW235" s="20"/>
      <c r="CE235" s="6"/>
      <c r="CF235" s="6"/>
      <c r="CG235" s="20"/>
      <c r="CH235" s="135"/>
      <c r="CI235" s="135"/>
      <c r="CJ235" s="20"/>
      <c r="CK235" s="20"/>
      <c r="CL235" s="135"/>
      <c r="CM235" s="135"/>
      <c r="CN235" s="135"/>
      <c r="CO235" s="135"/>
      <c r="CP235" s="135"/>
      <c r="CQ235" s="135"/>
      <c r="CR235" s="135"/>
      <c r="DA235" s="135"/>
      <c r="DB235" s="135"/>
      <c r="DC235" s="135"/>
      <c r="DD235" s="135"/>
      <c r="DE235" s="135"/>
      <c r="DF235" s="135"/>
      <c r="DG235" s="135"/>
      <c r="DH235" s="135"/>
      <c r="DI235" s="135"/>
      <c r="DJ235" s="135"/>
      <c r="DK235" s="135"/>
      <c r="DL235" s="135"/>
      <c r="DM235" s="6"/>
      <c r="DN235" s="6"/>
      <c r="DW235" s="135"/>
      <c r="DX235" s="135"/>
      <c r="DY235" s="135"/>
      <c r="DZ235" s="135"/>
      <c r="EA235" s="135"/>
      <c r="EB235" s="135"/>
      <c r="EC235" s="135"/>
      <c r="ED235" s="135"/>
      <c r="EE235" s="135"/>
      <c r="EF235" s="135"/>
      <c r="EG235" s="135"/>
      <c r="EH235" s="135"/>
      <c r="EI235" s="135"/>
      <c r="EJ235" s="135"/>
      <c r="EK235" s="135"/>
      <c r="EL235" s="135"/>
      <c r="EM235" s="135"/>
      <c r="EN235" s="135"/>
      <c r="EO235" s="135"/>
      <c r="EP235" s="135"/>
      <c r="EQ235" s="135"/>
      <c r="ER235" s="135"/>
      <c r="ES235" s="135"/>
      <c r="ET235" s="135"/>
    </row>
    <row r="236" spans="2:150" x14ac:dyDescent="0.25"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27"/>
      <c r="O236" s="372"/>
      <c r="P236" s="367"/>
      <c r="Q236" s="367"/>
      <c r="R236" s="61">
        <v>1450</v>
      </c>
      <c r="S236" s="14">
        <v>2260.2800000000002</v>
      </c>
      <c r="T236" s="14">
        <v>34.611719999999998</v>
      </c>
      <c r="U236" s="252">
        <v>2257.2761761997799</v>
      </c>
      <c r="V236" s="253">
        <v>34.713528215816531</v>
      </c>
      <c r="W236" s="2">
        <f t="shared" si="72"/>
        <v>0.13289609252925694</v>
      </c>
      <c r="X236" s="37">
        <f t="shared" si="72"/>
        <v>0.29414376348974502</v>
      </c>
      <c r="Y236" s="215">
        <f t="shared" si="66"/>
        <v>9.0229574227698581</v>
      </c>
      <c r="Z236" s="217">
        <f t="shared" si="66"/>
        <v>1.0364912807745713E-2</v>
      </c>
      <c r="AA236" s="223"/>
      <c r="AB236" s="23"/>
      <c r="AC236" s="372"/>
      <c r="AD236" s="367"/>
      <c r="AE236" s="367"/>
      <c r="AF236" s="61">
        <v>1450</v>
      </c>
      <c r="AG236" s="14">
        <v>2385.9589999999998</v>
      </c>
      <c r="AH236" s="14">
        <v>34.814360000000001</v>
      </c>
      <c r="AI236" s="252">
        <v>2415.5734113675139</v>
      </c>
      <c r="AJ236" s="253">
        <v>34.654396570249347</v>
      </c>
      <c r="AK236" s="2">
        <f t="shared" si="73"/>
        <v>1.2411953167474419</v>
      </c>
      <c r="AL236" s="37">
        <f t="shared" si="73"/>
        <v>0.459475428388326</v>
      </c>
      <c r="AM236" s="215">
        <f t="shared" si="67"/>
        <v>877.01336064434804</v>
      </c>
      <c r="AN236" s="217">
        <f t="shared" si="67"/>
        <v>2.5588298857592427E-2</v>
      </c>
      <c r="AO236" s="223"/>
      <c r="AP236" s="23"/>
      <c r="AQ236" s="372"/>
      <c r="AR236" s="367"/>
      <c r="AS236" s="367"/>
      <c r="AT236" s="61">
        <v>1450</v>
      </c>
      <c r="AU236" s="14">
        <v>2253.3969999999999</v>
      </c>
      <c r="AV236" s="14">
        <v>34.703130000000002</v>
      </c>
      <c r="AW236" s="252">
        <v>2246.8913605865532</v>
      </c>
      <c r="AX236" s="253">
        <v>34.632381442364306</v>
      </c>
      <c r="AY236" s="2">
        <f t="shared" si="74"/>
        <v>0.28870365112968177</v>
      </c>
      <c r="AZ236" s="37">
        <f t="shared" si="74"/>
        <v>0.20386794400302183</v>
      </c>
      <c r="BA236" s="215">
        <f t="shared" si="68"/>
        <v>42.323344177791327</v>
      </c>
      <c r="BB236" s="217">
        <f t="shared" si="68"/>
        <v>5.0053584075313807E-3</v>
      </c>
      <c r="BC236" s="223"/>
      <c r="BD236" s="23"/>
      <c r="BE236" s="136"/>
      <c r="BF236" s="136"/>
      <c r="BG236" s="136"/>
      <c r="BH236" s="136"/>
      <c r="BI236" s="136"/>
      <c r="BJ236" s="135"/>
      <c r="BK236" s="135"/>
      <c r="BL236" s="135"/>
      <c r="BM236" s="135"/>
      <c r="BN236" s="135"/>
      <c r="BO236" s="135"/>
      <c r="BP236" s="135"/>
      <c r="BQ236" s="135"/>
      <c r="BR236" s="135"/>
      <c r="BS236" s="20"/>
      <c r="BT236" s="20"/>
      <c r="BU236" s="8"/>
      <c r="BV236" s="20"/>
      <c r="BW236" s="20"/>
      <c r="CE236" s="6"/>
      <c r="CF236" s="6"/>
      <c r="CG236" s="20"/>
      <c r="CH236" s="135"/>
      <c r="CI236" s="135"/>
      <c r="CJ236" s="20"/>
      <c r="CK236" s="20"/>
      <c r="CL236" s="135"/>
      <c r="CM236" s="135"/>
      <c r="CN236" s="135"/>
      <c r="CO236" s="135"/>
      <c r="CP236" s="135"/>
      <c r="CQ236" s="135"/>
      <c r="CR236" s="135"/>
      <c r="DA236" s="135"/>
      <c r="DB236" s="135"/>
      <c r="DC236" s="135"/>
      <c r="DD236" s="135"/>
      <c r="DE236" s="135"/>
      <c r="DF236" s="135"/>
      <c r="DG236" s="135"/>
      <c r="DH236" s="135"/>
      <c r="DI236" s="135"/>
      <c r="DJ236" s="135"/>
      <c r="DK236" s="135"/>
      <c r="DL236" s="135"/>
      <c r="DM236" s="6"/>
      <c r="DN236" s="6"/>
      <c r="DW236" s="135"/>
      <c r="DX236" s="135"/>
      <c r="DY236" s="135"/>
      <c r="DZ236" s="135"/>
      <c r="EA236" s="135"/>
      <c r="EB236" s="135"/>
      <c r="EC236" s="135"/>
      <c r="ED236" s="135"/>
      <c r="EE236" s="135"/>
      <c r="EF236" s="135"/>
      <c r="EG236" s="135"/>
      <c r="EH236" s="135"/>
      <c r="EI236" s="135"/>
      <c r="EJ236" s="135"/>
      <c r="EK236" s="135"/>
      <c r="EL236" s="135"/>
      <c r="EM236" s="135"/>
      <c r="EN236" s="135"/>
      <c r="EO236" s="135"/>
      <c r="EP236" s="135"/>
      <c r="EQ236" s="135"/>
      <c r="ER236" s="135"/>
      <c r="ES236" s="135"/>
      <c r="ET236" s="135"/>
    </row>
    <row r="237" spans="2:150" x14ac:dyDescent="0.25"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27"/>
      <c r="O237" s="372"/>
      <c r="P237" s="367"/>
      <c r="Q237" s="367"/>
      <c r="R237" s="61">
        <v>1500</v>
      </c>
      <c r="S237" s="14">
        <v>2246.2550000000001</v>
      </c>
      <c r="T237" s="14">
        <v>34.114849999999997</v>
      </c>
      <c r="U237" s="252">
        <v>2243.5422723180022</v>
      </c>
      <c r="V237" s="253">
        <v>34.161435143154449</v>
      </c>
      <c r="W237" s="2">
        <f t="shared" si="72"/>
        <v>0.12076668419203856</v>
      </c>
      <c r="X237" s="37">
        <f t="shared" si="72"/>
        <v>0.13655385603176379</v>
      </c>
      <c r="Y237" s="215">
        <f t="shared" si="66"/>
        <v>7.3588914766775702</v>
      </c>
      <c r="Z237" s="217">
        <f t="shared" si="66"/>
        <v>2.1701755627208017E-3</v>
      </c>
      <c r="AA237" s="223"/>
      <c r="AB237" s="23"/>
      <c r="AC237" s="372"/>
      <c r="AD237" s="367"/>
      <c r="AE237" s="367"/>
      <c r="AF237" s="61">
        <v>1500</v>
      </c>
      <c r="AG237" s="14">
        <v>2371.1570000000002</v>
      </c>
      <c r="AH237" s="14">
        <v>34.30677</v>
      </c>
      <c r="AI237" s="252">
        <v>2402.2428545158596</v>
      </c>
      <c r="AJ237" s="253">
        <v>34.102389981955668</v>
      </c>
      <c r="AK237" s="2">
        <f t="shared" si="73"/>
        <v>1.3109994199396922</v>
      </c>
      <c r="AL237" s="37">
        <f t="shared" si="73"/>
        <v>0.59574252558411267</v>
      </c>
      <c r="AM237" s="215">
        <f t="shared" si="67"/>
        <v>966.33035098117682</v>
      </c>
      <c r="AN237" s="217">
        <f t="shared" si="67"/>
        <v>4.1771191775801762E-2</v>
      </c>
      <c r="AO237" s="223"/>
      <c r="AP237" s="23"/>
      <c r="AQ237" s="372"/>
      <c r="AR237" s="367"/>
      <c r="AS237" s="367"/>
      <c r="AT237" s="61">
        <v>1500</v>
      </c>
      <c r="AU237" s="14">
        <v>2239.4259999999999</v>
      </c>
      <c r="AV237" s="14">
        <v>34.209699999999998</v>
      </c>
      <c r="AW237" s="252">
        <v>2233.1428360909586</v>
      </c>
      <c r="AX237" s="253">
        <v>34.080092056454369</v>
      </c>
      <c r="AY237" s="2">
        <f t="shared" si="74"/>
        <v>0.28057028493200392</v>
      </c>
      <c r="AZ237" s="37">
        <f t="shared" si="74"/>
        <v>0.37886313982767816</v>
      </c>
      <c r="BA237" s="215">
        <f t="shared" si="68"/>
        <v>39.478148707880123</v>
      </c>
      <c r="BB237" s="217">
        <f t="shared" si="68"/>
        <v>1.6798219030127008E-2</v>
      </c>
      <c r="BC237" s="223"/>
      <c r="BD237" s="23"/>
      <c r="BE237" s="136"/>
      <c r="BF237" s="136"/>
      <c r="BG237" s="136"/>
      <c r="BH237" s="136"/>
      <c r="BI237" s="136"/>
      <c r="BJ237" s="135"/>
      <c r="BK237" s="135"/>
      <c r="BL237" s="135"/>
      <c r="BM237" s="135"/>
      <c r="BN237" s="135"/>
      <c r="BO237" s="135"/>
      <c r="BP237" s="135"/>
      <c r="BQ237" s="135"/>
      <c r="BR237" s="135"/>
      <c r="BS237" s="20"/>
      <c r="BT237" s="20"/>
      <c r="BU237" s="8"/>
      <c r="BV237" s="20"/>
      <c r="BW237" s="20"/>
      <c r="CE237" s="6"/>
      <c r="CF237" s="6"/>
      <c r="CG237" s="20"/>
      <c r="CH237" s="135"/>
      <c r="CI237" s="135"/>
      <c r="CJ237" s="20"/>
      <c r="CK237" s="20"/>
      <c r="CL237" s="135"/>
      <c r="CM237" s="135"/>
      <c r="CN237" s="135"/>
      <c r="CO237" s="135"/>
      <c r="CP237" s="135"/>
      <c r="CQ237" s="135"/>
      <c r="CR237" s="135"/>
      <c r="DA237" s="135"/>
      <c r="DB237" s="135"/>
      <c r="DC237" s="135"/>
      <c r="DD237" s="135"/>
      <c r="DE237" s="135"/>
      <c r="DF237" s="135"/>
      <c r="DG237" s="135"/>
      <c r="DH237" s="135"/>
      <c r="DI237" s="135"/>
      <c r="DJ237" s="135"/>
      <c r="DK237" s="135"/>
      <c r="DL237" s="135"/>
      <c r="DM237" s="6"/>
      <c r="DN237" s="6"/>
      <c r="DW237" s="135"/>
      <c r="DX237" s="135"/>
      <c r="DY237" s="135"/>
      <c r="DZ237" s="135"/>
      <c r="EA237" s="135"/>
      <c r="EB237" s="135"/>
      <c r="EC237" s="135"/>
      <c r="ED237" s="135"/>
      <c r="EE237" s="135"/>
      <c r="EF237" s="135"/>
      <c r="EG237" s="135"/>
      <c r="EH237" s="135"/>
      <c r="EI237" s="135"/>
      <c r="EJ237" s="135"/>
      <c r="EK237" s="135"/>
      <c r="EL237" s="135"/>
      <c r="EM237" s="135"/>
      <c r="EN237" s="135"/>
      <c r="EO237" s="135"/>
      <c r="EP237" s="135"/>
      <c r="EQ237" s="135"/>
      <c r="ER237" s="135"/>
      <c r="ES237" s="135"/>
      <c r="ET237" s="135"/>
    </row>
    <row r="238" spans="2:150" x14ac:dyDescent="0.25"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27"/>
      <c r="O238" s="372"/>
      <c r="P238" s="367"/>
      <c r="Q238" s="367"/>
      <c r="R238" s="61">
        <v>1550</v>
      </c>
      <c r="S238" s="14">
        <v>2232.2669999999998</v>
      </c>
      <c r="T238" s="14">
        <v>33.61356</v>
      </c>
      <c r="U238" s="252">
        <v>2229.8509755453611</v>
      </c>
      <c r="V238" s="253">
        <v>33.609017544962462</v>
      </c>
      <c r="W238" s="2">
        <f t="shared" si="72"/>
        <v>0.10823187614379343</v>
      </c>
      <c r="X238" s="37">
        <f t="shared" si="72"/>
        <v>1.3513757654759723E-2</v>
      </c>
      <c r="Y238" s="215">
        <f t="shared" si="66"/>
        <v>5.8371741654125806</v>
      </c>
      <c r="Z238" s="217">
        <f t="shared" si="66"/>
        <v>2.0633897768047556E-5</v>
      </c>
      <c r="AA238" s="223"/>
      <c r="AB238" s="23"/>
      <c r="AC238" s="372"/>
      <c r="AD238" s="367"/>
      <c r="AE238" s="367"/>
      <c r="AF238" s="61">
        <v>1550</v>
      </c>
      <c r="AG238" s="14">
        <v>2356.3919999999998</v>
      </c>
      <c r="AH238" s="14">
        <v>33.798459999999999</v>
      </c>
      <c r="AI238" s="252">
        <v>2388.9558994843646</v>
      </c>
      <c r="AJ238" s="253">
        <v>33.550095904080109</v>
      </c>
      <c r="AK238" s="2">
        <f t="shared" si="73"/>
        <v>1.3819389763827417</v>
      </c>
      <c r="AL238" s="37">
        <f t="shared" si="73"/>
        <v>0.7348384983217856</v>
      </c>
      <c r="AM238" s="215">
        <f t="shared" si="67"/>
        <v>1060.4075496278149</v>
      </c>
      <c r="AN238" s="217">
        <f t="shared" si="67"/>
        <v>6.1684724142104019E-2</v>
      </c>
      <c r="AO238" s="223"/>
      <c r="AP238" s="23"/>
      <c r="AQ238" s="372"/>
      <c r="AR238" s="367"/>
      <c r="AS238" s="367"/>
      <c r="AT238" s="61">
        <v>1550</v>
      </c>
      <c r="AU238" s="14">
        <v>2225.491</v>
      </c>
      <c r="AV238" s="14">
        <v>33.700940000000003</v>
      </c>
      <c r="AW238" s="252">
        <v>2219.4369095460843</v>
      </c>
      <c r="AX238" s="253">
        <v>33.527522267709813</v>
      </c>
      <c r="AY238" s="2">
        <f t="shared" si="74"/>
        <v>0.2720339221284519</v>
      </c>
      <c r="AZ238" s="37">
        <f t="shared" si="74"/>
        <v>0.51457832419567517</v>
      </c>
      <c r="BA238" s="215">
        <f t="shared" si="68"/>
        <v>36.652011224193274</v>
      </c>
      <c r="BB238" s="217">
        <f t="shared" si="68"/>
        <v>3.0073709872671998E-2</v>
      </c>
      <c r="BC238" s="223"/>
      <c r="BD238" s="23"/>
      <c r="BE238" s="136"/>
      <c r="BF238" s="136"/>
      <c r="BG238" s="136"/>
      <c r="BH238" s="136"/>
      <c r="BI238" s="136"/>
      <c r="BJ238" s="135"/>
      <c r="BK238" s="135"/>
      <c r="BL238" s="135"/>
      <c r="BM238" s="135"/>
      <c r="BN238" s="135"/>
      <c r="BO238" s="135"/>
      <c r="BP238" s="135"/>
      <c r="BQ238" s="135"/>
      <c r="BR238" s="135"/>
      <c r="BS238" s="20"/>
      <c r="BT238" s="20"/>
      <c r="BU238" s="8"/>
      <c r="BV238" s="20"/>
      <c r="BW238" s="20"/>
      <c r="CE238" s="6"/>
      <c r="CF238" s="6"/>
      <c r="CG238" s="20"/>
      <c r="CH238" s="135"/>
      <c r="CI238" s="135"/>
      <c r="CJ238" s="20"/>
      <c r="CK238" s="20"/>
      <c r="CL238" s="135"/>
      <c r="CM238" s="135"/>
      <c r="CN238" s="135"/>
      <c r="CO238" s="135"/>
      <c r="CP238" s="135"/>
      <c r="CQ238" s="135"/>
      <c r="CR238" s="135"/>
      <c r="DA238" s="135"/>
      <c r="DB238" s="135"/>
      <c r="DC238" s="135"/>
      <c r="DD238" s="135"/>
      <c r="DE238" s="135"/>
      <c r="DF238" s="135"/>
      <c r="DG238" s="135"/>
      <c r="DH238" s="135"/>
      <c r="DI238" s="135"/>
      <c r="DJ238" s="135"/>
      <c r="DK238" s="135"/>
      <c r="DL238" s="135"/>
      <c r="DM238" s="6"/>
      <c r="DN238" s="6"/>
      <c r="DW238" s="135"/>
      <c r="DX238" s="135"/>
      <c r="DY238" s="135"/>
      <c r="DZ238" s="135"/>
      <c r="EA238" s="135"/>
      <c r="EB238" s="135"/>
      <c r="EC238" s="135"/>
      <c r="ED238" s="135"/>
      <c r="EE238" s="135"/>
      <c r="EF238" s="135"/>
      <c r="EG238" s="135"/>
      <c r="EH238" s="135"/>
      <c r="EI238" s="135"/>
      <c r="EJ238" s="135"/>
      <c r="EK238" s="135"/>
      <c r="EL238" s="135"/>
      <c r="EM238" s="135"/>
      <c r="EN238" s="135"/>
      <c r="EO238" s="135"/>
      <c r="EP238" s="135"/>
      <c r="EQ238" s="135"/>
      <c r="ER238" s="135"/>
      <c r="ES238" s="135"/>
      <c r="ET238" s="135"/>
    </row>
    <row r="239" spans="2:150" x14ac:dyDescent="0.25"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27"/>
      <c r="O239" s="372"/>
      <c r="P239" s="367"/>
      <c r="Q239" s="367"/>
      <c r="R239" s="61">
        <v>1600</v>
      </c>
      <c r="S239" s="14">
        <v>2218.3159999999998</v>
      </c>
      <c r="T239" s="14">
        <v>33.091900000000003</v>
      </c>
      <c r="U239" s="252">
        <v>2216.2024374188013</v>
      </c>
      <c r="V239" s="253">
        <v>33.056330849496767</v>
      </c>
      <c r="W239" s="2">
        <f t="shared" si="72"/>
        <v>9.527779546279673E-2</v>
      </c>
      <c r="X239" s="37">
        <f t="shared" si="72"/>
        <v>0.10748597240785628</v>
      </c>
      <c r="Y239" s="215">
        <f t="shared" si="66"/>
        <v>4.4671467846424395</v>
      </c>
      <c r="Z239" s="217">
        <f t="shared" si="66"/>
        <v>1.2651644675218106E-3</v>
      </c>
      <c r="AA239" s="223"/>
      <c r="AB239" s="23"/>
      <c r="AC239" s="372"/>
      <c r="AD239" s="367"/>
      <c r="AE239" s="367"/>
      <c r="AF239" s="61">
        <v>1600</v>
      </c>
      <c r="AG239" s="14">
        <v>2341.6640000000002</v>
      </c>
      <c r="AH239" s="14">
        <v>33.289450000000002</v>
      </c>
      <c r="AI239" s="252">
        <v>2375.7126951410182</v>
      </c>
      <c r="AJ239" s="253">
        <v>32.997564584787966</v>
      </c>
      <c r="AK239" s="2">
        <f t="shared" si="73"/>
        <v>1.4540384590196549</v>
      </c>
      <c r="AL239" s="37">
        <f t="shared" si="73"/>
        <v>0.87681056674723079</v>
      </c>
      <c r="AM239" s="215">
        <f t="shared" si="67"/>
        <v>1159.3136408059838</v>
      </c>
      <c r="AN239" s="217">
        <f t="shared" si="67"/>
        <v>8.519709561350268E-2</v>
      </c>
      <c r="AO239" s="223"/>
      <c r="AP239" s="23"/>
      <c r="AQ239" s="372"/>
      <c r="AR239" s="367"/>
      <c r="AS239" s="367"/>
      <c r="AT239" s="61">
        <v>1600</v>
      </c>
      <c r="AU239" s="14">
        <v>2211.5940000000001</v>
      </c>
      <c r="AV239" s="14">
        <v>33.183019999999999</v>
      </c>
      <c r="AW239" s="252">
        <v>2205.7737263273475</v>
      </c>
      <c r="AX239" s="253">
        <v>32.974721208059663</v>
      </c>
      <c r="AY239" s="2">
        <f t="shared" si="74"/>
        <v>0.26317098313038229</v>
      </c>
      <c r="AZ239" s="37">
        <f t="shared" si="74"/>
        <v>0.62772704817203651</v>
      </c>
      <c r="BA239" s="215">
        <f t="shared" si="68"/>
        <v>33.875585624572373</v>
      </c>
      <c r="BB239" s="217">
        <f t="shared" si="68"/>
        <v>4.3388386723803601E-2</v>
      </c>
      <c r="BC239" s="223"/>
      <c r="BD239" s="23"/>
      <c r="BE239" s="136"/>
      <c r="BF239" s="136"/>
      <c r="BG239" s="136"/>
      <c r="BH239" s="136"/>
      <c r="BI239" s="136"/>
      <c r="BJ239" s="135"/>
      <c r="BK239" s="135"/>
      <c r="BL239" s="135"/>
      <c r="BM239" s="135"/>
      <c r="BN239" s="135"/>
      <c r="BO239" s="135"/>
      <c r="BP239" s="135"/>
      <c r="BQ239" s="135"/>
      <c r="BR239" s="135"/>
      <c r="BS239" s="20"/>
      <c r="BT239" s="20"/>
      <c r="BU239" s="8"/>
      <c r="BV239" s="20"/>
      <c r="BW239" s="20"/>
      <c r="CE239" s="6"/>
      <c r="CF239" s="6"/>
      <c r="CG239" s="20"/>
      <c r="CH239" s="135"/>
      <c r="CI239" s="135"/>
      <c r="CJ239" s="20"/>
      <c r="CK239" s="20"/>
      <c r="CL239" s="135"/>
      <c r="CM239" s="135"/>
      <c r="CN239" s="135"/>
      <c r="CO239" s="135"/>
      <c r="CP239" s="135"/>
      <c r="CQ239" s="135"/>
      <c r="CR239" s="135"/>
      <c r="DA239" s="135"/>
      <c r="DB239" s="135"/>
      <c r="DC239" s="135"/>
      <c r="DD239" s="135"/>
      <c r="DE239" s="135"/>
      <c r="DF239" s="135"/>
      <c r="DG239" s="135"/>
      <c r="DH239" s="135"/>
      <c r="DI239" s="135"/>
      <c r="DJ239" s="135"/>
      <c r="DK239" s="135"/>
      <c r="DL239" s="135"/>
      <c r="DM239" s="6"/>
      <c r="DN239" s="6"/>
      <c r="DW239" s="135"/>
      <c r="DX239" s="135"/>
      <c r="DY239" s="135"/>
      <c r="DZ239" s="135"/>
      <c r="EA239" s="135"/>
      <c r="EB239" s="135"/>
      <c r="EC239" s="135"/>
      <c r="ED239" s="135"/>
      <c r="EE239" s="135"/>
      <c r="EF239" s="135"/>
      <c r="EG239" s="135"/>
      <c r="EH239" s="135"/>
      <c r="EI239" s="135"/>
      <c r="EJ239" s="135"/>
      <c r="EK239" s="135"/>
      <c r="EL239" s="135"/>
      <c r="EM239" s="135"/>
      <c r="EN239" s="135"/>
      <c r="EO239" s="135"/>
      <c r="EP239" s="135"/>
      <c r="EQ239" s="135"/>
      <c r="ER239" s="135"/>
      <c r="ES239" s="135"/>
      <c r="ET239" s="135"/>
    </row>
    <row r="240" spans="2:150" x14ac:dyDescent="0.25"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27"/>
      <c r="O240" s="372"/>
      <c r="P240" s="367"/>
      <c r="Q240" s="367"/>
      <c r="R240" s="61">
        <v>1650</v>
      </c>
      <c r="S240" s="14">
        <v>2204.4029999999998</v>
      </c>
      <c r="T240" s="14">
        <v>32.570010000000003</v>
      </c>
      <c r="U240" s="252">
        <v>2202.5968021465519</v>
      </c>
      <c r="V240" s="253">
        <v>32.503421036723758</v>
      </c>
      <c r="W240" s="2">
        <f t="shared" si="72"/>
        <v>8.1935918860928977E-2</v>
      </c>
      <c r="X240" s="37">
        <f t="shared" si="72"/>
        <v>0.20444870381140734</v>
      </c>
      <c r="Y240" s="215">
        <f t="shared" si="66"/>
        <v>3.2623506857997437</v>
      </c>
      <c r="Z240" s="217">
        <f t="shared" si="66"/>
        <v>4.4340900302052054E-3</v>
      </c>
      <c r="AA240" s="223"/>
      <c r="AB240" s="23"/>
      <c r="AC240" s="372"/>
      <c r="AD240" s="367"/>
      <c r="AE240" s="367"/>
      <c r="AF240" s="61">
        <v>1650</v>
      </c>
      <c r="AG240" s="14">
        <v>2326.9749999999999</v>
      </c>
      <c r="AH240" s="14">
        <v>32.779850000000003</v>
      </c>
      <c r="AI240" s="252">
        <v>2362.5133837275766</v>
      </c>
      <c r="AJ240" s="253">
        <v>32.444837531905605</v>
      </c>
      <c r="AK240" s="2">
        <f t="shared" si="73"/>
        <v>1.5272353045295601</v>
      </c>
      <c r="AL240" s="37">
        <f t="shared" si="73"/>
        <v>1.0220073249096555</v>
      </c>
      <c r="AM240" s="215">
        <f t="shared" si="67"/>
        <v>1262.9767179684904</v>
      </c>
      <c r="AN240" s="217">
        <f t="shared" si="67"/>
        <v>0.11223335377869989</v>
      </c>
      <c r="AO240" s="223"/>
      <c r="AP240" s="23"/>
      <c r="AQ240" s="372"/>
      <c r="AR240" s="367"/>
      <c r="AS240" s="367"/>
      <c r="AT240" s="61">
        <v>1650</v>
      </c>
      <c r="AU240" s="14">
        <v>2197.7359999999999</v>
      </c>
      <c r="AV240" s="14">
        <v>32.664610000000003</v>
      </c>
      <c r="AW240" s="252">
        <v>2192.1534253306668</v>
      </c>
      <c r="AX240" s="253">
        <v>32.421729406901484</v>
      </c>
      <c r="AY240" s="2">
        <f t="shared" si="74"/>
        <v>0.25401479838038321</v>
      </c>
      <c r="AZ240" s="37">
        <f t="shared" si="74"/>
        <v>0.74355883354651764</v>
      </c>
      <c r="BA240" s="215">
        <f t="shared" si="68"/>
        <v>31.165139938679552</v>
      </c>
      <c r="BB240" s="217">
        <f t="shared" si="68"/>
        <v>5.8990982503888435E-2</v>
      </c>
      <c r="BC240" s="223"/>
      <c r="BD240" s="23"/>
      <c r="BE240" s="136"/>
      <c r="BF240" s="136"/>
      <c r="BG240" s="136"/>
      <c r="BH240" s="136"/>
      <c r="BI240" s="136"/>
      <c r="BJ240" s="135"/>
      <c r="BK240" s="135"/>
      <c r="BL240" s="135"/>
      <c r="BM240" s="135"/>
      <c r="BN240" s="135"/>
      <c r="BO240" s="135"/>
      <c r="BP240" s="135"/>
      <c r="BQ240" s="135"/>
      <c r="BR240" s="135"/>
      <c r="BS240" s="20"/>
      <c r="BT240" s="20"/>
      <c r="BU240" s="8"/>
      <c r="BV240" s="20"/>
      <c r="BW240" s="20"/>
      <c r="CE240" s="6"/>
      <c r="CF240" s="6"/>
      <c r="CG240" s="20"/>
      <c r="CH240" s="135"/>
      <c r="CI240" s="135"/>
      <c r="CJ240" s="20"/>
      <c r="CK240" s="20"/>
      <c r="CL240" s="135"/>
      <c r="CM240" s="135"/>
      <c r="CN240" s="135"/>
      <c r="CO240" s="135"/>
      <c r="CP240" s="135"/>
      <c r="CQ240" s="135"/>
      <c r="CR240" s="135"/>
      <c r="DA240" s="135"/>
      <c r="DB240" s="135"/>
      <c r="DC240" s="135"/>
      <c r="DD240" s="135"/>
      <c r="DE240" s="135"/>
      <c r="DF240" s="135"/>
      <c r="DG240" s="135"/>
      <c r="DH240" s="135"/>
      <c r="DI240" s="135"/>
      <c r="DJ240" s="135"/>
      <c r="DK240" s="135"/>
      <c r="DL240" s="135"/>
      <c r="DM240" s="6"/>
      <c r="DN240" s="6"/>
      <c r="DW240" s="135"/>
      <c r="DX240" s="135"/>
      <c r="DY240" s="135"/>
      <c r="DZ240" s="135"/>
      <c r="EA240" s="135"/>
      <c r="EB240" s="135"/>
      <c r="EC240" s="135"/>
      <c r="ED240" s="135"/>
      <c r="EE240" s="135"/>
      <c r="EF240" s="135"/>
      <c r="EG240" s="135"/>
      <c r="EH240" s="135"/>
      <c r="EI240" s="135"/>
      <c r="EJ240" s="135"/>
      <c r="EK240" s="135"/>
      <c r="EL240" s="135"/>
      <c r="EM240" s="135"/>
      <c r="EN240" s="135"/>
      <c r="EO240" s="135"/>
      <c r="EP240" s="135"/>
      <c r="EQ240" s="135"/>
      <c r="ER240" s="135"/>
      <c r="ES240" s="135"/>
      <c r="ET240" s="135"/>
    </row>
    <row r="241" spans="2:150" x14ac:dyDescent="0.25"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27"/>
      <c r="O241" s="373"/>
      <c r="P241" s="368"/>
      <c r="Q241" s="368"/>
      <c r="R241" s="204">
        <v>1700</v>
      </c>
      <c r="S241" s="16">
        <v>2190.529</v>
      </c>
      <c r="T241" s="16">
        <v>32.047879999999999</v>
      </c>
      <c r="U241" s="15">
        <v>2189.034207887265</v>
      </c>
      <c r="V241" s="17">
        <v>31.950326242366497</v>
      </c>
      <c r="W241" s="18">
        <f t="shared" si="72"/>
        <v>6.823886434441237E-2</v>
      </c>
      <c r="X241" s="38">
        <f t="shared" si="72"/>
        <v>0.30440003405374133</v>
      </c>
      <c r="Y241" s="18">
        <f t="shared" si="66"/>
        <v>2.2344034602948031</v>
      </c>
      <c r="Z241" s="38">
        <f t="shared" si="66"/>
        <v>9.5167356284160814E-3</v>
      </c>
      <c r="AA241" s="223"/>
      <c r="AB241" s="23"/>
      <c r="AC241" s="373"/>
      <c r="AD241" s="368"/>
      <c r="AE241" s="368"/>
      <c r="AF241" s="204">
        <v>1700</v>
      </c>
      <c r="AG241" s="16">
        <v>2312.3240000000001</v>
      </c>
      <c r="AH241" s="16">
        <v>32.269660000000002</v>
      </c>
      <c r="AI241" s="15">
        <v>2349.3581020602464</v>
      </c>
      <c r="AJ241" s="17">
        <v>31.891949028004991</v>
      </c>
      <c r="AK241" s="18">
        <f t="shared" si="73"/>
        <v>1.6015965781718464</v>
      </c>
      <c r="AL241" s="38">
        <f t="shared" si="73"/>
        <v>1.1704832712678446</v>
      </c>
      <c r="AM241" s="18">
        <f t="shared" si="67"/>
        <v>1371.5247154087442</v>
      </c>
      <c r="AN241" s="38">
        <f t="shared" si="67"/>
        <v>0.14266557836541607</v>
      </c>
      <c r="AO241" s="223"/>
      <c r="AP241" s="23"/>
      <c r="AQ241" s="373"/>
      <c r="AR241" s="368"/>
      <c r="AS241" s="368"/>
      <c r="AT241" s="204">
        <v>1700</v>
      </c>
      <c r="AU241" s="16">
        <v>2183.9160000000002</v>
      </c>
      <c r="AV241" s="16">
        <v>32.145710000000001</v>
      </c>
      <c r="AW241" s="15">
        <v>2178.5761401543223</v>
      </c>
      <c r="AX241" s="17">
        <v>31.868580291807472</v>
      </c>
      <c r="AY241" s="18">
        <f t="shared" si="74"/>
        <v>0.24450848135541353</v>
      </c>
      <c r="AZ241" s="38">
        <f t="shared" si="74"/>
        <v>0.86210479778648241</v>
      </c>
      <c r="BA241" s="18">
        <f t="shared" si="68"/>
        <v>28.514103171483129</v>
      </c>
      <c r="BB241" s="38">
        <f t="shared" si="68"/>
        <v>7.6800875162876286E-2</v>
      </c>
      <c r="BC241" s="223"/>
      <c r="BD241" s="23"/>
      <c r="BE241" s="136"/>
      <c r="BF241" s="136"/>
      <c r="BG241" s="136"/>
      <c r="BH241" s="136"/>
      <c r="BI241" s="136"/>
      <c r="BJ241" s="135"/>
      <c r="BK241" s="135"/>
      <c r="BL241" s="135"/>
      <c r="BM241" s="135"/>
      <c r="BN241" s="135"/>
      <c r="BO241" s="135"/>
      <c r="BP241" s="135"/>
      <c r="BQ241" s="135"/>
      <c r="BR241" s="135"/>
      <c r="BS241" s="20"/>
      <c r="BT241" s="20"/>
      <c r="BU241" s="8"/>
      <c r="BV241" s="20"/>
      <c r="BW241" s="20"/>
      <c r="CE241" s="6"/>
      <c r="CF241" s="6"/>
      <c r="CG241" s="20"/>
      <c r="CH241" s="135"/>
      <c r="CI241" s="135"/>
      <c r="CJ241" s="20"/>
      <c r="CK241" s="20"/>
      <c r="CL241" s="135"/>
      <c r="CM241" s="135"/>
      <c r="CN241" s="135"/>
      <c r="CO241" s="135"/>
      <c r="CP241" s="135"/>
      <c r="CQ241" s="135"/>
      <c r="CR241" s="135"/>
      <c r="DA241" s="135"/>
      <c r="DB241" s="135"/>
      <c r="DC241" s="135"/>
      <c r="DD241" s="135"/>
      <c r="DE241" s="135"/>
      <c r="DF241" s="135"/>
      <c r="DG241" s="135"/>
      <c r="DH241" s="135"/>
      <c r="DI241" s="135"/>
      <c r="DJ241" s="135"/>
      <c r="DK241" s="135"/>
      <c r="DL241" s="135"/>
      <c r="DM241" s="6"/>
      <c r="DN241" s="6"/>
      <c r="DW241" s="135"/>
      <c r="DX241" s="135"/>
      <c r="DY241" s="135"/>
      <c r="DZ241" s="135"/>
      <c r="EA241" s="135"/>
      <c r="EB241" s="135"/>
      <c r="EC241" s="135"/>
      <c r="ED241" s="135"/>
      <c r="EE241" s="135"/>
      <c r="EF241" s="135"/>
      <c r="EG241" s="135"/>
      <c r="EH241" s="135"/>
      <c r="EI241" s="135"/>
      <c r="EJ241" s="135"/>
      <c r="EK241" s="135"/>
      <c r="EL241" s="135"/>
      <c r="EM241" s="135"/>
      <c r="EN241" s="135"/>
      <c r="EO241" s="135"/>
      <c r="EP241" s="135"/>
      <c r="EQ241" s="135"/>
      <c r="ER241" s="135"/>
      <c r="ES241" s="135"/>
      <c r="ET241" s="135"/>
    </row>
    <row r="242" spans="2:150" x14ac:dyDescent="0.25"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27"/>
      <c r="O242" s="371">
        <v>31</v>
      </c>
      <c r="P242" s="366">
        <v>1071</v>
      </c>
      <c r="Q242" s="366">
        <v>0.28000000000000003</v>
      </c>
      <c r="R242" s="61">
        <v>0</v>
      </c>
      <c r="S242" s="14">
        <v>2683.1</v>
      </c>
      <c r="T242" s="14">
        <v>48.333329999999997</v>
      </c>
      <c r="U242" s="252">
        <v>2671.0400397805338</v>
      </c>
      <c r="V242" s="253">
        <v>48.342171648492808</v>
      </c>
      <c r="W242" s="2">
        <f>ABS(S242-U242)/S242*100</f>
        <v>0.4494785963797891</v>
      </c>
      <c r="X242" s="37">
        <f>ABS(T242-V242)/T242*100</f>
        <v>1.8293067108787604E-2</v>
      </c>
      <c r="Y242" s="215">
        <f t="shared" si="66"/>
        <v>145.44264049510531</v>
      </c>
      <c r="Z242" s="217">
        <f t="shared" si="66"/>
        <v>7.8174748070440663E-5</v>
      </c>
      <c r="AA242" s="223"/>
      <c r="AB242" s="23"/>
      <c r="AC242" s="371">
        <v>31</v>
      </c>
      <c r="AD242" s="366">
        <v>1151</v>
      </c>
      <c r="AE242" s="366">
        <v>0.3044</v>
      </c>
      <c r="AF242" s="61">
        <v>0</v>
      </c>
      <c r="AG242" s="14">
        <v>2843.7</v>
      </c>
      <c r="AH242" s="14">
        <v>48.333329999999997</v>
      </c>
      <c r="AI242" s="252">
        <v>2830.6025574250866</v>
      </c>
      <c r="AJ242" s="253">
        <v>48.355840254748749</v>
      </c>
      <c r="AK242" s="2">
        <f>ABS(AG242-AI242)/AG242*100</f>
        <v>0.46057750729377933</v>
      </c>
      <c r="AL242" s="37">
        <f>ABS(AH242-AJ242)/AH242*100</f>
        <v>4.6572944071414789E-2</v>
      </c>
      <c r="AM242" s="215">
        <f t="shared" si="67"/>
        <v>171.54300200314898</v>
      </c>
      <c r="AN242" s="217">
        <f t="shared" si="67"/>
        <v>5.0671156885372754E-4</v>
      </c>
      <c r="AO242" s="223"/>
      <c r="AP242" s="23"/>
      <c r="AQ242" s="371">
        <v>35</v>
      </c>
      <c r="AR242" s="366">
        <v>1071</v>
      </c>
      <c r="AS242" s="366">
        <v>0.3044</v>
      </c>
      <c r="AT242" s="61">
        <v>0</v>
      </c>
      <c r="AU242" s="14">
        <v>2672.6</v>
      </c>
      <c r="AV242" s="14">
        <v>48.333329999999997</v>
      </c>
      <c r="AW242" s="252">
        <v>2659.1658963043951</v>
      </c>
      <c r="AX242" s="253">
        <v>48.349674902127923</v>
      </c>
      <c r="AY242" s="2">
        <f>ABS(AU242-AW242)/AU242*100</f>
        <v>0.50266046904156214</v>
      </c>
      <c r="AZ242" s="37">
        <f>ABS(AV242-AX242)/AV242*100</f>
        <v>3.3817041217574451E-2</v>
      </c>
      <c r="BA242" s="215">
        <f t="shared" si="68"/>
        <v>180.47514210426229</v>
      </c>
      <c r="BB242" s="217">
        <f t="shared" si="68"/>
        <v>2.6715582557148887E-4</v>
      </c>
      <c r="BC242" s="223"/>
      <c r="BD242" s="23"/>
      <c r="BE242" s="136"/>
      <c r="BF242" s="136"/>
      <c r="BG242" s="136"/>
      <c r="BH242" s="136"/>
      <c r="BI242" s="136"/>
      <c r="BJ242" s="135"/>
      <c r="BK242" s="135"/>
      <c r="BL242" s="135"/>
      <c r="BM242" s="135"/>
      <c r="BN242" s="135"/>
      <c r="BO242" s="135"/>
      <c r="BP242" s="135"/>
      <c r="BQ242" s="135"/>
      <c r="BR242" s="135"/>
      <c r="BS242" s="20"/>
      <c r="BT242" s="20"/>
      <c r="BU242" s="8"/>
      <c r="BV242" s="20"/>
      <c r="BW242" s="20"/>
      <c r="CE242" s="6"/>
      <c r="CF242" s="6"/>
      <c r="CG242" s="20"/>
      <c r="CH242" s="135"/>
      <c r="CI242" s="135"/>
      <c r="CJ242" s="20"/>
      <c r="CK242" s="20"/>
      <c r="CL242" s="135"/>
      <c r="CM242" s="135"/>
      <c r="CN242" s="135"/>
      <c r="CO242" s="135"/>
      <c r="CP242" s="135"/>
      <c r="CQ242" s="135"/>
      <c r="CR242" s="135"/>
      <c r="DA242" s="135"/>
      <c r="DB242" s="135"/>
      <c r="DC242" s="135"/>
      <c r="DD242" s="135"/>
      <c r="DE242" s="135"/>
      <c r="DF242" s="135"/>
      <c r="DG242" s="135"/>
      <c r="DH242" s="135"/>
      <c r="DI242" s="135"/>
      <c r="DJ242" s="135"/>
      <c r="DK242" s="135"/>
      <c r="DL242" s="135"/>
      <c r="DM242" s="6"/>
      <c r="DN242" s="6"/>
      <c r="DW242" s="135"/>
      <c r="DX242" s="135"/>
      <c r="DY242" s="135"/>
      <c r="DZ242" s="135"/>
      <c r="EA242" s="135"/>
      <c r="EB242" s="135"/>
      <c r="EC242" s="135"/>
      <c r="ED242" s="135"/>
      <c r="EE242" s="135"/>
      <c r="EF242" s="135"/>
      <c r="EG242" s="135"/>
      <c r="EH242" s="135"/>
      <c r="EI242" s="135"/>
      <c r="EJ242" s="135"/>
      <c r="EK242" s="135"/>
      <c r="EL242" s="135"/>
      <c r="EM242" s="135"/>
      <c r="EN242" s="135"/>
      <c r="EO242" s="135"/>
      <c r="EP242" s="135"/>
      <c r="EQ242" s="135"/>
      <c r="ER242" s="135"/>
      <c r="ES242" s="135"/>
      <c r="ET242" s="135"/>
    </row>
    <row r="243" spans="2:150" x14ac:dyDescent="0.25"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27"/>
      <c r="O243" s="372"/>
      <c r="P243" s="367"/>
      <c r="Q243" s="367"/>
      <c r="R243" s="61">
        <v>50</v>
      </c>
      <c r="S243" s="14">
        <v>2675.7080000000001</v>
      </c>
      <c r="T243" s="14">
        <v>48.135170000000002</v>
      </c>
      <c r="U243" s="252">
        <v>2656.440906315559</v>
      </c>
      <c r="V243" s="253">
        <v>48.198758121980227</v>
      </c>
      <c r="W243" s="2">
        <f t="shared" ref="W243:X306" si="75">ABS(S243-U243)/S243*100</f>
        <v>0.72007460023444558</v>
      </c>
      <c r="X243" s="37">
        <f t="shared" si="75"/>
        <v>0.13210324588076522</v>
      </c>
      <c r="Y243" s="215">
        <f t="shared" si="66"/>
        <v>371.22089904502928</v>
      </c>
      <c r="Z243" s="217">
        <f t="shared" si="66"/>
        <v>4.0434492569718901E-3</v>
      </c>
      <c r="AA243" s="223"/>
      <c r="AB243" s="23"/>
      <c r="AC243" s="372"/>
      <c r="AD243" s="367"/>
      <c r="AE243" s="367"/>
      <c r="AF243" s="61">
        <v>50</v>
      </c>
      <c r="AG243" s="14">
        <v>2835.8890000000001</v>
      </c>
      <c r="AH243" s="14">
        <v>48.142580000000002</v>
      </c>
      <c r="AI243" s="252">
        <v>2816.3997909484287</v>
      </c>
      <c r="AJ243" s="253">
        <v>48.208265671208018</v>
      </c>
      <c r="AK243" s="2">
        <f t="shared" ref="AK243:AL306" si="76">ABS(AG243-AI243)/AG243*100</f>
        <v>0.68723455154878699</v>
      </c>
      <c r="AL243" s="37">
        <f t="shared" si="76"/>
        <v>0.13643986510073952</v>
      </c>
      <c r="AM243" s="215">
        <f t="shared" si="67"/>
        <v>379.82926945585177</v>
      </c>
      <c r="AN243" s="217">
        <f t="shared" si="67"/>
        <v>4.3146074020475305E-3</v>
      </c>
      <c r="AO243" s="223"/>
      <c r="AP243" s="23"/>
      <c r="AQ243" s="372"/>
      <c r="AR243" s="367"/>
      <c r="AS243" s="367"/>
      <c r="AT243" s="61">
        <v>50</v>
      </c>
      <c r="AU243" s="14">
        <v>2665.2350000000001</v>
      </c>
      <c r="AV243" s="14">
        <v>48.135550000000002</v>
      </c>
      <c r="AW243" s="252">
        <v>2644.5360792728466</v>
      </c>
      <c r="AX243" s="253">
        <v>48.202290894811412</v>
      </c>
      <c r="AY243" s="2">
        <f t="shared" ref="AY243:AZ306" si="77">ABS(AU243-AW243)/AU243*100</f>
        <v>0.77662647860896183</v>
      </c>
      <c r="AZ243" s="37">
        <f t="shared" si="77"/>
        <v>0.1386519834330554</v>
      </c>
      <c r="BA243" s="215">
        <f t="shared" si="68"/>
        <v>428.44531926898742</v>
      </c>
      <c r="BB243" s="217">
        <f t="shared" si="68"/>
        <v>4.4543470402277074E-3</v>
      </c>
      <c r="BC243" s="223"/>
      <c r="BD243" s="23"/>
      <c r="BE243" s="136"/>
      <c r="BF243" s="136"/>
      <c r="BG243" s="136"/>
      <c r="BH243" s="136"/>
      <c r="BI243" s="136"/>
      <c r="BJ243" s="135"/>
      <c r="BK243" s="135"/>
      <c r="BL243" s="135"/>
      <c r="BM243" s="135"/>
      <c r="BN243" s="135"/>
      <c r="BO243" s="135"/>
      <c r="BP243" s="135"/>
      <c r="BQ243" s="135"/>
      <c r="BR243" s="135"/>
      <c r="BS243" s="20"/>
      <c r="BT243" s="20"/>
      <c r="BU243" s="8"/>
      <c r="BV243" s="20"/>
      <c r="BW243" s="20"/>
      <c r="CE243" s="6"/>
      <c r="CF243" s="6"/>
      <c r="CG243" s="20"/>
      <c r="CH243" s="135"/>
      <c r="CI243" s="135"/>
      <c r="CJ243" s="20"/>
      <c r="CK243" s="20"/>
      <c r="CL243" s="135"/>
      <c r="CM243" s="135"/>
      <c r="CN243" s="135"/>
      <c r="CO243" s="135"/>
      <c r="CP243" s="135"/>
      <c r="CQ243" s="135"/>
      <c r="CR243" s="135"/>
      <c r="DA243" s="135"/>
      <c r="DB243" s="135"/>
      <c r="DC243" s="135"/>
      <c r="DD243" s="135"/>
      <c r="DE243" s="135"/>
      <c r="DF243" s="135"/>
      <c r="DG243" s="135"/>
      <c r="DH243" s="135"/>
      <c r="DI243" s="135"/>
      <c r="DJ243" s="135"/>
      <c r="DK243" s="135"/>
      <c r="DL243" s="135"/>
      <c r="DM243" s="6"/>
      <c r="DN243" s="6"/>
      <c r="DW243" s="135"/>
      <c r="DX243" s="135"/>
      <c r="DY243" s="135"/>
      <c r="DZ243" s="135"/>
      <c r="EA243" s="135"/>
      <c r="EB243" s="135"/>
      <c r="EC243" s="135"/>
      <c r="ED243" s="135"/>
      <c r="EE243" s="135"/>
      <c r="EF243" s="135"/>
      <c r="EG243" s="135"/>
      <c r="EH243" s="135"/>
      <c r="EI243" s="135"/>
      <c r="EJ243" s="135"/>
      <c r="EK243" s="135"/>
      <c r="EL243" s="135"/>
      <c r="EM243" s="135"/>
      <c r="EN243" s="135"/>
      <c r="EO243" s="135"/>
      <c r="EP243" s="135"/>
      <c r="EQ243" s="135"/>
      <c r="ER243" s="135"/>
      <c r="ES243" s="135"/>
      <c r="ET243" s="135"/>
    </row>
    <row r="244" spans="2:150" x14ac:dyDescent="0.25"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27"/>
      <c r="O244" s="372"/>
      <c r="P244" s="367"/>
      <c r="Q244" s="367"/>
      <c r="R244" s="61">
        <v>100</v>
      </c>
      <c r="S244" s="14">
        <v>2648.806</v>
      </c>
      <c r="T244" s="14">
        <v>47.385449999999999</v>
      </c>
      <c r="U244" s="252">
        <v>2641.8253056053422</v>
      </c>
      <c r="V244" s="253">
        <v>47.985958260345342</v>
      </c>
      <c r="W244" s="2">
        <f t="shared" si="75"/>
        <v>0.26354117268904564</v>
      </c>
      <c r="X244" s="37">
        <f t="shared" si="75"/>
        <v>1.2672840721051359</v>
      </c>
      <c r="Y244" s="215">
        <f t="shared" si="66"/>
        <v>48.73009423160687</v>
      </c>
      <c r="Z244" s="217">
        <f t="shared" si="66"/>
        <v>0.3606101707429904</v>
      </c>
      <c r="AA244" s="223"/>
      <c r="AB244" s="23"/>
      <c r="AC244" s="372"/>
      <c r="AD244" s="367"/>
      <c r="AE244" s="367"/>
      <c r="AF244" s="61">
        <v>100</v>
      </c>
      <c r="AG244" s="14">
        <v>2807.462</v>
      </c>
      <c r="AH244" s="14">
        <v>47.388129999999997</v>
      </c>
      <c r="AI244" s="252">
        <v>2802.1821260574661</v>
      </c>
      <c r="AJ244" s="253">
        <v>47.991162532558967</v>
      </c>
      <c r="AK244" s="2">
        <f t="shared" si="76"/>
        <v>0.18806573134503221</v>
      </c>
      <c r="AL244" s="37">
        <f t="shared" si="76"/>
        <v>1.2725392045623451</v>
      </c>
      <c r="AM244" s="215">
        <f t="shared" si="67"/>
        <v>27.877068849048133</v>
      </c>
      <c r="AN244" s="217">
        <f t="shared" si="67"/>
        <v>0.36364823532448526</v>
      </c>
      <c r="AO244" s="223"/>
      <c r="AP244" s="23"/>
      <c r="AQ244" s="372"/>
      <c r="AR244" s="367"/>
      <c r="AS244" s="367"/>
      <c r="AT244" s="61">
        <v>100</v>
      </c>
      <c r="AU244" s="14">
        <v>2638.433</v>
      </c>
      <c r="AV244" s="14">
        <v>47.388199999999998</v>
      </c>
      <c r="AW244" s="252">
        <v>2629.8902713594866</v>
      </c>
      <c r="AX244" s="253">
        <v>47.984916157762484</v>
      </c>
      <c r="AY244" s="2">
        <f t="shared" si="77"/>
        <v>0.32378038936419307</v>
      </c>
      <c r="AZ244" s="37">
        <f t="shared" si="77"/>
        <v>1.2592083214017127</v>
      </c>
      <c r="BA244" s="215">
        <f t="shared" si="68"/>
        <v>72.978212625447242</v>
      </c>
      <c r="BB244" s="217">
        <f t="shared" si="68"/>
        <v>0.35607017293482457</v>
      </c>
      <c r="BC244" s="223"/>
      <c r="BD244" s="23"/>
      <c r="BE244" s="136"/>
      <c r="BF244" s="136"/>
      <c r="BG244" s="136"/>
      <c r="BH244" s="136"/>
      <c r="BI244" s="136"/>
      <c r="BJ244" s="135"/>
      <c r="BK244" s="135"/>
      <c r="BL244" s="135"/>
      <c r="BM244" s="135"/>
      <c r="BN244" s="135"/>
      <c r="BO244" s="135"/>
      <c r="BP244" s="135"/>
      <c r="BQ244" s="135"/>
      <c r="BR244" s="135"/>
      <c r="BS244" s="20"/>
      <c r="BT244" s="20"/>
      <c r="BU244" s="8"/>
      <c r="BV244" s="20"/>
      <c r="BW244" s="20"/>
      <c r="CE244" s="6"/>
      <c r="CF244" s="6"/>
      <c r="CG244" s="20"/>
      <c r="CH244" s="135"/>
      <c r="CI244" s="135"/>
      <c r="CJ244" s="20"/>
      <c r="CK244" s="20"/>
      <c r="CL244" s="135"/>
      <c r="CM244" s="135"/>
      <c r="CN244" s="135"/>
      <c r="CO244" s="135"/>
      <c r="CP244" s="135"/>
      <c r="CQ244" s="135"/>
      <c r="CR244" s="135"/>
      <c r="DA244" s="135"/>
      <c r="DB244" s="135"/>
      <c r="DC244" s="135"/>
      <c r="DD244" s="135"/>
      <c r="DE244" s="135"/>
      <c r="DF244" s="135"/>
      <c r="DG244" s="135"/>
      <c r="DH244" s="135"/>
      <c r="DI244" s="135"/>
      <c r="DJ244" s="135"/>
      <c r="DK244" s="135"/>
      <c r="DL244" s="135"/>
      <c r="DM244" s="6"/>
      <c r="DN244" s="6"/>
      <c r="DW244" s="135"/>
      <c r="DX244" s="135"/>
      <c r="DY244" s="135"/>
      <c r="DZ244" s="135"/>
      <c r="EA244" s="135"/>
      <c r="EB244" s="135"/>
      <c r="EC244" s="135"/>
      <c r="ED244" s="135"/>
      <c r="EE244" s="135"/>
      <c r="EF244" s="135"/>
      <c r="EG244" s="135"/>
      <c r="EH244" s="135"/>
      <c r="EI244" s="135"/>
      <c r="EJ244" s="135"/>
      <c r="EK244" s="135"/>
      <c r="EL244" s="135"/>
      <c r="EM244" s="135"/>
      <c r="EN244" s="135"/>
      <c r="EO244" s="135"/>
      <c r="EP244" s="135"/>
      <c r="EQ244" s="135"/>
      <c r="ER244" s="135"/>
      <c r="ES244" s="135"/>
      <c r="ET244" s="135"/>
    </row>
    <row r="245" spans="2:150" x14ac:dyDescent="0.25"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27"/>
      <c r="O245" s="372"/>
      <c r="P245" s="367"/>
      <c r="Q245" s="367"/>
      <c r="R245" s="61">
        <v>150</v>
      </c>
      <c r="S245" s="14">
        <v>2635.4029999999998</v>
      </c>
      <c r="T245" s="14">
        <v>46.998649999999998</v>
      </c>
      <c r="U245" s="252">
        <v>2627.2028596299215</v>
      </c>
      <c r="V245" s="253">
        <v>47.715484746257275</v>
      </c>
      <c r="W245" s="2">
        <f t="shared" si="75"/>
        <v>0.31115318492383581</v>
      </c>
      <c r="X245" s="37">
        <f t="shared" si="75"/>
        <v>1.5252241208146975</v>
      </c>
      <c r="Y245" s="215">
        <f t="shared" si="66"/>
        <v>67.24230208898814</v>
      </c>
      <c r="Z245" s="217">
        <f t="shared" si="66"/>
        <v>0.51385205344173446</v>
      </c>
      <c r="AA245" s="223"/>
      <c r="AB245" s="23"/>
      <c r="AC245" s="372"/>
      <c r="AD245" s="367"/>
      <c r="AE245" s="367"/>
      <c r="AF245" s="61">
        <v>150</v>
      </c>
      <c r="AG245" s="14">
        <v>2793.299</v>
      </c>
      <c r="AH245" s="14">
        <v>46.995489999999997</v>
      </c>
      <c r="AI245" s="252">
        <v>2787.9592084532728</v>
      </c>
      <c r="AJ245" s="253">
        <v>47.71642404371196</v>
      </c>
      <c r="AK245" s="2">
        <f t="shared" si="76"/>
        <v>0.1911643381795918</v>
      </c>
      <c r="AL245" s="37">
        <f t="shared" si="76"/>
        <v>1.53404942412977</v>
      </c>
      <c r="AM245" s="215">
        <f t="shared" si="67"/>
        <v>28.513373762498791</v>
      </c>
      <c r="AN245" s="217">
        <f t="shared" si="67"/>
        <v>0.5197458953828834</v>
      </c>
      <c r="AO245" s="223"/>
      <c r="AP245" s="23"/>
      <c r="AQ245" s="372"/>
      <c r="AR245" s="367"/>
      <c r="AS245" s="367"/>
      <c r="AT245" s="61">
        <v>150</v>
      </c>
      <c r="AU245" s="14">
        <v>2625.08</v>
      </c>
      <c r="AV245" s="14">
        <v>47.002940000000002</v>
      </c>
      <c r="AW245" s="252">
        <v>2615.238179903627</v>
      </c>
      <c r="AX245" s="253">
        <v>47.709586352330042</v>
      </c>
      <c r="AY245" s="2">
        <f t="shared" si="77"/>
        <v>0.3749150538792298</v>
      </c>
      <c r="AZ245" s="37">
        <f t="shared" si="77"/>
        <v>1.5034088342772598</v>
      </c>
      <c r="BA245" s="215">
        <f t="shared" si="68"/>
        <v>96.861422809369188</v>
      </c>
      <c r="BB245" s="217">
        <f t="shared" si="68"/>
        <v>0.49934906726135092</v>
      </c>
      <c r="BC245" s="223"/>
      <c r="BD245" s="23"/>
      <c r="BE245" s="136"/>
      <c r="BF245" s="136"/>
      <c r="BG245" s="136"/>
      <c r="BH245" s="136"/>
      <c r="BI245" s="136"/>
      <c r="BJ245" s="135"/>
      <c r="BK245" s="135"/>
      <c r="BL245" s="135"/>
      <c r="BM245" s="135"/>
      <c r="BN245" s="135"/>
      <c r="BO245" s="135"/>
      <c r="BP245" s="135"/>
      <c r="BQ245" s="135"/>
      <c r="BR245" s="135"/>
      <c r="BS245" s="20"/>
      <c r="BT245" s="20"/>
      <c r="BU245" s="8"/>
      <c r="BV245" s="20"/>
      <c r="BW245" s="20"/>
      <c r="CE245" s="6"/>
      <c r="CF245" s="6"/>
      <c r="CG245" s="20"/>
      <c r="CH245" s="135"/>
      <c r="CI245" s="135"/>
      <c r="CJ245" s="20"/>
      <c r="CK245" s="20"/>
      <c r="CL245" s="135"/>
      <c r="CM245" s="135"/>
      <c r="CN245" s="135"/>
      <c r="CO245" s="135"/>
      <c r="CP245" s="135"/>
      <c r="CQ245" s="135"/>
      <c r="CR245" s="135"/>
      <c r="DA245" s="135"/>
      <c r="DB245" s="135"/>
      <c r="DC245" s="135"/>
      <c r="DD245" s="135"/>
      <c r="DE245" s="135"/>
      <c r="DF245" s="135"/>
      <c r="DG245" s="135"/>
      <c r="DH245" s="135"/>
      <c r="DI245" s="135"/>
      <c r="DJ245" s="135"/>
      <c r="DK245" s="135"/>
      <c r="DL245" s="135"/>
      <c r="DM245" s="6"/>
      <c r="DN245" s="6"/>
      <c r="DW245" s="135"/>
      <c r="DX245" s="135"/>
      <c r="DY245" s="135"/>
      <c r="DZ245" s="135"/>
      <c r="EA245" s="135"/>
      <c r="EB245" s="135"/>
      <c r="EC245" s="135"/>
      <c r="ED245" s="135"/>
      <c r="EE245" s="135"/>
      <c r="EF245" s="135"/>
      <c r="EG245" s="135"/>
      <c r="EH245" s="135"/>
      <c r="EI245" s="135"/>
      <c r="EJ245" s="135"/>
      <c r="EK245" s="135"/>
      <c r="EL245" s="135"/>
      <c r="EM245" s="135"/>
      <c r="EN245" s="135"/>
      <c r="EO245" s="135"/>
      <c r="EP245" s="135"/>
      <c r="EQ245" s="135"/>
      <c r="ER245" s="135"/>
      <c r="ES245" s="135"/>
      <c r="ET245" s="135"/>
    </row>
    <row r="246" spans="2:150" x14ac:dyDescent="0.25"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27"/>
      <c r="O246" s="372"/>
      <c r="P246" s="367"/>
      <c r="Q246" s="367"/>
      <c r="R246" s="61">
        <v>200</v>
      </c>
      <c r="S246" s="14">
        <v>2622.03</v>
      </c>
      <c r="T246" s="14">
        <v>46.609540000000003</v>
      </c>
      <c r="U246" s="252">
        <v>2612.5815832201492</v>
      </c>
      <c r="V246" s="253">
        <v>47.397068531469436</v>
      </c>
      <c r="W246" s="2">
        <f t="shared" si="75"/>
        <v>0.36034739418889022</v>
      </c>
      <c r="X246" s="37">
        <f t="shared" si="75"/>
        <v>1.6896294867304713</v>
      </c>
      <c r="Y246" s="215">
        <f t="shared" si="66"/>
        <v>89.272579645769156</v>
      </c>
      <c r="Z246" s="217">
        <f t="shared" si="66"/>
        <v>0.62020118787840295</v>
      </c>
      <c r="AA246" s="223"/>
      <c r="AB246" s="23"/>
      <c r="AC246" s="372"/>
      <c r="AD246" s="367"/>
      <c r="AE246" s="367"/>
      <c r="AF246" s="61">
        <v>200</v>
      </c>
      <c r="AG246" s="14">
        <v>2779.1680000000001</v>
      </c>
      <c r="AH246" s="14">
        <v>46.601300000000002</v>
      </c>
      <c r="AI246" s="252">
        <v>2773.7390516067103</v>
      </c>
      <c r="AJ246" s="253">
        <v>47.393903965864041</v>
      </c>
      <c r="AK246" s="2">
        <f t="shared" si="76"/>
        <v>0.19534437620503076</v>
      </c>
      <c r="AL246" s="37">
        <f t="shared" si="76"/>
        <v>1.7008194317841756</v>
      </c>
      <c r="AM246" s="215">
        <f t="shared" si="67"/>
        <v>29.47348065700422</v>
      </c>
      <c r="AN246" s="217">
        <f t="shared" si="67"/>
        <v>0.62822104670340295</v>
      </c>
      <c r="AO246" s="223"/>
      <c r="AP246" s="23"/>
      <c r="AQ246" s="372"/>
      <c r="AR246" s="367"/>
      <c r="AS246" s="367"/>
      <c r="AT246" s="61">
        <v>200</v>
      </c>
      <c r="AU246" s="14">
        <v>2611.7579999999998</v>
      </c>
      <c r="AV246" s="14">
        <v>46.61063</v>
      </c>
      <c r="AW246" s="252">
        <v>2600.5878603289734</v>
      </c>
      <c r="AX246" s="253">
        <v>47.386263005579536</v>
      </c>
      <c r="AY246" s="2">
        <f t="shared" si="77"/>
        <v>0.42768662605901431</v>
      </c>
      <c r="AZ246" s="37">
        <f t="shared" si="77"/>
        <v>1.6640689164242919</v>
      </c>
      <c r="BA246" s="215">
        <f t="shared" si="68"/>
        <v>124.77202027023756</v>
      </c>
      <c r="BB246" s="217">
        <f t="shared" si="68"/>
        <v>0.60160655934434448</v>
      </c>
      <c r="BC246" s="223"/>
      <c r="BD246" s="23"/>
      <c r="BE246" s="136"/>
      <c r="BF246" s="136"/>
      <c r="BG246" s="136"/>
      <c r="BH246" s="136"/>
      <c r="BI246" s="136"/>
      <c r="BJ246" s="135"/>
      <c r="BK246" s="135"/>
      <c r="BL246" s="135"/>
      <c r="BM246" s="135"/>
      <c r="BN246" s="135"/>
      <c r="BO246" s="135"/>
      <c r="BP246" s="135"/>
      <c r="BQ246" s="135"/>
      <c r="BR246" s="135"/>
      <c r="BS246" s="20"/>
      <c r="BT246" s="20"/>
      <c r="BU246" s="8"/>
      <c r="BV246" s="20"/>
      <c r="BW246" s="20"/>
      <c r="CE246" s="6"/>
      <c r="CF246" s="6"/>
      <c r="CG246" s="20"/>
      <c r="CH246" s="135"/>
      <c r="CI246" s="135"/>
      <c r="CJ246" s="20"/>
      <c r="CK246" s="20"/>
      <c r="CL246" s="135"/>
      <c r="CM246" s="135"/>
      <c r="CN246" s="135"/>
      <c r="CO246" s="135"/>
      <c r="CP246" s="135"/>
      <c r="CQ246" s="135"/>
      <c r="CR246" s="135"/>
      <c r="DA246" s="135"/>
      <c r="DB246" s="135"/>
      <c r="DC246" s="135"/>
      <c r="DD246" s="135"/>
      <c r="DE246" s="135"/>
      <c r="DF246" s="135"/>
      <c r="DG246" s="135"/>
      <c r="DH246" s="135"/>
      <c r="DI246" s="135"/>
      <c r="DJ246" s="135"/>
      <c r="DK246" s="135"/>
      <c r="DL246" s="135"/>
      <c r="DM246" s="6"/>
      <c r="DN246" s="6"/>
      <c r="DW246" s="135"/>
      <c r="DX246" s="135"/>
      <c r="DY246" s="135"/>
      <c r="DZ246" s="135"/>
      <c r="EA246" s="135"/>
      <c r="EB246" s="135"/>
      <c r="EC246" s="135"/>
      <c r="ED246" s="135"/>
      <c r="EE246" s="135"/>
      <c r="EF246" s="135"/>
      <c r="EG246" s="135"/>
      <c r="EH246" s="135"/>
      <c r="EI246" s="135"/>
      <c r="EJ246" s="135"/>
      <c r="EK246" s="135"/>
      <c r="EL246" s="135"/>
      <c r="EM246" s="135"/>
      <c r="EN246" s="135"/>
      <c r="EO246" s="135"/>
      <c r="EP246" s="135"/>
      <c r="EQ246" s="135"/>
      <c r="ER246" s="135"/>
      <c r="ES246" s="135"/>
      <c r="ET246" s="135"/>
    </row>
    <row r="247" spans="2:150" x14ac:dyDescent="0.25"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27"/>
      <c r="O247" s="372"/>
      <c r="P247" s="367"/>
      <c r="Q247" s="367"/>
      <c r="R247" s="61">
        <v>250</v>
      </c>
      <c r="S247" s="14">
        <v>2608.6869999999999</v>
      </c>
      <c r="T247" s="14">
        <v>46.205309999999997</v>
      </c>
      <c r="U247" s="252">
        <v>2597.9681560318068</v>
      </c>
      <c r="V247" s="253">
        <v>47.038797137438081</v>
      </c>
      <c r="W247" s="2">
        <f t="shared" si="75"/>
        <v>0.41089038156716928</v>
      </c>
      <c r="X247" s="37">
        <f t="shared" si="75"/>
        <v>1.8038773843051457</v>
      </c>
      <c r="Y247" s="215">
        <f t="shared" si="66"/>
        <v>114.8936160144705</v>
      </c>
      <c r="Z247" s="217">
        <f t="shared" si="66"/>
        <v>0.69470080827473135</v>
      </c>
      <c r="AA247" s="223"/>
      <c r="AB247" s="23"/>
      <c r="AC247" s="372"/>
      <c r="AD247" s="367"/>
      <c r="AE247" s="367"/>
      <c r="AF247" s="61">
        <v>250</v>
      </c>
      <c r="AG247" s="14">
        <v>2765.0680000000002</v>
      </c>
      <c r="AH247" s="14">
        <v>46.202030000000001</v>
      </c>
      <c r="AI247" s="252">
        <v>2759.5283167072716</v>
      </c>
      <c r="AJ247" s="253">
        <v>47.0317694514263</v>
      </c>
      <c r="AK247" s="2">
        <f t="shared" si="76"/>
        <v>0.20034528238468524</v>
      </c>
      <c r="AL247" s="37">
        <f t="shared" si="76"/>
        <v>1.7958939280942827</v>
      </c>
      <c r="AM247" s="215">
        <f t="shared" si="67"/>
        <v>30.688090983736036</v>
      </c>
      <c r="AN247" s="217">
        <f t="shared" si="67"/>
        <v>0.68846755725321562</v>
      </c>
      <c r="AO247" s="223"/>
      <c r="AP247" s="23"/>
      <c r="AQ247" s="372"/>
      <c r="AR247" s="367"/>
      <c r="AS247" s="367"/>
      <c r="AT247" s="61">
        <v>250</v>
      </c>
      <c r="AU247" s="14">
        <v>2598.4659999999999</v>
      </c>
      <c r="AV247" s="14">
        <v>46.19903</v>
      </c>
      <c r="AW247" s="252">
        <v>2585.9460008745277</v>
      </c>
      <c r="AX247" s="253">
        <v>47.023194004584042</v>
      </c>
      <c r="AY247" s="2">
        <f t="shared" si="77"/>
        <v>0.48182270329772137</v>
      </c>
      <c r="AZ247" s="37">
        <f t="shared" si="77"/>
        <v>1.7839422268910003</v>
      </c>
      <c r="BA247" s="215">
        <f t="shared" si="68"/>
        <v>156.75037810182386</v>
      </c>
      <c r="BB247" s="217">
        <f t="shared" si="68"/>
        <v>0.67924630645200357</v>
      </c>
      <c r="BC247" s="223"/>
      <c r="BD247" s="23"/>
      <c r="BE247" s="136"/>
      <c r="BF247" s="136"/>
      <c r="BG247" s="136"/>
      <c r="BH247" s="136"/>
      <c r="BI247" s="136"/>
      <c r="BJ247" s="135"/>
      <c r="BK247" s="135"/>
      <c r="BL247" s="135"/>
      <c r="BM247" s="135"/>
      <c r="BN247" s="135"/>
      <c r="BO247" s="135"/>
      <c r="BP247" s="135"/>
      <c r="BQ247" s="135"/>
      <c r="BR247" s="135"/>
      <c r="BS247" s="20"/>
      <c r="BT247" s="20"/>
      <c r="BU247" s="8"/>
      <c r="BV247" s="20"/>
      <c r="BW247" s="20"/>
      <c r="CE247" s="6"/>
      <c r="CF247" s="6"/>
      <c r="CG247" s="20"/>
      <c r="CH247" s="135"/>
      <c r="CI247" s="135"/>
      <c r="CJ247" s="20"/>
      <c r="CK247" s="20"/>
      <c r="CL247" s="135"/>
      <c r="CM247" s="135"/>
      <c r="CN247" s="135"/>
      <c r="CO247" s="135"/>
      <c r="CP247" s="135"/>
      <c r="CQ247" s="135"/>
      <c r="CR247" s="135"/>
      <c r="DA247" s="135"/>
      <c r="DB247" s="135"/>
      <c r="DC247" s="135"/>
      <c r="DD247" s="135"/>
      <c r="DE247" s="135"/>
      <c r="DF247" s="135"/>
      <c r="DG247" s="135"/>
      <c r="DH247" s="135"/>
      <c r="DI247" s="135"/>
      <c r="DJ247" s="135"/>
      <c r="DK247" s="135"/>
      <c r="DL247" s="135"/>
      <c r="DM247" s="6"/>
      <c r="DN247" s="6"/>
      <c r="DW247" s="135"/>
      <c r="DX247" s="135"/>
      <c r="DY247" s="135"/>
      <c r="DZ247" s="135"/>
      <c r="EA247" s="135"/>
      <c r="EB247" s="135"/>
      <c r="EC247" s="135"/>
      <c r="ED247" s="135"/>
      <c r="EE247" s="135"/>
      <c r="EF247" s="135"/>
      <c r="EG247" s="135"/>
      <c r="EH247" s="135"/>
      <c r="EI247" s="135"/>
      <c r="EJ247" s="135"/>
      <c r="EK247" s="135"/>
      <c r="EL247" s="135"/>
      <c r="EM247" s="135"/>
      <c r="EN247" s="135"/>
      <c r="EO247" s="135"/>
      <c r="EP247" s="135"/>
      <c r="EQ247" s="135"/>
      <c r="ER247" s="135"/>
      <c r="ES247" s="135"/>
      <c r="ET247" s="135"/>
    </row>
    <row r="248" spans="2:150" x14ac:dyDescent="0.25"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27"/>
      <c r="O248" s="372"/>
      <c r="P248" s="367"/>
      <c r="Q248" s="367"/>
      <c r="R248" s="61">
        <v>300</v>
      </c>
      <c r="S248" s="14">
        <v>2593.7550000000001</v>
      </c>
      <c r="T248" s="14">
        <v>45.758969999999998</v>
      </c>
      <c r="U248" s="252">
        <v>2583.3681480851678</v>
      </c>
      <c r="V248" s="253">
        <v>46.647394019965887</v>
      </c>
      <c r="W248" s="2">
        <f t="shared" si="75"/>
        <v>0.4004561693310385</v>
      </c>
      <c r="X248" s="37">
        <f t="shared" si="75"/>
        <v>1.9415297590087564</v>
      </c>
      <c r="Y248" s="215">
        <f t="shared" si="66"/>
        <v>107.88669270065495</v>
      </c>
      <c r="Z248" s="217">
        <f t="shared" si="66"/>
        <v>0.7892972392523504</v>
      </c>
      <c r="AA248" s="223"/>
      <c r="AB248" s="23"/>
      <c r="AC248" s="372"/>
      <c r="AD248" s="367"/>
      <c r="AE248" s="367"/>
      <c r="AF248" s="61">
        <v>300</v>
      </c>
      <c r="AG248" s="14">
        <v>2749.288</v>
      </c>
      <c r="AH248" s="14">
        <v>45.770820000000001</v>
      </c>
      <c r="AI248" s="252">
        <v>2745.3325441731677</v>
      </c>
      <c r="AJ248" s="253">
        <v>46.636791612721403</v>
      </c>
      <c r="AK248" s="2">
        <f t="shared" si="76"/>
        <v>0.14387200710992623</v>
      </c>
      <c r="AL248" s="37">
        <f t="shared" si="76"/>
        <v>1.891973123316127</v>
      </c>
      <c r="AM248" s="215">
        <f t="shared" si="67"/>
        <v>15.645630798021982</v>
      </c>
      <c r="AN248" s="217">
        <f t="shared" si="67"/>
        <v>0.7499068340393068</v>
      </c>
      <c r="AO248" s="223"/>
      <c r="AP248" s="23"/>
      <c r="AQ248" s="372"/>
      <c r="AR248" s="367"/>
      <c r="AS248" s="367"/>
      <c r="AT248" s="61">
        <v>300</v>
      </c>
      <c r="AU248" s="14">
        <v>2583.5909999999999</v>
      </c>
      <c r="AV248" s="14">
        <v>45.754919999999998</v>
      </c>
      <c r="AW248" s="252">
        <v>2571.3181578319823</v>
      </c>
      <c r="AX248" s="253">
        <v>46.627210201649781</v>
      </c>
      <c r="AY248" s="2">
        <f t="shared" si="77"/>
        <v>0.47503038089301414</v>
      </c>
      <c r="AZ248" s="37">
        <f t="shared" si="77"/>
        <v>1.9064402290503026</v>
      </c>
      <c r="BA248" s="215">
        <f t="shared" si="68"/>
        <v>150.62265488107175</v>
      </c>
      <c r="BB248" s="217">
        <f t="shared" si="68"/>
        <v>0.76089019589421847</v>
      </c>
      <c r="BC248" s="223"/>
      <c r="BD248" s="23"/>
      <c r="BE248" s="136"/>
      <c r="BF248" s="136"/>
      <c r="BG248" s="136"/>
      <c r="BH248" s="136"/>
      <c r="BI248" s="136"/>
      <c r="BJ248" s="135"/>
      <c r="BK248" s="135"/>
      <c r="BL248" s="135"/>
      <c r="BM248" s="135"/>
      <c r="BN248" s="135"/>
      <c r="BO248" s="135"/>
      <c r="BP248" s="135"/>
      <c r="BQ248" s="135"/>
      <c r="BR248" s="135"/>
      <c r="BS248" s="20"/>
      <c r="BT248" s="20"/>
      <c r="BU248" s="8"/>
      <c r="BV248" s="20"/>
      <c r="BW248" s="20"/>
      <c r="CE248" s="6"/>
      <c r="CF248" s="6"/>
      <c r="CG248" s="20"/>
      <c r="CH248" s="135"/>
      <c r="CI248" s="135"/>
      <c r="CJ248" s="20"/>
      <c r="CK248" s="20"/>
      <c r="CL248" s="135"/>
      <c r="CM248" s="135"/>
      <c r="CN248" s="135"/>
      <c r="CO248" s="135"/>
      <c r="CP248" s="135"/>
      <c r="CQ248" s="135"/>
      <c r="CR248" s="135"/>
      <c r="DA248" s="135"/>
      <c r="DB248" s="135"/>
      <c r="DC248" s="135"/>
      <c r="DD248" s="135"/>
      <c r="DE248" s="135"/>
      <c r="DF248" s="135"/>
      <c r="DG248" s="135"/>
      <c r="DH248" s="135"/>
      <c r="DI248" s="135"/>
      <c r="DJ248" s="135"/>
      <c r="DK248" s="135"/>
      <c r="DL248" s="135"/>
      <c r="DM248" s="6"/>
      <c r="DN248" s="6"/>
      <c r="DW248" s="135"/>
      <c r="DX248" s="135"/>
      <c r="DY248" s="135"/>
      <c r="DZ248" s="135"/>
      <c r="EA248" s="135"/>
      <c r="EB248" s="135"/>
      <c r="EC248" s="135"/>
      <c r="ED248" s="135"/>
      <c r="EE248" s="135"/>
      <c r="EF248" s="135"/>
      <c r="EG248" s="135"/>
      <c r="EH248" s="135"/>
      <c r="EI248" s="135"/>
      <c r="EJ248" s="135"/>
      <c r="EK248" s="135"/>
      <c r="EL248" s="135"/>
      <c r="EM248" s="135"/>
      <c r="EN248" s="135"/>
      <c r="EO248" s="135"/>
      <c r="EP248" s="135"/>
      <c r="EQ248" s="135"/>
      <c r="ER248" s="135"/>
      <c r="ES248" s="135"/>
      <c r="ET248" s="135"/>
    </row>
    <row r="249" spans="2:150" x14ac:dyDescent="0.25"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27"/>
      <c r="O249" s="372"/>
      <c r="P249" s="367"/>
      <c r="Q249" s="367"/>
      <c r="R249" s="61">
        <v>350</v>
      </c>
      <c r="S249" s="14">
        <v>2580.0520000000001</v>
      </c>
      <c r="T249" s="14">
        <v>45.343859999999999</v>
      </c>
      <c r="U249" s="252">
        <v>2568.7862069618204</v>
      </c>
      <c r="V249" s="253">
        <v>46.228449666370636</v>
      </c>
      <c r="W249" s="2">
        <f t="shared" si="75"/>
        <v>0.43664984419615221</v>
      </c>
      <c r="X249" s="37">
        <f t="shared" si="75"/>
        <v>1.9508477363211623</v>
      </c>
      <c r="Y249" s="215">
        <f t="shared" si="66"/>
        <v>126.91809277909839</v>
      </c>
      <c r="Z249" s="217">
        <f t="shared" si="66"/>
        <v>0.78249887784971484</v>
      </c>
      <c r="AA249" s="223"/>
      <c r="AB249" s="23"/>
      <c r="AC249" s="372"/>
      <c r="AD249" s="367"/>
      <c r="AE249" s="367"/>
      <c r="AF249" s="61">
        <v>350</v>
      </c>
      <c r="AG249" s="14">
        <v>2734.8029999999999</v>
      </c>
      <c r="AH249" s="14">
        <v>45.369309999999999</v>
      </c>
      <c r="AI249" s="252">
        <v>2731.1563452732507</v>
      </c>
      <c r="AJ249" s="253">
        <v>46.214585230134595</v>
      </c>
      <c r="AK249" s="2">
        <f t="shared" si="76"/>
        <v>0.13334250133370296</v>
      </c>
      <c r="AL249" s="37">
        <f t="shared" si="76"/>
        <v>1.8630991525650196</v>
      </c>
      <c r="AM249" s="215">
        <f t="shared" si="67"/>
        <v>13.298090696121902</v>
      </c>
      <c r="AN249" s="217">
        <f t="shared" si="67"/>
        <v>0.71449021467909546</v>
      </c>
      <c r="AO249" s="223"/>
      <c r="AP249" s="23"/>
      <c r="AQ249" s="372"/>
      <c r="AR249" s="367"/>
      <c r="AS249" s="367"/>
      <c r="AT249" s="61">
        <v>350</v>
      </c>
      <c r="AU249" s="14">
        <v>2569.94</v>
      </c>
      <c r="AV249" s="14">
        <v>45.341929999999998</v>
      </c>
      <c r="AW249" s="252">
        <v>2556.708950063577</v>
      </c>
      <c r="AX249" s="253">
        <v>46.20396987935414</v>
      </c>
      <c r="AY249" s="2">
        <f t="shared" si="77"/>
        <v>0.51483886535961942</v>
      </c>
      <c r="AZ249" s="37">
        <f t="shared" si="77"/>
        <v>1.9011980287432464</v>
      </c>
      <c r="BA249" s="215">
        <f t="shared" si="68"/>
        <v>175.06068242011921</v>
      </c>
      <c r="BB249" s="217">
        <f t="shared" si="68"/>
        <v>0.74311275359690476</v>
      </c>
      <c r="BC249" s="223"/>
      <c r="BD249" s="23"/>
      <c r="BE249" s="136"/>
      <c r="BF249" s="136"/>
      <c r="BG249" s="136"/>
      <c r="BH249" s="136"/>
      <c r="BI249" s="136"/>
      <c r="BJ249" s="135"/>
      <c r="BK249" s="135"/>
      <c r="BL249" s="135"/>
      <c r="BM249" s="135"/>
      <c r="BN249" s="135"/>
      <c r="BO249" s="135"/>
      <c r="BP249" s="135"/>
      <c r="BQ249" s="135"/>
      <c r="BR249" s="135"/>
      <c r="BS249" s="20"/>
      <c r="BT249" s="20"/>
      <c r="BU249" s="8"/>
      <c r="BV249" s="20"/>
      <c r="BW249" s="20"/>
      <c r="CE249" s="6"/>
      <c r="CF249" s="6"/>
      <c r="CG249" s="20"/>
      <c r="CH249" s="135"/>
      <c r="CI249" s="135"/>
      <c r="CJ249" s="20"/>
      <c r="CK249" s="20"/>
      <c r="CL249" s="135"/>
      <c r="CM249" s="135"/>
      <c r="CN249" s="135"/>
      <c r="CO249" s="135"/>
      <c r="CP249" s="135"/>
      <c r="CQ249" s="135"/>
      <c r="CR249" s="135"/>
      <c r="DA249" s="135"/>
      <c r="DB249" s="135"/>
      <c r="DC249" s="135"/>
      <c r="DD249" s="135"/>
      <c r="DE249" s="135"/>
      <c r="DF249" s="135"/>
      <c r="DG249" s="135"/>
      <c r="DH249" s="135"/>
      <c r="DI249" s="135"/>
      <c r="DJ249" s="135"/>
      <c r="DK249" s="135"/>
      <c r="DL249" s="135"/>
      <c r="DM249" s="6"/>
      <c r="DN249" s="6"/>
      <c r="DW249" s="135"/>
      <c r="DX249" s="135"/>
      <c r="DY249" s="135"/>
      <c r="DZ249" s="135"/>
      <c r="EA249" s="135"/>
      <c r="EB249" s="135"/>
      <c r="EC249" s="135"/>
      <c r="ED249" s="135"/>
      <c r="EE249" s="135"/>
      <c r="EF249" s="135"/>
      <c r="EG249" s="135"/>
      <c r="EH249" s="135"/>
      <c r="EI249" s="135"/>
      <c r="EJ249" s="135"/>
      <c r="EK249" s="135"/>
      <c r="EL249" s="135"/>
      <c r="EM249" s="135"/>
      <c r="EN249" s="135"/>
      <c r="EO249" s="135"/>
      <c r="EP249" s="135"/>
      <c r="EQ249" s="135"/>
      <c r="ER249" s="135"/>
      <c r="ES249" s="135"/>
      <c r="ET249" s="135"/>
    </row>
    <row r="250" spans="2:150" x14ac:dyDescent="0.25"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27"/>
      <c r="O250" s="372"/>
      <c r="P250" s="367"/>
      <c r="Q250" s="367"/>
      <c r="R250" s="61">
        <v>400</v>
      </c>
      <c r="S250" s="14">
        <v>2566.3820000000001</v>
      </c>
      <c r="T250" s="14">
        <v>44.925409999999999</v>
      </c>
      <c r="U250" s="252">
        <v>2554.2262132850105</v>
      </c>
      <c r="V250" s="253">
        <v>45.786613037233892</v>
      </c>
      <c r="W250" s="2">
        <f t="shared" si="75"/>
        <v>0.47365461240725337</v>
      </c>
      <c r="X250" s="37">
        <f t="shared" si="75"/>
        <v>1.9169619981963264</v>
      </c>
      <c r="Y250" s="215">
        <f t="shared" si="66"/>
        <v>147.76315066031563</v>
      </c>
      <c r="Z250" s="217">
        <f t="shared" si="66"/>
        <v>0.74167067134088061</v>
      </c>
      <c r="AA250" s="223"/>
      <c r="AB250" s="23"/>
      <c r="AC250" s="372"/>
      <c r="AD250" s="367"/>
      <c r="AE250" s="367"/>
      <c r="AF250" s="61">
        <v>400</v>
      </c>
      <c r="AG250" s="14">
        <v>2720.3530000000001</v>
      </c>
      <c r="AH250" s="14">
        <v>44.964100000000002</v>
      </c>
      <c r="AI250" s="252">
        <v>2717.0035608442995</v>
      </c>
      <c r="AJ250" s="253">
        <v>45.769806784395819</v>
      </c>
      <c r="AK250" s="2">
        <f t="shared" si="76"/>
        <v>0.1231251663185096</v>
      </c>
      <c r="AL250" s="37">
        <f t="shared" si="76"/>
        <v>1.7918890501440405</v>
      </c>
      <c r="AM250" s="215">
        <f t="shared" si="67"/>
        <v>11.218742657740117</v>
      </c>
      <c r="AN250" s="217">
        <f t="shared" si="67"/>
        <v>0.64916342242144687</v>
      </c>
      <c r="AO250" s="223"/>
      <c r="AP250" s="23"/>
      <c r="AQ250" s="372"/>
      <c r="AR250" s="367"/>
      <c r="AS250" s="367"/>
      <c r="AT250" s="61">
        <v>400</v>
      </c>
      <c r="AU250" s="14">
        <v>2556.3229999999999</v>
      </c>
      <c r="AV250" s="14">
        <v>44.925629999999998</v>
      </c>
      <c r="AW250" s="252">
        <v>2542.1222199600775</v>
      </c>
      <c r="AX250" s="253">
        <v>45.758160528060401</v>
      </c>
      <c r="AY250" s="2">
        <f t="shared" si="77"/>
        <v>0.55551587338229136</v>
      </c>
      <c r="AZ250" s="37">
        <f t="shared" si="77"/>
        <v>1.8531304470530581</v>
      </c>
      <c r="BA250" s="215">
        <f t="shared" si="68"/>
        <v>201.66215374225823</v>
      </c>
      <c r="BB250" s="217">
        <f t="shared" si="68"/>
        <v>0.69310708015253297</v>
      </c>
      <c r="BC250" s="223"/>
      <c r="BD250" s="23"/>
      <c r="BE250" s="136"/>
      <c r="BF250" s="136"/>
      <c r="BG250" s="136"/>
      <c r="BH250" s="136"/>
      <c r="BI250" s="136"/>
      <c r="BJ250" s="135"/>
      <c r="BK250" s="135"/>
      <c r="BL250" s="135"/>
      <c r="BM250" s="135"/>
      <c r="BN250" s="135"/>
      <c r="BO250" s="135"/>
      <c r="BP250" s="135"/>
      <c r="BQ250" s="135"/>
      <c r="BR250" s="135"/>
      <c r="BS250" s="20"/>
      <c r="BT250" s="20"/>
      <c r="BU250" s="8"/>
      <c r="BV250" s="20"/>
      <c r="BW250" s="20"/>
      <c r="CE250" s="6"/>
      <c r="CF250" s="6"/>
      <c r="CG250" s="20"/>
      <c r="CH250" s="135"/>
      <c r="CI250" s="135"/>
      <c r="CJ250" s="20"/>
      <c r="CK250" s="20"/>
      <c r="CL250" s="135"/>
      <c r="CM250" s="135"/>
      <c r="CN250" s="135"/>
      <c r="CO250" s="135"/>
      <c r="CP250" s="135"/>
      <c r="CQ250" s="135"/>
      <c r="CR250" s="135"/>
      <c r="DA250" s="135"/>
      <c r="DB250" s="135"/>
      <c r="DC250" s="135"/>
      <c r="DD250" s="135"/>
      <c r="DE250" s="135"/>
      <c r="DF250" s="135"/>
      <c r="DG250" s="135"/>
      <c r="DH250" s="135"/>
      <c r="DI250" s="135"/>
      <c r="DJ250" s="135"/>
      <c r="DK250" s="135"/>
      <c r="DL250" s="135"/>
      <c r="DM250" s="6"/>
      <c r="DN250" s="6"/>
      <c r="DW250" s="135"/>
      <c r="DX250" s="135"/>
      <c r="DY250" s="135"/>
      <c r="DZ250" s="135"/>
      <c r="EA250" s="135"/>
      <c r="EB250" s="135"/>
      <c r="EC250" s="135"/>
      <c r="ED250" s="135"/>
      <c r="EE250" s="135"/>
      <c r="EF250" s="135"/>
      <c r="EG250" s="135"/>
      <c r="EH250" s="135"/>
      <c r="EI250" s="135"/>
      <c r="EJ250" s="135"/>
      <c r="EK250" s="135"/>
      <c r="EL250" s="135"/>
      <c r="EM250" s="135"/>
      <c r="EN250" s="135"/>
      <c r="EO250" s="135"/>
      <c r="EP250" s="135"/>
      <c r="EQ250" s="135"/>
      <c r="ER250" s="135"/>
      <c r="ES250" s="135"/>
      <c r="ET250" s="135"/>
    </row>
    <row r="251" spans="2:150" x14ac:dyDescent="0.25"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27"/>
      <c r="O251" s="372"/>
      <c r="P251" s="367"/>
      <c r="Q251" s="367"/>
      <c r="R251" s="61">
        <v>450</v>
      </c>
      <c r="S251" s="14">
        <v>2552.7370000000001</v>
      </c>
      <c r="T251" s="14">
        <v>44.503500000000003</v>
      </c>
      <c r="U251" s="252">
        <v>2539.6914099269466</v>
      </c>
      <c r="V251" s="253">
        <v>45.325750341349362</v>
      </c>
      <c r="W251" s="2">
        <f t="shared" si="75"/>
        <v>0.5110432478180682</v>
      </c>
      <c r="X251" s="37">
        <f t="shared" si="75"/>
        <v>1.8476082585624947</v>
      </c>
      <c r="Y251" s="215">
        <f t="shared" si="66"/>
        <v>170.18742035415249</v>
      </c>
      <c r="Z251" s="217">
        <f t="shared" si="66"/>
        <v>0.67609562384913868</v>
      </c>
      <c r="AA251" s="223"/>
      <c r="AB251" s="23"/>
      <c r="AC251" s="372"/>
      <c r="AD251" s="367"/>
      <c r="AE251" s="367"/>
      <c r="AF251" s="61">
        <v>450</v>
      </c>
      <c r="AG251" s="14">
        <v>2705.9270000000001</v>
      </c>
      <c r="AH251" s="14">
        <v>44.555079999999997</v>
      </c>
      <c r="AI251" s="252">
        <v>2702.8773928255177</v>
      </c>
      <c r="AJ251" s="253">
        <v>45.306318248209735</v>
      </c>
      <c r="AK251" s="2">
        <f t="shared" si="76"/>
        <v>0.11270101427283107</v>
      </c>
      <c r="AL251" s="37">
        <f t="shared" si="76"/>
        <v>1.6860888774293254</v>
      </c>
      <c r="AM251" s="215">
        <f t="shared" si="67"/>
        <v>9.3001039186544627</v>
      </c>
      <c r="AN251" s="217">
        <f t="shared" si="67"/>
        <v>0.56435890557323587</v>
      </c>
      <c r="AO251" s="223"/>
      <c r="AP251" s="23"/>
      <c r="AQ251" s="372"/>
      <c r="AR251" s="367"/>
      <c r="AS251" s="367"/>
      <c r="AT251" s="61">
        <v>450</v>
      </c>
      <c r="AU251" s="14">
        <v>2542.7310000000002</v>
      </c>
      <c r="AV251" s="14">
        <v>44.505899999999997</v>
      </c>
      <c r="AW251" s="252">
        <v>2527.5611666999789</v>
      </c>
      <c r="AX251" s="253">
        <v>45.293665581598759</v>
      </c>
      <c r="AY251" s="2">
        <f t="shared" si="77"/>
        <v>0.59659607327795616</v>
      </c>
      <c r="AZ251" s="37">
        <f t="shared" si="77"/>
        <v>1.7700250564504088</v>
      </c>
      <c r="BA251" s="215">
        <f t="shared" si="68"/>
        <v>230.12384235043541</v>
      </c>
      <c r="BB251" s="217">
        <f t="shared" si="68"/>
        <v>0.62057461155163629</v>
      </c>
      <c r="BC251" s="223"/>
      <c r="BD251" s="23"/>
      <c r="BE251" s="136"/>
      <c r="BF251" s="136"/>
      <c r="BG251" s="136"/>
      <c r="BH251" s="136"/>
      <c r="BI251" s="136"/>
      <c r="BJ251" s="135"/>
      <c r="BK251" s="135"/>
      <c r="BL251" s="135"/>
      <c r="BM251" s="135"/>
      <c r="BN251" s="135"/>
      <c r="BO251" s="135"/>
      <c r="BP251" s="135"/>
      <c r="BQ251" s="135"/>
      <c r="BR251" s="135"/>
      <c r="BS251" s="20"/>
      <c r="BT251" s="20"/>
      <c r="BU251" s="8"/>
      <c r="BV251" s="20"/>
      <c r="BW251" s="20"/>
      <c r="CE251" s="6"/>
      <c r="CF251" s="6"/>
      <c r="CG251" s="20"/>
      <c r="CH251" s="135"/>
      <c r="CI251" s="135"/>
      <c r="CJ251" s="20"/>
      <c r="CK251" s="20"/>
      <c r="CL251" s="135"/>
      <c r="CM251" s="135"/>
      <c r="CN251" s="135"/>
      <c r="CO251" s="135"/>
      <c r="CP251" s="135"/>
      <c r="CQ251" s="135"/>
      <c r="CR251" s="135"/>
      <c r="DA251" s="135"/>
      <c r="DB251" s="135"/>
      <c r="DC251" s="135"/>
      <c r="DD251" s="135"/>
      <c r="DE251" s="135"/>
      <c r="DF251" s="135"/>
      <c r="DG251" s="135"/>
      <c r="DH251" s="135"/>
      <c r="DI251" s="135"/>
      <c r="DJ251" s="135"/>
      <c r="DK251" s="135"/>
      <c r="DL251" s="135"/>
      <c r="DM251" s="6"/>
      <c r="DN251" s="6"/>
      <c r="DW251" s="135"/>
      <c r="DX251" s="135"/>
      <c r="DY251" s="135"/>
      <c r="DZ251" s="135"/>
      <c r="EA251" s="135"/>
      <c r="EB251" s="135"/>
      <c r="EC251" s="135"/>
      <c r="ED251" s="135"/>
      <c r="EE251" s="135"/>
      <c r="EF251" s="135"/>
      <c r="EG251" s="135"/>
      <c r="EH251" s="135"/>
      <c r="EI251" s="135"/>
      <c r="EJ251" s="135"/>
      <c r="EK251" s="135"/>
      <c r="EL251" s="135"/>
      <c r="EM251" s="135"/>
      <c r="EN251" s="135"/>
      <c r="EO251" s="135"/>
      <c r="EP251" s="135"/>
      <c r="EQ251" s="135"/>
      <c r="ER251" s="135"/>
      <c r="ES251" s="135"/>
      <c r="ET251" s="135"/>
    </row>
    <row r="252" spans="2:150" x14ac:dyDescent="0.25"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27"/>
      <c r="O252" s="372"/>
      <c r="P252" s="367"/>
      <c r="Q252" s="367"/>
      <c r="R252" s="61">
        <v>500</v>
      </c>
      <c r="S252" s="14">
        <v>2539.134</v>
      </c>
      <c r="T252" s="14">
        <v>44.078870000000002</v>
      </c>
      <c r="U252" s="252">
        <v>2525.1845094268288</v>
      </c>
      <c r="V252" s="253">
        <v>44.849076840933236</v>
      </c>
      <c r="W252" s="2">
        <f t="shared" si="75"/>
        <v>0.549379850499078</v>
      </c>
      <c r="X252" s="37">
        <f t="shared" si="75"/>
        <v>1.7473379896835697</v>
      </c>
      <c r="Y252" s="215">
        <f t="shared" si="66"/>
        <v>194.58828725099386</v>
      </c>
      <c r="Z252" s="217">
        <f t="shared" si="66"/>
        <v>0.59321857782035214</v>
      </c>
      <c r="AA252" s="223"/>
      <c r="AB252" s="23"/>
      <c r="AC252" s="372"/>
      <c r="AD252" s="367"/>
      <c r="AE252" s="367"/>
      <c r="AF252" s="61">
        <v>500</v>
      </c>
      <c r="AG252" s="14">
        <v>2691.5439999999999</v>
      </c>
      <c r="AH252" s="14">
        <v>44.142989999999998</v>
      </c>
      <c r="AI252" s="252">
        <v>2688.7805133109227</v>
      </c>
      <c r="AJ252" s="253">
        <v>44.827322683626498</v>
      </c>
      <c r="AK252" s="2">
        <f t="shared" si="76"/>
        <v>0.10267291521435749</v>
      </c>
      <c r="AL252" s="37">
        <f t="shared" si="76"/>
        <v>1.5502635494933641</v>
      </c>
      <c r="AM252" s="215">
        <f t="shared" si="67"/>
        <v>7.6368586807064585</v>
      </c>
      <c r="AN252" s="217">
        <f t="shared" si="67"/>
        <v>0.46831122187944829</v>
      </c>
      <c r="AO252" s="223"/>
      <c r="AP252" s="23"/>
      <c r="AQ252" s="372"/>
      <c r="AR252" s="367"/>
      <c r="AS252" s="367"/>
      <c r="AT252" s="61">
        <v>500</v>
      </c>
      <c r="AU252" s="14">
        <v>2529.181</v>
      </c>
      <c r="AV252" s="14">
        <v>44.083460000000002</v>
      </c>
      <c r="AW252" s="252">
        <v>2513.0284566209007</v>
      </c>
      <c r="AX252" s="253">
        <v>44.813702323586803</v>
      </c>
      <c r="AY252" s="2">
        <f t="shared" si="77"/>
        <v>0.63864718970684065</v>
      </c>
      <c r="AZ252" s="37">
        <f t="shared" si="77"/>
        <v>1.6564995660204542</v>
      </c>
      <c r="BA252" s="215">
        <f t="shared" si="68"/>
        <v>260.90465761368688</v>
      </c>
      <c r="BB252" s="217">
        <f t="shared" si="68"/>
        <v>0.5332538511574495</v>
      </c>
      <c r="BC252" s="223"/>
      <c r="BD252" s="23"/>
      <c r="BE252" s="136"/>
      <c r="BF252" s="136"/>
      <c r="BG252" s="136"/>
      <c r="BH252" s="136"/>
      <c r="BI252" s="136"/>
      <c r="BJ252" s="135"/>
      <c r="BK252" s="135"/>
      <c r="BL252" s="135"/>
      <c r="BM252" s="135"/>
      <c r="BN252" s="135"/>
      <c r="BO252" s="135"/>
      <c r="BP252" s="135"/>
      <c r="BQ252" s="135"/>
      <c r="BR252" s="135"/>
      <c r="BS252" s="20"/>
      <c r="BT252" s="20"/>
      <c r="BU252" s="8"/>
      <c r="BV252" s="20"/>
      <c r="BW252" s="20"/>
      <c r="CE252" s="6"/>
      <c r="CF252" s="6"/>
      <c r="CG252" s="20"/>
      <c r="CH252" s="135"/>
      <c r="CI252" s="135"/>
      <c r="CJ252" s="20"/>
      <c r="CK252" s="20"/>
      <c r="CL252" s="135"/>
      <c r="CM252" s="135"/>
      <c r="CN252" s="135"/>
      <c r="CO252" s="135"/>
      <c r="CP252" s="135"/>
      <c r="CQ252" s="135"/>
      <c r="CR252" s="135"/>
      <c r="DA252" s="135"/>
      <c r="DB252" s="135"/>
      <c r="DC252" s="135"/>
      <c r="DD252" s="135"/>
      <c r="DE252" s="135"/>
      <c r="DF252" s="135"/>
      <c r="DG252" s="135"/>
      <c r="DH252" s="135"/>
      <c r="DI252" s="135"/>
      <c r="DJ252" s="135"/>
      <c r="DK252" s="135"/>
      <c r="DL252" s="135"/>
      <c r="DM252" s="6"/>
      <c r="DN252" s="6"/>
      <c r="DW252" s="135"/>
      <c r="DX252" s="135"/>
      <c r="DY252" s="135"/>
      <c r="DZ252" s="135"/>
      <c r="EA252" s="135"/>
      <c r="EB252" s="135"/>
      <c r="EC252" s="135"/>
      <c r="ED252" s="135"/>
      <c r="EE252" s="135"/>
      <c r="EF252" s="135"/>
      <c r="EG252" s="135"/>
      <c r="EH252" s="135"/>
      <c r="EI252" s="135"/>
      <c r="EJ252" s="135"/>
      <c r="EK252" s="135"/>
      <c r="EL252" s="135"/>
      <c r="EM252" s="135"/>
      <c r="EN252" s="135"/>
      <c r="EO252" s="135"/>
      <c r="EP252" s="135"/>
      <c r="EQ252" s="135"/>
      <c r="ER252" s="135"/>
      <c r="ES252" s="135"/>
      <c r="ET252" s="135"/>
    </row>
    <row r="253" spans="2:150" x14ac:dyDescent="0.25"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27"/>
      <c r="O253" s="372"/>
      <c r="P253" s="367"/>
      <c r="Q253" s="367"/>
      <c r="R253" s="61">
        <v>550</v>
      </c>
      <c r="S253" s="14">
        <v>2525.5650000000001</v>
      </c>
      <c r="T253" s="14">
        <v>43.651380000000003</v>
      </c>
      <c r="U253" s="252">
        <v>2510.7077833211529</v>
      </c>
      <c r="V253" s="253">
        <v>44.359266349460938</v>
      </c>
      <c r="W253" s="2">
        <f t="shared" si="75"/>
        <v>0.58827298758286484</v>
      </c>
      <c r="X253" s="37">
        <f t="shared" si="75"/>
        <v>1.6216814897053313</v>
      </c>
      <c r="Y253" s="215">
        <f t="shared" si="66"/>
        <v>220.73688744221485</v>
      </c>
      <c r="Z253" s="217">
        <f t="shared" si="66"/>
        <v>0.50110308375312917</v>
      </c>
      <c r="AA253" s="223"/>
      <c r="AB253" s="23"/>
      <c r="AC253" s="372"/>
      <c r="AD253" s="367"/>
      <c r="AE253" s="367"/>
      <c r="AF253" s="61">
        <v>550</v>
      </c>
      <c r="AG253" s="14">
        <v>2677.194</v>
      </c>
      <c r="AH253" s="14">
        <v>43.727699999999999</v>
      </c>
      <c r="AI253" s="252">
        <v>2674.7151549899745</v>
      </c>
      <c r="AJ253" s="253">
        <v>44.335476581287772</v>
      </c>
      <c r="AK253" s="2">
        <f t="shared" si="76"/>
        <v>9.2591161119644383E-2</v>
      </c>
      <c r="AL253" s="37">
        <f t="shared" si="76"/>
        <v>1.3899120724112473</v>
      </c>
      <c r="AM253" s="215">
        <f t="shared" si="67"/>
        <v>6.1446725837280844</v>
      </c>
      <c r="AN253" s="217">
        <f t="shared" si="67"/>
        <v>0.36939237276185283</v>
      </c>
      <c r="AO253" s="223"/>
      <c r="AP253" s="23"/>
      <c r="AQ253" s="372"/>
      <c r="AR253" s="367"/>
      <c r="AS253" s="367"/>
      <c r="AT253" s="61">
        <v>550</v>
      </c>
      <c r="AU253" s="14">
        <v>2515.665</v>
      </c>
      <c r="AV253" s="14">
        <v>43.658160000000002</v>
      </c>
      <c r="AW253" s="252">
        <v>2498.5263146609577</v>
      </c>
      <c r="AX253" s="253">
        <v>44.320936032059912</v>
      </c>
      <c r="AY253" s="2">
        <f t="shared" si="77"/>
        <v>0.68127852234070285</v>
      </c>
      <c r="AZ253" s="37">
        <f t="shared" si="77"/>
        <v>1.5181034474652835</v>
      </c>
      <c r="BA253" s="215">
        <f t="shared" si="68"/>
        <v>293.73453515070145</v>
      </c>
      <c r="BB253" s="217">
        <f t="shared" si="68"/>
        <v>0.43927206867307811</v>
      </c>
      <c r="BC253" s="223"/>
      <c r="BD253" s="23"/>
      <c r="BE253" s="136"/>
      <c r="BF253" s="136"/>
      <c r="BG253" s="136"/>
      <c r="BH253" s="136"/>
      <c r="BI253" s="136"/>
      <c r="BJ253" s="135"/>
      <c r="BK253" s="135"/>
      <c r="BL253" s="135"/>
      <c r="BM253" s="135"/>
      <c r="BN253" s="135"/>
      <c r="BO253" s="135"/>
      <c r="BP253" s="135"/>
      <c r="BQ253" s="135"/>
      <c r="BR253" s="135"/>
      <c r="BS253" s="20"/>
      <c r="BT253" s="20"/>
      <c r="BU253" s="8"/>
      <c r="BV253" s="20"/>
      <c r="BW253" s="20"/>
      <c r="CE253" s="6"/>
      <c r="CF253" s="6"/>
      <c r="CG253" s="20"/>
      <c r="CH253" s="135"/>
      <c r="CI253" s="135"/>
      <c r="CJ253" s="20"/>
      <c r="CK253" s="20"/>
      <c r="CL253" s="135"/>
      <c r="CM253" s="135"/>
      <c r="CN253" s="135"/>
      <c r="CO253" s="135"/>
      <c r="CP253" s="135"/>
      <c r="CQ253" s="135"/>
      <c r="CR253" s="135"/>
      <c r="DA253" s="135"/>
      <c r="DB253" s="135"/>
      <c r="DC253" s="135"/>
      <c r="DD253" s="135"/>
      <c r="DE253" s="135"/>
      <c r="DF253" s="135"/>
      <c r="DG253" s="135"/>
      <c r="DH253" s="135"/>
      <c r="DI253" s="135"/>
      <c r="DJ253" s="135"/>
      <c r="DK253" s="135"/>
      <c r="DL253" s="135"/>
      <c r="DM253" s="6"/>
      <c r="DN253" s="6"/>
      <c r="DW253" s="135"/>
      <c r="DX253" s="135"/>
      <c r="DY253" s="135"/>
      <c r="DZ253" s="135"/>
      <c r="EA253" s="135"/>
      <c r="EB253" s="135"/>
      <c r="EC253" s="135"/>
      <c r="ED253" s="135"/>
      <c r="EE253" s="135"/>
      <c r="EF253" s="135"/>
      <c r="EG253" s="135"/>
      <c r="EH253" s="135"/>
      <c r="EI253" s="135"/>
      <c r="EJ253" s="135"/>
      <c r="EK253" s="135"/>
      <c r="EL253" s="135"/>
      <c r="EM253" s="135"/>
      <c r="EN253" s="135"/>
      <c r="EO253" s="135"/>
      <c r="EP253" s="135"/>
      <c r="EQ253" s="135"/>
      <c r="ER253" s="135"/>
      <c r="ES253" s="135"/>
      <c r="ET253" s="135"/>
    </row>
    <row r="254" spans="2:150" x14ac:dyDescent="0.25"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27"/>
      <c r="O254" s="372"/>
      <c r="P254" s="367"/>
      <c r="Q254" s="367"/>
      <c r="R254" s="61">
        <v>600</v>
      </c>
      <c r="S254" s="14">
        <v>2507.6410000000001</v>
      </c>
      <c r="T254" s="14">
        <v>43.082239999999999</v>
      </c>
      <c r="U254" s="252">
        <v>2496.2631364477779</v>
      </c>
      <c r="V254" s="253">
        <v>43.858542250429451</v>
      </c>
      <c r="W254" s="2">
        <f t="shared" si="75"/>
        <v>0.45372776853712921</v>
      </c>
      <c r="X254" s="37">
        <f t="shared" si="75"/>
        <v>1.8019078173034935</v>
      </c>
      <c r="Y254" s="215">
        <f t="shared" si="66"/>
        <v>129.45577901298529</v>
      </c>
      <c r="Z254" s="217">
        <f t="shared" si="66"/>
        <v>0.60264518402183243</v>
      </c>
      <c r="AA254" s="223"/>
      <c r="AB254" s="23"/>
      <c r="AC254" s="372"/>
      <c r="AD254" s="367"/>
      <c r="AE254" s="367"/>
      <c r="AF254" s="61">
        <v>600</v>
      </c>
      <c r="AG254" s="14">
        <v>2658.2359999999999</v>
      </c>
      <c r="AH254" s="14">
        <v>43.174199999999999</v>
      </c>
      <c r="AI254" s="252">
        <v>2660.6831861690316</v>
      </c>
      <c r="AJ254" s="253">
        <v>43.832982984609927</v>
      </c>
      <c r="AK254" s="2">
        <f t="shared" si="76"/>
        <v>9.2060530706518845E-2</v>
      </c>
      <c r="AL254" s="37">
        <f t="shared" si="76"/>
        <v>1.5258718971282115</v>
      </c>
      <c r="AM254" s="215">
        <f t="shared" si="67"/>
        <v>5.9887201459002357</v>
      </c>
      <c r="AN254" s="217">
        <f t="shared" si="67"/>
        <v>0.43399502081156494</v>
      </c>
      <c r="AO254" s="223"/>
      <c r="AP254" s="23"/>
      <c r="AQ254" s="372"/>
      <c r="AR254" s="367"/>
      <c r="AS254" s="367"/>
      <c r="AT254" s="61">
        <v>600</v>
      </c>
      <c r="AU254" s="14">
        <v>2497.8119999999999</v>
      </c>
      <c r="AV254" s="14">
        <v>43.091859999999997</v>
      </c>
      <c r="AW254" s="252">
        <v>2484.0566001320294</v>
      </c>
      <c r="AX254" s="253">
        <v>43.817574509938922</v>
      </c>
      <c r="AY254" s="2">
        <f t="shared" si="77"/>
        <v>0.55069796557829342</v>
      </c>
      <c r="AZ254" s="37">
        <f t="shared" si="77"/>
        <v>1.6841104327799377</v>
      </c>
      <c r="BA254" s="215">
        <f t="shared" si="68"/>
        <v>189.21102552776236</v>
      </c>
      <c r="BB254" s="217">
        <f t="shared" si="68"/>
        <v>0.52666154993589387</v>
      </c>
      <c r="BC254" s="223"/>
      <c r="BD254" s="23"/>
      <c r="BE254" s="136"/>
      <c r="BF254" s="136"/>
      <c r="BG254" s="136"/>
      <c r="BH254" s="136"/>
      <c r="BI254" s="136"/>
      <c r="BJ254" s="135"/>
      <c r="BK254" s="135"/>
      <c r="BL254" s="135"/>
      <c r="BM254" s="135"/>
      <c r="BN254" s="135"/>
      <c r="BO254" s="135"/>
      <c r="BP254" s="135"/>
      <c r="BQ254" s="135"/>
      <c r="BR254" s="135"/>
      <c r="BS254" s="20"/>
      <c r="BT254" s="20"/>
      <c r="BU254" s="8"/>
      <c r="BV254" s="20"/>
      <c r="BW254" s="20"/>
      <c r="CE254" s="6"/>
      <c r="CF254" s="6"/>
      <c r="CG254" s="20"/>
      <c r="CH254" s="135"/>
      <c r="CI254" s="135"/>
      <c r="CJ254" s="20"/>
      <c r="CK254" s="20"/>
      <c r="CL254" s="135"/>
      <c r="CM254" s="135"/>
      <c r="CN254" s="135"/>
      <c r="CO254" s="135"/>
      <c r="CP254" s="135"/>
      <c r="CQ254" s="135"/>
      <c r="CR254" s="135"/>
      <c r="DA254" s="135"/>
      <c r="DB254" s="135"/>
      <c r="DC254" s="135"/>
      <c r="DD254" s="135"/>
      <c r="DE254" s="135"/>
      <c r="DF254" s="135"/>
      <c r="DG254" s="135"/>
      <c r="DH254" s="135"/>
      <c r="DI254" s="135"/>
      <c r="DJ254" s="135"/>
      <c r="DK254" s="135"/>
      <c r="DL254" s="135"/>
      <c r="DM254" s="6"/>
      <c r="DN254" s="6"/>
      <c r="DW254" s="135"/>
      <c r="DX254" s="135"/>
      <c r="DY254" s="135"/>
      <c r="DZ254" s="135"/>
      <c r="EA254" s="135"/>
      <c r="EB254" s="135"/>
      <c r="EC254" s="135"/>
      <c r="ED254" s="135"/>
      <c r="EE254" s="135"/>
      <c r="EF254" s="135"/>
      <c r="EG254" s="135"/>
      <c r="EH254" s="135"/>
      <c r="EI254" s="135"/>
      <c r="EJ254" s="135"/>
      <c r="EK254" s="135"/>
      <c r="EL254" s="135"/>
      <c r="EM254" s="135"/>
      <c r="EN254" s="135"/>
      <c r="EO254" s="135"/>
      <c r="EP254" s="135"/>
      <c r="EQ254" s="135"/>
      <c r="ER254" s="135"/>
      <c r="ES254" s="135"/>
      <c r="ET254" s="135"/>
    </row>
    <row r="255" spans="2:150" x14ac:dyDescent="0.25"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27"/>
      <c r="O255" s="372"/>
      <c r="P255" s="367"/>
      <c r="Q255" s="367"/>
      <c r="R255" s="61">
        <v>650</v>
      </c>
      <c r="S255" s="14">
        <v>2493.471</v>
      </c>
      <c r="T255" s="14">
        <v>42.635089999999998</v>
      </c>
      <c r="U255" s="252">
        <v>2481.8521687597363</v>
      </c>
      <c r="V255" s="253">
        <v>43.348753189338197</v>
      </c>
      <c r="W255" s="2">
        <f t="shared" si="75"/>
        <v>0.46597017732565238</v>
      </c>
      <c r="X255" s="37">
        <f t="shared" si="75"/>
        <v>1.6738869070950686</v>
      </c>
      <c r="Y255" s="215">
        <f t="shared" si="66"/>
        <v>134.99723938972809</v>
      </c>
      <c r="Z255" s="217">
        <f t="shared" si="66"/>
        <v>0.50931514781636988</v>
      </c>
      <c r="AA255" s="223"/>
      <c r="AB255" s="23"/>
      <c r="AC255" s="372"/>
      <c r="AD255" s="367"/>
      <c r="AE255" s="367"/>
      <c r="AF255" s="61">
        <v>650</v>
      </c>
      <c r="AG255" s="14">
        <v>2643.2449999999999</v>
      </c>
      <c r="AH255" s="14">
        <v>42.737430000000003</v>
      </c>
      <c r="AI255" s="252">
        <v>2646.6861730111323</v>
      </c>
      <c r="AJ255" s="253">
        <v>43.321668719690138</v>
      </c>
      <c r="AK255" s="2">
        <f t="shared" si="76"/>
        <v>0.13018744048063566</v>
      </c>
      <c r="AL255" s="37">
        <f t="shared" si="76"/>
        <v>1.3670422383613945</v>
      </c>
      <c r="AM255" s="215">
        <f t="shared" si="67"/>
        <v>11.841671692545875</v>
      </c>
      <c r="AN255" s="217">
        <f t="shared" si="67"/>
        <v>0.34133488158516717</v>
      </c>
      <c r="AO255" s="223"/>
      <c r="AP255" s="23"/>
      <c r="AQ255" s="372"/>
      <c r="AR255" s="367"/>
      <c r="AS255" s="367"/>
      <c r="AT255" s="61">
        <v>650</v>
      </c>
      <c r="AU255" s="14">
        <v>2483.6970000000001</v>
      </c>
      <c r="AV255" s="14">
        <v>42.646769999999997</v>
      </c>
      <c r="AW255" s="252">
        <v>2469.6208695173832</v>
      </c>
      <c r="AX255" s="253">
        <v>43.30544640524743</v>
      </c>
      <c r="AY255" s="2">
        <f t="shared" si="77"/>
        <v>0.56674105104676287</v>
      </c>
      <c r="AZ255" s="37">
        <f t="shared" si="77"/>
        <v>1.5444930653539146</v>
      </c>
      <c r="BA255" s="215">
        <f t="shared" si="68"/>
        <v>198.1374493636572</v>
      </c>
      <c r="BB255" s="217">
        <f t="shared" si="68"/>
        <v>0.43385460682968147</v>
      </c>
      <c r="BC255" s="223"/>
      <c r="BD255" s="23"/>
      <c r="BE255" s="136"/>
      <c r="BF255" s="136"/>
      <c r="BG255" s="136"/>
      <c r="BH255" s="136"/>
      <c r="BI255" s="136"/>
      <c r="BJ255" s="135"/>
      <c r="BK255" s="135"/>
      <c r="BL255" s="135"/>
      <c r="BM255" s="135"/>
      <c r="BN255" s="135"/>
      <c r="BO255" s="135"/>
      <c r="BP255" s="135"/>
      <c r="BQ255" s="135"/>
      <c r="BR255" s="135"/>
      <c r="BS255" s="20"/>
      <c r="BT255" s="20"/>
      <c r="BU255" s="8"/>
      <c r="BV255" s="20"/>
      <c r="BW255" s="20"/>
      <c r="CE255" s="6"/>
      <c r="CF255" s="6"/>
      <c r="CG255" s="20"/>
      <c r="CH255" s="135"/>
      <c r="CI255" s="135"/>
      <c r="CJ255" s="20"/>
      <c r="CK255" s="20"/>
      <c r="CL255" s="135"/>
      <c r="CM255" s="135"/>
      <c r="CN255" s="135"/>
      <c r="CO255" s="135"/>
      <c r="CP255" s="135"/>
      <c r="CQ255" s="135"/>
      <c r="CR255" s="135"/>
      <c r="DA255" s="135"/>
      <c r="DB255" s="135"/>
      <c r="DC255" s="135"/>
      <c r="DD255" s="135"/>
      <c r="DE255" s="135"/>
      <c r="DF255" s="135"/>
      <c r="DG255" s="135"/>
      <c r="DH255" s="135"/>
      <c r="DI255" s="135"/>
      <c r="DJ255" s="135"/>
      <c r="DK255" s="135"/>
      <c r="DL255" s="135"/>
      <c r="DM255" s="6"/>
      <c r="DN255" s="6"/>
      <c r="DW255" s="135"/>
      <c r="DX255" s="135"/>
      <c r="DY255" s="135"/>
      <c r="DZ255" s="135"/>
      <c r="EA255" s="135"/>
      <c r="EB255" s="135"/>
      <c r="EC255" s="135"/>
      <c r="ED255" s="135"/>
      <c r="EE255" s="135"/>
      <c r="EF255" s="135"/>
      <c r="EG255" s="135"/>
      <c r="EH255" s="135"/>
      <c r="EI255" s="135"/>
      <c r="EJ255" s="135"/>
      <c r="EK255" s="135"/>
      <c r="EL255" s="135"/>
      <c r="EM255" s="135"/>
      <c r="EN255" s="135"/>
      <c r="EO255" s="135"/>
      <c r="EP255" s="135"/>
      <c r="EQ255" s="135"/>
      <c r="ER255" s="135"/>
      <c r="ES255" s="135"/>
      <c r="ET255" s="135"/>
    </row>
    <row r="256" spans="2:150" x14ac:dyDescent="0.25"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27"/>
      <c r="O256" s="372"/>
      <c r="P256" s="367"/>
      <c r="Q256" s="367"/>
      <c r="R256" s="61">
        <v>700</v>
      </c>
      <c r="S256" s="14">
        <v>2479.335</v>
      </c>
      <c r="T256" s="14">
        <v>42.185989999999997</v>
      </c>
      <c r="U256" s="252">
        <v>2467.4762267520946</v>
      </c>
      <c r="V256" s="253">
        <v>42.831436040676806</v>
      </c>
      <c r="W256" s="2">
        <f t="shared" si="75"/>
        <v>0.47830459570430972</v>
      </c>
      <c r="X256" s="37">
        <f t="shared" si="75"/>
        <v>1.5300009331932456</v>
      </c>
      <c r="Y256" s="215">
        <f t="shared" si="66"/>
        <v>140.63050294523791</v>
      </c>
      <c r="Z256" s="217">
        <f t="shared" si="66"/>
        <v>0.41660059142536926</v>
      </c>
      <c r="AA256" s="223"/>
      <c r="AB256" s="23"/>
      <c r="AC256" s="372"/>
      <c r="AD256" s="367"/>
      <c r="AE256" s="367"/>
      <c r="AF256" s="61">
        <v>700</v>
      </c>
      <c r="AG256" s="14">
        <v>2628.288</v>
      </c>
      <c r="AH256" s="14">
        <v>42.299810000000001</v>
      </c>
      <c r="AI256" s="252">
        <v>2632.7254311757097</v>
      </c>
      <c r="AJ256" s="253">
        <v>42.803048464823654</v>
      </c>
      <c r="AK256" s="2">
        <f t="shared" si="76"/>
        <v>0.16883352112514544</v>
      </c>
      <c r="AL256" s="37">
        <f t="shared" si="76"/>
        <v>1.1896943859172251</v>
      </c>
      <c r="AM256" s="215">
        <f t="shared" si="67"/>
        <v>19.690795439160034</v>
      </c>
      <c r="AN256" s="217">
        <f t="shared" si="67"/>
        <v>0.253248952478067</v>
      </c>
      <c r="AO256" s="223"/>
      <c r="AP256" s="23"/>
      <c r="AQ256" s="372"/>
      <c r="AR256" s="367"/>
      <c r="AS256" s="367"/>
      <c r="AT256" s="61">
        <v>700</v>
      </c>
      <c r="AU256" s="14">
        <v>2469.6170000000002</v>
      </c>
      <c r="AV256" s="14">
        <v>42.199890000000003</v>
      </c>
      <c r="AW256" s="252">
        <v>2455.2204285187827</v>
      </c>
      <c r="AX256" s="253">
        <v>42.786066121192121</v>
      </c>
      <c r="AY256" s="2">
        <f t="shared" si="77"/>
        <v>0.58294753725851034</v>
      </c>
      <c r="AZ256" s="37">
        <f t="shared" si="77"/>
        <v>1.3890465619510328</v>
      </c>
      <c r="BA256" s="215">
        <f t="shared" si="68"/>
        <v>207.26127041380522</v>
      </c>
      <c r="BB256" s="217">
        <f t="shared" si="68"/>
        <v>0.34360244505583626</v>
      </c>
      <c r="BC256" s="223"/>
      <c r="BD256" s="23"/>
      <c r="BE256" s="136"/>
      <c r="BF256" s="136"/>
      <c r="BG256" s="136"/>
      <c r="BH256" s="136"/>
      <c r="BI256" s="136"/>
      <c r="BJ256" s="135"/>
      <c r="BK256" s="135"/>
      <c r="BL256" s="135"/>
      <c r="BM256" s="135"/>
      <c r="BN256" s="135"/>
      <c r="BO256" s="135"/>
      <c r="BP256" s="135"/>
      <c r="BQ256" s="135"/>
      <c r="BR256" s="135"/>
      <c r="BS256" s="20"/>
      <c r="BT256" s="20"/>
      <c r="BU256" s="8"/>
      <c r="BV256" s="20"/>
      <c r="BW256" s="20"/>
      <c r="CE256" s="6"/>
      <c r="CF256" s="6"/>
      <c r="CG256" s="20"/>
      <c r="CH256" s="135"/>
      <c r="CI256" s="135"/>
      <c r="CJ256" s="20"/>
      <c r="CK256" s="20"/>
      <c r="CL256" s="135"/>
      <c r="CM256" s="135"/>
      <c r="CN256" s="135"/>
      <c r="CO256" s="135"/>
      <c r="CP256" s="135"/>
      <c r="CQ256" s="135"/>
      <c r="CR256" s="135"/>
      <c r="DA256" s="135"/>
      <c r="DB256" s="135"/>
      <c r="DC256" s="135"/>
      <c r="DD256" s="135"/>
      <c r="DE256" s="135"/>
      <c r="DF256" s="135"/>
      <c r="DG256" s="135"/>
      <c r="DH256" s="135"/>
      <c r="DI256" s="135"/>
      <c r="DJ256" s="135"/>
      <c r="DK256" s="135"/>
      <c r="DL256" s="135"/>
      <c r="DM256" s="6"/>
      <c r="DN256" s="6"/>
      <c r="DW256" s="135"/>
      <c r="DX256" s="135"/>
      <c r="DY256" s="135"/>
      <c r="DZ256" s="135"/>
      <c r="EA256" s="135"/>
      <c r="EB256" s="135"/>
      <c r="EC256" s="135"/>
      <c r="ED256" s="135"/>
      <c r="EE256" s="135"/>
      <c r="EF256" s="135"/>
      <c r="EG256" s="135"/>
      <c r="EH256" s="135"/>
      <c r="EI256" s="135"/>
      <c r="EJ256" s="135"/>
      <c r="EK256" s="135"/>
      <c r="EL256" s="135"/>
      <c r="EM256" s="135"/>
      <c r="EN256" s="135"/>
      <c r="EO256" s="135"/>
      <c r="EP256" s="135"/>
      <c r="EQ256" s="135"/>
      <c r="ER256" s="135"/>
      <c r="ES256" s="135"/>
      <c r="ET256" s="135"/>
    </row>
    <row r="257" spans="2:150" x14ac:dyDescent="0.25"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27"/>
      <c r="O257" s="372"/>
      <c r="P257" s="367"/>
      <c r="Q257" s="367"/>
      <c r="R257" s="61">
        <v>750</v>
      </c>
      <c r="S257" s="14">
        <v>2465.2350000000001</v>
      </c>
      <c r="T257" s="14">
        <v>41.734090000000002</v>
      </c>
      <c r="U257" s="252">
        <v>2453.1364462480838</v>
      </c>
      <c r="V257" s="253">
        <v>42.307868301565257</v>
      </c>
      <c r="W257" s="2">
        <f t="shared" si="75"/>
        <v>0.4907667525374404</v>
      </c>
      <c r="X257" s="37">
        <f t="shared" si="75"/>
        <v>1.3748432074720098</v>
      </c>
      <c r="Y257" s="215">
        <f t="shared" si="66"/>
        <v>146.37500288800967</v>
      </c>
      <c r="Z257" s="217">
        <f t="shared" si="66"/>
        <v>0.32922153934710907</v>
      </c>
      <c r="AA257" s="223"/>
      <c r="AB257" s="23"/>
      <c r="AC257" s="372"/>
      <c r="AD257" s="367"/>
      <c r="AE257" s="367"/>
      <c r="AF257" s="61">
        <v>750</v>
      </c>
      <c r="AG257" s="14">
        <v>2613.366</v>
      </c>
      <c r="AH257" s="14">
        <v>41.856490000000001</v>
      </c>
      <c r="AI257" s="252">
        <v>2618.8020686645668</v>
      </c>
      <c r="AJ257" s="253">
        <v>42.278377914695334</v>
      </c>
      <c r="AK257" s="2">
        <f t="shared" si="76"/>
        <v>0.20801023142441</v>
      </c>
      <c r="AL257" s="37">
        <f t="shared" si="76"/>
        <v>1.0079390667858978</v>
      </c>
      <c r="AM257" s="215">
        <f t="shared" si="67"/>
        <v>29.550842525885578</v>
      </c>
      <c r="AN257" s="217">
        <f t="shared" si="67"/>
        <v>0.17798941256597633</v>
      </c>
      <c r="AO257" s="223"/>
      <c r="AP257" s="23"/>
      <c r="AQ257" s="372"/>
      <c r="AR257" s="367"/>
      <c r="AS257" s="367"/>
      <c r="AT257" s="61">
        <v>750</v>
      </c>
      <c r="AU257" s="14">
        <v>2455.5720000000001</v>
      </c>
      <c r="AV257" s="14">
        <v>41.750210000000003</v>
      </c>
      <c r="AW257" s="252">
        <v>2440.8563751938104</v>
      </c>
      <c r="AX257" s="253">
        <v>42.260687623955413</v>
      </c>
      <c r="AY257" s="2">
        <f t="shared" si="77"/>
        <v>0.59927482501794616</v>
      </c>
      <c r="AZ257" s="37">
        <f t="shared" si="77"/>
        <v>1.2226947456202251</v>
      </c>
      <c r="BA257" s="215">
        <f t="shared" si="68"/>
        <v>216.54961343654506</v>
      </c>
      <c r="BB257" s="217">
        <f t="shared" si="68"/>
        <v>0.26058740455916085</v>
      </c>
      <c r="BC257" s="223"/>
      <c r="BD257" s="23"/>
      <c r="BE257" s="136"/>
      <c r="BF257" s="136"/>
      <c r="BG257" s="136"/>
      <c r="BH257" s="136"/>
      <c r="BI257" s="136"/>
      <c r="BJ257" s="135"/>
      <c r="BK257" s="135"/>
      <c r="BL257" s="135"/>
      <c r="BM257" s="135"/>
      <c r="BN257" s="135"/>
      <c r="BO257" s="135"/>
      <c r="BP257" s="135"/>
      <c r="BQ257" s="135"/>
      <c r="BR257" s="135"/>
      <c r="BS257" s="20"/>
      <c r="BT257" s="20"/>
      <c r="BU257" s="8"/>
      <c r="BV257" s="20"/>
      <c r="BW257" s="20"/>
      <c r="CE257" s="6"/>
      <c r="CF257" s="6"/>
      <c r="CG257" s="20"/>
      <c r="CH257" s="135"/>
      <c r="CI257" s="135"/>
      <c r="CJ257" s="20"/>
      <c r="CK257" s="20"/>
      <c r="CL257" s="135"/>
      <c r="CM257" s="135"/>
      <c r="CN257" s="135"/>
      <c r="CO257" s="135"/>
      <c r="CP257" s="135"/>
      <c r="CQ257" s="135"/>
      <c r="CR257" s="135"/>
      <c r="DA257" s="135"/>
      <c r="DB257" s="135"/>
      <c r="DC257" s="135"/>
      <c r="DD257" s="135"/>
      <c r="DE257" s="135"/>
      <c r="DF257" s="135"/>
      <c r="DG257" s="135"/>
      <c r="DH257" s="135"/>
      <c r="DI257" s="135"/>
      <c r="DJ257" s="135"/>
      <c r="DK257" s="135"/>
      <c r="DL257" s="135"/>
      <c r="DM257" s="6"/>
      <c r="DN257" s="6"/>
      <c r="DW257" s="135"/>
      <c r="DX257" s="135"/>
      <c r="DY257" s="135"/>
      <c r="DZ257" s="135"/>
      <c r="EA257" s="135"/>
      <c r="EB257" s="135"/>
      <c r="EC257" s="135"/>
      <c r="ED257" s="135"/>
      <c r="EE257" s="135"/>
      <c r="EF257" s="135"/>
      <c r="EG257" s="135"/>
      <c r="EH257" s="135"/>
      <c r="EI257" s="135"/>
      <c r="EJ257" s="135"/>
      <c r="EK257" s="135"/>
      <c r="EL257" s="135"/>
      <c r="EM257" s="135"/>
      <c r="EN257" s="135"/>
      <c r="EO257" s="135"/>
      <c r="EP257" s="135"/>
      <c r="EQ257" s="135"/>
      <c r="ER257" s="135"/>
      <c r="ES257" s="135"/>
      <c r="ET257" s="135"/>
    </row>
    <row r="258" spans="2:150" x14ac:dyDescent="0.25"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27"/>
      <c r="O258" s="372"/>
      <c r="P258" s="367"/>
      <c r="Q258" s="367"/>
      <c r="R258" s="61">
        <v>800</v>
      </c>
      <c r="S258" s="14">
        <v>2451.1689999999999</v>
      </c>
      <c r="T258" s="14">
        <v>41.279629999999997</v>
      </c>
      <c r="U258" s="252">
        <v>2438.8337879954292</v>
      </c>
      <c r="V258" s="253">
        <v>41.779111694321884</v>
      </c>
      <c r="W258" s="2">
        <f t="shared" si="75"/>
        <v>0.50323792462170591</v>
      </c>
      <c r="X258" s="37">
        <f t="shared" si="75"/>
        <v>1.209995570023003</v>
      </c>
      <c r="Y258" s="215">
        <f t="shared" si="66"/>
        <v>152.15745519770317</v>
      </c>
      <c r="Z258" s="217">
        <f t="shared" si="66"/>
        <v>0.24948196296266245</v>
      </c>
      <c r="AA258" s="223"/>
      <c r="AB258" s="23"/>
      <c r="AC258" s="372"/>
      <c r="AD258" s="367"/>
      <c r="AE258" s="367"/>
      <c r="AF258" s="61">
        <v>800</v>
      </c>
      <c r="AG258" s="14">
        <v>2598.4780000000001</v>
      </c>
      <c r="AH258" s="14">
        <v>41.390180000000001</v>
      </c>
      <c r="AI258" s="252">
        <v>2604.9170213708885</v>
      </c>
      <c r="AJ258" s="253">
        <v>41.748697902305558</v>
      </c>
      <c r="AK258" s="2">
        <f t="shared" si="76"/>
        <v>0.24779972625854213</v>
      </c>
      <c r="AL258" s="37">
        <f t="shared" si="76"/>
        <v>0.86619073003682845</v>
      </c>
      <c r="AM258" s="215">
        <f t="shared" si="67"/>
        <v>41.460996214758048</v>
      </c>
      <c r="AN258" s="217">
        <f t="shared" si="67"/>
        <v>0.12853508627357718</v>
      </c>
      <c r="AO258" s="223"/>
      <c r="AP258" s="23"/>
      <c r="AQ258" s="372"/>
      <c r="AR258" s="367"/>
      <c r="AS258" s="367"/>
      <c r="AT258" s="61">
        <v>800</v>
      </c>
      <c r="AU258" s="14">
        <v>2441.5619999999999</v>
      </c>
      <c r="AV258" s="14">
        <v>41.297960000000003</v>
      </c>
      <c r="AW258" s="252">
        <v>2426.5296357073253</v>
      </c>
      <c r="AX258" s="253">
        <v>41.730349053330606</v>
      </c>
      <c r="AY258" s="2">
        <f t="shared" si="77"/>
        <v>0.61568636359325013</v>
      </c>
      <c r="AZ258" s="37">
        <f t="shared" si="77"/>
        <v>1.0469985765171033</v>
      </c>
      <c r="BA258" s="215">
        <f t="shared" si="68"/>
        <v>225.97197622767919</v>
      </c>
      <c r="BB258" s="217">
        <f t="shared" si="68"/>
        <v>0.18696029344013482</v>
      </c>
      <c r="BC258" s="223"/>
      <c r="BD258" s="23"/>
      <c r="BE258" s="136"/>
      <c r="BF258" s="136"/>
      <c r="BG258" s="136"/>
      <c r="BH258" s="136"/>
      <c r="BI258" s="136"/>
      <c r="BJ258" s="135"/>
      <c r="BK258" s="135"/>
      <c r="BL258" s="135"/>
      <c r="BM258" s="135"/>
      <c r="BN258" s="135"/>
      <c r="BO258" s="135"/>
      <c r="BP258" s="135"/>
      <c r="BQ258" s="135"/>
      <c r="BR258" s="135"/>
      <c r="BS258" s="20"/>
      <c r="BT258" s="20"/>
      <c r="BU258" s="8"/>
      <c r="BV258" s="20"/>
      <c r="BW258" s="20"/>
      <c r="CC258" s="20"/>
      <c r="CD258" s="20"/>
      <c r="CE258" s="6"/>
      <c r="CF258" s="6"/>
      <c r="CG258" s="20"/>
      <c r="CH258" s="135"/>
      <c r="CI258" s="135"/>
      <c r="CJ258" s="20"/>
      <c r="CK258" s="20"/>
      <c r="CL258" s="135"/>
      <c r="CM258" s="135"/>
      <c r="CN258" s="135"/>
      <c r="CO258" s="135"/>
      <c r="CP258" s="135"/>
      <c r="CQ258" s="135"/>
      <c r="CR258" s="135"/>
      <c r="CY258" s="135"/>
      <c r="CZ258" s="135"/>
      <c r="DA258" s="135"/>
      <c r="DB258" s="135"/>
      <c r="DC258" s="135"/>
      <c r="DD258" s="135"/>
      <c r="DE258" s="135"/>
      <c r="DF258" s="135"/>
      <c r="DG258" s="135"/>
      <c r="DH258" s="135"/>
      <c r="DI258" s="135"/>
      <c r="DJ258" s="135"/>
      <c r="DK258" s="135"/>
      <c r="DL258" s="135"/>
      <c r="DM258" s="6"/>
      <c r="DN258" s="6"/>
      <c r="DU258" s="135"/>
      <c r="DV258" s="135"/>
      <c r="DW258" s="135"/>
      <c r="DX258" s="135"/>
      <c r="DY258" s="135"/>
      <c r="DZ258" s="135"/>
      <c r="EA258" s="135"/>
      <c r="EB258" s="135"/>
      <c r="EC258" s="135"/>
      <c r="ED258" s="135"/>
      <c r="EE258" s="135"/>
      <c r="EF258" s="135"/>
      <c r="EG258" s="135"/>
      <c r="EH258" s="135"/>
      <c r="EI258" s="135"/>
      <c r="EJ258" s="135"/>
      <c r="EK258" s="135"/>
      <c r="EL258" s="135"/>
      <c r="EM258" s="135"/>
      <c r="EN258" s="135"/>
      <c r="EO258" s="135"/>
      <c r="EP258" s="135"/>
      <c r="EQ258" s="135"/>
      <c r="ER258" s="135"/>
      <c r="ES258" s="135"/>
      <c r="ET258" s="135"/>
    </row>
    <row r="259" spans="2:150" x14ac:dyDescent="0.25"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27"/>
      <c r="O259" s="372"/>
      <c r="P259" s="367"/>
      <c r="Q259" s="367"/>
      <c r="R259" s="61">
        <v>850</v>
      </c>
      <c r="S259" s="14">
        <v>2437.1379999999999</v>
      </c>
      <c r="T259" s="14">
        <v>40.822670000000002</v>
      </c>
      <c r="U259" s="252">
        <v>2424.5690672792198</v>
      </c>
      <c r="V259" s="253">
        <v>41.246048456239706</v>
      </c>
      <c r="W259" s="2">
        <f t="shared" si="75"/>
        <v>0.51572511366939999</v>
      </c>
      <c r="X259" s="37">
        <f t="shared" si="75"/>
        <v>1.0371160343987873</v>
      </c>
      <c r="Y259" s="215">
        <f t="shared" si="66"/>
        <v>157.97806973949764</v>
      </c>
      <c r="Z259" s="217">
        <f t="shared" si="66"/>
        <v>0.17924931720791443</v>
      </c>
      <c r="AA259" s="223"/>
      <c r="AB259" s="23"/>
      <c r="AC259" s="372"/>
      <c r="AD259" s="367"/>
      <c r="AE259" s="367"/>
      <c r="AF259" s="61">
        <v>850</v>
      </c>
      <c r="AG259" s="14">
        <v>2583.627</v>
      </c>
      <c r="AH259" s="14">
        <v>40.922069999999998</v>
      </c>
      <c r="AI259" s="252">
        <v>2591.071082572349</v>
      </c>
      <c r="AJ259" s="253">
        <v>41.214871019830419</v>
      </c>
      <c r="AK259" s="2">
        <f t="shared" si="76"/>
        <v>0.28812528172019758</v>
      </c>
      <c r="AL259" s="37">
        <f t="shared" si="76"/>
        <v>0.7155088191541159</v>
      </c>
      <c r="AM259" s="215">
        <f t="shared" si="67"/>
        <v>55.414365343951431</v>
      </c>
      <c r="AN259" s="217">
        <f t="shared" si="67"/>
        <v>8.5732437213734428E-2</v>
      </c>
      <c r="AO259" s="223"/>
      <c r="AP259" s="23"/>
      <c r="AQ259" s="372"/>
      <c r="AR259" s="367"/>
      <c r="AS259" s="367"/>
      <c r="AT259" s="61">
        <v>850</v>
      </c>
      <c r="AU259" s="14">
        <v>2427.587</v>
      </c>
      <c r="AV259" s="14">
        <v>40.843200000000003</v>
      </c>
      <c r="AW259" s="252">
        <v>2412.2409939594581</v>
      </c>
      <c r="AX259" s="253">
        <v>41.195909710906292</v>
      </c>
      <c r="AY259" s="2">
        <f t="shared" si="77"/>
        <v>0.63215061048447907</v>
      </c>
      <c r="AZ259" s="37">
        <f t="shared" si="77"/>
        <v>0.86357021708947712</v>
      </c>
      <c r="BA259" s="215">
        <f t="shared" si="68"/>
        <v>235.49990139634701</v>
      </c>
      <c r="BB259" s="217">
        <f t="shared" si="68"/>
        <v>0.1244041401675982</v>
      </c>
      <c r="BC259" s="223"/>
      <c r="BD259" s="23"/>
      <c r="BE259" s="136"/>
      <c r="BF259" s="136"/>
      <c r="BG259" s="136"/>
      <c r="BH259" s="136"/>
      <c r="BI259" s="136"/>
      <c r="BJ259" s="135"/>
      <c r="BK259" s="135"/>
      <c r="BL259" s="135"/>
      <c r="BM259" s="135"/>
      <c r="BN259" s="135"/>
      <c r="BO259" s="135"/>
      <c r="BP259" s="135"/>
      <c r="BQ259" s="135"/>
      <c r="BR259" s="135"/>
      <c r="BS259" s="20"/>
      <c r="BT259" s="20"/>
      <c r="BU259" s="8"/>
      <c r="BV259" s="20"/>
      <c r="BW259" s="20"/>
      <c r="CC259" s="20"/>
      <c r="CD259" s="20"/>
      <c r="CE259" s="6"/>
      <c r="CF259" s="6"/>
      <c r="CG259" s="20"/>
      <c r="CH259" s="135"/>
      <c r="CI259" s="135"/>
      <c r="CJ259" s="20"/>
      <c r="CK259" s="20"/>
      <c r="CL259" s="135"/>
      <c r="CM259" s="135"/>
      <c r="CN259" s="135"/>
      <c r="CO259" s="135"/>
      <c r="CP259" s="135"/>
      <c r="CQ259" s="135"/>
      <c r="CR259" s="135"/>
      <c r="CY259" s="135"/>
      <c r="CZ259" s="135"/>
      <c r="DA259" s="135"/>
      <c r="DB259" s="135"/>
      <c r="DC259" s="135"/>
      <c r="DD259" s="135"/>
      <c r="DE259" s="135"/>
      <c r="DF259" s="135"/>
      <c r="DG259" s="135"/>
      <c r="DH259" s="135"/>
      <c r="DI259" s="135"/>
      <c r="DJ259" s="135"/>
      <c r="DK259" s="135"/>
      <c r="DL259" s="135"/>
      <c r="DM259" s="6"/>
      <c r="DN259" s="6"/>
      <c r="DU259" s="135"/>
      <c r="DV259" s="135"/>
      <c r="DW259" s="135"/>
      <c r="DX259" s="135"/>
      <c r="DY259" s="135"/>
      <c r="DZ259" s="135"/>
      <c r="EA259" s="135"/>
      <c r="EB259" s="135"/>
      <c r="EC259" s="135"/>
      <c r="ED259" s="135"/>
      <c r="EE259" s="135"/>
      <c r="EF259" s="135"/>
      <c r="EG259" s="135"/>
      <c r="EH259" s="135"/>
      <c r="EI259" s="135"/>
      <c r="EJ259" s="135"/>
      <c r="EK259" s="135"/>
      <c r="EL259" s="135"/>
      <c r="EM259" s="135"/>
      <c r="EN259" s="135"/>
      <c r="EO259" s="135"/>
      <c r="EP259" s="135"/>
      <c r="EQ259" s="135"/>
      <c r="ER259" s="135"/>
      <c r="ES259" s="135"/>
      <c r="ET259" s="135"/>
    </row>
    <row r="260" spans="2:150" x14ac:dyDescent="0.25"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27"/>
      <c r="O260" s="372"/>
      <c r="P260" s="367"/>
      <c r="Q260" s="367"/>
      <c r="R260" s="61">
        <v>900</v>
      </c>
      <c r="S260" s="14">
        <v>2420.893</v>
      </c>
      <c r="T260" s="14">
        <v>40.289920000000002</v>
      </c>
      <c r="U260" s="252">
        <v>2410.3429785547996</v>
      </c>
      <c r="V260" s="253">
        <v>40.709411544033507</v>
      </c>
      <c r="W260" s="2">
        <f t="shared" si="75"/>
        <v>0.43579048909639545</v>
      </c>
      <c r="X260" s="37">
        <f t="shared" si="75"/>
        <v>1.0411823702640888</v>
      </c>
      <c r="Y260" s="215">
        <f t="shared" ref="Y260:Z323" si="78">(U260-S260)^2</f>
        <v>111.30295249418835</v>
      </c>
      <c r="Z260" s="217">
        <f t="shared" si="78"/>
        <v>0.17597315551561424</v>
      </c>
      <c r="AA260" s="223"/>
      <c r="AB260" s="23"/>
      <c r="AC260" s="372"/>
      <c r="AD260" s="367"/>
      <c r="AE260" s="367"/>
      <c r="AF260" s="61">
        <v>900</v>
      </c>
      <c r="AG260" s="14">
        <v>2566.4319999999998</v>
      </c>
      <c r="AH260" s="14">
        <v>40.377209999999998</v>
      </c>
      <c r="AI260" s="252">
        <v>2577.2649273978336</v>
      </c>
      <c r="AJ260" s="253">
        <v>40.677612014700074</v>
      </c>
      <c r="AK260" s="2">
        <f t="shared" si="76"/>
        <v>0.4221006984729706</v>
      </c>
      <c r="AL260" s="37">
        <f t="shared" si="76"/>
        <v>0.74398903416079487</v>
      </c>
      <c r="AM260" s="215">
        <f t="shared" ref="AM260:AN323" si="79">(AI260-AG260)^2</f>
        <v>117.35231600673879</v>
      </c>
      <c r="AN260" s="217">
        <f t="shared" si="79"/>
        <v>9.024137043586461E-2</v>
      </c>
      <c r="AO260" s="223"/>
      <c r="AP260" s="23"/>
      <c r="AQ260" s="372"/>
      <c r="AR260" s="367"/>
      <c r="AS260" s="367"/>
      <c r="AT260" s="61">
        <v>900</v>
      </c>
      <c r="AU260" s="14">
        <v>2411.4070000000002</v>
      </c>
      <c r="AV260" s="14">
        <v>40.304070000000003</v>
      </c>
      <c r="AW260" s="252">
        <v>2397.9911161364043</v>
      </c>
      <c r="AX260" s="253">
        <v>40.658080728738639</v>
      </c>
      <c r="AY260" s="2">
        <f t="shared" si="77"/>
        <v>0.55635087165276575</v>
      </c>
      <c r="AZ260" s="37">
        <f t="shared" si="77"/>
        <v>0.87834982605636669</v>
      </c>
      <c r="BA260" s="215">
        <f t="shared" ref="BA260:BB323" si="80">(AW260-AU260)^2</f>
        <v>179.98593984149042</v>
      </c>
      <c r="BB260" s="217">
        <f t="shared" si="80"/>
        <v>0.12532359606206031</v>
      </c>
      <c r="BC260" s="223"/>
      <c r="BD260" s="23"/>
      <c r="BE260" s="136"/>
      <c r="BF260" s="136"/>
      <c r="BG260" s="136"/>
      <c r="BH260" s="136"/>
      <c r="BI260" s="136"/>
      <c r="BJ260" s="135"/>
      <c r="BK260" s="135"/>
      <c r="BL260" s="135"/>
      <c r="BM260" s="135"/>
      <c r="BN260" s="135"/>
      <c r="BO260" s="135"/>
      <c r="BP260" s="135"/>
      <c r="BQ260" s="135"/>
      <c r="BR260" s="135"/>
      <c r="BS260" s="20"/>
      <c r="BT260" s="20"/>
      <c r="BU260" s="8"/>
      <c r="BV260" s="20"/>
      <c r="BW260" s="20"/>
      <c r="CC260" s="20"/>
      <c r="CD260" s="20"/>
      <c r="CE260" s="6"/>
      <c r="CF260" s="6"/>
      <c r="CG260" s="20"/>
      <c r="CH260" s="135"/>
      <c r="CI260" s="135"/>
      <c r="CJ260" s="20"/>
      <c r="CK260" s="20"/>
      <c r="CL260" s="135"/>
      <c r="CM260" s="135"/>
      <c r="CN260" s="135"/>
      <c r="CO260" s="135"/>
      <c r="CP260" s="135"/>
      <c r="CQ260" s="135"/>
      <c r="CR260" s="135"/>
      <c r="CY260" s="135"/>
      <c r="CZ260" s="135"/>
      <c r="DA260" s="135"/>
      <c r="DB260" s="135"/>
      <c r="DC260" s="135"/>
      <c r="DD260" s="135"/>
      <c r="DE260" s="135"/>
      <c r="DF260" s="135"/>
      <c r="DG260" s="135"/>
      <c r="DH260" s="135"/>
      <c r="DI260" s="135"/>
      <c r="DJ260" s="135"/>
      <c r="DK260" s="135"/>
      <c r="DL260" s="135"/>
      <c r="DM260" s="6"/>
      <c r="DN260" s="6"/>
      <c r="DU260" s="135"/>
      <c r="DV260" s="135"/>
      <c r="DW260" s="135"/>
      <c r="DX260" s="135"/>
      <c r="DY260" s="135"/>
      <c r="DZ260" s="135"/>
      <c r="EA260" s="135"/>
      <c r="EB260" s="135"/>
      <c r="EC260" s="135"/>
      <c r="ED260" s="135"/>
      <c r="EE260" s="135"/>
      <c r="EF260" s="135"/>
      <c r="EG260" s="135"/>
      <c r="EH260" s="135"/>
      <c r="EI260" s="135"/>
      <c r="EJ260" s="135"/>
      <c r="EK260" s="135"/>
      <c r="EL260" s="135"/>
      <c r="EM260" s="135"/>
      <c r="EN260" s="135"/>
      <c r="EO260" s="135"/>
      <c r="EP260" s="135"/>
      <c r="EQ260" s="135"/>
      <c r="ER260" s="135"/>
      <c r="ES260" s="135"/>
      <c r="ET260" s="135"/>
    </row>
    <row r="261" spans="2:150" x14ac:dyDescent="0.25"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27"/>
      <c r="O261" s="372"/>
      <c r="P261" s="367"/>
      <c r="Q261" s="367"/>
      <c r="R261" s="61">
        <v>950</v>
      </c>
      <c r="S261" s="14">
        <v>2406.5940000000001</v>
      </c>
      <c r="T261" s="14">
        <v>39.801729999999999</v>
      </c>
      <c r="U261" s="252">
        <v>2396.1561159293783</v>
      </c>
      <c r="V261" s="253">
        <v>40.169809773042005</v>
      </c>
      <c r="W261" s="2">
        <f t="shared" si="75"/>
        <v>0.43372019005373352</v>
      </c>
      <c r="X261" s="37">
        <f t="shared" si="75"/>
        <v>0.92478335248745558</v>
      </c>
      <c r="Y261" s="215">
        <f t="shared" si="78"/>
        <v>108.94942387173926</v>
      </c>
      <c r="Z261" s="217">
        <f t="shared" si="78"/>
        <v>0.13548271932265415</v>
      </c>
      <c r="AA261" s="223"/>
      <c r="AB261" s="23"/>
      <c r="AC261" s="372"/>
      <c r="AD261" s="367"/>
      <c r="AE261" s="367"/>
      <c r="AF261" s="61">
        <v>950</v>
      </c>
      <c r="AG261" s="14">
        <v>2551.2959999999998</v>
      </c>
      <c r="AH261" s="14">
        <v>39.895429999999998</v>
      </c>
      <c r="AI261" s="252">
        <v>2563.4991331221222</v>
      </c>
      <c r="AJ261" s="253">
        <v>40.137513018688395</v>
      </c>
      <c r="AK261" s="2">
        <f t="shared" si="76"/>
        <v>0.47831114547752918</v>
      </c>
      <c r="AL261" s="37">
        <f t="shared" si="76"/>
        <v>0.60679385756312831</v>
      </c>
      <c r="AM261" s="215">
        <f t="shared" si="79"/>
        <v>148.91645799624033</v>
      </c>
      <c r="AN261" s="217">
        <f t="shared" si="79"/>
        <v>5.8604187937287035E-2</v>
      </c>
      <c r="AO261" s="223"/>
      <c r="AP261" s="23"/>
      <c r="AQ261" s="372"/>
      <c r="AR261" s="367"/>
      <c r="AS261" s="367"/>
      <c r="AT261" s="61">
        <v>950</v>
      </c>
      <c r="AU261" s="14">
        <v>2397.1669999999999</v>
      </c>
      <c r="AV261" s="14">
        <v>39.812849999999997</v>
      </c>
      <c r="AW261" s="252">
        <v>2383.7805710514253</v>
      </c>
      <c r="AX261" s="253">
        <v>40.117450497472788</v>
      </c>
      <c r="AY261" s="2">
        <f t="shared" si="77"/>
        <v>0.55842704945356647</v>
      </c>
      <c r="AZ261" s="37">
        <f t="shared" si="77"/>
        <v>0.76508086578275791</v>
      </c>
      <c r="BA261" s="215">
        <f t="shared" si="80"/>
        <v>179.19647999523542</v>
      </c>
      <c r="BB261" s="217">
        <f t="shared" si="80"/>
        <v>9.2781463060671587E-2</v>
      </c>
      <c r="BC261" s="223"/>
      <c r="BD261" s="23"/>
      <c r="BE261" s="136"/>
      <c r="BF261" s="136"/>
      <c r="BG261" s="136"/>
      <c r="BH261" s="136"/>
      <c r="BI261" s="136"/>
      <c r="BJ261" s="135"/>
      <c r="BK261" s="135"/>
      <c r="BL261" s="135"/>
      <c r="BM261" s="135"/>
      <c r="BN261" s="135"/>
      <c r="BO261" s="135"/>
      <c r="BP261" s="135"/>
      <c r="BQ261" s="135"/>
      <c r="BR261" s="135"/>
      <c r="BS261" s="20"/>
      <c r="BT261" s="20"/>
      <c r="BU261" s="8"/>
      <c r="BV261" s="20"/>
      <c r="BW261" s="20"/>
      <c r="CC261" s="20"/>
      <c r="CD261" s="20"/>
      <c r="CE261" s="6"/>
      <c r="CF261" s="6"/>
      <c r="CG261" s="20"/>
      <c r="CH261" s="135"/>
      <c r="CI261" s="135"/>
      <c r="CJ261" s="20"/>
      <c r="CK261" s="20"/>
      <c r="CL261" s="135"/>
      <c r="CM261" s="135"/>
      <c r="CN261" s="135"/>
      <c r="CO261" s="135"/>
      <c r="CP261" s="135"/>
      <c r="CQ261" s="135"/>
      <c r="CR261" s="135"/>
      <c r="CY261" s="135"/>
      <c r="CZ261" s="135"/>
      <c r="DA261" s="135"/>
      <c r="DB261" s="135"/>
      <c r="DC261" s="135"/>
      <c r="DD261" s="135"/>
      <c r="DE261" s="135"/>
      <c r="DF261" s="135"/>
      <c r="DG261" s="135"/>
      <c r="DH261" s="135"/>
      <c r="DI261" s="135"/>
      <c r="DJ261" s="135"/>
      <c r="DK261" s="135"/>
      <c r="DL261" s="135"/>
      <c r="DM261" s="6"/>
      <c r="DN261" s="6"/>
      <c r="DU261" s="135"/>
      <c r="DV261" s="135"/>
      <c r="DW261" s="135"/>
      <c r="DX261" s="135"/>
      <c r="DY261" s="135"/>
      <c r="DZ261" s="135"/>
      <c r="EA261" s="135"/>
      <c r="EB261" s="135"/>
      <c r="EC261" s="135"/>
      <c r="ED261" s="135"/>
      <c r="EE261" s="135"/>
      <c r="EF261" s="135"/>
      <c r="EG261" s="135"/>
      <c r="EH261" s="135"/>
      <c r="EI261" s="135"/>
      <c r="EJ261" s="135"/>
      <c r="EK261" s="135"/>
      <c r="EL261" s="135"/>
      <c r="EM261" s="135"/>
      <c r="EN261" s="135"/>
      <c r="EO261" s="135"/>
      <c r="EP261" s="135"/>
      <c r="EQ261" s="135"/>
      <c r="ER261" s="135"/>
      <c r="ES261" s="135"/>
      <c r="ET261" s="135"/>
    </row>
    <row r="262" spans="2:150" x14ac:dyDescent="0.25"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27"/>
      <c r="O262" s="372"/>
      <c r="P262" s="367"/>
      <c r="Q262" s="367"/>
      <c r="R262" s="61">
        <v>1000</v>
      </c>
      <c r="S262" s="14">
        <v>2392.3339999999998</v>
      </c>
      <c r="T262" s="14">
        <v>39.306379999999997</v>
      </c>
      <c r="U262" s="252">
        <v>2382.0089902191226</v>
      </c>
      <c r="V262" s="253">
        <v>39.627748739510203</v>
      </c>
      <c r="W262" s="2">
        <f t="shared" si="75"/>
        <v>0.4315873026457544</v>
      </c>
      <c r="X262" s="37">
        <f t="shared" si="75"/>
        <v>0.81759943172127691</v>
      </c>
      <c r="Y262" s="215">
        <f t="shared" si="78"/>
        <v>106.60582697521151</v>
      </c>
      <c r="Z262" s="217">
        <f t="shared" si="78"/>
        <v>0.10327786673437839</v>
      </c>
      <c r="AA262" s="223"/>
      <c r="AB262" s="23"/>
      <c r="AC262" s="372"/>
      <c r="AD262" s="367"/>
      <c r="AE262" s="367"/>
      <c r="AF262" s="61">
        <v>1000</v>
      </c>
      <c r="AG262" s="14">
        <v>2536.1990000000001</v>
      </c>
      <c r="AH262" s="14">
        <v>39.412089999999999</v>
      </c>
      <c r="AI262" s="252">
        <v>2549.7741959977016</v>
      </c>
      <c r="AJ262" s="253">
        <v>39.595064487302061</v>
      </c>
      <c r="AK262" s="2">
        <f t="shared" si="76"/>
        <v>0.53525752504836899</v>
      </c>
      <c r="AL262" s="37">
        <f t="shared" si="76"/>
        <v>0.46425979262216638</v>
      </c>
      <c r="AM262" s="215">
        <f t="shared" si="79"/>
        <v>184.2859463760104</v>
      </c>
      <c r="AN262" s="217">
        <f t="shared" si="79"/>
        <v>3.3479663003452287E-2</v>
      </c>
      <c r="AO262" s="223"/>
      <c r="AP262" s="23"/>
      <c r="AQ262" s="372"/>
      <c r="AR262" s="367"/>
      <c r="AS262" s="367"/>
      <c r="AT262" s="61">
        <v>1000</v>
      </c>
      <c r="AU262" s="14">
        <v>2382.9650000000001</v>
      </c>
      <c r="AV262" s="14">
        <v>39.320309999999999</v>
      </c>
      <c r="AW262" s="252">
        <v>2369.6098469953749</v>
      </c>
      <c r="AX262" s="253">
        <v>39.574505747975557</v>
      </c>
      <c r="AY262" s="2">
        <f t="shared" si="77"/>
        <v>0.56044268399347896</v>
      </c>
      <c r="AZ262" s="37">
        <f t="shared" si="77"/>
        <v>0.64647442498687857</v>
      </c>
      <c r="BA262" s="215">
        <f t="shared" si="80"/>
        <v>178.36011177694974</v>
      </c>
      <c r="BB262" s="217">
        <f t="shared" si="80"/>
        <v>6.4615478288853459E-2</v>
      </c>
      <c r="BC262" s="223"/>
      <c r="BD262" s="23"/>
      <c r="BE262" s="136"/>
      <c r="BF262" s="136"/>
      <c r="BG262" s="136"/>
      <c r="BH262" s="136"/>
      <c r="BI262" s="136"/>
      <c r="BJ262" s="135"/>
      <c r="BK262" s="135"/>
      <c r="BL262" s="135"/>
      <c r="BM262" s="135"/>
      <c r="BN262" s="135"/>
      <c r="BO262" s="135"/>
      <c r="BP262" s="135"/>
      <c r="BQ262" s="135"/>
      <c r="BR262" s="135"/>
      <c r="BS262" s="20"/>
      <c r="BT262" s="20"/>
      <c r="BU262" s="8"/>
      <c r="BV262" s="20"/>
      <c r="BW262" s="20"/>
      <c r="CC262" s="20"/>
      <c r="CD262" s="20"/>
      <c r="CE262" s="6"/>
      <c r="CF262" s="6"/>
      <c r="CG262" s="20"/>
      <c r="CH262" s="135"/>
      <c r="CI262" s="135"/>
      <c r="CJ262" s="20"/>
      <c r="CK262" s="20"/>
      <c r="CL262" s="135"/>
      <c r="CM262" s="135"/>
      <c r="CN262" s="135"/>
      <c r="CO262" s="135"/>
      <c r="CP262" s="135"/>
      <c r="CQ262" s="135"/>
      <c r="CR262" s="135"/>
      <c r="CY262" s="135"/>
      <c r="CZ262" s="135"/>
      <c r="DA262" s="135"/>
      <c r="DB262" s="135"/>
      <c r="DC262" s="135"/>
      <c r="DD262" s="135"/>
      <c r="DE262" s="135"/>
      <c r="DF262" s="135"/>
      <c r="DG262" s="135"/>
      <c r="DH262" s="135"/>
      <c r="DI262" s="135"/>
      <c r="DJ262" s="135"/>
      <c r="DK262" s="135"/>
      <c r="DL262" s="135"/>
      <c r="DM262" s="6"/>
      <c r="DN262" s="6"/>
      <c r="DU262" s="135"/>
      <c r="DV262" s="135"/>
      <c r="DW262" s="135"/>
      <c r="DX262" s="135"/>
      <c r="DY262" s="135"/>
      <c r="DZ262" s="135"/>
      <c r="EA262" s="135"/>
      <c r="EB262" s="135"/>
      <c r="EC262" s="135"/>
      <c r="ED262" s="135"/>
      <c r="EE262" s="135"/>
      <c r="EF262" s="135"/>
      <c r="EG262" s="135"/>
      <c r="EH262" s="135"/>
      <c r="EI262" s="135"/>
      <c r="EJ262" s="135"/>
      <c r="EK262" s="135"/>
      <c r="EL262" s="135"/>
      <c r="EM262" s="135"/>
      <c r="EN262" s="135"/>
      <c r="EO262" s="135"/>
      <c r="EP262" s="135"/>
      <c r="EQ262" s="135"/>
      <c r="ER262" s="135"/>
      <c r="ES262" s="135"/>
      <c r="ET262" s="135"/>
    </row>
    <row r="263" spans="2:150" x14ac:dyDescent="0.25"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27"/>
      <c r="O263" s="372"/>
      <c r="P263" s="367"/>
      <c r="Q263" s="367"/>
      <c r="R263" s="61">
        <v>1050</v>
      </c>
      <c r="S263" s="14">
        <v>2378.1120000000001</v>
      </c>
      <c r="T263" s="14">
        <v>38.814900000000002</v>
      </c>
      <c r="U263" s="252">
        <v>2367.9020430970472</v>
      </c>
      <c r="V263" s="253">
        <v>39.083648231815779</v>
      </c>
      <c r="W263" s="2">
        <f t="shared" si="75"/>
        <v>0.42933036387490808</v>
      </c>
      <c r="X263" s="37">
        <f t="shared" si="75"/>
        <v>0.69238419219366187</v>
      </c>
      <c r="Y263" s="215">
        <f t="shared" si="78"/>
        <v>104.24321996015463</v>
      </c>
      <c r="Z263" s="217">
        <f t="shared" si="78"/>
        <v>7.2225612104106968E-2</v>
      </c>
      <c r="AA263" s="223"/>
      <c r="AB263" s="23"/>
      <c r="AC263" s="372"/>
      <c r="AD263" s="367"/>
      <c r="AE263" s="367"/>
      <c r="AF263" s="61">
        <v>1050</v>
      </c>
      <c r="AG263" s="14">
        <v>2521.1390000000001</v>
      </c>
      <c r="AH263" s="14">
        <v>38.930160000000001</v>
      </c>
      <c r="AI263" s="252">
        <v>2536.0905452124698</v>
      </c>
      <c r="AJ263" s="253">
        <v>39.050672577428372</v>
      </c>
      <c r="AK263" s="2">
        <f t="shared" si="76"/>
        <v>0.59304723827086414</v>
      </c>
      <c r="AL263" s="37">
        <f t="shared" si="76"/>
        <v>0.3095609610347646</v>
      </c>
      <c r="AM263" s="215">
        <f t="shared" si="79"/>
        <v>223.54870424052507</v>
      </c>
      <c r="AN263" s="217">
        <f t="shared" si="79"/>
        <v>1.452328131842924E-2</v>
      </c>
      <c r="AO263" s="223"/>
      <c r="AP263" s="23"/>
      <c r="AQ263" s="372"/>
      <c r="AR263" s="367"/>
      <c r="AS263" s="367"/>
      <c r="AT263" s="61">
        <v>1050</v>
      </c>
      <c r="AU263" s="14">
        <v>2368.8020000000001</v>
      </c>
      <c r="AV263" s="14">
        <v>38.831249999999997</v>
      </c>
      <c r="AW263" s="252">
        <v>2355.4793656933557</v>
      </c>
      <c r="AX263" s="253">
        <v>39.02964902769547</v>
      </c>
      <c r="AY263" s="2">
        <f t="shared" si="77"/>
        <v>0.56242076402520902</v>
      </c>
      <c r="AZ263" s="37">
        <f t="shared" si="77"/>
        <v>0.5109261939687052</v>
      </c>
      <c r="BA263" s="215">
        <f t="shared" si="80"/>
        <v>177.49258486857914</v>
      </c>
      <c r="BB263" s="217">
        <f t="shared" si="80"/>
        <v>3.9362174190508983E-2</v>
      </c>
      <c r="BC263" s="223"/>
      <c r="BD263" s="23"/>
      <c r="BE263" s="136"/>
      <c r="BF263" s="136"/>
      <c r="BG263" s="136"/>
      <c r="BH263" s="136"/>
      <c r="BI263" s="136"/>
      <c r="BJ263" s="135"/>
      <c r="BK263" s="135"/>
      <c r="BL263" s="135"/>
      <c r="BM263" s="135"/>
      <c r="BN263" s="135"/>
      <c r="BO263" s="135"/>
      <c r="BP263" s="135"/>
      <c r="BQ263" s="135"/>
      <c r="BR263" s="135"/>
      <c r="BS263" s="20"/>
      <c r="BT263" s="20"/>
      <c r="BU263" s="8"/>
      <c r="BV263" s="20"/>
      <c r="BW263" s="20"/>
      <c r="CC263" s="20"/>
      <c r="CD263" s="20"/>
      <c r="CE263" s="6"/>
      <c r="CF263" s="6"/>
      <c r="CG263" s="20"/>
      <c r="CH263" s="135"/>
      <c r="CI263" s="135"/>
      <c r="CJ263" s="20"/>
      <c r="CK263" s="20"/>
      <c r="CL263" s="135"/>
      <c r="CM263" s="135"/>
      <c r="CN263" s="135"/>
      <c r="CO263" s="135"/>
      <c r="CP263" s="135"/>
      <c r="CQ263" s="135"/>
      <c r="CR263" s="135"/>
      <c r="CY263" s="135"/>
      <c r="CZ263" s="135"/>
      <c r="DA263" s="135"/>
      <c r="DB263" s="135"/>
      <c r="DC263" s="135"/>
      <c r="DD263" s="135"/>
      <c r="DE263" s="135"/>
      <c r="DF263" s="135"/>
      <c r="DG263" s="135"/>
      <c r="DH263" s="135"/>
      <c r="DI263" s="135"/>
      <c r="DJ263" s="135"/>
      <c r="DK263" s="135"/>
      <c r="DL263" s="135"/>
      <c r="DM263" s="6"/>
      <c r="DN263" s="6"/>
      <c r="DU263" s="135"/>
      <c r="DV263" s="135"/>
      <c r="DW263" s="135"/>
      <c r="DX263" s="135"/>
      <c r="DY263" s="135"/>
      <c r="DZ263" s="135"/>
      <c r="EA263" s="135"/>
      <c r="EB263" s="135"/>
      <c r="EC263" s="135"/>
      <c r="ED263" s="135"/>
      <c r="EE263" s="135"/>
      <c r="EF263" s="135"/>
      <c r="EG263" s="135"/>
      <c r="EH263" s="135"/>
      <c r="EI263" s="135"/>
      <c r="EJ263" s="135"/>
      <c r="EK263" s="135"/>
      <c r="EL263" s="135"/>
      <c r="EM263" s="135"/>
      <c r="EN263" s="135"/>
      <c r="EO263" s="135"/>
      <c r="EP263" s="135"/>
      <c r="EQ263" s="135"/>
      <c r="ER263" s="135"/>
      <c r="ES263" s="135"/>
      <c r="ET263" s="135"/>
    </row>
    <row r="264" spans="2:150" x14ac:dyDescent="0.25"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27"/>
      <c r="O264" s="372"/>
      <c r="P264" s="367"/>
      <c r="Q264" s="367"/>
      <c r="R264" s="61">
        <v>1100</v>
      </c>
      <c r="S264" s="14">
        <v>2363.9169999999999</v>
      </c>
      <c r="T264" s="14">
        <v>38.32517</v>
      </c>
      <c r="U264" s="252">
        <v>2353.8356588767933</v>
      </c>
      <c r="V264" s="253">
        <v>38.537856718202569</v>
      </c>
      <c r="W264" s="2">
        <f t="shared" si="75"/>
        <v>0.42646764345814953</v>
      </c>
      <c r="X264" s="37">
        <f t="shared" si="75"/>
        <v>0.55495309793164416</v>
      </c>
      <c r="Y264" s="215">
        <f t="shared" si="78"/>
        <v>101.6334388424562</v>
      </c>
      <c r="Z264" s="217">
        <f t="shared" si="78"/>
        <v>4.5235640099779047E-2</v>
      </c>
      <c r="AA264" s="223"/>
      <c r="AB264" s="23"/>
      <c r="AC264" s="372"/>
      <c r="AD264" s="367"/>
      <c r="AE264" s="367"/>
      <c r="AF264" s="61">
        <v>1100</v>
      </c>
      <c r="AG264" s="14">
        <v>2506.107</v>
      </c>
      <c r="AH264" s="14">
        <v>38.4514</v>
      </c>
      <c r="AI264" s="252">
        <v>2522.4485544621803</v>
      </c>
      <c r="AJ264" s="253">
        <v>38.504673567525494</v>
      </c>
      <c r="AK264" s="2">
        <f t="shared" si="76"/>
        <v>0.65206930359239579</v>
      </c>
      <c r="AL264" s="37">
        <f t="shared" si="76"/>
        <v>0.13854779676551193</v>
      </c>
      <c r="AM264" s="215">
        <f t="shared" si="79"/>
        <v>267.04640224040435</v>
      </c>
      <c r="AN264" s="217">
        <f t="shared" si="79"/>
        <v>2.8380729968933752E-3</v>
      </c>
      <c r="AO264" s="223"/>
      <c r="AP264" s="23"/>
      <c r="AQ264" s="372"/>
      <c r="AR264" s="367"/>
      <c r="AS264" s="367"/>
      <c r="AT264" s="61">
        <v>1100</v>
      </c>
      <c r="AU264" s="14">
        <v>2354.6660000000002</v>
      </c>
      <c r="AV264" s="14">
        <v>38.344110000000001</v>
      </c>
      <c r="AW264" s="252">
        <v>2341.3894938623657</v>
      </c>
      <c r="AX264" s="253">
        <v>38.483213186477002</v>
      </c>
      <c r="AY264" s="2">
        <f t="shared" si="77"/>
        <v>0.56383818926482321</v>
      </c>
      <c r="AZ264" s="37">
        <f t="shared" si="77"/>
        <v>0.36277589042228747</v>
      </c>
      <c r="BA264" s="215">
        <f t="shared" si="80"/>
        <v>176.26561522264501</v>
      </c>
      <c r="BB264" s="217">
        <f t="shared" si="80"/>
        <v>1.9349696488055419E-2</v>
      </c>
      <c r="BC264" s="223"/>
      <c r="BD264" s="23"/>
      <c r="BE264" s="136"/>
      <c r="BF264" s="136"/>
      <c r="BG264" s="136"/>
      <c r="BH264" s="136"/>
      <c r="BI264" s="136"/>
      <c r="BJ264" s="135"/>
      <c r="BK264" s="135"/>
      <c r="BL264" s="135"/>
      <c r="BM264" s="135"/>
      <c r="BN264" s="135"/>
      <c r="BO264" s="135"/>
      <c r="BP264" s="135"/>
      <c r="BQ264" s="135"/>
      <c r="BR264" s="135"/>
      <c r="BS264" s="20"/>
      <c r="BT264" s="20"/>
      <c r="BU264" s="8"/>
      <c r="BV264" s="20"/>
      <c r="BW264" s="20"/>
      <c r="CC264" s="20"/>
      <c r="CD264" s="20"/>
      <c r="CE264" s="6"/>
      <c r="CF264" s="6"/>
      <c r="CG264" s="20"/>
      <c r="CH264" s="135"/>
      <c r="CI264" s="135"/>
      <c r="CJ264" s="20"/>
      <c r="CK264" s="20"/>
      <c r="CL264" s="135"/>
      <c r="CM264" s="135"/>
      <c r="CN264" s="135"/>
      <c r="CO264" s="135"/>
      <c r="CP264" s="135"/>
      <c r="CQ264" s="135"/>
      <c r="CR264" s="135"/>
      <c r="CY264" s="135"/>
      <c r="CZ264" s="135"/>
      <c r="DA264" s="135"/>
      <c r="DB264" s="135"/>
      <c r="DC264" s="135"/>
      <c r="DD264" s="135"/>
      <c r="DE264" s="135"/>
      <c r="DF264" s="135"/>
      <c r="DG264" s="135"/>
      <c r="DH264" s="135"/>
      <c r="DI264" s="135"/>
      <c r="DJ264" s="135"/>
      <c r="DK264" s="135"/>
      <c r="DL264" s="135"/>
      <c r="DM264" s="6"/>
      <c r="DN264" s="6"/>
      <c r="DU264" s="135"/>
      <c r="DV264" s="135"/>
      <c r="DW264" s="135"/>
      <c r="DX264" s="135"/>
      <c r="DY264" s="135"/>
      <c r="DZ264" s="135"/>
      <c r="EA264" s="135"/>
      <c r="EB264" s="135"/>
      <c r="EC264" s="135"/>
      <c r="ED264" s="135"/>
      <c r="EE264" s="135"/>
      <c r="EF264" s="135"/>
      <c r="EG264" s="135"/>
      <c r="EH264" s="135"/>
      <c r="EI264" s="135"/>
      <c r="EJ264" s="135"/>
      <c r="EK264" s="135"/>
      <c r="EL264" s="135"/>
      <c r="EM264" s="135"/>
      <c r="EN264" s="135"/>
      <c r="EO264" s="135"/>
      <c r="EP264" s="135"/>
      <c r="EQ264" s="135"/>
      <c r="ER264" s="135"/>
      <c r="ES264" s="135"/>
      <c r="ET264" s="135"/>
    </row>
    <row r="265" spans="2:150" x14ac:dyDescent="0.25"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27"/>
      <c r="O265" s="372"/>
      <c r="P265" s="367"/>
      <c r="Q265" s="367"/>
      <c r="R265" s="61">
        <v>1150</v>
      </c>
      <c r="S265" s="14">
        <v>2349.768</v>
      </c>
      <c r="T265" s="14">
        <v>37.834200000000003</v>
      </c>
      <c r="U265" s="252">
        <v>2339.8101743018497</v>
      </c>
      <c r="V265" s="253">
        <v>37.990663400258526</v>
      </c>
      <c r="W265" s="2">
        <f t="shared" si="75"/>
        <v>0.42377910066654972</v>
      </c>
      <c r="X265" s="37">
        <f t="shared" si="75"/>
        <v>0.41355017486433876</v>
      </c>
      <c r="Y265" s="215">
        <f t="shared" si="78"/>
        <v>99.158292634743958</v>
      </c>
      <c r="Z265" s="217">
        <f t="shared" si="78"/>
        <v>2.4480795620458986E-2</v>
      </c>
      <c r="AA265" s="223"/>
      <c r="AB265" s="23"/>
      <c r="AC265" s="372"/>
      <c r="AD265" s="367"/>
      <c r="AE265" s="367"/>
      <c r="AF265" s="61">
        <v>1150</v>
      </c>
      <c r="AG265" s="14">
        <v>2491.12</v>
      </c>
      <c r="AH265" s="14">
        <v>37.971179999999997</v>
      </c>
      <c r="AI265" s="252">
        <v>2508.8485515435459</v>
      </c>
      <c r="AJ265" s="253">
        <v>37.957345822117439</v>
      </c>
      <c r="AK265" s="2">
        <f t="shared" si="76"/>
        <v>0.71166991327378926</v>
      </c>
      <c r="AL265" s="37">
        <f t="shared" si="76"/>
        <v>3.6433363099481496E-2</v>
      </c>
      <c r="AM265" s="215">
        <f t="shared" si="79"/>
        <v>314.30153983216792</v>
      </c>
      <c r="AN265" s="217">
        <f t="shared" si="79"/>
        <v>1.9138447768624856E-4</v>
      </c>
      <c r="AO265" s="223"/>
      <c r="AP265" s="23"/>
      <c r="AQ265" s="372"/>
      <c r="AR265" s="367"/>
      <c r="AS265" s="367"/>
      <c r="AT265" s="61">
        <v>1150</v>
      </c>
      <c r="AU265" s="14">
        <v>2340.576</v>
      </c>
      <c r="AV265" s="14">
        <v>37.855629999999998</v>
      </c>
      <c r="AW265" s="252">
        <v>2327.340552780428</v>
      </c>
      <c r="AX265" s="253">
        <v>37.935473381787368</v>
      </c>
      <c r="AY265" s="2">
        <f t="shared" si="77"/>
        <v>0.5654782079100209</v>
      </c>
      <c r="AZ265" s="37">
        <f t="shared" si="77"/>
        <v>0.21091547489070994</v>
      </c>
      <c r="BA265" s="215">
        <f t="shared" si="80"/>
        <v>175.17706310207757</v>
      </c>
      <c r="BB265" s="217">
        <f t="shared" si="80"/>
        <v>6.3749656152437351E-3</v>
      </c>
      <c r="BC265" s="223"/>
      <c r="BD265" s="23"/>
      <c r="BE265" s="136"/>
      <c r="BF265" s="136"/>
      <c r="BG265" s="136"/>
      <c r="BH265" s="136"/>
      <c r="BI265" s="136"/>
      <c r="BJ265" s="135"/>
      <c r="BK265" s="135"/>
      <c r="BL265" s="135"/>
      <c r="BM265" s="135"/>
      <c r="BN265" s="135"/>
      <c r="BO265" s="135"/>
      <c r="BP265" s="135"/>
      <c r="BQ265" s="135"/>
      <c r="BR265" s="135"/>
      <c r="BS265" s="20"/>
      <c r="BT265" s="20"/>
      <c r="BU265" s="8"/>
      <c r="BV265" s="20"/>
      <c r="BW265" s="20"/>
      <c r="CC265" s="20"/>
      <c r="CD265" s="20"/>
      <c r="CE265" s="6"/>
      <c r="CF265" s="6"/>
      <c r="CG265" s="20"/>
      <c r="CH265" s="135"/>
      <c r="CI265" s="135"/>
      <c r="CJ265" s="20"/>
      <c r="CK265" s="20"/>
      <c r="CL265" s="135"/>
      <c r="CM265" s="135"/>
      <c r="CN265" s="135"/>
      <c r="CO265" s="135"/>
      <c r="CP265" s="135"/>
      <c r="CQ265" s="135"/>
      <c r="CR265" s="135"/>
      <c r="CY265" s="135"/>
      <c r="CZ265" s="135"/>
      <c r="DA265" s="135"/>
      <c r="DB265" s="135"/>
      <c r="DC265" s="135"/>
      <c r="DD265" s="135"/>
      <c r="DE265" s="135"/>
      <c r="DF265" s="135"/>
      <c r="DG265" s="135"/>
      <c r="DH265" s="135"/>
      <c r="DI265" s="135"/>
      <c r="DJ265" s="135"/>
      <c r="DK265" s="135"/>
      <c r="DL265" s="135"/>
      <c r="DM265" s="6"/>
      <c r="DN265" s="6"/>
      <c r="DU265" s="135"/>
      <c r="DV265" s="135"/>
      <c r="DW265" s="135"/>
      <c r="DX265" s="135"/>
      <c r="DY265" s="135"/>
      <c r="DZ265" s="135"/>
      <c r="EA265" s="135"/>
      <c r="EB265" s="135"/>
      <c r="EC265" s="135"/>
      <c r="ED265" s="135"/>
      <c r="EE265" s="135"/>
      <c r="EF265" s="135"/>
      <c r="EG265" s="135"/>
      <c r="EH265" s="135"/>
      <c r="EI265" s="135"/>
      <c r="EJ265" s="135"/>
      <c r="EK265" s="135"/>
      <c r="EL265" s="135"/>
      <c r="EM265" s="135"/>
      <c r="EN265" s="135"/>
      <c r="EO265" s="135"/>
      <c r="EP265" s="135"/>
      <c r="EQ265" s="135"/>
      <c r="ER265" s="135"/>
      <c r="ES265" s="135"/>
      <c r="ET265" s="135"/>
    </row>
    <row r="266" spans="2:150" x14ac:dyDescent="0.25"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27"/>
      <c r="O266" s="372"/>
      <c r="P266" s="367"/>
      <c r="Q266" s="367"/>
      <c r="R266" s="61">
        <v>1200</v>
      </c>
      <c r="S266" s="14">
        <v>2331.8560000000002</v>
      </c>
      <c r="T266" s="14">
        <v>37.209589999999999</v>
      </c>
      <c r="U266" s="252">
        <v>2325.825886680585</v>
      </c>
      <c r="V266" s="253">
        <v>37.442308239586922</v>
      </c>
      <c r="W266" s="2">
        <f t="shared" si="75"/>
        <v>0.25859715691771917</v>
      </c>
      <c r="X266" s="37">
        <f t="shared" si="75"/>
        <v>0.62542543356947222</v>
      </c>
      <c r="Y266" s="215">
        <f t="shared" si="78"/>
        <v>36.362266644989205</v>
      </c>
      <c r="Z266" s="217">
        <f t="shared" si="78"/>
        <v>5.4157779036436468E-2</v>
      </c>
      <c r="AA266" s="223"/>
      <c r="AB266" s="23"/>
      <c r="AC266" s="372"/>
      <c r="AD266" s="367"/>
      <c r="AE266" s="367"/>
      <c r="AF266" s="61">
        <v>1200</v>
      </c>
      <c r="AG266" s="14">
        <v>2472.1439999999998</v>
      </c>
      <c r="AH266" s="14">
        <v>37.359879999999997</v>
      </c>
      <c r="AI266" s="252">
        <v>2495.2908263050531</v>
      </c>
      <c r="AJ266" s="253">
        <v>37.408919717310184</v>
      </c>
      <c r="AK266" s="2">
        <f t="shared" si="76"/>
        <v>0.9363057453389978</v>
      </c>
      <c r="AL266" s="37">
        <f t="shared" si="76"/>
        <v>0.13126304824904916</v>
      </c>
      <c r="AM266" s="215">
        <f t="shared" si="79"/>
        <v>535.77556799630781</v>
      </c>
      <c r="AN266" s="217">
        <f t="shared" si="79"/>
        <v>2.4048938738630405E-3</v>
      </c>
      <c r="AO266" s="223"/>
      <c r="AP266" s="23"/>
      <c r="AQ266" s="372"/>
      <c r="AR266" s="367"/>
      <c r="AS266" s="367"/>
      <c r="AT266" s="61">
        <v>1200</v>
      </c>
      <c r="AU266" s="14">
        <v>2322.7379999999998</v>
      </c>
      <c r="AV266" s="14">
        <v>37.234029999999997</v>
      </c>
      <c r="AW266" s="252">
        <v>2313.3328262076975</v>
      </c>
      <c r="AX266" s="253">
        <v>37.386657026476158</v>
      </c>
      <c r="AY266" s="2">
        <f t="shared" si="77"/>
        <v>0.40491754956014508</v>
      </c>
      <c r="AZ266" s="37">
        <f t="shared" si="77"/>
        <v>0.40991272359226411</v>
      </c>
      <c r="BA266" s="215">
        <f t="shared" si="80"/>
        <v>88.45729406341043</v>
      </c>
      <c r="BB266" s="217">
        <f t="shared" si="80"/>
        <v>2.3295009210954648E-2</v>
      </c>
      <c r="BC266" s="223"/>
      <c r="BD266" s="23"/>
      <c r="BE266" s="136"/>
      <c r="BF266" s="136"/>
      <c r="BG266" s="136"/>
      <c r="BH266" s="136"/>
      <c r="BI266" s="136"/>
      <c r="BJ266" s="135"/>
      <c r="BK266" s="135"/>
      <c r="BL266" s="135"/>
      <c r="BM266" s="135"/>
      <c r="BN266" s="135"/>
      <c r="BO266" s="135"/>
      <c r="BP266" s="135"/>
      <c r="BQ266" s="135"/>
      <c r="BR266" s="135"/>
      <c r="BS266" s="20"/>
      <c r="BT266" s="20"/>
      <c r="BU266" s="8"/>
      <c r="BV266" s="20"/>
      <c r="BW266" s="20"/>
      <c r="CC266" s="20"/>
      <c r="CD266" s="20"/>
      <c r="CE266" s="6"/>
      <c r="CF266" s="6"/>
      <c r="CG266" s="20"/>
      <c r="CH266" s="135"/>
      <c r="CI266" s="135"/>
      <c r="CJ266" s="20"/>
      <c r="CK266" s="20"/>
      <c r="CL266" s="135"/>
      <c r="CM266" s="135"/>
      <c r="CN266" s="135"/>
      <c r="CO266" s="135"/>
      <c r="CP266" s="135"/>
      <c r="CQ266" s="135"/>
      <c r="CR266" s="135"/>
      <c r="CY266" s="135"/>
      <c r="CZ266" s="135"/>
      <c r="DA266" s="135"/>
      <c r="DB266" s="135"/>
      <c r="DC266" s="135"/>
      <c r="DD266" s="135"/>
      <c r="DE266" s="135"/>
      <c r="DF266" s="135"/>
      <c r="DG266" s="135"/>
      <c r="DH266" s="135"/>
      <c r="DI266" s="135"/>
      <c r="DJ266" s="135"/>
      <c r="DK266" s="135"/>
      <c r="DL266" s="135"/>
      <c r="DM266" s="6"/>
      <c r="DN266" s="6"/>
      <c r="DU266" s="135"/>
      <c r="DV266" s="135"/>
      <c r="DW266" s="135"/>
      <c r="DX266" s="135"/>
      <c r="DY266" s="135"/>
      <c r="DZ266" s="135"/>
      <c r="EA266" s="135"/>
      <c r="EB266" s="135"/>
      <c r="EC266" s="135"/>
      <c r="ED266" s="135"/>
      <c r="EE266" s="135"/>
      <c r="EF266" s="135"/>
      <c r="EG266" s="135"/>
      <c r="EH266" s="135"/>
      <c r="EI266" s="135"/>
      <c r="EJ266" s="135"/>
      <c r="EK266" s="135"/>
      <c r="EL266" s="135"/>
      <c r="EM266" s="135"/>
      <c r="EN266" s="135"/>
      <c r="EO266" s="135"/>
      <c r="EP266" s="135"/>
      <c r="EQ266" s="135"/>
      <c r="ER266" s="135"/>
      <c r="ES266" s="135"/>
      <c r="ET266" s="135"/>
    </row>
    <row r="267" spans="2:150" x14ac:dyDescent="0.25"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27"/>
      <c r="O267" s="372"/>
      <c r="P267" s="367"/>
      <c r="Q267" s="367"/>
      <c r="R267" s="61">
        <v>1250</v>
      </c>
      <c r="S267" s="14">
        <v>2317.643</v>
      </c>
      <c r="T267" s="14">
        <v>36.711039999999997</v>
      </c>
      <c r="U267" s="252">
        <v>2311.8830606452184</v>
      </c>
      <c r="V267" s="253">
        <v>36.892990297049167</v>
      </c>
      <c r="W267" s="2">
        <f t="shared" si="75"/>
        <v>0.2485257373452959</v>
      </c>
      <c r="X267" s="37">
        <f t="shared" si="75"/>
        <v>0.49562828252528335</v>
      </c>
      <c r="Y267" s="215">
        <f t="shared" si="78"/>
        <v>33.176901370762295</v>
      </c>
      <c r="Z267" s="217">
        <f t="shared" si="78"/>
        <v>3.3105910596281117E-2</v>
      </c>
      <c r="AA267" s="223"/>
      <c r="AB267" s="23"/>
      <c r="AC267" s="372"/>
      <c r="AD267" s="367"/>
      <c r="AE267" s="367"/>
      <c r="AF267" s="61">
        <v>1250</v>
      </c>
      <c r="AG267" s="14">
        <v>2457.0839999999998</v>
      </c>
      <c r="AH267" s="14">
        <v>36.871760000000002</v>
      </c>
      <c r="AI267" s="252">
        <v>2481.7756372353451</v>
      </c>
      <c r="AJ267" s="253">
        <v>36.85958587345668</v>
      </c>
      <c r="AK267" s="2">
        <f t="shared" si="76"/>
        <v>1.0049162843169097</v>
      </c>
      <c r="AL267" s="37">
        <f t="shared" si="76"/>
        <v>3.3017481517892029E-2</v>
      </c>
      <c r="AM267" s="215">
        <f t="shared" si="79"/>
        <v>609.67694936189037</v>
      </c>
      <c r="AN267" s="217">
        <f t="shared" si="79"/>
        <v>1.4820935709280525E-4</v>
      </c>
      <c r="AO267" s="223"/>
      <c r="AP267" s="23"/>
      <c r="AQ267" s="372"/>
      <c r="AR267" s="367"/>
      <c r="AS267" s="367"/>
      <c r="AT267" s="61">
        <v>1250</v>
      </c>
      <c r="AU267" s="14">
        <v>2308.585</v>
      </c>
      <c r="AV267" s="14">
        <v>36.737780000000001</v>
      </c>
      <c r="AW267" s="252">
        <v>2299.3665669419674</v>
      </c>
      <c r="AX267" s="253">
        <v>36.836952030173642</v>
      </c>
      <c r="AY267" s="2">
        <f t="shared" si="77"/>
        <v>0.39931096572283836</v>
      </c>
      <c r="AZ267" s="37">
        <f t="shared" si="77"/>
        <v>0.26994562592960364</v>
      </c>
      <c r="BA267" s="215">
        <f t="shared" si="80"/>
        <v>84.979508045428048</v>
      </c>
      <c r="BB267" s="217">
        <f t="shared" si="80"/>
        <v>9.835091568761509E-3</v>
      </c>
      <c r="BC267" s="223"/>
      <c r="BD267" s="23"/>
      <c r="BE267" s="136"/>
      <c r="BF267" s="136"/>
      <c r="BG267" s="136"/>
      <c r="BH267" s="136"/>
      <c r="BI267" s="136"/>
      <c r="BJ267" s="135"/>
      <c r="BK267" s="135"/>
      <c r="BL267" s="135"/>
      <c r="BM267" s="135"/>
      <c r="BN267" s="135"/>
      <c r="BO267" s="135"/>
      <c r="BP267" s="135"/>
      <c r="BQ267" s="135"/>
      <c r="BR267" s="135"/>
      <c r="BS267" s="20"/>
      <c r="BT267" s="20"/>
      <c r="BU267" s="8"/>
      <c r="BV267" s="20"/>
      <c r="BW267" s="20"/>
      <c r="CC267" s="20"/>
      <c r="CD267" s="20"/>
      <c r="CE267" s="6"/>
      <c r="CF267" s="6"/>
      <c r="CG267" s="20"/>
      <c r="CH267" s="135"/>
      <c r="CI267" s="135"/>
      <c r="CJ267" s="20"/>
      <c r="CK267" s="20"/>
      <c r="CL267" s="135"/>
      <c r="CM267" s="135"/>
      <c r="CN267" s="135"/>
      <c r="CO267" s="135"/>
      <c r="CP267" s="135"/>
      <c r="CQ267" s="135"/>
      <c r="CR267" s="135"/>
      <c r="CY267" s="135"/>
      <c r="CZ267" s="135"/>
      <c r="DA267" s="135"/>
      <c r="DB267" s="135"/>
      <c r="DC267" s="135"/>
      <c r="DD267" s="135"/>
      <c r="DE267" s="135"/>
      <c r="DF267" s="135"/>
      <c r="DG267" s="135"/>
      <c r="DH267" s="135"/>
      <c r="DI267" s="135"/>
      <c r="DJ267" s="135"/>
      <c r="DK267" s="135"/>
      <c r="DL267" s="135"/>
      <c r="DM267" s="6"/>
      <c r="DN267" s="6"/>
      <c r="DU267" s="135"/>
      <c r="DV267" s="135"/>
      <c r="DW267" s="135"/>
      <c r="DX267" s="135"/>
      <c r="DY267" s="135"/>
      <c r="DZ267" s="135"/>
      <c r="EA267" s="135"/>
      <c r="EB267" s="135"/>
      <c r="EC267" s="135"/>
      <c r="ED267" s="135"/>
      <c r="EE267" s="135"/>
      <c r="EF267" s="135"/>
      <c r="EG267" s="135"/>
      <c r="EH267" s="135"/>
      <c r="EI267" s="135"/>
      <c r="EJ267" s="135"/>
      <c r="EK267" s="135"/>
      <c r="EL267" s="135"/>
      <c r="EM267" s="135"/>
      <c r="EN267" s="135"/>
      <c r="EO267" s="135"/>
      <c r="EP267" s="135"/>
      <c r="EQ267" s="135"/>
      <c r="ER267" s="135"/>
      <c r="ES267" s="135"/>
      <c r="ET267" s="135"/>
    </row>
    <row r="268" spans="2:150" x14ac:dyDescent="0.25"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27"/>
      <c r="O268" s="372"/>
      <c r="P268" s="367"/>
      <c r="Q268" s="367"/>
      <c r="R268" s="61">
        <v>1300</v>
      </c>
      <c r="S268" s="14">
        <v>2303.4769999999999</v>
      </c>
      <c r="T268" s="14">
        <v>36.211539999999999</v>
      </c>
      <c r="U268" s="252">
        <v>2297.9819337662989</v>
      </c>
      <c r="V268" s="253">
        <v>36.342874667278899</v>
      </c>
      <c r="W268" s="2">
        <f t="shared" si="75"/>
        <v>0.23855528983797025</v>
      </c>
      <c r="X268" s="37">
        <f t="shared" si="75"/>
        <v>0.36268732917434482</v>
      </c>
      <c r="Y268" s="215">
        <f t="shared" si="78"/>
        <v>30.195752912760693</v>
      </c>
      <c r="Z268" s="217">
        <f t="shared" si="78"/>
        <v>1.7248794829259242E-2</v>
      </c>
      <c r="AA268" s="223"/>
      <c r="AB268" s="23"/>
      <c r="AC268" s="372"/>
      <c r="AD268" s="367"/>
      <c r="AE268" s="367"/>
      <c r="AF268" s="61">
        <v>1300</v>
      </c>
      <c r="AG268" s="14">
        <v>2442.0700000000002</v>
      </c>
      <c r="AH268" s="14">
        <v>36.382489999999997</v>
      </c>
      <c r="AI268" s="252">
        <v>2468.303216921528</v>
      </c>
      <c r="AJ268" s="253">
        <v>36.309501982485237</v>
      </c>
      <c r="AK268" s="2">
        <f t="shared" si="76"/>
        <v>1.0742205146260284</v>
      </c>
      <c r="AL268" s="37">
        <f t="shared" si="76"/>
        <v>0.20061303532210115</v>
      </c>
      <c r="AM268" s="215">
        <f t="shared" si="79"/>
        <v>688.18167005193538</v>
      </c>
      <c r="AN268" s="217">
        <f t="shared" si="79"/>
        <v>5.3272507007349002E-3</v>
      </c>
      <c r="AO268" s="223"/>
      <c r="AP268" s="23"/>
      <c r="AQ268" s="372"/>
      <c r="AR268" s="367"/>
      <c r="AS268" s="367"/>
      <c r="AT268" s="61">
        <v>1300</v>
      </c>
      <c r="AU268" s="14">
        <v>2294.4780000000001</v>
      </c>
      <c r="AV268" s="14">
        <v>36.240499999999997</v>
      </c>
      <c r="AW268" s="252">
        <v>2285.442002242798</v>
      </c>
      <c r="AX268" s="253">
        <v>36.286513625688301</v>
      </c>
      <c r="AY268" s="2">
        <f t="shared" si="77"/>
        <v>0.39381496607080302</v>
      </c>
      <c r="AZ268" s="37">
        <f t="shared" si="77"/>
        <v>0.12696741404865622</v>
      </c>
      <c r="BA268" s="215">
        <f t="shared" si="80"/>
        <v>81.649255468160291</v>
      </c>
      <c r="BB268" s="217">
        <f t="shared" si="80"/>
        <v>2.1172537489832807E-3</v>
      </c>
      <c r="BC268" s="223"/>
      <c r="BD268" s="23"/>
      <c r="BE268" s="136"/>
      <c r="BF268" s="136"/>
      <c r="BG268" s="136"/>
      <c r="BH268" s="136"/>
      <c r="BI268" s="136"/>
      <c r="BJ268" s="135"/>
      <c r="BK268" s="135"/>
      <c r="BL268" s="135"/>
      <c r="BM268" s="135"/>
      <c r="BN268" s="135"/>
      <c r="BO268" s="135"/>
      <c r="BP268" s="135"/>
      <c r="BQ268" s="135"/>
      <c r="BR268" s="135"/>
      <c r="BS268" s="20"/>
      <c r="BT268" s="20"/>
      <c r="BU268" s="8"/>
      <c r="BV268" s="20"/>
      <c r="BW268" s="20"/>
      <c r="CC268" s="20"/>
      <c r="CD268" s="20"/>
      <c r="CE268" s="6"/>
      <c r="CF268" s="6"/>
      <c r="CG268" s="20"/>
      <c r="CH268" s="135"/>
      <c r="CI268" s="135"/>
      <c r="CJ268" s="20"/>
      <c r="CK268" s="20"/>
      <c r="CL268" s="135"/>
      <c r="CM268" s="135"/>
      <c r="CN268" s="135"/>
      <c r="CO268" s="135"/>
      <c r="CP268" s="135"/>
      <c r="CQ268" s="135"/>
      <c r="CR268" s="135"/>
      <c r="CY268" s="135"/>
      <c r="CZ268" s="135"/>
      <c r="DA268" s="135"/>
      <c r="DB268" s="135"/>
      <c r="DC268" s="135"/>
      <c r="DD268" s="135"/>
      <c r="DE268" s="135"/>
      <c r="DF268" s="135"/>
      <c r="DG268" s="135"/>
      <c r="DH268" s="135"/>
      <c r="DI268" s="135"/>
      <c r="DJ268" s="135"/>
      <c r="DK268" s="135"/>
      <c r="DL268" s="135"/>
      <c r="DM268" s="6"/>
      <c r="DN268" s="6"/>
      <c r="DU268" s="135"/>
      <c r="DV268" s="135"/>
      <c r="DW268" s="135"/>
      <c r="DX268" s="135"/>
      <c r="DY268" s="135"/>
      <c r="DZ268" s="135"/>
      <c r="EA268" s="135"/>
      <c r="EB268" s="135"/>
      <c r="EC268" s="135"/>
      <c r="ED268" s="135"/>
      <c r="EE268" s="135"/>
      <c r="EF268" s="135"/>
      <c r="EG268" s="135"/>
      <c r="EH268" s="135"/>
      <c r="EI268" s="135"/>
      <c r="EJ268" s="135"/>
      <c r="EK268" s="135"/>
      <c r="EL268" s="135"/>
      <c r="EM268" s="135"/>
      <c r="EN268" s="135"/>
      <c r="EO268" s="135"/>
      <c r="EP268" s="135"/>
      <c r="EQ268" s="135"/>
      <c r="ER268" s="135"/>
      <c r="ES268" s="135"/>
      <c r="ET268" s="135"/>
    </row>
    <row r="269" spans="2:150" x14ac:dyDescent="0.25"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27"/>
      <c r="O269" s="372"/>
      <c r="P269" s="367"/>
      <c r="Q269" s="367"/>
      <c r="R269" s="61">
        <v>1350</v>
      </c>
      <c r="S269" s="14">
        <v>2289.34</v>
      </c>
      <c r="T269" s="14">
        <v>35.710560000000001</v>
      </c>
      <c r="U269" s="252">
        <v>2284.1227212154622</v>
      </c>
      <c r="V269" s="253">
        <v>35.792098243957213</v>
      </c>
      <c r="W269" s="2">
        <f t="shared" si="75"/>
        <v>0.22789444925340657</v>
      </c>
      <c r="X269" s="37">
        <f t="shared" si="75"/>
        <v>0.22833090255994828</v>
      </c>
      <c r="Y269" s="215">
        <f t="shared" si="78"/>
        <v>27.219997915589673</v>
      </c>
      <c r="Z269" s="217">
        <f t="shared" si="78"/>
        <v>6.6484852276257993E-3</v>
      </c>
      <c r="AA269" s="223"/>
      <c r="AB269" s="23"/>
      <c r="AC269" s="372"/>
      <c r="AD269" s="367"/>
      <c r="AE269" s="367"/>
      <c r="AF269" s="61">
        <v>1350</v>
      </c>
      <c r="AG269" s="14">
        <v>2427.0839999999998</v>
      </c>
      <c r="AH269" s="14">
        <v>35.891550000000002</v>
      </c>
      <c r="AI269" s="252">
        <v>2454.8737765702945</v>
      </c>
      <c r="AJ269" s="253">
        <v>35.758798468720414</v>
      </c>
      <c r="AK269" s="2">
        <f t="shared" si="76"/>
        <v>1.1449861879644312</v>
      </c>
      <c r="AL269" s="37">
        <f t="shared" si="76"/>
        <v>0.36986848235751352</v>
      </c>
      <c r="AM269" s="215">
        <f t="shared" si="79"/>
        <v>772.27168182689661</v>
      </c>
      <c r="AN269" s="217">
        <f t="shared" si="79"/>
        <v>1.7622969057075475E-2</v>
      </c>
      <c r="AO269" s="223"/>
      <c r="AP269" s="23"/>
      <c r="AQ269" s="372"/>
      <c r="AR269" s="367"/>
      <c r="AS269" s="367"/>
      <c r="AT269" s="61">
        <v>1350</v>
      </c>
      <c r="AU269" s="14">
        <v>2280.4009999999998</v>
      </c>
      <c r="AV269" s="14">
        <v>35.741660000000003</v>
      </c>
      <c r="AW269" s="252">
        <v>2271.5593383185064</v>
      </c>
      <c r="AX269" s="253">
        <v>35.735470022183399</v>
      </c>
      <c r="AY269" s="2">
        <f t="shared" si="77"/>
        <v>0.38772398720634688</v>
      </c>
      <c r="AZ269" s="37">
        <f t="shared" si="77"/>
        <v>1.7318663477308233E-2</v>
      </c>
      <c r="BA269" s="215">
        <f t="shared" si="80"/>
        <v>78.174981289988807</v>
      </c>
      <c r="BB269" s="217">
        <f t="shared" si="80"/>
        <v>3.8315825370045742E-5</v>
      </c>
      <c r="BC269" s="223"/>
      <c r="BD269" s="23"/>
      <c r="BE269" s="136"/>
      <c r="BF269" s="136"/>
      <c r="BG269" s="136"/>
      <c r="BH269" s="136"/>
      <c r="BI269" s="136"/>
      <c r="BJ269" s="135"/>
      <c r="BK269" s="135"/>
      <c r="BL269" s="135"/>
      <c r="BM269" s="135"/>
      <c r="BN269" s="135"/>
      <c r="BO269" s="135"/>
      <c r="BP269" s="135"/>
      <c r="BQ269" s="135"/>
      <c r="BR269" s="135"/>
      <c r="BS269" s="20"/>
      <c r="BT269" s="20"/>
      <c r="BU269" s="8"/>
      <c r="BV269" s="20"/>
      <c r="BW269" s="20"/>
      <c r="CC269" s="20"/>
      <c r="CD269" s="20"/>
      <c r="CE269" s="6"/>
      <c r="CF269" s="6"/>
      <c r="CG269" s="20"/>
      <c r="CH269" s="135"/>
      <c r="CI269" s="135"/>
      <c r="CJ269" s="20"/>
      <c r="CK269" s="20"/>
      <c r="CL269" s="135"/>
      <c r="CM269" s="135"/>
      <c r="CN269" s="135"/>
      <c r="CO269" s="135"/>
      <c r="CP269" s="135"/>
      <c r="CQ269" s="135"/>
      <c r="CR269" s="135"/>
      <c r="CY269" s="135"/>
      <c r="CZ269" s="135"/>
      <c r="DA269" s="135"/>
      <c r="DB269" s="135"/>
      <c r="DC269" s="135"/>
      <c r="DD269" s="135"/>
      <c r="DE269" s="135"/>
      <c r="DF269" s="135"/>
      <c r="DG269" s="135"/>
      <c r="DH269" s="135"/>
      <c r="DI269" s="135"/>
      <c r="DJ269" s="135"/>
      <c r="DK269" s="135"/>
      <c r="DL269" s="135"/>
      <c r="DM269" s="6"/>
      <c r="DN269" s="6"/>
      <c r="DU269" s="135"/>
      <c r="DV269" s="135"/>
      <c r="DW269" s="135"/>
      <c r="DX269" s="135"/>
      <c r="DY269" s="135"/>
      <c r="DZ269" s="135"/>
      <c r="EA269" s="135"/>
      <c r="EB269" s="135"/>
      <c r="EC269" s="135"/>
      <c r="ED269" s="135"/>
      <c r="EE269" s="135"/>
      <c r="EF269" s="135"/>
      <c r="EG269" s="135"/>
      <c r="EH269" s="135"/>
      <c r="EI269" s="135"/>
      <c r="EJ269" s="135"/>
      <c r="EK269" s="135"/>
      <c r="EL269" s="135"/>
      <c r="EM269" s="135"/>
      <c r="EN269" s="135"/>
      <c r="EO269" s="135"/>
      <c r="EP269" s="135"/>
      <c r="EQ269" s="135"/>
      <c r="ER269" s="135"/>
      <c r="ES269" s="135"/>
      <c r="ET269" s="135"/>
    </row>
    <row r="270" spans="2:150" x14ac:dyDescent="0.25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27"/>
      <c r="O270" s="372"/>
      <c r="P270" s="367"/>
      <c r="Q270" s="367"/>
      <c r="R270" s="61">
        <v>1400</v>
      </c>
      <c r="S270" s="14">
        <v>2273.9</v>
      </c>
      <c r="T270" s="14">
        <v>35.161320000000003</v>
      </c>
      <c r="U270" s="252">
        <v>2270.3056196369262</v>
      </c>
      <c r="V270" s="253">
        <v>35.240774512007597</v>
      </c>
      <c r="W270" s="2">
        <f t="shared" si="75"/>
        <v>0.15807117125088718</v>
      </c>
      <c r="X270" s="37">
        <f t="shared" si="75"/>
        <v>0.22597135718338729</v>
      </c>
      <c r="Y270" s="215">
        <f t="shared" si="78"/>
        <v>12.919570194451433</v>
      </c>
      <c r="Z270" s="217">
        <f t="shared" si="78"/>
        <v>6.3130194783648664E-3</v>
      </c>
      <c r="AA270" s="223"/>
      <c r="AB270" s="23"/>
      <c r="AC270" s="372"/>
      <c r="AD270" s="367"/>
      <c r="AE270" s="367"/>
      <c r="AF270" s="61">
        <v>1400</v>
      </c>
      <c r="AG270" s="14">
        <v>2410.7130000000002</v>
      </c>
      <c r="AH270" s="14">
        <v>35.341830000000002</v>
      </c>
      <c r="AI270" s="252">
        <v>2441.4875097519775</v>
      </c>
      <c r="AJ270" s="253">
        <v>35.207583181578357</v>
      </c>
      <c r="AK270" s="2">
        <f t="shared" si="76"/>
        <v>1.2765729372172194</v>
      </c>
      <c r="AL270" s="37">
        <f t="shared" si="76"/>
        <v>0.37985248195026777</v>
      </c>
      <c r="AM270" s="215">
        <f t="shared" si="79"/>
        <v>947.07045047454892</v>
      </c>
      <c r="AN270" s="217">
        <f t="shared" si="79"/>
        <v>1.8022208256333942E-2</v>
      </c>
      <c r="AO270" s="223"/>
      <c r="AP270" s="23"/>
      <c r="AQ270" s="372"/>
      <c r="AR270" s="367"/>
      <c r="AS270" s="367"/>
      <c r="AT270" s="61">
        <v>1400</v>
      </c>
      <c r="AU270" s="14">
        <v>2265.0259999999998</v>
      </c>
      <c r="AV270" s="14">
        <v>35.194119999999998</v>
      </c>
      <c r="AW270" s="252">
        <v>2257.7187640370698</v>
      </c>
      <c r="AX270" s="253">
        <v>35.183927085758619</v>
      </c>
      <c r="AY270" s="2">
        <f t="shared" si="77"/>
        <v>0.32261157103406357</v>
      </c>
      <c r="AZ270" s="37">
        <f t="shared" si="77"/>
        <v>2.8961980698421982E-2</v>
      </c>
      <c r="BA270" s="215">
        <f t="shared" si="80"/>
        <v>53.39569741793764</v>
      </c>
      <c r="BB270" s="217">
        <f t="shared" si="80"/>
        <v>1.0389550073211641E-4</v>
      </c>
      <c r="BC270" s="223"/>
      <c r="BD270" s="23"/>
      <c r="BE270" s="136"/>
      <c r="BF270" s="136"/>
      <c r="BG270" s="136"/>
      <c r="BH270" s="136"/>
      <c r="BI270" s="136"/>
      <c r="BJ270" s="135"/>
      <c r="BK270" s="135"/>
      <c r="BL270" s="135"/>
      <c r="BM270" s="135"/>
      <c r="BN270" s="135"/>
      <c r="BO270" s="135"/>
      <c r="BP270" s="135"/>
      <c r="BQ270" s="135"/>
      <c r="BR270" s="135"/>
      <c r="BS270" s="20"/>
      <c r="BT270" s="20"/>
      <c r="BU270" s="8"/>
      <c r="BV270" s="20"/>
      <c r="BW270" s="20"/>
      <c r="CC270" s="20"/>
      <c r="CD270" s="20"/>
      <c r="CE270" s="6"/>
      <c r="CF270" s="6"/>
      <c r="CG270" s="20"/>
      <c r="CH270" s="135"/>
      <c r="CI270" s="135"/>
      <c r="CJ270" s="20"/>
      <c r="CK270" s="20"/>
      <c r="CL270" s="135"/>
      <c r="CM270" s="135"/>
      <c r="CN270" s="135"/>
      <c r="CO270" s="135"/>
      <c r="CP270" s="135"/>
      <c r="CQ270" s="135"/>
      <c r="CR270" s="135"/>
      <c r="CY270" s="135"/>
      <c r="CZ270" s="135"/>
      <c r="DA270" s="135"/>
      <c r="DB270" s="135"/>
      <c r="DC270" s="135"/>
      <c r="DD270" s="135"/>
      <c r="DE270" s="135"/>
      <c r="DF270" s="135"/>
      <c r="DG270" s="135"/>
      <c r="DH270" s="135"/>
      <c r="DI270" s="135"/>
      <c r="DJ270" s="135"/>
      <c r="DK270" s="135"/>
      <c r="DL270" s="135"/>
      <c r="DM270" s="6"/>
      <c r="DN270" s="6"/>
      <c r="DU270" s="135"/>
      <c r="DV270" s="135"/>
      <c r="DW270" s="135"/>
      <c r="DX270" s="135"/>
      <c r="DY270" s="135"/>
      <c r="DZ270" s="135"/>
      <c r="EA270" s="135"/>
      <c r="EB270" s="135"/>
      <c r="EC270" s="135"/>
      <c r="ED270" s="135"/>
      <c r="EE270" s="135"/>
      <c r="EF270" s="135"/>
      <c r="EG270" s="135"/>
      <c r="EH270" s="135"/>
      <c r="EI270" s="135"/>
      <c r="EJ270" s="135"/>
      <c r="EK270" s="135"/>
      <c r="EL270" s="135"/>
      <c r="EM270" s="135"/>
      <c r="EN270" s="135"/>
      <c r="EO270" s="135"/>
      <c r="EP270" s="135"/>
      <c r="EQ270" s="135"/>
      <c r="ER270" s="135"/>
      <c r="ES270" s="135"/>
      <c r="ET270" s="135"/>
    </row>
    <row r="271" spans="2:150" x14ac:dyDescent="0.25"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27"/>
      <c r="O271" s="372"/>
      <c r="P271" s="367"/>
      <c r="Q271" s="367"/>
      <c r="R271" s="61">
        <v>1450</v>
      </c>
      <c r="S271" s="14">
        <v>2259.848</v>
      </c>
      <c r="T271" s="14">
        <v>34.667569999999998</v>
      </c>
      <c r="U271" s="252">
        <v>2256.5308103612656</v>
      </c>
      <c r="V271" s="253">
        <v>34.68899753009584</v>
      </c>
      <c r="W271" s="2">
        <f t="shared" si="75"/>
        <v>0.14678817507789738</v>
      </c>
      <c r="X271" s="37">
        <f t="shared" si="75"/>
        <v>6.1808572380013874E-2</v>
      </c>
      <c r="Y271" s="215">
        <f t="shared" si="78"/>
        <v>11.003747099326608</v>
      </c>
      <c r="Z271" s="217">
        <f t="shared" si="78"/>
        <v>4.5913904600821352E-4</v>
      </c>
      <c r="AA271" s="223"/>
      <c r="AB271" s="23"/>
      <c r="AC271" s="372"/>
      <c r="AD271" s="367"/>
      <c r="AE271" s="367"/>
      <c r="AF271" s="61">
        <v>1450</v>
      </c>
      <c r="AG271" s="14">
        <v>2395.8119999999999</v>
      </c>
      <c r="AH271" s="14">
        <v>34.830669999999998</v>
      </c>
      <c r="AI271" s="252">
        <v>2428.1445955004237</v>
      </c>
      <c r="AJ271" s="253">
        <v>34.655945284910025</v>
      </c>
      <c r="AK271" s="2">
        <f t="shared" si="76"/>
        <v>1.3495464377181454</v>
      </c>
      <c r="AL271" s="37">
        <f t="shared" si="76"/>
        <v>0.50164040797944009</v>
      </c>
      <c r="AM271" s="215">
        <f t="shared" si="79"/>
        <v>1045.3967317940285</v>
      </c>
      <c r="AN271" s="217">
        <f t="shared" si="79"/>
        <v>3.0528726063272046E-2</v>
      </c>
      <c r="AO271" s="223"/>
      <c r="AP271" s="23"/>
      <c r="AQ271" s="372"/>
      <c r="AR271" s="367"/>
      <c r="AS271" s="367"/>
      <c r="AT271" s="61">
        <v>1450</v>
      </c>
      <c r="AU271" s="14">
        <v>2251.0329999999999</v>
      </c>
      <c r="AV271" s="14">
        <v>34.702269999999999</v>
      </c>
      <c r="AW271" s="252">
        <v>2243.9204539944471</v>
      </c>
      <c r="AX271" s="253">
        <v>34.631972213899758</v>
      </c>
      <c r="AY271" s="2">
        <f t="shared" si="77"/>
        <v>0.31596809134085363</v>
      </c>
      <c r="AZ271" s="37">
        <f t="shared" si="77"/>
        <v>0.20257402786688297</v>
      </c>
      <c r="BA271" s="215">
        <f t="shared" si="80"/>
        <v>50.588310681104495</v>
      </c>
      <c r="BB271" s="217">
        <f t="shared" si="80"/>
        <v>4.9417787305952301E-3</v>
      </c>
      <c r="BC271" s="223"/>
      <c r="BD271" s="23"/>
      <c r="BE271" s="136"/>
      <c r="BF271" s="136"/>
      <c r="BG271" s="136"/>
      <c r="BH271" s="136"/>
      <c r="BI271" s="136"/>
      <c r="BJ271" s="135"/>
      <c r="BK271" s="135"/>
      <c r="BL271" s="135"/>
      <c r="BM271" s="135"/>
      <c r="BN271" s="135"/>
      <c r="BO271" s="135"/>
      <c r="BP271" s="135"/>
      <c r="BQ271" s="135"/>
      <c r="BR271" s="135"/>
      <c r="BS271" s="20"/>
      <c r="BT271" s="20"/>
      <c r="BU271" s="8"/>
      <c r="BV271" s="20"/>
      <c r="BW271" s="20"/>
      <c r="CC271" s="20"/>
      <c r="CD271" s="20"/>
      <c r="CE271" s="6"/>
      <c r="CF271" s="6"/>
      <c r="CG271" s="20"/>
      <c r="CH271" s="135"/>
      <c r="CI271" s="135"/>
      <c r="CJ271" s="20"/>
      <c r="CK271" s="20"/>
      <c r="CL271" s="135"/>
      <c r="CM271" s="135"/>
      <c r="CN271" s="135"/>
      <c r="CO271" s="135"/>
      <c r="CP271" s="135"/>
      <c r="CQ271" s="135"/>
      <c r="CR271" s="135"/>
      <c r="CY271" s="135"/>
      <c r="CZ271" s="135"/>
      <c r="DA271" s="135"/>
      <c r="DB271" s="135"/>
      <c r="DC271" s="135"/>
      <c r="DD271" s="135"/>
      <c r="DE271" s="135"/>
      <c r="DF271" s="135"/>
      <c r="DG271" s="135"/>
      <c r="DH271" s="135"/>
      <c r="DI271" s="135"/>
      <c r="DJ271" s="135"/>
      <c r="DK271" s="135"/>
      <c r="DL271" s="135"/>
      <c r="DM271" s="6"/>
      <c r="DN271" s="6"/>
      <c r="DU271" s="135"/>
      <c r="DV271" s="135"/>
      <c r="DW271" s="135"/>
      <c r="DX271" s="135"/>
      <c r="DY271" s="135"/>
      <c r="DZ271" s="135"/>
      <c r="EA271" s="135"/>
      <c r="EB271" s="135"/>
      <c r="EC271" s="135"/>
      <c r="ED271" s="135"/>
      <c r="EE271" s="135"/>
      <c r="EF271" s="135"/>
      <c r="EG271" s="135"/>
      <c r="EH271" s="135"/>
      <c r="EI271" s="135"/>
      <c r="EJ271" s="135"/>
      <c r="EK271" s="135"/>
      <c r="EL271" s="135"/>
      <c r="EM271" s="135"/>
      <c r="EN271" s="135"/>
      <c r="EO271" s="135"/>
      <c r="EP271" s="135"/>
      <c r="EQ271" s="135"/>
      <c r="ER271" s="135"/>
      <c r="ES271" s="135"/>
      <c r="ET271" s="135"/>
    </row>
    <row r="272" spans="2:150" x14ac:dyDescent="0.25"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27"/>
      <c r="O272" s="372"/>
      <c r="P272" s="367"/>
      <c r="Q272" s="367"/>
      <c r="R272" s="61">
        <v>1500</v>
      </c>
      <c r="S272" s="14">
        <v>2245.8319999999999</v>
      </c>
      <c r="T272" s="14">
        <v>34.17239</v>
      </c>
      <c r="U272" s="252">
        <v>2242.7984620725838</v>
      </c>
      <c r="V272" s="253">
        <v>34.136845239509391</v>
      </c>
      <c r="W272" s="2">
        <f t="shared" si="75"/>
        <v>0.1350741251979708</v>
      </c>
      <c r="X272" s="37">
        <f t="shared" si="75"/>
        <v>0.10401602138629738</v>
      </c>
      <c r="Y272" s="215">
        <f t="shared" si="78"/>
        <v>9.2023523570719146</v>
      </c>
      <c r="Z272" s="217">
        <f t="shared" si="78"/>
        <v>1.2634299983347551E-3</v>
      </c>
      <c r="AA272" s="223"/>
      <c r="AB272" s="23"/>
      <c r="AC272" s="372"/>
      <c r="AD272" s="367"/>
      <c r="AE272" s="367"/>
      <c r="AF272" s="61">
        <v>1500</v>
      </c>
      <c r="AG272" s="14">
        <v>2380.9490000000001</v>
      </c>
      <c r="AH272" s="14">
        <v>34.321640000000002</v>
      </c>
      <c r="AI272" s="252">
        <v>2414.8452008789518</v>
      </c>
      <c r="AJ272" s="253">
        <v>34.103958479838191</v>
      </c>
      <c r="AK272" s="2">
        <f t="shared" si="76"/>
        <v>1.4236424584882639</v>
      </c>
      <c r="AL272" s="37">
        <f t="shared" si="76"/>
        <v>0.63423985614268774</v>
      </c>
      <c r="AM272" s="215">
        <f t="shared" si="79"/>
        <v>1148.9524340262481</v>
      </c>
      <c r="AN272" s="217">
        <f t="shared" si="79"/>
        <v>4.7385244219957011E-2</v>
      </c>
      <c r="AO272" s="223"/>
      <c r="AP272" s="23"/>
      <c r="AQ272" s="372"/>
      <c r="AR272" s="367"/>
      <c r="AS272" s="367"/>
      <c r="AT272" s="61">
        <v>1500</v>
      </c>
      <c r="AU272" s="14">
        <v>2237.0770000000002</v>
      </c>
      <c r="AV272" s="14">
        <v>34.209040000000002</v>
      </c>
      <c r="AW272" s="252">
        <v>2230.1645710509861</v>
      </c>
      <c r="AX272" s="253">
        <v>34.079677541897752</v>
      </c>
      <c r="AY272" s="2">
        <f t="shared" si="77"/>
        <v>0.30899378738479522</v>
      </c>
      <c r="AZ272" s="37">
        <f t="shared" si="77"/>
        <v>0.37815284527788529</v>
      </c>
      <c r="BA272" s="215">
        <f t="shared" si="80"/>
        <v>47.781673975168957</v>
      </c>
      <c r="BB272" s="217">
        <f t="shared" si="80"/>
        <v>1.6734645566256357E-2</v>
      </c>
      <c r="BC272" s="223"/>
      <c r="BD272" s="23"/>
      <c r="BE272" s="136"/>
      <c r="BF272" s="136"/>
      <c r="BG272" s="136"/>
      <c r="BH272" s="136"/>
      <c r="BI272" s="136"/>
      <c r="BJ272" s="135"/>
      <c r="BK272" s="135"/>
      <c r="BL272" s="135"/>
      <c r="BM272" s="135"/>
      <c r="BN272" s="135"/>
      <c r="BO272" s="135"/>
      <c r="BP272" s="135"/>
      <c r="BQ272" s="135"/>
      <c r="BR272" s="135"/>
      <c r="BS272" s="20"/>
      <c r="BT272" s="20"/>
      <c r="BU272" s="8"/>
      <c r="BV272" s="20"/>
      <c r="BW272" s="20"/>
      <c r="CC272" s="20"/>
      <c r="CD272" s="20"/>
      <c r="CE272" s="6"/>
      <c r="CF272" s="6"/>
      <c r="CG272" s="20"/>
      <c r="CH272" s="135"/>
      <c r="CI272" s="135"/>
      <c r="CJ272" s="20"/>
      <c r="CK272" s="20"/>
      <c r="CL272" s="135"/>
      <c r="CM272" s="135"/>
      <c r="CN272" s="135"/>
      <c r="CO272" s="135"/>
      <c r="CP272" s="135"/>
      <c r="CQ272" s="135"/>
      <c r="CR272" s="135"/>
      <c r="CY272" s="135"/>
      <c r="CZ272" s="135"/>
      <c r="DA272" s="135"/>
      <c r="DB272" s="135"/>
      <c r="DC272" s="135"/>
      <c r="DD272" s="135"/>
      <c r="DE272" s="135"/>
      <c r="DF272" s="135"/>
      <c r="DG272" s="135"/>
      <c r="DH272" s="135"/>
      <c r="DI272" s="135"/>
      <c r="DJ272" s="135"/>
      <c r="DK272" s="135"/>
      <c r="DL272" s="135"/>
      <c r="DM272" s="6"/>
      <c r="DN272" s="6"/>
      <c r="DU272" s="135"/>
      <c r="DV272" s="135"/>
      <c r="DW272" s="135"/>
      <c r="DX272" s="135"/>
      <c r="DY272" s="135"/>
      <c r="DZ272" s="135"/>
      <c r="EA272" s="135"/>
      <c r="EB272" s="135"/>
      <c r="EC272" s="135"/>
      <c r="ED272" s="135"/>
      <c r="EE272" s="135"/>
      <c r="EF272" s="135"/>
      <c r="EG272" s="135"/>
      <c r="EH272" s="135"/>
      <c r="EI272" s="135"/>
      <c r="EJ272" s="135"/>
      <c r="EK272" s="135"/>
      <c r="EL272" s="135"/>
      <c r="EM272" s="135"/>
      <c r="EN272" s="135"/>
      <c r="EO272" s="135"/>
      <c r="EP272" s="135"/>
      <c r="EQ272" s="135"/>
      <c r="ER272" s="135"/>
      <c r="ES272" s="135"/>
      <c r="ET272" s="135"/>
    </row>
    <row r="273" spans="2:150" x14ac:dyDescent="0.25"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27"/>
      <c r="O273" s="372"/>
      <c r="P273" s="367"/>
      <c r="Q273" s="367"/>
      <c r="R273" s="61">
        <v>1550</v>
      </c>
      <c r="S273" s="14">
        <v>2231.8519999999999</v>
      </c>
      <c r="T273" s="14">
        <v>33.6721</v>
      </c>
      <c r="U273" s="252">
        <v>2229.1087330215337</v>
      </c>
      <c r="V273" s="253">
        <v>33.584382212731072</v>
      </c>
      <c r="W273" s="2">
        <f t="shared" si="75"/>
        <v>0.12291437687024863</v>
      </c>
      <c r="X273" s="37">
        <f t="shared" si="75"/>
        <v>0.26050584094525958</v>
      </c>
      <c r="Y273" s="215">
        <f t="shared" si="78"/>
        <v>7.5255137151429716</v>
      </c>
      <c r="Z273" s="217">
        <f t="shared" si="78"/>
        <v>7.69441020335704E-3</v>
      </c>
      <c r="AA273" s="223"/>
      <c r="AB273" s="23"/>
      <c r="AC273" s="372"/>
      <c r="AD273" s="367"/>
      <c r="AE273" s="367"/>
      <c r="AF273" s="61">
        <v>1550</v>
      </c>
      <c r="AG273" s="14">
        <v>2366.1239999999998</v>
      </c>
      <c r="AH273" s="14">
        <v>33.811959999999999</v>
      </c>
      <c r="AI273" s="252">
        <v>2401.5894831038895</v>
      </c>
      <c r="AJ273" s="253">
        <v>33.551683674726092</v>
      </c>
      <c r="AK273" s="2">
        <f t="shared" si="76"/>
        <v>1.4988852276503561</v>
      </c>
      <c r="AL273" s="37">
        <f t="shared" si="76"/>
        <v>0.76977591737925477</v>
      </c>
      <c r="AM273" s="215">
        <f t="shared" si="79"/>
        <v>1257.8004917922865</v>
      </c>
      <c r="AN273" s="217">
        <f t="shared" si="79"/>
        <v>6.7743765498088457E-2</v>
      </c>
      <c r="AO273" s="223"/>
      <c r="AP273" s="23"/>
      <c r="AQ273" s="372"/>
      <c r="AR273" s="367"/>
      <c r="AS273" s="367"/>
      <c r="AT273" s="61">
        <v>1550</v>
      </c>
      <c r="AU273" s="14">
        <v>2223.1579999999999</v>
      </c>
      <c r="AV273" s="14">
        <v>33.69679</v>
      </c>
      <c r="AW273" s="252">
        <v>2216.4512684276187</v>
      </c>
      <c r="AX273" s="253">
        <v>33.527102595793032</v>
      </c>
      <c r="AY273" s="2">
        <f t="shared" si="77"/>
        <v>0.30167588504196097</v>
      </c>
      <c r="AZ273" s="37">
        <f t="shared" si="77"/>
        <v>0.50357142091863361</v>
      </c>
      <c r="BA273" s="215">
        <f t="shared" si="80"/>
        <v>44.980248383974249</v>
      </c>
      <c r="BB273" s="217">
        <f t="shared" si="80"/>
        <v>2.8793815146498956E-2</v>
      </c>
      <c r="BC273" s="223"/>
      <c r="BD273" s="23"/>
      <c r="BE273" s="136"/>
      <c r="BF273" s="136"/>
      <c r="BG273" s="136"/>
      <c r="BH273" s="136"/>
      <c r="BI273" s="136"/>
      <c r="BJ273" s="135"/>
      <c r="BK273" s="135"/>
      <c r="BL273" s="135"/>
      <c r="BM273" s="135"/>
      <c r="BN273" s="135"/>
      <c r="BO273" s="135"/>
      <c r="BP273" s="135"/>
      <c r="BQ273" s="135"/>
      <c r="BR273" s="135"/>
      <c r="BS273" s="20"/>
      <c r="BT273" s="20"/>
      <c r="BU273" s="8"/>
      <c r="BV273" s="20"/>
      <c r="BW273" s="20"/>
      <c r="CC273" s="20"/>
      <c r="CD273" s="20"/>
      <c r="CE273" s="6"/>
      <c r="CF273" s="6"/>
      <c r="CG273" s="20"/>
      <c r="CH273" s="135"/>
      <c r="CI273" s="135"/>
      <c r="CJ273" s="20"/>
      <c r="CK273" s="20"/>
      <c r="CL273" s="135"/>
      <c r="CM273" s="135"/>
      <c r="CN273" s="135"/>
      <c r="CO273" s="135"/>
      <c r="CP273" s="135"/>
      <c r="CQ273" s="135"/>
      <c r="CR273" s="135"/>
      <c r="CY273" s="135"/>
      <c r="CZ273" s="135"/>
      <c r="DA273" s="135"/>
      <c r="DB273" s="135"/>
      <c r="DC273" s="135"/>
      <c r="DD273" s="135"/>
      <c r="DE273" s="135"/>
      <c r="DF273" s="135"/>
      <c r="DG273" s="135"/>
      <c r="DH273" s="135"/>
      <c r="DI273" s="135"/>
      <c r="DJ273" s="135"/>
      <c r="DK273" s="135"/>
      <c r="DL273" s="135"/>
      <c r="DM273" s="6"/>
      <c r="DN273" s="6"/>
      <c r="DU273" s="135"/>
      <c r="DV273" s="135"/>
      <c r="DW273" s="135"/>
      <c r="DX273" s="135"/>
      <c r="DY273" s="135"/>
      <c r="DZ273" s="135"/>
      <c r="EA273" s="135"/>
      <c r="EB273" s="135"/>
      <c r="EC273" s="135"/>
      <c r="ED273" s="135"/>
      <c r="EE273" s="135"/>
      <c r="EF273" s="135"/>
      <c r="EG273" s="135"/>
      <c r="EH273" s="135"/>
      <c r="EI273" s="135"/>
      <c r="EJ273" s="135"/>
      <c r="EK273" s="135"/>
      <c r="EL273" s="135"/>
      <c r="EM273" s="135"/>
      <c r="EN273" s="135"/>
      <c r="EO273" s="135"/>
      <c r="EP273" s="135"/>
      <c r="EQ273" s="135"/>
      <c r="ER273" s="135"/>
      <c r="ES273" s="135"/>
      <c r="ET273" s="135"/>
    </row>
    <row r="274" spans="2:150" x14ac:dyDescent="0.25"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27"/>
      <c r="O274" s="372"/>
      <c r="P274" s="367"/>
      <c r="Q274" s="367"/>
      <c r="R274" s="61">
        <v>1600</v>
      </c>
      <c r="S274" s="14">
        <v>2217.91</v>
      </c>
      <c r="T274" s="14">
        <v>33.152070000000002</v>
      </c>
      <c r="U274" s="252">
        <v>2215.4617728610806</v>
      </c>
      <c r="V274" s="253">
        <v>33.031661936055507</v>
      </c>
      <c r="W274" s="2">
        <f t="shared" si="75"/>
        <v>0.11038442222269004</v>
      </c>
      <c r="X274" s="37">
        <f t="shared" si="75"/>
        <v>0.36319923294230289</v>
      </c>
      <c r="Y274" s="215">
        <f t="shared" si="78"/>
        <v>5.9938161237408085</v>
      </c>
      <c r="Z274" s="217">
        <f t="shared" si="78"/>
        <v>1.4498101862861676E-2</v>
      </c>
      <c r="AA274" s="223"/>
      <c r="AB274" s="23"/>
      <c r="AC274" s="372"/>
      <c r="AD274" s="367"/>
      <c r="AE274" s="367"/>
      <c r="AF274" s="61">
        <v>1600</v>
      </c>
      <c r="AG274" s="14">
        <v>2351.335</v>
      </c>
      <c r="AH274" s="14">
        <v>33.301650000000002</v>
      </c>
      <c r="AI274" s="252">
        <v>2388.3775913015784</v>
      </c>
      <c r="AJ274" s="253">
        <v>32.999171196630307</v>
      </c>
      <c r="AK274" s="2">
        <f t="shared" si="76"/>
        <v>1.5753855278630369</v>
      </c>
      <c r="AL274" s="37">
        <f t="shared" si="76"/>
        <v>0.90829974902052901</v>
      </c>
      <c r="AM274" s="215">
        <f t="shared" si="79"/>
        <v>1372.1535703357674</v>
      </c>
      <c r="AN274" s="217">
        <f t="shared" si="79"/>
        <v>9.1493426487962617E-2</v>
      </c>
      <c r="AO274" s="223"/>
      <c r="AP274" s="23"/>
      <c r="AQ274" s="372"/>
      <c r="AR274" s="367"/>
      <c r="AS274" s="367"/>
      <c r="AT274" s="61">
        <v>1600</v>
      </c>
      <c r="AU274" s="14">
        <v>2209.2759999999998</v>
      </c>
      <c r="AV274" s="14">
        <v>33.179229999999997</v>
      </c>
      <c r="AW274" s="252">
        <v>2202.7806914378275</v>
      </c>
      <c r="AX274" s="253">
        <v>32.974296486855003</v>
      </c>
      <c r="AY274" s="2">
        <f t="shared" si="77"/>
        <v>0.29400168028676998</v>
      </c>
      <c r="AZ274" s="37">
        <f t="shared" si="77"/>
        <v>0.61765602500417782</v>
      </c>
      <c r="BA274" s="215">
        <f t="shared" si="80"/>
        <v>42.189033317829313</v>
      </c>
      <c r="BB274" s="217">
        <f t="shared" si="80"/>
        <v>4.1997744809949278E-2</v>
      </c>
      <c r="BC274" s="223"/>
      <c r="BD274" s="23"/>
      <c r="BE274" s="136"/>
      <c r="BF274" s="136"/>
      <c r="BG274" s="136"/>
      <c r="BH274" s="136"/>
      <c r="BI274" s="136"/>
      <c r="BJ274" s="135"/>
      <c r="BK274" s="135"/>
      <c r="BL274" s="135"/>
      <c r="BM274" s="135"/>
      <c r="BN274" s="135"/>
      <c r="BO274" s="135"/>
      <c r="BP274" s="135"/>
      <c r="BQ274" s="135"/>
      <c r="BR274" s="135"/>
      <c r="BS274" s="20"/>
      <c r="BT274" s="20"/>
      <c r="BU274" s="8"/>
      <c r="BV274" s="20"/>
      <c r="BW274" s="20"/>
      <c r="CC274" s="20"/>
      <c r="CD274" s="20"/>
      <c r="CE274" s="6"/>
      <c r="CF274" s="6"/>
      <c r="CG274" s="20"/>
      <c r="CH274" s="135"/>
      <c r="CI274" s="135"/>
      <c r="CJ274" s="20"/>
      <c r="CK274" s="20"/>
      <c r="CL274" s="135"/>
      <c r="CM274" s="135"/>
      <c r="CN274" s="135"/>
      <c r="CO274" s="135"/>
      <c r="CP274" s="135"/>
      <c r="CQ274" s="135"/>
      <c r="CR274" s="135"/>
      <c r="CY274" s="135"/>
      <c r="CZ274" s="135"/>
      <c r="DA274" s="135"/>
      <c r="DB274" s="135"/>
      <c r="DC274" s="135"/>
      <c r="DD274" s="135"/>
      <c r="DE274" s="135"/>
      <c r="DF274" s="135"/>
      <c r="DG274" s="135"/>
      <c r="DH274" s="135"/>
      <c r="DI274" s="135"/>
      <c r="DJ274" s="135"/>
      <c r="DK274" s="135"/>
      <c r="DL274" s="135"/>
      <c r="DM274" s="6"/>
      <c r="DN274" s="6"/>
      <c r="DU274" s="135"/>
      <c r="DV274" s="135"/>
      <c r="DW274" s="135"/>
      <c r="DX274" s="135"/>
      <c r="DY274" s="135"/>
      <c r="DZ274" s="135"/>
      <c r="EA274" s="135"/>
      <c r="EB274" s="135"/>
      <c r="EC274" s="135"/>
      <c r="ED274" s="135"/>
      <c r="EE274" s="135"/>
      <c r="EF274" s="135"/>
      <c r="EG274" s="135"/>
      <c r="EH274" s="135"/>
      <c r="EI274" s="135"/>
      <c r="EJ274" s="135"/>
      <c r="EK274" s="135"/>
      <c r="EL274" s="135"/>
      <c r="EM274" s="135"/>
      <c r="EN274" s="135"/>
      <c r="EO274" s="135"/>
      <c r="EP274" s="135"/>
      <c r="EQ274" s="135"/>
      <c r="ER274" s="135"/>
      <c r="ES274" s="135"/>
      <c r="ET274" s="135"/>
    </row>
    <row r="275" spans="2:150" x14ac:dyDescent="0.25"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27"/>
      <c r="O275" s="372"/>
      <c r="P275" s="367"/>
      <c r="Q275" s="367"/>
      <c r="R275" s="61">
        <v>1650</v>
      </c>
      <c r="S275" s="14">
        <v>2204.0059999999999</v>
      </c>
      <c r="T275" s="14">
        <v>32.631680000000003</v>
      </c>
      <c r="U275" s="252">
        <v>2201.8577241689595</v>
      </c>
      <c r="V275" s="253">
        <v>32.47872870479187</v>
      </c>
      <c r="W275" s="2">
        <f t="shared" si="75"/>
        <v>9.7471414825564762E-2</v>
      </c>
      <c r="X275" s="37">
        <f t="shared" si="75"/>
        <v>0.46872025960089492</v>
      </c>
      <c r="Y275" s="215">
        <f t="shared" si="78"/>
        <v>4.6150890462320504</v>
      </c>
      <c r="Z275" s="217">
        <f t="shared" si="78"/>
        <v>2.3394098705845551E-2</v>
      </c>
      <c r="AA275" s="223"/>
      <c r="AB275" s="23"/>
      <c r="AC275" s="372"/>
      <c r="AD275" s="367"/>
      <c r="AE275" s="367"/>
      <c r="AF275" s="61">
        <v>1650</v>
      </c>
      <c r="AG275" s="14">
        <v>2336.585</v>
      </c>
      <c r="AH275" s="14">
        <v>32.790799999999997</v>
      </c>
      <c r="AI275" s="252">
        <v>2375.2096679617853</v>
      </c>
      <c r="AJ275" s="253">
        <v>32.446462622565733</v>
      </c>
      <c r="AK275" s="2">
        <f t="shared" si="76"/>
        <v>1.6530392843309889</v>
      </c>
      <c r="AL275" s="37">
        <f t="shared" si="76"/>
        <v>1.0501036188024222</v>
      </c>
      <c r="AM275" s="215">
        <f t="shared" si="79"/>
        <v>1491.8649751581588</v>
      </c>
      <c r="AN275" s="217">
        <f t="shared" si="79"/>
        <v>0.11856822949830721</v>
      </c>
      <c r="AO275" s="223"/>
      <c r="AP275" s="23"/>
      <c r="AQ275" s="372"/>
      <c r="AR275" s="367"/>
      <c r="AS275" s="367"/>
      <c r="AT275" s="61">
        <v>1650</v>
      </c>
      <c r="AU275" s="14">
        <v>2195.4319999999998</v>
      </c>
      <c r="AV275" s="14">
        <v>32.661160000000002</v>
      </c>
      <c r="AW275" s="252">
        <v>2189.152978918321</v>
      </c>
      <c r="AX275" s="253">
        <v>32.421299726381463</v>
      </c>
      <c r="AY275" s="2">
        <f t="shared" si="77"/>
        <v>0.28600389725934672</v>
      </c>
      <c r="AZ275" s="37">
        <f t="shared" si="77"/>
        <v>0.73438994089168774</v>
      </c>
      <c r="BA275" s="215">
        <f t="shared" si="80"/>
        <v>39.42610574416706</v>
      </c>
      <c r="BB275" s="217">
        <f t="shared" si="80"/>
        <v>5.7532950860360671E-2</v>
      </c>
      <c r="BC275" s="223"/>
      <c r="BD275" s="23"/>
      <c r="BE275" s="136"/>
      <c r="BF275" s="136"/>
      <c r="BG275" s="136"/>
      <c r="BH275" s="136"/>
      <c r="BI275" s="136"/>
      <c r="BJ275" s="135"/>
      <c r="BK275" s="135"/>
      <c r="BL275" s="135"/>
      <c r="BM275" s="135"/>
      <c r="BN275" s="135"/>
      <c r="BO275" s="135"/>
      <c r="BP275" s="135"/>
      <c r="BQ275" s="135"/>
      <c r="BR275" s="135"/>
      <c r="BS275" s="20"/>
      <c r="BT275" s="20"/>
      <c r="BU275" s="8"/>
      <c r="BV275" s="20"/>
      <c r="BW275" s="20"/>
      <c r="CC275" s="20"/>
      <c r="CD275" s="20"/>
      <c r="CE275" s="6"/>
      <c r="CF275" s="6"/>
      <c r="CG275" s="20"/>
      <c r="CH275" s="135"/>
      <c r="CI275" s="135"/>
      <c r="CJ275" s="20"/>
      <c r="CK275" s="20"/>
      <c r="CL275" s="135"/>
      <c r="CM275" s="135"/>
      <c r="CN275" s="135"/>
      <c r="CO275" s="135"/>
      <c r="CP275" s="135"/>
      <c r="CQ275" s="135"/>
      <c r="CR275" s="135"/>
      <c r="CY275" s="135"/>
      <c r="CZ275" s="135"/>
      <c r="DA275" s="135"/>
      <c r="DB275" s="135"/>
      <c r="DC275" s="135"/>
      <c r="DD275" s="135"/>
      <c r="DE275" s="135"/>
      <c r="DF275" s="135"/>
      <c r="DG275" s="135"/>
      <c r="DH275" s="135"/>
      <c r="DI275" s="135"/>
      <c r="DJ275" s="135"/>
      <c r="DK275" s="135"/>
      <c r="DL275" s="135"/>
      <c r="DM275" s="6"/>
      <c r="DN275" s="6"/>
      <c r="DU275" s="135"/>
      <c r="DV275" s="135"/>
      <c r="DW275" s="135"/>
      <c r="DX275" s="135"/>
      <c r="DY275" s="135"/>
      <c r="DZ275" s="135"/>
      <c r="EA275" s="135"/>
      <c r="EB275" s="135"/>
      <c r="EC275" s="135"/>
      <c r="ED275" s="135"/>
      <c r="EE275" s="135"/>
      <c r="EF275" s="135"/>
      <c r="EG275" s="135"/>
      <c r="EH275" s="135"/>
      <c r="EI275" s="135"/>
      <c r="EJ275" s="135"/>
      <c r="EK275" s="135"/>
      <c r="EL275" s="135"/>
      <c r="EM275" s="135"/>
      <c r="EN275" s="135"/>
      <c r="EO275" s="135"/>
      <c r="EP275" s="135"/>
      <c r="EQ275" s="135"/>
      <c r="ER275" s="135"/>
      <c r="ES275" s="135"/>
      <c r="ET275" s="135"/>
    </row>
    <row r="276" spans="2:150" x14ac:dyDescent="0.25"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27"/>
      <c r="O276" s="373"/>
      <c r="P276" s="368"/>
      <c r="Q276" s="368"/>
      <c r="R276" s="204">
        <v>1700</v>
      </c>
      <c r="S276" s="16">
        <v>2190.1410000000001</v>
      </c>
      <c r="T276" s="16">
        <v>32.11092</v>
      </c>
      <c r="U276" s="15">
        <v>2188.2967237099965</v>
      </c>
      <c r="V276" s="17">
        <v>31.925619196427839</v>
      </c>
      <c r="W276" s="18">
        <f t="shared" si="75"/>
        <v>8.420810760602003E-2</v>
      </c>
      <c r="X276" s="38">
        <f t="shared" si="75"/>
        <v>0.57706476043713939</v>
      </c>
      <c r="Y276" s="18">
        <f t="shared" si="78"/>
        <v>3.401355033869307</v>
      </c>
      <c r="Z276" s="38">
        <f t="shared" si="78"/>
        <v>3.4336387804488777E-2</v>
      </c>
      <c r="AA276" s="223"/>
      <c r="AB276" s="23"/>
      <c r="AC276" s="373"/>
      <c r="AD276" s="368"/>
      <c r="AE276" s="368"/>
      <c r="AF276" s="204">
        <v>1700</v>
      </c>
      <c r="AG276" s="16">
        <v>2321.873</v>
      </c>
      <c r="AH276" s="16">
        <v>32.279420000000002</v>
      </c>
      <c r="AI276" s="15">
        <v>2362.0858501397115</v>
      </c>
      <c r="AJ276" s="17">
        <v>31.893592295596047</v>
      </c>
      <c r="AK276" s="18">
        <f t="shared" si="76"/>
        <v>1.7319142838437531</v>
      </c>
      <c r="AL276" s="38">
        <f t="shared" si="76"/>
        <v>1.1952745879695317</v>
      </c>
      <c r="AM276" s="18">
        <f t="shared" si="79"/>
        <v>1617.0733163588923</v>
      </c>
      <c r="AN276" s="38">
        <f t="shared" si="79"/>
        <v>0.14886301748562539</v>
      </c>
      <c r="AO276" s="223"/>
      <c r="AP276" s="23"/>
      <c r="AQ276" s="373"/>
      <c r="AR276" s="368"/>
      <c r="AS276" s="368"/>
      <c r="AT276" s="204">
        <v>1700</v>
      </c>
      <c r="AU276" s="16">
        <v>2181.6280000000002</v>
      </c>
      <c r="AV276" s="16">
        <v>32.142580000000002</v>
      </c>
      <c r="AW276" s="15">
        <v>2175.5682644105414</v>
      </c>
      <c r="AX276" s="17">
        <v>31.86814572613595</v>
      </c>
      <c r="AY276" s="18">
        <f t="shared" si="77"/>
        <v>0.27776209277928204</v>
      </c>
      <c r="AZ276" s="38">
        <f t="shared" si="77"/>
        <v>0.85380288036633212</v>
      </c>
      <c r="BA276" s="18">
        <f t="shared" si="80"/>
        <v>36.720395414153543</v>
      </c>
      <c r="BB276" s="38">
        <f t="shared" si="80"/>
        <v>7.5314170671289829E-2</v>
      </c>
      <c r="BC276" s="223"/>
      <c r="BD276" s="23"/>
      <c r="BE276" s="136"/>
      <c r="BF276" s="136"/>
      <c r="BG276" s="136"/>
      <c r="BH276" s="136"/>
      <c r="BI276" s="136"/>
      <c r="BJ276" s="135"/>
      <c r="BK276" s="135"/>
      <c r="BL276" s="135"/>
      <c r="BM276" s="135"/>
      <c r="BN276" s="135"/>
      <c r="BO276" s="135"/>
      <c r="BP276" s="135"/>
      <c r="BQ276" s="135"/>
      <c r="BR276" s="135"/>
      <c r="BS276" s="20"/>
      <c r="BT276" s="20"/>
      <c r="BU276" s="8"/>
      <c r="BV276" s="20"/>
      <c r="BW276" s="20"/>
      <c r="CC276" s="20"/>
      <c r="CD276" s="20"/>
      <c r="CE276" s="6"/>
      <c r="CF276" s="6"/>
      <c r="CG276" s="20"/>
      <c r="CH276" s="135"/>
      <c r="CI276" s="135"/>
      <c r="CJ276" s="20"/>
      <c r="CK276" s="20"/>
      <c r="CL276" s="135"/>
      <c r="CM276" s="135"/>
      <c r="CN276" s="135"/>
      <c r="CO276" s="135"/>
      <c r="CP276" s="135"/>
      <c r="CQ276" s="135"/>
      <c r="CR276" s="135"/>
      <c r="CY276" s="135"/>
      <c r="CZ276" s="135"/>
      <c r="DA276" s="135"/>
      <c r="DB276" s="135"/>
      <c r="DC276" s="135"/>
      <c r="DD276" s="135"/>
      <c r="DE276" s="135"/>
      <c r="DF276" s="135"/>
      <c r="DG276" s="135"/>
      <c r="DH276" s="135"/>
      <c r="DI276" s="135"/>
      <c r="DJ276" s="135"/>
      <c r="DK276" s="135"/>
      <c r="DL276" s="135"/>
      <c r="DM276" s="6"/>
      <c r="DN276" s="6"/>
      <c r="DU276" s="135"/>
      <c r="DV276" s="135"/>
      <c r="DW276" s="135"/>
      <c r="DX276" s="135"/>
      <c r="DY276" s="135"/>
      <c r="DZ276" s="135"/>
      <c r="EA276" s="135"/>
      <c r="EB276" s="135"/>
      <c r="EC276" s="135"/>
      <c r="ED276" s="135"/>
      <c r="EE276" s="135"/>
      <c r="EF276" s="135"/>
      <c r="EG276" s="135"/>
      <c r="EH276" s="135"/>
      <c r="EI276" s="135"/>
      <c r="EJ276" s="135"/>
      <c r="EK276" s="135"/>
      <c r="EL276" s="135"/>
      <c r="EM276" s="135"/>
      <c r="EN276" s="135"/>
      <c r="EO276" s="135"/>
      <c r="EP276" s="135"/>
      <c r="EQ276" s="135"/>
      <c r="ER276" s="135"/>
      <c r="ES276" s="135"/>
      <c r="ET276" s="135"/>
    </row>
    <row r="277" spans="2:150" x14ac:dyDescent="0.25"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27"/>
      <c r="O277" s="371">
        <v>31</v>
      </c>
      <c r="P277" s="366">
        <v>1071</v>
      </c>
      <c r="Q277" s="366">
        <v>0.28999999999999998</v>
      </c>
      <c r="R277" s="61">
        <v>0</v>
      </c>
      <c r="S277" s="14">
        <v>2682.8</v>
      </c>
      <c r="T277" s="14">
        <v>48.333329999999997</v>
      </c>
      <c r="U277" s="252">
        <v>2670.2964111481779</v>
      </c>
      <c r="V277" s="253">
        <v>48.345414276670645</v>
      </c>
      <c r="W277" s="2">
        <f t="shared" si="75"/>
        <v>0.46606488936269247</v>
      </c>
      <c r="X277" s="37">
        <f t="shared" si="75"/>
        <v>2.5001953456649521E-2</v>
      </c>
      <c r="Y277" s="215">
        <f t="shared" si="78"/>
        <v>156.33973417541526</v>
      </c>
      <c r="Z277" s="217">
        <f t="shared" si="78"/>
        <v>1.460297426527873E-4</v>
      </c>
      <c r="AA277" s="223"/>
      <c r="AB277" s="23"/>
      <c r="AC277" s="371">
        <v>31</v>
      </c>
      <c r="AD277" s="366">
        <v>1156.8</v>
      </c>
      <c r="AE277" s="366">
        <v>0.3044</v>
      </c>
      <c r="AF277" s="61">
        <v>0</v>
      </c>
      <c r="AG277" s="14">
        <v>2855.4</v>
      </c>
      <c r="AH277" s="14">
        <v>48.333329999999997</v>
      </c>
      <c r="AI277" s="252">
        <v>2842.3009009389284</v>
      </c>
      <c r="AJ277" s="253">
        <v>48.356231568284194</v>
      </c>
      <c r="AK277" s="2">
        <f t="shared" si="76"/>
        <v>0.45874830360270658</v>
      </c>
      <c r="AL277" s="37">
        <f t="shared" si="76"/>
        <v>4.7382558338516172E-2</v>
      </c>
      <c r="AM277" s="215">
        <f t="shared" si="79"/>
        <v>171.58639621176906</v>
      </c>
      <c r="AN277" s="217">
        <f t="shared" si="79"/>
        <v>5.2448182987576255E-4</v>
      </c>
      <c r="AO277" s="223"/>
      <c r="AP277" s="23"/>
      <c r="AQ277" s="371">
        <v>36</v>
      </c>
      <c r="AR277" s="366">
        <v>1071</v>
      </c>
      <c r="AS277" s="366">
        <v>0.3044</v>
      </c>
      <c r="AT277" s="61">
        <v>0</v>
      </c>
      <c r="AU277" s="14">
        <v>2669.7</v>
      </c>
      <c r="AV277" s="14">
        <v>48.333329999999997</v>
      </c>
      <c r="AW277" s="252">
        <v>2656.2473264766882</v>
      </c>
      <c r="AX277" s="253">
        <v>48.349562787742592</v>
      </c>
      <c r="AY277" s="2">
        <f t="shared" si="77"/>
        <v>0.50390206852124431</v>
      </c>
      <c r="AZ277" s="37">
        <f t="shared" si="77"/>
        <v>3.3585080404340405E-2</v>
      </c>
      <c r="BA277" s="215">
        <f t="shared" si="80"/>
        <v>180.97442492481053</v>
      </c>
      <c r="BB277" s="217">
        <f t="shared" si="80"/>
        <v>2.6350339789614827E-4</v>
      </c>
      <c r="BC277" s="223"/>
      <c r="BD277" s="23"/>
      <c r="BE277" s="136"/>
      <c r="BF277" s="136"/>
      <c r="BG277" s="136"/>
      <c r="BH277" s="136"/>
      <c r="BI277" s="136"/>
      <c r="BJ277" s="135"/>
      <c r="BK277" s="135"/>
      <c r="BL277" s="135"/>
      <c r="BM277" s="135"/>
      <c r="BN277" s="135"/>
      <c r="BO277" s="135"/>
      <c r="BP277" s="135"/>
      <c r="BQ277" s="135"/>
      <c r="BR277" s="135"/>
      <c r="BS277" s="20"/>
      <c r="BT277" s="20"/>
      <c r="BU277" s="8"/>
      <c r="BV277" s="20"/>
      <c r="BW277" s="20"/>
      <c r="CC277" s="20"/>
      <c r="CD277" s="20"/>
      <c r="CE277" s="6"/>
      <c r="CF277" s="6"/>
      <c r="CG277" s="20"/>
      <c r="CH277" s="135"/>
      <c r="CI277" s="135"/>
      <c r="CJ277" s="20"/>
      <c r="CK277" s="20"/>
      <c r="CL277" s="135"/>
      <c r="CM277" s="135"/>
      <c r="CN277" s="135"/>
      <c r="CO277" s="135"/>
      <c r="CP277" s="135"/>
      <c r="CQ277" s="135"/>
      <c r="CR277" s="135"/>
      <c r="CY277" s="135"/>
      <c r="CZ277" s="135"/>
      <c r="DA277" s="135"/>
      <c r="DB277" s="135"/>
      <c r="DC277" s="135"/>
      <c r="DD277" s="135"/>
      <c r="DE277" s="135"/>
      <c r="DF277" s="135"/>
      <c r="DG277" s="135"/>
      <c r="DH277" s="135"/>
      <c r="DI277" s="135"/>
      <c r="DJ277" s="135"/>
      <c r="DK277" s="135"/>
      <c r="DL277" s="135"/>
      <c r="DM277" s="6"/>
      <c r="DN277" s="6"/>
      <c r="DU277" s="135"/>
      <c r="DV277" s="135"/>
      <c r="DW277" s="135"/>
      <c r="DX277" s="135"/>
      <c r="DY277" s="135"/>
      <c r="DZ277" s="135"/>
      <c r="EA277" s="135"/>
      <c r="EB277" s="135"/>
      <c r="EC277" s="135"/>
      <c r="ED277" s="135"/>
      <c r="EE277" s="135"/>
      <c r="EF277" s="135"/>
      <c r="EG277" s="135"/>
      <c r="EH277" s="135"/>
      <c r="EI277" s="135"/>
      <c r="EJ277" s="135"/>
      <c r="EK277" s="135"/>
      <c r="EL277" s="135"/>
      <c r="EM277" s="135"/>
      <c r="EN277" s="135"/>
      <c r="EO277" s="135"/>
      <c r="EP277" s="135"/>
      <c r="EQ277" s="135"/>
      <c r="ER277" s="135"/>
      <c r="ES277" s="135"/>
      <c r="ET277" s="135"/>
    </row>
    <row r="278" spans="2:150" x14ac:dyDescent="0.25"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27"/>
      <c r="O278" s="372"/>
      <c r="P278" s="367"/>
      <c r="Q278" s="367"/>
      <c r="R278" s="61">
        <v>50</v>
      </c>
      <c r="S278" s="14">
        <v>2675.4079999999999</v>
      </c>
      <c r="T278" s="14">
        <v>48.135260000000002</v>
      </c>
      <c r="U278" s="252">
        <v>2655.6949697730925</v>
      </c>
      <c r="V278" s="253">
        <v>48.200350290739294</v>
      </c>
      <c r="W278" s="2">
        <f t="shared" si="75"/>
        <v>0.7368233266442894</v>
      </c>
      <c r="X278" s="37">
        <f t="shared" si="75"/>
        <v>0.13522372319021825</v>
      </c>
      <c r="Y278" s="215">
        <f t="shared" si="78"/>
        <v>388.60356072696675</v>
      </c>
      <c r="Z278" s="217">
        <f t="shared" si="78"/>
        <v>4.2367459485255421E-3</v>
      </c>
      <c r="AA278" s="223"/>
      <c r="AB278" s="23"/>
      <c r="AC278" s="372"/>
      <c r="AD278" s="367"/>
      <c r="AE278" s="367"/>
      <c r="AF278" s="61">
        <v>50</v>
      </c>
      <c r="AG278" s="14">
        <v>2847.56</v>
      </c>
      <c r="AH278" s="14">
        <v>48.142310000000002</v>
      </c>
      <c r="AI278" s="252">
        <v>2828.1272792537034</v>
      </c>
      <c r="AJ278" s="253">
        <v>48.208645698100383</v>
      </c>
      <c r="AK278" s="2">
        <f t="shared" si="76"/>
        <v>0.68243411012574207</v>
      </c>
      <c r="AL278" s="37">
        <f t="shared" si="76"/>
        <v>0.13779084987899734</v>
      </c>
      <c r="AM278" s="215">
        <f t="shared" si="79"/>
        <v>377.63063560354556</v>
      </c>
      <c r="AN278" s="217">
        <f t="shared" si="79"/>
        <v>4.4004248424649624E-3</v>
      </c>
      <c r="AO278" s="223"/>
      <c r="AP278" s="23"/>
      <c r="AQ278" s="372"/>
      <c r="AR278" s="367"/>
      <c r="AS278" s="367"/>
      <c r="AT278" s="61">
        <v>50</v>
      </c>
      <c r="AU278" s="14">
        <v>2662.3429999999998</v>
      </c>
      <c r="AV278" s="14">
        <v>48.135620000000003</v>
      </c>
      <c r="AW278" s="252">
        <v>2641.6102402527126</v>
      </c>
      <c r="AX278" s="253">
        <v>48.202182432787907</v>
      </c>
      <c r="AY278" s="2">
        <f t="shared" si="77"/>
        <v>0.77874112190980727</v>
      </c>
      <c r="AZ278" s="37">
        <f t="shared" si="77"/>
        <v>0.13828103343824055</v>
      </c>
      <c r="BA278" s="215">
        <f t="shared" si="80"/>
        <v>429.84732673873316</v>
      </c>
      <c r="BB278" s="217">
        <f t="shared" si="80"/>
        <v>4.4305574586442926E-3</v>
      </c>
      <c r="BC278" s="223"/>
      <c r="BD278" s="23"/>
      <c r="BE278" s="136"/>
      <c r="BF278" s="136"/>
      <c r="BG278" s="136"/>
      <c r="BH278" s="136"/>
      <c r="BI278" s="136"/>
      <c r="BJ278" s="135"/>
      <c r="BK278" s="135"/>
      <c r="BL278" s="135"/>
      <c r="BM278" s="135"/>
      <c r="BN278" s="135"/>
      <c r="BO278" s="135"/>
      <c r="BP278" s="135"/>
      <c r="BQ278" s="135"/>
      <c r="BR278" s="135"/>
      <c r="BS278" s="20"/>
      <c r="BT278" s="20"/>
      <c r="BU278" s="8"/>
      <c r="BV278" s="20"/>
      <c r="BW278" s="20"/>
      <c r="CC278" s="20"/>
      <c r="CD278" s="20"/>
      <c r="CE278" s="6"/>
      <c r="CF278" s="6"/>
      <c r="CG278" s="20"/>
      <c r="CH278" s="135"/>
      <c r="CI278" s="135"/>
      <c r="CJ278" s="20"/>
      <c r="CK278" s="20"/>
      <c r="CL278" s="135"/>
      <c r="CM278" s="135"/>
      <c r="CN278" s="135"/>
      <c r="CO278" s="135"/>
      <c r="CP278" s="135"/>
      <c r="CQ278" s="135"/>
      <c r="CR278" s="135"/>
      <c r="CY278" s="135"/>
      <c r="CZ278" s="135"/>
      <c r="DA278" s="135"/>
      <c r="DB278" s="135"/>
      <c r="DC278" s="135"/>
      <c r="DD278" s="135"/>
      <c r="DE278" s="135"/>
      <c r="DF278" s="135"/>
      <c r="DG278" s="135"/>
      <c r="DH278" s="135"/>
      <c r="DI278" s="135"/>
      <c r="DJ278" s="135"/>
      <c r="DK278" s="135"/>
      <c r="DL278" s="135"/>
      <c r="DM278" s="6"/>
      <c r="DN278" s="6"/>
      <c r="DU278" s="135"/>
      <c r="DV278" s="135"/>
      <c r="DW278" s="135"/>
      <c r="DX278" s="135"/>
      <c r="DY278" s="135"/>
      <c r="DZ278" s="135"/>
      <c r="EA278" s="135"/>
      <c r="EB278" s="135"/>
      <c r="EC278" s="135"/>
      <c r="ED278" s="135"/>
      <c r="EE278" s="135"/>
      <c r="EF278" s="135"/>
      <c r="EG278" s="135"/>
      <c r="EH278" s="135"/>
      <c r="EI278" s="135"/>
      <c r="EJ278" s="135"/>
      <c r="EK278" s="135"/>
      <c r="EL278" s="135"/>
      <c r="EM278" s="135"/>
      <c r="EN278" s="135"/>
      <c r="EO278" s="135"/>
      <c r="EP278" s="135"/>
      <c r="EQ278" s="135"/>
      <c r="ER278" s="135"/>
      <c r="ES278" s="135"/>
      <c r="ET278" s="135"/>
    </row>
    <row r="279" spans="2:150" x14ac:dyDescent="0.25"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27"/>
      <c r="O279" s="372"/>
      <c r="P279" s="367"/>
      <c r="Q279" s="367"/>
      <c r="R279" s="61">
        <v>100</v>
      </c>
      <c r="S279" s="14">
        <v>2648.509</v>
      </c>
      <c r="T279" s="14">
        <v>47.386650000000003</v>
      </c>
      <c r="U279" s="252">
        <v>2641.0772852438963</v>
      </c>
      <c r="V279" s="253">
        <v>47.985653501216014</v>
      </c>
      <c r="W279" s="2">
        <f t="shared" si="75"/>
        <v>0.28059994344379052</v>
      </c>
      <c r="X279" s="37">
        <f t="shared" si="75"/>
        <v>1.2640764882430191</v>
      </c>
      <c r="Y279" s="215">
        <f t="shared" si="78"/>
        <v>55.230384216089504</v>
      </c>
      <c r="Z279" s="217">
        <f t="shared" si="78"/>
        <v>0.35880519446903925</v>
      </c>
      <c r="AA279" s="223"/>
      <c r="AB279" s="23"/>
      <c r="AC279" s="372"/>
      <c r="AD279" s="367"/>
      <c r="AE279" s="367"/>
      <c r="AF279" s="61">
        <v>100</v>
      </c>
      <c r="AG279" s="14">
        <v>2819.0259999999998</v>
      </c>
      <c r="AH279" s="14">
        <v>47.402549999999998</v>
      </c>
      <c r="AI279" s="252">
        <v>2813.938833472002</v>
      </c>
      <c r="AJ279" s="253">
        <v>47.991560628814504</v>
      </c>
      <c r="AK279" s="2">
        <f t="shared" si="76"/>
        <v>0.18045830467678736</v>
      </c>
      <c r="AL279" s="37">
        <f t="shared" si="76"/>
        <v>1.242571610207692</v>
      </c>
      <c r="AM279" s="215">
        <f t="shared" si="79"/>
        <v>25.879263283581714</v>
      </c>
      <c r="AN279" s="217">
        <f t="shared" si="79"/>
        <v>0.34693352085646006</v>
      </c>
      <c r="AO279" s="223"/>
      <c r="AP279" s="23"/>
      <c r="AQ279" s="372"/>
      <c r="AR279" s="367"/>
      <c r="AS279" s="367"/>
      <c r="AT279" s="61">
        <v>100</v>
      </c>
      <c r="AU279" s="14">
        <v>2635.5680000000002</v>
      </c>
      <c r="AV279" s="14">
        <v>47.388500000000001</v>
      </c>
      <c r="AW279" s="252">
        <v>2626.9571444942271</v>
      </c>
      <c r="AX279" s="253">
        <v>47.98480293860743</v>
      </c>
      <c r="AY279" s="2">
        <f t="shared" si="77"/>
        <v>0.32671725813081232</v>
      </c>
      <c r="AZ279" s="37">
        <f t="shared" si="77"/>
        <v>1.2583283678686383</v>
      </c>
      <c r="BA279" s="215">
        <f t="shared" si="80"/>
        <v>74.1468325413027</v>
      </c>
      <c r="BB279" s="217">
        <f t="shared" si="80"/>
        <v>0.35557719459185605</v>
      </c>
      <c r="BC279" s="223"/>
      <c r="BD279" s="23"/>
      <c r="BE279" s="136"/>
      <c r="BF279" s="136"/>
      <c r="BG279" s="136"/>
      <c r="BH279" s="136"/>
      <c r="BI279" s="136"/>
      <c r="BJ279" s="135"/>
      <c r="BK279" s="135"/>
      <c r="BL279" s="135"/>
      <c r="BM279" s="135"/>
      <c r="BN279" s="135"/>
      <c r="BO279" s="135"/>
      <c r="BP279" s="135"/>
      <c r="BQ279" s="135"/>
      <c r="BR279" s="135"/>
      <c r="BS279" s="20"/>
      <c r="BT279" s="20"/>
      <c r="BU279" s="8"/>
      <c r="BV279" s="20"/>
      <c r="BW279" s="20"/>
      <c r="CC279" s="20"/>
      <c r="CD279" s="20"/>
      <c r="CE279" s="6"/>
      <c r="CF279" s="6"/>
      <c r="CG279" s="20"/>
      <c r="CH279" s="135"/>
      <c r="CI279" s="135"/>
      <c r="CJ279" s="20"/>
      <c r="CK279" s="20"/>
      <c r="CL279" s="135"/>
      <c r="CM279" s="135"/>
      <c r="CN279" s="135"/>
      <c r="CO279" s="135"/>
      <c r="CP279" s="135"/>
      <c r="CQ279" s="135"/>
      <c r="CR279" s="135"/>
      <c r="CY279" s="135"/>
      <c r="CZ279" s="135"/>
      <c r="DA279" s="135"/>
      <c r="DB279" s="135"/>
      <c r="DC279" s="135"/>
      <c r="DD279" s="135"/>
      <c r="DE279" s="135"/>
      <c r="DF279" s="135"/>
      <c r="DG279" s="135"/>
      <c r="DH279" s="135"/>
      <c r="DI279" s="135"/>
      <c r="DJ279" s="135"/>
      <c r="DK279" s="135"/>
      <c r="DL279" s="135"/>
      <c r="DM279" s="6"/>
      <c r="DN279" s="6"/>
      <c r="DU279" s="135"/>
      <c r="DV279" s="135"/>
      <c r="DW279" s="135"/>
      <c r="DX279" s="135"/>
      <c r="DY279" s="135"/>
      <c r="DZ279" s="135"/>
      <c r="EA279" s="135"/>
      <c r="EB279" s="135"/>
      <c r="EC279" s="135"/>
      <c r="ED279" s="135"/>
      <c r="EE279" s="135"/>
      <c r="EF279" s="135"/>
      <c r="EG279" s="135"/>
      <c r="EH279" s="135"/>
      <c r="EI279" s="135"/>
      <c r="EJ279" s="135"/>
      <c r="EK279" s="135"/>
      <c r="EL279" s="135"/>
      <c r="EM279" s="135"/>
      <c r="EN279" s="135"/>
      <c r="EO279" s="135"/>
      <c r="EP279" s="135"/>
      <c r="EQ279" s="135"/>
      <c r="ER279" s="135"/>
      <c r="ES279" s="135"/>
      <c r="ET279" s="135"/>
    </row>
    <row r="280" spans="2:150" x14ac:dyDescent="0.25"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27"/>
      <c r="O280" s="372"/>
      <c r="P280" s="367"/>
      <c r="Q280" s="367"/>
      <c r="R280" s="61">
        <v>150</v>
      </c>
      <c r="S280" s="14">
        <v>2635.1080000000002</v>
      </c>
      <c r="T280" s="14">
        <v>47.000700000000002</v>
      </c>
      <c r="U280" s="252">
        <v>2626.4530144240903</v>
      </c>
      <c r="V280" s="253">
        <v>47.713168526237283</v>
      </c>
      <c r="W280" s="2">
        <f t="shared" si="75"/>
        <v>0.32844898865283334</v>
      </c>
      <c r="X280" s="37">
        <f t="shared" si="75"/>
        <v>1.5158679045998904</v>
      </c>
      <c r="Y280" s="215">
        <f t="shared" si="78"/>
        <v>74.908775319208502</v>
      </c>
      <c r="Z280" s="217">
        <f t="shared" si="78"/>
        <v>0.50761140087872281</v>
      </c>
      <c r="AA280" s="223"/>
      <c r="AB280" s="23"/>
      <c r="AC280" s="372"/>
      <c r="AD280" s="367"/>
      <c r="AE280" s="367"/>
      <c r="AF280" s="61">
        <v>150</v>
      </c>
      <c r="AG280" s="14">
        <v>2804.8090000000002</v>
      </c>
      <c r="AH280" s="14">
        <v>47.00806</v>
      </c>
      <c r="AI280" s="252">
        <v>2799.7452053921111</v>
      </c>
      <c r="AJ280" s="253">
        <v>47.716860516370929</v>
      </c>
      <c r="AK280" s="2">
        <f t="shared" si="76"/>
        <v>0.18053973043758492</v>
      </c>
      <c r="AL280" s="37">
        <f t="shared" si="76"/>
        <v>1.5078276286469348</v>
      </c>
      <c r="AM280" s="215">
        <f t="shared" si="79"/>
        <v>25.642015830886944</v>
      </c>
      <c r="AN280" s="217">
        <f t="shared" si="79"/>
        <v>0.50239817200769465</v>
      </c>
      <c r="AO280" s="223"/>
      <c r="AP280" s="23"/>
      <c r="AQ280" s="372"/>
      <c r="AR280" s="367"/>
      <c r="AS280" s="367"/>
      <c r="AT280" s="61">
        <v>150</v>
      </c>
      <c r="AU280" s="14">
        <v>2622.2289999999998</v>
      </c>
      <c r="AV280" s="14">
        <v>47.003340000000001</v>
      </c>
      <c r="AW280" s="252">
        <v>2612.2977476651381</v>
      </c>
      <c r="AX280" s="253">
        <v>47.709462559362315</v>
      </c>
      <c r="AY280" s="2">
        <f t="shared" si="77"/>
        <v>0.37873322028174167</v>
      </c>
      <c r="AZ280" s="37">
        <f t="shared" si="77"/>
        <v>1.5022816662865095</v>
      </c>
      <c r="BA280" s="215">
        <f t="shared" si="80"/>
        <v>98.629772938696178</v>
      </c>
      <c r="BB280" s="217">
        <f t="shared" si="80"/>
        <v>0.49860906884038397</v>
      </c>
      <c r="BC280" s="223"/>
      <c r="BD280" s="23"/>
      <c r="BE280" s="136"/>
      <c r="BF280" s="136"/>
      <c r="BG280" s="136"/>
      <c r="BH280" s="136"/>
      <c r="BI280" s="136"/>
      <c r="BJ280" s="135"/>
      <c r="BK280" s="135"/>
      <c r="BL280" s="135"/>
      <c r="BM280" s="135"/>
      <c r="BN280" s="135"/>
      <c r="BO280" s="135"/>
      <c r="BP280" s="135"/>
      <c r="BQ280" s="135"/>
      <c r="BR280" s="135"/>
      <c r="BS280" s="20"/>
      <c r="BT280" s="20"/>
      <c r="BU280" s="8"/>
      <c r="BV280" s="20"/>
      <c r="BW280" s="20"/>
      <c r="CC280" s="20"/>
      <c r="CD280" s="20"/>
      <c r="CE280" s="6"/>
      <c r="CF280" s="6"/>
      <c r="CG280" s="20"/>
      <c r="CH280" s="135"/>
      <c r="CI280" s="135"/>
      <c r="CJ280" s="20"/>
      <c r="CK280" s="20"/>
      <c r="CL280" s="135"/>
      <c r="CM280" s="135"/>
      <c r="CN280" s="135"/>
      <c r="CO280" s="135"/>
      <c r="CP280" s="135"/>
      <c r="CQ280" s="135"/>
      <c r="CR280" s="135"/>
      <c r="CY280" s="135"/>
      <c r="CZ280" s="135"/>
      <c r="DA280" s="135"/>
      <c r="DB280" s="135"/>
      <c r="DC280" s="135"/>
      <c r="DD280" s="135"/>
      <c r="DE280" s="135"/>
      <c r="DF280" s="135"/>
      <c r="DG280" s="135"/>
      <c r="DH280" s="135"/>
      <c r="DI280" s="135"/>
      <c r="DJ280" s="135"/>
      <c r="DK280" s="135"/>
      <c r="DL280" s="135"/>
      <c r="DM280" s="6"/>
      <c r="DN280" s="6"/>
      <c r="DU280" s="135"/>
      <c r="DV280" s="135"/>
      <c r="DW280" s="135"/>
      <c r="DX280" s="135"/>
      <c r="DY280" s="135"/>
      <c r="DZ280" s="135"/>
      <c r="EA280" s="135"/>
      <c r="EB280" s="135"/>
      <c r="EC280" s="135"/>
      <c r="ED280" s="135"/>
      <c r="EE280" s="135"/>
      <c r="EF280" s="135"/>
      <c r="EG280" s="135"/>
      <c r="EH280" s="135"/>
      <c r="EI280" s="135"/>
      <c r="EJ280" s="135"/>
      <c r="EK280" s="135"/>
      <c r="EL280" s="135"/>
      <c r="EM280" s="135"/>
      <c r="EN280" s="135"/>
      <c r="EO280" s="135"/>
      <c r="EP280" s="135"/>
      <c r="EQ280" s="135"/>
      <c r="ER280" s="135"/>
      <c r="ES280" s="135"/>
      <c r="ET280" s="135"/>
    </row>
    <row r="281" spans="2:150" x14ac:dyDescent="0.25"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27"/>
      <c r="O281" s="372"/>
      <c r="P281" s="367"/>
      <c r="Q281" s="367"/>
      <c r="R281" s="61">
        <v>200</v>
      </c>
      <c r="S281" s="14">
        <v>2621.7370000000001</v>
      </c>
      <c r="T281" s="14">
        <v>46.61253</v>
      </c>
      <c r="U281" s="252">
        <v>2611.8301887411249</v>
      </c>
      <c r="V281" s="253">
        <v>47.392720645640459</v>
      </c>
      <c r="W281" s="2">
        <f t="shared" si="75"/>
        <v>0.3778720466192918</v>
      </c>
      <c r="X281" s="37">
        <f t="shared" si="75"/>
        <v>1.6737788007655012</v>
      </c>
      <c r="Y281" s="215">
        <f t="shared" si="78"/>
        <v>98.144909318976872</v>
      </c>
      <c r="Z281" s="217">
        <f t="shared" si="78"/>
        <v>0.60869744354487698</v>
      </c>
      <c r="AA281" s="223"/>
      <c r="AB281" s="23"/>
      <c r="AC281" s="372"/>
      <c r="AD281" s="367"/>
      <c r="AE281" s="367"/>
      <c r="AF281" s="61">
        <v>200</v>
      </c>
      <c r="AG281" s="14">
        <v>2790.6239999999998</v>
      </c>
      <c r="AH281" s="14">
        <v>46.612029999999997</v>
      </c>
      <c r="AI281" s="252">
        <v>2785.5544058325704</v>
      </c>
      <c r="AJ281" s="253">
        <v>47.394392273710039</v>
      </c>
      <c r="AK281" s="2">
        <f t="shared" si="76"/>
        <v>0.1816652536289155</v>
      </c>
      <c r="AL281" s="37">
        <f t="shared" si="76"/>
        <v>1.6784556984753556</v>
      </c>
      <c r="AM281" s="215">
        <f t="shared" si="79"/>
        <v>25.700785022434051</v>
      </c>
      <c r="AN281" s="217">
        <f t="shared" si="79"/>
        <v>0.61209072732474701</v>
      </c>
      <c r="AO281" s="223"/>
      <c r="AP281" s="23"/>
      <c r="AQ281" s="372"/>
      <c r="AR281" s="367"/>
      <c r="AS281" s="367"/>
      <c r="AT281" s="61">
        <v>200</v>
      </c>
      <c r="AU281" s="14">
        <v>2608.9209999999998</v>
      </c>
      <c r="AV281" s="14">
        <v>46.607039999999998</v>
      </c>
      <c r="AW281" s="252">
        <v>2597.6401059554655</v>
      </c>
      <c r="AX281" s="253">
        <v>47.38612478267212</v>
      </c>
      <c r="AY281" s="2">
        <f t="shared" si="77"/>
        <v>0.43239691981989137</v>
      </c>
      <c r="AZ281" s="37">
        <f t="shared" si="77"/>
        <v>1.6716032227580251</v>
      </c>
      <c r="BA281" s="215">
        <f t="shared" si="80"/>
        <v>127.25857044400959</v>
      </c>
      <c r="BB281" s="217">
        <f t="shared" si="80"/>
        <v>0.60697309859126736</v>
      </c>
      <c r="BC281" s="223"/>
      <c r="BD281" s="23"/>
      <c r="BE281" s="136"/>
      <c r="BF281" s="136"/>
      <c r="BG281" s="136"/>
      <c r="BH281" s="136"/>
      <c r="BI281" s="136"/>
      <c r="BJ281" s="135"/>
      <c r="BK281" s="135"/>
      <c r="BL281" s="135"/>
      <c r="BM281" s="135"/>
      <c r="BN281" s="135"/>
      <c r="BO281" s="135"/>
      <c r="BP281" s="135"/>
      <c r="BQ281" s="135"/>
      <c r="BR281" s="135"/>
      <c r="BS281" s="20"/>
      <c r="BT281" s="20"/>
      <c r="BU281" s="8"/>
      <c r="BV281" s="20"/>
      <c r="BW281" s="20"/>
      <c r="CC281" s="20"/>
      <c r="CD281" s="20"/>
      <c r="CE281" s="6"/>
      <c r="CF281" s="6"/>
      <c r="CG281" s="20"/>
      <c r="CH281" s="135"/>
      <c r="CI281" s="135"/>
      <c r="CJ281" s="135"/>
      <c r="CK281" s="135"/>
      <c r="CL281" s="135"/>
      <c r="CM281" s="135"/>
      <c r="CN281" s="135"/>
      <c r="CO281" s="135"/>
      <c r="CP281" s="135"/>
      <c r="CQ281" s="135"/>
      <c r="CR281" s="135"/>
      <c r="CY281" s="135"/>
      <c r="CZ281" s="135"/>
      <c r="DA281" s="135"/>
      <c r="DB281" s="135"/>
      <c r="DC281" s="135"/>
      <c r="DD281" s="135"/>
      <c r="DE281" s="135"/>
      <c r="DF281" s="135"/>
      <c r="DG281" s="135"/>
      <c r="DH281" s="135"/>
      <c r="DI281" s="135"/>
      <c r="DJ281" s="135"/>
      <c r="DK281" s="135"/>
      <c r="DL281" s="135"/>
      <c r="DM281" s="6"/>
      <c r="DN281" s="6"/>
      <c r="DU281" s="135"/>
      <c r="DV281" s="135"/>
      <c r="DW281" s="135"/>
      <c r="DX281" s="135"/>
      <c r="DY281" s="135"/>
      <c r="DZ281" s="135"/>
      <c r="EA281" s="135"/>
      <c r="EB281" s="135"/>
      <c r="EC281" s="135"/>
      <c r="ED281" s="135"/>
      <c r="EE281" s="135"/>
      <c r="EF281" s="135"/>
      <c r="EG281" s="135"/>
      <c r="EH281" s="135"/>
      <c r="EI281" s="135"/>
      <c r="EJ281" s="135"/>
      <c r="EK281" s="135"/>
      <c r="EL281" s="135"/>
      <c r="EM281" s="135"/>
      <c r="EN281" s="135"/>
      <c r="EO281" s="135"/>
      <c r="EP281" s="135"/>
      <c r="EQ281" s="135"/>
      <c r="ER281" s="135"/>
      <c r="ES281" s="135"/>
      <c r="ET281" s="135"/>
    </row>
    <row r="282" spans="2:150" x14ac:dyDescent="0.25"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27"/>
      <c r="O282" s="372"/>
      <c r="P282" s="367"/>
      <c r="Q282" s="367"/>
      <c r="R282" s="61">
        <v>250</v>
      </c>
      <c r="S282" s="14">
        <v>2608.3960000000002</v>
      </c>
      <c r="T282" s="14">
        <v>46.208970000000001</v>
      </c>
      <c r="U282" s="252">
        <v>2597.2154913522522</v>
      </c>
      <c r="V282" s="253">
        <v>47.032463094848069</v>
      </c>
      <c r="W282" s="2">
        <f t="shared" si="75"/>
        <v>0.42863540075003781</v>
      </c>
      <c r="X282" s="37">
        <f t="shared" si="75"/>
        <v>1.7821065798438445</v>
      </c>
      <c r="Y282" s="215">
        <f t="shared" si="78"/>
        <v>125.00377362236684</v>
      </c>
      <c r="Z282" s="217">
        <f t="shared" si="78"/>
        <v>0.67814087726244932</v>
      </c>
      <c r="AA282" s="223"/>
      <c r="AB282" s="23"/>
      <c r="AC282" s="372"/>
      <c r="AD282" s="367"/>
      <c r="AE282" s="367"/>
      <c r="AF282" s="61">
        <v>250</v>
      </c>
      <c r="AG282" s="14">
        <v>2776.47</v>
      </c>
      <c r="AH282" s="14">
        <v>46.211239999999997</v>
      </c>
      <c r="AI282" s="252">
        <v>2771.3730942776556</v>
      </c>
      <c r="AJ282" s="253">
        <v>47.032317920435872</v>
      </c>
      <c r="AK282" s="2">
        <f t="shared" si="76"/>
        <v>0.18357503312998946</v>
      </c>
      <c r="AL282" s="37">
        <f t="shared" si="76"/>
        <v>1.7767926600452095</v>
      </c>
      <c r="AM282" s="215">
        <f t="shared" si="79"/>
        <v>25.978447942465234</v>
      </c>
      <c r="AN282" s="217">
        <f t="shared" si="79"/>
        <v>0.67416895142730238</v>
      </c>
      <c r="AO282" s="223"/>
      <c r="AP282" s="23"/>
      <c r="AQ282" s="372"/>
      <c r="AR282" s="367"/>
      <c r="AS282" s="367"/>
      <c r="AT282" s="61">
        <v>250</v>
      </c>
      <c r="AU282" s="14">
        <v>2595.643</v>
      </c>
      <c r="AV282" s="14">
        <v>46.195909999999998</v>
      </c>
      <c r="AW282" s="252">
        <v>2582.9909080994003</v>
      </c>
      <c r="AX282" s="253">
        <v>47.023038963687398</v>
      </c>
      <c r="AY282" s="2">
        <f t="shared" si="77"/>
        <v>0.48743574908412951</v>
      </c>
      <c r="AZ282" s="37">
        <f t="shared" si="77"/>
        <v>1.7904809401685133</v>
      </c>
      <c r="BA282" s="215">
        <f t="shared" si="80"/>
        <v>160.07542946122234</v>
      </c>
      <c r="BB282" s="217">
        <f t="shared" si="80"/>
        <v>0.6841423225705926</v>
      </c>
      <c r="BC282" s="223"/>
      <c r="BD282" s="23"/>
      <c r="BE282" s="136"/>
      <c r="BF282" s="136"/>
      <c r="BG282" s="136"/>
      <c r="BH282" s="136"/>
      <c r="BI282" s="136"/>
      <c r="BJ282" s="135"/>
      <c r="BK282" s="135"/>
      <c r="BL282" s="135"/>
      <c r="BM282" s="135"/>
      <c r="BN282" s="135"/>
      <c r="BO282" s="135"/>
      <c r="BP282" s="135"/>
      <c r="BQ282" s="135"/>
      <c r="BR282" s="135"/>
      <c r="BS282" s="20"/>
      <c r="BT282" s="20"/>
      <c r="BU282" s="8"/>
      <c r="BV282" s="20"/>
      <c r="BW282" s="20"/>
      <c r="CC282" s="20"/>
      <c r="CD282" s="20"/>
      <c r="CE282" s="6"/>
      <c r="CF282" s="6"/>
      <c r="CG282" s="20"/>
      <c r="CH282" s="135"/>
      <c r="CI282" s="135"/>
      <c r="CJ282" s="135"/>
      <c r="CK282" s="135"/>
      <c r="CL282" s="135"/>
      <c r="CM282" s="135"/>
      <c r="CN282" s="135"/>
      <c r="CO282" s="135"/>
      <c r="CP282" s="135"/>
      <c r="CQ282" s="135"/>
      <c r="CR282" s="135"/>
      <c r="CY282" s="135"/>
      <c r="CZ282" s="135"/>
      <c r="DA282" s="135"/>
      <c r="DB282" s="135"/>
      <c r="DC282" s="135"/>
      <c r="DD282" s="135"/>
      <c r="DE282" s="135"/>
      <c r="DF282" s="135"/>
      <c r="DG282" s="135"/>
      <c r="DH282" s="135"/>
      <c r="DI282" s="135"/>
      <c r="DJ282" s="135"/>
      <c r="DK282" s="135"/>
      <c r="DL282" s="135"/>
      <c r="DM282" s="6"/>
      <c r="DN282" s="6"/>
      <c r="DU282" s="135"/>
      <c r="DV282" s="135"/>
      <c r="DW282" s="135"/>
      <c r="DX282" s="135"/>
      <c r="DY282" s="135"/>
      <c r="DZ282" s="135"/>
      <c r="EA282" s="135"/>
      <c r="EB282" s="135"/>
      <c r="EC282" s="135"/>
      <c r="ED282" s="135"/>
      <c r="EE282" s="135"/>
      <c r="EF282" s="135"/>
      <c r="EG282" s="135"/>
      <c r="EH282" s="135"/>
      <c r="EI282" s="135"/>
      <c r="EJ282" s="135"/>
      <c r="EK282" s="135"/>
      <c r="EL282" s="135"/>
      <c r="EM282" s="135"/>
      <c r="EN282" s="135"/>
      <c r="EO282" s="135"/>
      <c r="EP282" s="135"/>
      <c r="EQ282" s="135"/>
      <c r="ER282" s="135"/>
      <c r="ES282" s="135"/>
      <c r="ET282" s="135"/>
    </row>
    <row r="283" spans="2:150" x14ac:dyDescent="0.25"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27"/>
      <c r="O283" s="372"/>
      <c r="P283" s="367"/>
      <c r="Q283" s="367"/>
      <c r="R283" s="61">
        <v>300</v>
      </c>
      <c r="S283" s="14">
        <v>2593.4659999999999</v>
      </c>
      <c r="T283" s="14">
        <v>45.763370000000002</v>
      </c>
      <c r="U283" s="252">
        <v>2582.6144866363379</v>
      </c>
      <c r="V283" s="253">
        <v>46.639163424695617</v>
      </c>
      <c r="W283" s="2">
        <f t="shared" si="75"/>
        <v>0.41841741374909019</v>
      </c>
      <c r="X283" s="37">
        <f t="shared" si="75"/>
        <v>1.9137432944637063</v>
      </c>
      <c r="Y283" s="215">
        <f t="shared" si="78"/>
        <v>117.75534228173453</v>
      </c>
      <c r="Z283" s="217">
        <f t="shared" si="78"/>
        <v>0.76701412274007452</v>
      </c>
      <c r="AA283" s="223"/>
      <c r="AB283" s="23"/>
      <c r="AC283" s="372"/>
      <c r="AD283" s="367"/>
      <c r="AE283" s="367"/>
      <c r="AF283" s="61">
        <v>300</v>
      </c>
      <c r="AG283" s="14">
        <v>2760.6280000000002</v>
      </c>
      <c r="AH283" s="14">
        <v>45.778919999999999</v>
      </c>
      <c r="AI283" s="252">
        <v>2757.2068101509271</v>
      </c>
      <c r="AJ283" s="253">
        <v>46.637404768970441</v>
      </c>
      <c r="AK283" s="2">
        <f t="shared" si="76"/>
        <v>0.12392795585182126</v>
      </c>
      <c r="AL283" s="37">
        <f t="shared" si="76"/>
        <v>1.8752840149362233</v>
      </c>
      <c r="AM283" s="215">
        <f t="shared" si="79"/>
        <v>11.704539983400249</v>
      </c>
      <c r="AN283" s="217">
        <f t="shared" si="79"/>
        <v>0.73699609855423287</v>
      </c>
      <c r="AO283" s="223"/>
      <c r="AP283" s="23"/>
      <c r="AQ283" s="372"/>
      <c r="AR283" s="367"/>
      <c r="AS283" s="367"/>
      <c r="AT283" s="61">
        <v>300</v>
      </c>
      <c r="AU283" s="14">
        <v>2580.7840000000001</v>
      </c>
      <c r="AV283" s="14">
        <v>45.752130000000001</v>
      </c>
      <c r="AW283" s="252">
        <v>2568.3557106806079</v>
      </c>
      <c r="AX283" s="253">
        <v>46.627037040451633</v>
      </c>
      <c r="AY283" s="2">
        <f t="shared" si="77"/>
        <v>0.48157030264416573</v>
      </c>
      <c r="AZ283" s="37">
        <f t="shared" si="77"/>
        <v>1.9122760851825515</v>
      </c>
      <c r="BA283" s="215">
        <f t="shared" si="80"/>
        <v>154.46237540651839</v>
      </c>
      <c r="BB283" s="217">
        <f t="shared" si="80"/>
        <v>0.76546232943183312</v>
      </c>
      <c r="BC283" s="223"/>
      <c r="BD283" s="23"/>
      <c r="BE283" s="136"/>
      <c r="BF283" s="136"/>
      <c r="BG283" s="136"/>
      <c r="BH283" s="136"/>
      <c r="BI283" s="136"/>
      <c r="BJ283" s="135"/>
      <c r="BK283" s="135"/>
      <c r="BL283" s="135"/>
      <c r="BM283" s="135"/>
      <c r="BN283" s="135"/>
      <c r="BO283" s="135"/>
      <c r="BP283" s="135"/>
      <c r="BQ283" s="135"/>
      <c r="BR283" s="135"/>
      <c r="BS283" s="20"/>
      <c r="BT283" s="20"/>
      <c r="BU283" s="8"/>
      <c r="BV283" s="20"/>
      <c r="BW283" s="20"/>
      <c r="CC283" s="135"/>
      <c r="CD283" s="135"/>
      <c r="CE283" s="6"/>
      <c r="CF283" s="6"/>
      <c r="CG283" s="135"/>
      <c r="CH283" s="135"/>
      <c r="CI283" s="135"/>
      <c r="CJ283" s="135"/>
      <c r="CK283" s="135"/>
      <c r="CL283" s="135"/>
      <c r="CM283" s="135"/>
      <c r="CN283" s="135"/>
      <c r="CO283" s="135"/>
      <c r="CP283" s="135"/>
      <c r="CQ283" s="135"/>
      <c r="CR283" s="135"/>
      <c r="CY283" s="135"/>
      <c r="CZ283" s="135"/>
      <c r="DA283" s="135"/>
      <c r="DB283" s="135"/>
      <c r="DC283" s="135"/>
      <c r="DD283" s="135"/>
      <c r="DE283" s="135"/>
      <c r="DF283" s="135"/>
      <c r="DG283" s="135"/>
      <c r="DH283" s="135"/>
      <c r="DI283" s="135"/>
      <c r="DJ283" s="135"/>
      <c r="DK283" s="135"/>
      <c r="DL283" s="135"/>
      <c r="DM283" s="6"/>
      <c r="DN283" s="6"/>
      <c r="DU283" s="135"/>
      <c r="DV283" s="135"/>
      <c r="DW283" s="135"/>
      <c r="DX283" s="135"/>
      <c r="DY283" s="135"/>
      <c r="DZ283" s="135"/>
      <c r="EA283" s="135"/>
      <c r="EB283" s="135"/>
      <c r="EC283" s="135"/>
      <c r="ED283" s="135"/>
      <c r="EE283" s="135"/>
      <c r="EF283" s="135"/>
      <c r="EG283" s="135"/>
      <c r="EH283" s="135"/>
      <c r="EI283" s="135"/>
      <c r="EJ283" s="135"/>
      <c r="EK283" s="135"/>
      <c r="EL283" s="135"/>
      <c r="EM283" s="135"/>
      <c r="EN283" s="135"/>
      <c r="EO283" s="135"/>
      <c r="EP283" s="135"/>
      <c r="EQ283" s="135"/>
      <c r="ER283" s="135"/>
      <c r="ES283" s="135"/>
      <c r="ET283" s="135"/>
    </row>
    <row r="284" spans="2:150" x14ac:dyDescent="0.25"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27"/>
      <c r="O284" s="372"/>
      <c r="P284" s="367"/>
      <c r="Q284" s="367"/>
      <c r="R284" s="61">
        <v>350</v>
      </c>
      <c r="S284" s="14">
        <v>2579.7640000000001</v>
      </c>
      <c r="T284" s="14">
        <v>45.349029999999999</v>
      </c>
      <c r="U284" s="252">
        <v>2568.0318103786158</v>
      </c>
      <c r="V284" s="253">
        <v>46.218440029631729</v>
      </c>
      <c r="W284" s="2">
        <f t="shared" si="75"/>
        <v>0.45477763165097079</v>
      </c>
      <c r="X284" s="37">
        <f t="shared" si="75"/>
        <v>1.9171524278065708</v>
      </c>
      <c r="Y284" s="215">
        <f t="shared" si="78"/>
        <v>137.64427331211866</v>
      </c>
      <c r="Z284" s="217">
        <f t="shared" si="78"/>
        <v>0.75587379962424595</v>
      </c>
      <c r="AA284" s="223"/>
      <c r="AB284" s="23"/>
      <c r="AC284" s="372"/>
      <c r="AD284" s="367"/>
      <c r="AE284" s="367"/>
      <c r="AF284" s="61">
        <v>350</v>
      </c>
      <c r="AG284" s="14">
        <v>2746.0880000000002</v>
      </c>
      <c r="AH284" s="14">
        <v>45.376440000000002</v>
      </c>
      <c r="AI284" s="252">
        <v>2743.0601642532993</v>
      </c>
      <c r="AJ284" s="253">
        <v>46.215264831164724</v>
      </c>
      <c r="AK284" s="2">
        <f t="shared" si="76"/>
        <v>0.11025996787797512</v>
      </c>
      <c r="AL284" s="37">
        <f t="shared" si="76"/>
        <v>1.8485910996206878</v>
      </c>
      <c r="AM284" s="215">
        <f t="shared" si="79"/>
        <v>9.1677893089999785</v>
      </c>
      <c r="AN284" s="217">
        <f t="shared" si="79"/>
        <v>0.70362709737852391</v>
      </c>
      <c r="AO284" s="223"/>
      <c r="AP284" s="23"/>
      <c r="AQ284" s="372"/>
      <c r="AR284" s="367"/>
      <c r="AS284" s="367"/>
      <c r="AT284" s="61">
        <v>350</v>
      </c>
      <c r="AU284" s="14">
        <v>2567.1469999999999</v>
      </c>
      <c r="AV284" s="14">
        <v>45.33943</v>
      </c>
      <c r="AW284" s="252">
        <v>2553.7391327028249</v>
      </c>
      <c r="AX284" s="253">
        <v>46.20377808570273</v>
      </c>
      <c r="AY284" s="2">
        <f t="shared" si="77"/>
        <v>0.52228669792477866</v>
      </c>
      <c r="AZ284" s="37">
        <f t="shared" si="77"/>
        <v>1.9063938071182851</v>
      </c>
      <c r="BA284" s="215">
        <f t="shared" si="80"/>
        <v>179.77090545865528</v>
      </c>
      <c r="BB284" s="217">
        <f t="shared" si="80"/>
        <v>0.74709761325797375</v>
      </c>
      <c r="BC284" s="223"/>
      <c r="BD284" s="23"/>
      <c r="BE284" s="136"/>
      <c r="BF284" s="136"/>
      <c r="BG284" s="136"/>
      <c r="BH284" s="136"/>
      <c r="BI284" s="136"/>
      <c r="BJ284" s="135"/>
      <c r="BK284" s="135"/>
      <c r="BL284" s="135"/>
      <c r="BM284" s="135"/>
      <c r="BN284" s="135"/>
      <c r="BO284" s="135"/>
      <c r="BP284" s="135"/>
      <c r="BQ284" s="135"/>
      <c r="BR284" s="135"/>
      <c r="BS284" s="20"/>
      <c r="BT284" s="20"/>
      <c r="BU284" s="8"/>
      <c r="BV284" s="20"/>
      <c r="BW284" s="20"/>
      <c r="CC284" s="135"/>
      <c r="CD284" s="135"/>
      <c r="CE284" s="6"/>
      <c r="CF284" s="6"/>
      <c r="CG284" s="135"/>
      <c r="CH284" s="135"/>
      <c r="CI284" s="135"/>
      <c r="CJ284" s="135"/>
      <c r="CK284" s="135"/>
      <c r="CL284" s="135"/>
      <c r="CM284" s="135"/>
      <c r="CN284" s="135"/>
      <c r="CO284" s="135"/>
      <c r="CP284" s="135"/>
      <c r="CQ284" s="135"/>
      <c r="CR284" s="135"/>
      <c r="CY284" s="135"/>
      <c r="CZ284" s="135"/>
      <c r="DA284" s="135"/>
      <c r="DB284" s="135"/>
      <c r="DC284" s="135"/>
      <c r="DD284" s="135"/>
      <c r="DE284" s="135"/>
      <c r="DF284" s="135"/>
      <c r="DG284" s="135"/>
      <c r="DH284" s="135"/>
      <c r="DI284" s="135"/>
      <c r="DJ284" s="135"/>
      <c r="DK284" s="135"/>
      <c r="DL284" s="135"/>
      <c r="DM284" s="6"/>
      <c r="DN284" s="6"/>
      <c r="DU284" s="135"/>
      <c r="DV284" s="135"/>
      <c r="DW284" s="135"/>
      <c r="DX284" s="135"/>
      <c r="DY284" s="135"/>
      <c r="DZ284" s="135"/>
      <c r="EA284" s="135"/>
      <c r="EB284" s="135"/>
      <c r="EC284" s="135"/>
      <c r="ED284" s="135"/>
      <c r="EE284" s="135"/>
      <c r="EF284" s="135"/>
      <c r="EG284" s="135"/>
      <c r="EH284" s="135"/>
      <c r="EI284" s="135"/>
      <c r="EJ284" s="135"/>
      <c r="EK284" s="135"/>
      <c r="EL284" s="135"/>
      <c r="EM284" s="135"/>
      <c r="EN284" s="135"/>
      <c r="EO284" s="135"/>
      <c r="EP284" s="135"/>
      <c r="EQ284" s="135"/>
      <c r="ER284" s="135"/>
      <c r="ES284" s="135"/>
      <c r="ET284" s="135"/>
    </row>
    <row r="285" spans="2:150" x14ac:dyDescent="0.25"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27"/>
      <c r="O285" s="372"/>
      <c r="P285" s="367"/>
      <c r="Q285" s="367"/>
      <c r="R285" s="61">
        <v>400</v>
      </c>
      <c r="S285" s="14">
        <v>2566.096</v>
      </c>
      <c r="T285" s="14">
        <v>44.93141</v>
      </c>
      <c r="U285" s="252">
        <v>2553.4713274900705</v>
      </c>
      <c r="V285" s="253">
        <v>45.774957794358805</v>
      </c>
      <c r="W285" s="2">
        <f t="shared" si="75"/>
        <v>0.49197974315573134</v>
      </c>
      <c r="X285" s="37">
        <f t="shared" si="75"/>
        <v>1.8774122475987409</v>
      </c>
      <c r="Y285" s="215">
        <f t="shared" si="78"/>
        <v>159.38235598296953</v>
      </c>
      <c r="Z285" s="217">
        <f t="shared" si="78"/>
        <v>0.71157288136760555</v>
      </c>
      <c r="AA285" s="223"/>
      <c r="AB285" s="23"/>
      <c r="AC285" s="372"/>
      <c r="AD285" s="367"/>
      <c r="AE285" s="367"/>
      <c r="AF285" s="61">
        <v>400</v>
      </c>
      <c r="AG285" s="14">
        <v>2731.5819999999999</v>
      </c>
      <c r="AH285" s="14">
        <v>44.970309999999998</v>
      </c>
      <c r="AI285" s="252">
        <v>2728.9369973380058</v>
      </c>
      <c r="AJ285" s="253">
        <v>45.770552613089485</v>
      </c>
      <c r="AK285" s="2">
        <f t="shared" si="76"/>
        <v>9.6830432401228031E-2</v>
      </c>
      <c r="AL285" s="37">
        <f t="shared" si="76"/>
        <v>1.7794909865853439</v>
      </c>
      <c r="AM285" s="215">
        <f t="shared" si="79"/>
        <v>6.9960390819559422</v>
      </c>
      <c r="AN285" s="217">
        <f t="shared" si="79"/>
        <v>0.64038823980429127</v>
      </c>
      <c r="AO285" s="223"/>
      <c r="AP285" s="23"/>
      <c r="AQ285" s="372"/>
      <c r="AR285" s="367"/>
      <c r="AS285" s="367"/>
      <c r="AT285" s="61">
        <v>400</v>
      </c>
      <c r="AU285" s="14">
        <v>2553.5450000000001</v>
      </c>
      <c r="AV285" s="14">
        <v>44.923400000000001</v>
      </c>
      <c r="AW285" s="252">
        <v>2539.1450165886235</v>
      </c>
      <c r="AX285" s="253">
        <v>45.75795015267596</v>
      </c>
      <c r="AY285" s="2">
        <f t="shared" si="77"/>
        <v>0.56392127067964437</v>
      </c>
      <c r="AZ285" s="37">
        <f t="shared" si="77"/>
        <v>1.8577181439427093</v>
      </c>
      <c r="BA285" s="215">
        <f t="shared" si="80"/>
        <v>207.3595222479191</v>
      </c>
      <c r="BB285" s="217">
        <f t="shared" si="80"/>
        <v>0.69647395733146666</v>
      </c>
      <c r="BC285" s="223"/>
      <c r="BD285" s="23"/>
      <c r="BE285" s="136"/>
      <c r="BF285" s="136"/>
      <c r="BG285" s="136"/>
      <c r="BH285" s="136"/>
      <c r="BI285" s="136"/>
      <c r="BJ285" s="135"/>
      <c r="BK285" s="135"/>
      <c r="BL285" s="135"/>
      <c r="BM285" s="135"/>
      <c r="BN285" s="135"/>
      <c r="BO285" s="135"/>
      <c r="BP285" s="135"/>
      <c r="BQ285" s="135"/>
      <c r="BR285" s="135"/>
      <c r="BS285" s="20"/>
      <c r="BT285" s="20"/>
      <c r="BU285" s="8"/>
      <c r="BV285" s="20"/>
      <c r="BW285" s="20"/>
      <c r="CC285" s="135"/>
      <c r="CD285" s="135"/>
      <c r="CE285" s="6"/>
      <c r="CF285" s="6"/>
      <c r="CG285" s="135"/>
      <c r="CH285" s="135"/>
      <c r="CI285" s="135"/>
      <c r="CJ285" s="135"/>
      <c r="CK285" s="135"/>
      <c r="CL285" s="135"/>
      <c r="CM285" s="135"/>
      <c r="CN285" s="135"/>
      <c r="CO285" s="135"/>
      <c r="CP285" s="135"/>
      <c r="CQ285" s="135"/>
      <c r="CR285" s="135"/>
      <c r="CY285" s="135"/>
      <c r="CZ285" s="135"/>
      <c r="DA285" s="135"/>
      <c r="DB285" s="135"/>
      <c r="DC285" s="135"/>
      <c r="DD285" s="135"/>
      <c r="DE285" s="135"/>
      <c r="DF285" s="135"/>
      <c r="DG285" s="135"/>
      <c r="DH285" s="135"/>
      <c r="DI285" s="135"/>
      <c r="DJ285" s="135"/>
      <c r="DK285" s="135"/>
      <c r="DL285" s="135"/>
      <c r="DM285" s="6"/>
      <c r="DN285" s="6"/>
      <c r="DU285" s="135"/>
      <c r="DV285" s="135"/>
      <c r="DW285" s="135"/>
      <c r="DX285" s="135"/>
      <c r="DY285" s="135"/>
      <c r="DZ285" s="135"/>
      <c r="EA285" s="135"/>
      <c r="EB285" s="135"/>
      <c r="EC285" s="135"/>
      <c r="ED285" s="135"/>
      <c r="EE285" s="135"/>
      <c r="EF285" s="135"/>
      <c r="EG285" s="135"/>
      <c r="EH285" s="135"/>
      <c r="EI285" s="135"/>
      <c r="EJ285" s="135"/>
      <c r="EK285" s="135"/>
      <c r="EL285" s="135"/>
      <c r="EM285" s="135"/>
      <c r="EN285" s="135"/>
      <c r="EO285" s="135"/>
      <c r="EP285" s="135"/>
      <c r="EQ285" s="135"/>
      <c r="ER285" s="135"/>
      <c r="ES285" s="135"/>
      <c r="ET285" s="135"/>
    </row>
    <row r="286" spans="2:150" x14ac:dyDescent="0.25"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27"/>
      <c r="O286" s="372"/>
      <c r="P286" s="367"/>
      <c r="Q286" s="367"/>
      <c r="R286" s="61">
        <v>450</v>
      </c>
      <c r="S286" s="14">
        <v>2552.453</v>
      </c>
      <c r="T286" s="14">
        <v>44.510390000000001</v>
      </c>
      <c r="U286" s="252">
        <v>2538.9362628737772</v>
      </c>
      <c r="V286" s="253">
        <v>45.312590112045235</v>
      </c>
      <c r="W286" s="2">
        <f t="shared" si="75"/>
        <v>0.52955870788699266</v>
      </c>
      <c r="X286" s="37">
        <f t="shared" si="75"/>
        <v>1.8022760799113069</v>
      </c>
      <c r="Y286" s="215">
        <f t="shared" si="78"/>
        <v>182.70218253940922</v>
      </c>
      <c r="Z286" s="217">
        <f t="shared" si="78"/>
        <v>0.64352501976538667</v>
      </c>
      <c r="AA286" s="223"/>
      <c r="AB286" s="23"/>
      <c r="AC286" s="372"/>
      <c r="AD286" s="367"/>
      <c r="AE286" s="367"/>
      <c r="AF286" s="61">
        <v>450</v>
      </c>
      <c r="AG286" s="14">
        <v>2717.1</v>
      </c>
      <c r="AH286" s="14">
        <v>44.560429999999997</v>
      </c>
      <c r="AI286" s="252">
        <v>2714.8405115354999</v>
      </c>
      <c r="AJ286" s="253">
        <v>45.307128719907155</v>
      </c>
      <c r="AK286" s="2">
        <f t="shared" si="76"/>
        <v>8.3158090040852714E-2</v>
      </c>
      <c r="AL286" s="37">
        <f t="shared" si="76"/>
        <v>1.6756990897690129</v>
      </c>
      <c r="AM286" s="215">
        <f t="shared" si="79"/>
        <v>5.1052881212086101</v>
      </c>
      <c r="AN286" s="217">
        <f t="shared" si="79"/>
        <v>0.55755897831098866</v>
      </c>
      <c r="AO286" s="223"/>
      <c r="AP286" s="23"/>
      <c r="AQ286" s="372"/>
      <c r="AR286" s="367"/>
      <c r="AS286" s="367"/>
      <c r="AT286" s="61">
        <v>450</v>
      </c>
      <c r="AU286" s="14">
        <v>2539.9670000000001</v>
      </c>
      <c r="AV286" s="14">
        <v>44.503920000000001</v>
      </c>
      <c r="AW286" s="252">
        <v>2524.5765614699972</v>
      </c>
      <c r="AX286" s="253">
        <v>45.293437064444625</v>
      </c>
      <c r="AY286" s="2">
        <f t="shared" si="77"/>
        <v>0.60593064909909999</v>
      </c>
      <c r="AZ286" s="37">
        <f t="shared" si="77"/>
        <v>1.7740393755080988</v>
      </c>
      <c r="BA286" s="215">
        <f t="shared" si="80"/>
        <v>236.86559814579903</v>
      </c>
      <c r="BB286" s="217">
        <f t="shared" si="80"/>
        <v>0.62333719504925633</v>
      </c>
      <c r="BC286" s="223"/>
      <c r="BD286" s="23"/>
      <c r="BE286" s="136"/>
      <c r="BF286" s="136"/>
      <c r="BG286" s="136"/>
      <c r="BH286" s="136"/>
      <c r="BI286" s="136"/>
      <c r="BJ286" s="135"/>
      <c r="BK286" s="135"/>
      <c r="BL286" s="135"/>
      <c r="BM286" s="135"/>
      <c r="BN286" s="135"/>
      <c r="BO286" s="135"/>
      <c r="BP286" s="135"/>
      <c r="BQ286" s="135"/>
      <c r="BR286" s="135"/>
      <c r="BS286" s="20"/>
      <c r="BT286" s="20"/>
      <c r="BU286" s="8"/>
      <c r="BV286" s="20"/>
      <c r="BW286" s="20"/>
      <c r="CC286" s="135"/>
      <c r="CD286" s="135"/>
      <c r="CE286" s="6"/>
      <c r="CF286" s="6"/>
      <c r="CG286" s="135"/>
      <c r="CH286" s="135"/>
      <c r="CI286" s="135"/>
      <c r="CJ286" s="135"/>
      <c r="CK286" s="135"/>
      <c r="CL286" s="135"/>
      <c r="CM286" s="135"/>
      <c r="CN286" s="135"/>
      <c r="CO286" s="135"/>
      <c r="CP286" s="135"/>
      <c r="CQ286" s="135"/>
      <c r="CR286" s="135"/>
      <c r="CY286" s="135"/>
      <c r="CZ286" s="135"/>
      <c r="DA286" s="135"/>
      <c r="DB286" s="135"/>
      <c r="DC286" s="135"/>
      <c r="DD286" s="135"/>
      <c r="DE286" s="135"/>
      <c r="DF286" s="135"/>
      <c r="DG286" s="135"/>
      <c r="DH286" s="135"/>
      <c r="DI286" s="135"/>
      <c r="DJ286" s="135"/>
      <c r="DK286" s="135"/>
      <c r="DL286" s="135"/>
      <c r="DM286" s="6"/>
      <c r="DN286" s="6"/>
      <c r="DU286" s="135"/>
      <c r="DV286" s="135"/>
      <c r="DW286" s="135"/>
      <c r="DX286" s="135"/>
      <c r="DY286" s="135"/>
      <c r="DZ286" s="135"/>
      <c r="EA286" s="135"/>
      <c r="EB286" s="135"/>
      <c r="EC286" s="135"/>
      <c r="ED286" s="135"/>
      <c r="EE286" s="135"/>
      <c r="EF286" s="135"/>
      <c r="EG286" s="135"/>
      <c r="EH286" s="135"/>
      <c r="EI286" s="135"/>
      <c r="EJ286" s="135"/>
      <c r="EK286" s="135"/>
      <c r="EL286" s="135"/>
      <c r="EM286" s="135"/>
      <c r="EN286" s="135"/>
      <c r="EO286" s="135"/>
      <c r="EP286" s="135"/>
      <c r="EQ286" s="135"/>
      <c r="ER286" s="135"/>
      <c r="ES286" s="135"/>
      <c r="ET286" s="135"/>
    </row>
    <row r="287" spans="2:150" x14ac:dyDescent="0.25"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27"/>
      <c r="O287" s="372"/>
      <c r="P287" s="367"/>
      <c r="Q287" s="367"/>
      <c r="R287" s="61">
        <v>500</v>
      </c>
      <c r="S287" s="14">
        <v>2538.8530000000001</v>
      </c>
      <c r="T287" s="14">
        <v>44.086689999999997</v>
      </c>
      <c r="U287" s="252">
        <v>2524.4293100544351</v>
      </c>
      <c r="V287" s="253">
        <v>44.834553178893366</v>
      </c>
      <c r="W287" s="2">
        <f t="shared" si="75"/>
        <v>0.56811835681565659</v>
      </c>
      <c r="X287" s="37">
        <f t="shared" si="75"/>
        <v>1.6963468541035136</v>
      </c>
      <c r="Y287" s="215">
        <f t="shared" si="78"/>
        <v>208.04283164579292</v>
      </c>
      <c r="Z287" s="217">
        <f t="shared" si="78"/>
        <v>0.55929933434449419</v>
      </c>
      <c r="AA287" s="223"/>
      <c r="AB287" s="23"/>
      <c r="AC287" s="372"/>
      <c r="AD287" s="367"/>
      <c r="AE287" s="367"/>
      <c r="AF287" s="61">
        <v>500</v>
      </c>
      <c r="AG287" s="14">
        <v>2702.6619999999998</v>
      </c>
      <c r="AH287" s="14">
        <v>44.14752</v>
      </c>
      <c r="AI287" s="252">
        <v>2700.7733793219772</v>
      </c>
      <c r="AJ287" s="253">
        <v>44.828195306710313</v>
      </c>
      <c r="AK287" s="2">
        <f t="shared" si="76"/>
        <v>6.9880017479898054E-2</v>
      </c>
      <c r="AL287" s="37">
        <f t="shared" si="76"/>
        <v>1.5418200313637391</v>
      </c>
      <c r="AM287" s="215">
        <f t="shared" si="79"/>
        <v>3.566888065454402</v>
      </c>
      <c r="AN287" s="217">
        <f t="shared" si="79"/>
        <v>0.46331887316517878</v>
      </c>
      <c r="AO287" s="223"/>
      <c r="AP287" s="23"/>
      <c r="AQ287" s="372"/>
      <c r="AR287" s="367"/>
      <c r="AS287" s="367"/>
      <c r="AT287" s="61">
        <v>500</v>
      </c>
      <c r="AU287" s="14">
        <v>2526.4319999999998</v>
      </c>
      <c r="AV287" s="14">
        <v>44.081719999999997</v>
      </c>
      <c r="AW287" s="252">
        <v>2510.0364335837394</v>
      </c>
      <c r="AX287" s="253">
        <v>44.813456362306724</v>
      </c>
      <c r="AY287" s="2">
        <f t="shared" si="77"/>
        <v>0.64896131842299376</v>
      </c>
      <c r="AZ287" s="37">
        <f t="shared" si="77"/>
        <v>1.6599541993976792</v>
      </c>
      <c r="BA287" s="215">
        <f t="shared" si="80"/>
        <v>268.81459811000616</v>
      </c>
      <c r="BB287" s="217">
        <f t="shared" si="80"/>
        <v>0.53543810392188096</v>
      </c>
      <c r="BC287" s="223"/>
      <c r="BD287" s="23"/>
      <c r="BE287" s="136"/>
      <c r="BF287" s="136"/>
      <c r="BG287" s="136"/>
      <c r="BH287" s="136"/>
      <c r="BI287" s="136"/>
      <c r="BJ287" s="135"/>
      <c r="BK287" s="135"/>
      <c r="BL287" s="135"/>
      <c r="BM287" s="135"/>
      <c r="BN287" s="135"/>
      <c r="BO287" s="135"/>
      <c r="BP287" s="135"/>
      <c r="BQ287" s="135"/>
      <c r="BR287" s="135"/>
      <c r="BS287" s="20"/>
      <c r="BT287" s="20"/>
      <c r="BU287" s="8"/>
      <c r="BV287" s="20"/>
      <c r="BW287" s="20"/>
      <c r="CC287" s="135"/>
      <c r="CD287" s="135"/>
      <c r="CE287" s="6"/>
      <c r="CF287" s="6"/>
      <c r="CG287" s="135"/>
      <c r="CH287" s="135"/>
      <c r="CI287" s="135"/>
      <c r="CJ287" s="135"/>
      <c r="CK287" s="135"/>
      <c r="CL287" s="135"/>
      <c r="CM287" s="135"/>
      <c r="CN287" s="135"/>
      <c r="CO287" s="135"/>
      <c r="CP287" s="135"/>
      <c r="CQ287" s="135"/>
      <c r="CR287" s="135"/>
      <c r="CY287" s="135"/>
      <c r="CZ287" s="135"/>
      <c r="DA287" s="135"/>
      <c r="DB287" s="135"/>
      <c r="DC287" s="135"/>
      <c r="DD287" s="135"/>
      <c r="DE287" s="135"/>
      <c r="DF287" s="135"/>
      <c r="DG287" s="135"/>
      <c r="DH287" s="135"/>
      <c r="DI287" s="135"/>
      <c r="DJ287" s="135"/>
      <c r="DK287" s="135"/>
      <c r="DL287" s="135"/>
      <c r="DM287" s="6"/>
      <c r="DN287" s="6"/>
      <c r="DU287" s="135"/>
      <c r="DV287" s="135"/>
      <c r="DW287" s="135"/>
      <c r="DX287" s="135"/>
      <c r="DY287" s="135"/>
      <c r="DZ287" s="135"/>
      <c r="EA287" s="135"/>
      <c r="EB287" s="135"/>
      <c r="EC287" s="135"/>
      <c r="ED287" s="135"/>
      <c r="EE287" s="135"/>
      <c r="EF287" s="135"/>
      <c r="EG287" s="135"/>
      <c r="EH287" s="135"/>
      <c r="EI287" s="135"/>
      <c r="EJ287" s="135"/>
      <c r="EK287" s="135"/>
      <c r="EL287" s="135"/>
      <c r="EM287" s="135"/>
      <c r="EN287" s="135"/>
      <c r="EO287" s="135"/>
      <c r="EP287" s="135"/>
      <c r="EQ287" s="135"/>
      <c r="ER287" s="135"/>
      <c r="ES287" s="135"/>
      <c r="ET287" s="135"/>
    </row>
    <row r="288" spans="2:150" x14ac:dyDescent="0.25"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27"/>
      <c r="O288" s="372"/>
      <c r="P288" s="367"/>
      <c r="Q288" s="367"/>
      <c r="R288" s="61">
        <v>550</v>
      </c>
      <c r="S288" s="14">
        <v>2525.2860000000001</v>
      </c>
      <c r="T288" s="14">
        <v>43.660159999999998</v>
      </c>
      <c r="U288" s="252">
        <v>2509.9527213765182</v>
      </c>
      <c r="V288" s="253">
        <v>44.343517390964088</v>
      </c>
      <c r="W288" s="2">
        <f t="shared" si="75"/>
        <v>0.60718978458209782</v>
      </c>
      <c r="X288" s="37">
        <f t="shared" si="75"/>
        <v>1.5651738128401051</v>
      </c>
      <c r="Y288" s="215">
        <f t="shared" si="78"/>
        <v>235.10943334532621</v>
      </c>
      <c r="Z288" s="217">
        <f t="shared" si="78"/>
        <v>0.46697732378524875</v>
      </c>
      <c r="AA288" s="223"/>
      <c r="AB288" s="23"/>
      <c r="AC288" s="372"/>
      <c r="AD288" s="367"/>
      <c r="AE288" s="367"/>
      <c r="AF288" s="61">
        <v>550</v>
      </c>
      <c r="AG288" s="14">
        <v>2688.2570000000001</v>
      </c>
      <c r="AH288" s="14">
        <v>43.731459999999998</v>
      </c>
      <c r="AI288" s="252">
        <v>2686.7378338963381</v>
      </c>
      <c r="AJ288" s="253">
        <v>44.336408303139073</v>
      </c>
      <c r="AK288" s="2">
        <f t="shared" si="76"/>
        <v>5.6511193076479421E-2</v>
      </c>
      <c r="AL288" s="37">
        <f t="shared" si="76"/>
        <v>1.3833251922965184</v>
      </c>
      <c r="AM288" s="215">
        <f t="shared" si="79"/>
        <v>2.307865650515502</v>
      </c>
      <c r="AN288" s="217">
        <f t="shared" si="79"/>
        <v>0.36596244947084616</v>
      </c>
      <c r="AO288" s="223"/>
      <c r="AP288" s="23"/>
      <c r="AQ288" s="372"/>
      <c r="AR288" s="367"/>
      <c r="AS288" s="367"/>
      <c r="AT288" s="61">
        <v>550</v>
      </c>
      <c r="AU288" s="14">
        <v>2512.9299999999998</v>
      </c>
      <c r="AV288" s="14">
        <v>43.656649999999999</v>
      </c>
      <c r="AW288" s="252">
        <v>2495.5268577310012</v>
      </c>
      <c r="AX288" s="253">
        <v>44.320673483291799</v>
      </c>
      <c r="AY288" s="2">
        <f t="shared" si="77"/>
        <v>0.69254385394732987</v>
      </c>
      <c r="AZ288" s="37">
        <f t="shared" si="77"/>
        <v>1.5210133697656594</v>
      </c>
      <c r="BA288" s="215">
        <f t="shared" si="80"/>
        <v>302.869360835007</v>
      </c>
      <c r="BB288" s="217">
        <f t="shared" si="80"/>
        <v>0.44092718636297501</v>
      </c>
      <c r="BC288" s="223"/>
      <c r="BD288" s="23"/>
      <c r="BE288" s="136"/>
      <c r="BF288" s="136"/>
      <c r="BG288" s="136"/>
      <c r="BH288" s="136"/>
      <c r="BI288" s="136"/>
      <c r="BJ288" s="135"/>
      <c r="BK288" s="135"/>
      <c r="BL288" s="135"/>
      <c r="BM288" s="135"/>
      <c r="BN288" s="135"/>
      <c r="BO288" s="135"/>
      <c r="BP288" s="135"/>
      <c r="BQ288" s="135"/>
      <c r="BR288" s="135"/>
      <c r="BS288" s="20"/>
      <c r="BT288" s="20"/>
      <c r="BU288" s="8"/>
      <c r="BV288" s="20"/>
      <c r="BW288" s="20"/>
      <c r="CC288" s="135"/>
      <c r="CD288" s="135"/>
      <c r="CE288" s="6"/>
      <c r="CF288" s="6"/>
      <c r="CG288" s="135"/>
      <c r="CH288" s="135"/>
      <c r="CI288" s="135"/>
      <c r="CJ288" s="135"/>
      <c r="CK288" s="135"/>
      <c r="CL288" s="135"/>
      <c r="CM288" s="135"/>
      <c r="CN288" s="135"/>
      <c r="CO288" s="135"/>
      <c r="CP288" s="135"/>
      <c r="CQ288" s="135"/>
      <c r="CR288" s="135"/>
      <c r="CY288" s="135"/>
      <c r="CZ288" s="135"/>
      <c r="DA288" s="135"/>
      <c r="DB288" s="135"/>
      <c r="DC288" s="135"/>
      <c r="DD288" s="135"/>
      <c r="DE288" s="135"/>
      <c r="DF288" s="135"/>
      <c r="DG288" s="135"/>
      <c r="DH288" s="135"/>
      <c r="DI288" s="135"/>
      <c r="DJ288" s="135"/>
      <c r="DK288" s="135"/>
      <c r="DL288" s="135"/>
      <c r="DM288" s="6"/>
      <c r="DN288" s="6"/>
      <c r="DU288" s="135"/>
      <c r="DV288" s="135"/>
      <c r="DW288" s="135"/>
      <c r="DX288" s="135"/>
      <c r="DY288" s="135"/>
      <c r="DZ288" s="135"/>
      <c r="EA288" s="135"/>
      <c r="EB288" s="135"/>
      <c r="EC288" s="135"/>
      <c r="ED288" s="135"/>
      <c r="EE288" s="135"/>
      <c r="EF288" s="135"/>
      <c r="EG288" s="135"/>
      <c r="EH288" s="135"/>
      <c r="EI288" s="135"/>
      <c r="EJ288" s="135"/>
      <c r="EK288" s="135"/>
      <c r="EL288" s="135"/>
      <c r="EM288" s="135"/>
      <c r="EN288" s="135"/>
      <c r="EO288" s="135"/>
      <c r="EP288" s="135"/>
      <c r="EQ288" s="135"/>
      <c r="ER288" s="135"/>
      <c r="ES288" s="135"/>
      <c r="ET288" s="135"/>
    </row>
    <row r="289" spans="2:150" x14ac:dyDescent="0.25"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27"/>
      <c r="O289" s="372"/>
      <c r="P289" s="367"/>
      <c r="Q289" s="367"/>
      <c r="R289" s="61">
        <v>600</v>
      </c>
      <c r="S289" s="14">
        <v>2507.3649999999998</v>
      </c>
      <c r="T289" s="14">
        <v>43.092289999999998</v>
      </c>
      <c r="U289" s="252">
        <v>2495.5083829138971</v>
      </c>
      <c r="V289" s="253">
        <v>43.841699800514945</v>
      </c>
      <c r="W289" s="2">
        <f t="shared" si="75"/>
        <v>0.47287160369960851</v>
      </c>
      <c r="X289" s="37">
        <f t="shared" si="75"/>
        <v>1.7390809365548845</v>
      </c>
      <c r="Y289" s="215">
        <f t="shared" si="78"/>
        <v>140.57936872646218</v>
      </c>
      <c r="Z289" s="217">
        <f t="shared" si="78"/>
        <v>0.56161504910785232</v>
      </c>
      <c r="AA289" s="223"/>
      <c r="AB289" s="23"/>
      <c r="AC289" s="372"/>
      <c r="AD289" s="367"/>
      <c r="AE289" s="367"/>
      <c r="AF289" s="61">
        <v>600</v>
      </c>
      <c r="AG289" s="14">
        <v>2669.2249999999999</v>
      </c>
      <c r="AH289" s="14">
        <v>43.177</v>
      </c>
      <c r="AI289" s="252">
        <v>2672.735744153782</v>
      </c>
      <c r="AJ289" s="253">
        <v>43.833970448229046</v>
      </c>
      <c r="AK289" s="2">
        <f t="shared" si="76"/>
        <v>0.13152672231760421</v>
      </c>
      <c r="AL289" s="37">
        <f t="shared" si="76"/>
        <v>1.5215750242699728</v>
      </c>
      <c r="AM289" s="215">
        <f t="shared" si="79"/>
        <v>12.325324513314987</v>
      </c>
      <c r="AN289" s="217">
        <f t="shared" si="79"/>
        <v>0.43161016984627382</v>
      </c>
      <c r="AO289" s="223"/>
      <c r="AP289" s="23"/>
      <c r="AQ289" s="372"/>
      <c r="AR289" s="367"/>
      <c r="AS289" s="367"/>
      <c r="AT289" s="61">
        <v>600</v>
      </c>
      <c r="AU289" s="14">
        <v>2495.0949999999998</v>
      </c>
      <c r="AV289" s="14">
        <v>43.090629999999997</v>
      </c>
      <c r="AW289" s="252">
        <v>2481.0496930642139</v>
      </c>
      <c r="AX289" s="253">
        <v>43.817296316224052</v>
      </c>
      <c r="AY289" s="2">
        <f t="shared" si="77"/>
        <v>0.56291672003614701</v>
      </c>
      <c r="AZ289" s="37">
        <f t="shared" si="77"/>
        <v>1.6863673523085061</v>
      </c>
      <c r="BA289" s="215">
        <f t="shared" si="80"/>
        <v>197.27064692043558</v>
      </c>
      <c r="BB289" s="217">
        <f t="shared" si="80"/>
        <v>0.52804393513463799</v>
      </c>
      <c r="BC289" s="223"/>
      <c r="BD289" s="23"/>
      <c r="BE289" s="136"/>
      <c r="BF289" s="136"/>
      <c r="BG289" s="136"/>
      <c r="BH289" s="136"/>
      <c r="BI289" s="136"/>
      <c r="BJ289" s="135"/>
      <c r="BK289" s="135"/>
      <c r="BL289" s="135"/>
      <c r="BM289" s="135"/>
      <c r="BN289" s="135"/>
      <c r="BO289" s="135"/>
      <c r="BP289" s="135"/>
      <c r="BQ289" s="135"/>
      <c r="BR289" s="135"/>
      <c r="BS289" s="20"/>
      <c r="BT289" s="20"/>
      <c r="BU289" s="8"/>
      <c r="BV289" s="20"/>
      <c r="BW289" s="20"/>
      <c r="CC289" s="135"/>
      <c r="CD289" s="135"/>
      <c r="CE289" s="6"/>
      <c r="CF289" s="6"/>
      <c r="CG289" s="135"/>
      <c r="CH289" s="135"/>
      <c r="CI289" s="135"/>
      <c r="CJ289" s="135"/>
      <c r="CK289" s="135"/>
      <c r="CL289" s="135"/>
      <c r="CM289" s="135"/>
      <c r="CN289" s="135"/>
      <c r="CO289" s="135"/>
      <c r="CP289" s="135"/>
      <c r="CQ289" s="135"/>
      <c r="CR289" s="135"/>
      <c r="CY289" s="135"/>
      <c r="CZ289" s="135"/>
      <c r="DA289" s="135"/>
      <c r="DB289" s="135"/>
      <c r="DC289" s="135"/>
      <c r="DD289" s="135"/>
      <c r="DE289" s="135"/>
      <c r="DF289" s="135"/>
      <c r="DG289" s="135"/>
      <c r="DH289" s="135"/>
      <c r="DI289" s="135"/>
      <c r="DJ289" s="135"/>
      <c r="DK289" s="135"/>
      <c r="DL289" s="135"/>
      <c r="DM289" s="6"/>
      <c r="DN289" s="6"/>
      <c r="DU289" s="135"/>
      <c r="DV289" s="135"/>
      <c r="DW289" s="135"/>
      <c r="DX289" s="135"/>
      <c r="DY289" s="135"/>
      <c r="DZ289" s="135"/>
      <c r="EA289" s="135"/>
      <c r="EB289" s="135"/>
      <c r="EC289" s="135"/>
      <c r="ED289" s="135"/>
      <c r="EE289" s="135"/>
      <c r="EF289" s="135"/>
      <c r="EG289" s="135"/>
      <c r="EH289" s="135"/>
      <c r="EI289" s="135"/>
      <c r="EJ289" s="135"/>
      <c r="EK289" s="135"/>
      <c r="EL289" s="135"/>
      <c r="EM289" s="135"/>
      <c r="EN289" s="135"/>
      <c r="EO289" s="135"/>
      <c r="EP289" s="135"/>
      <c r="EQ289" s="135"/>
      <c r="ER289" s="135"/>
      <c r="ES289" s="135"/>
      <c r="ET289" s="135"/>
    </row>
    <row r="290" spans="2:150" x14ac:dyDescent="0.25"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27"/>
      <c r="O290" s="372"/>
      <c r="P290" s="367"/>
      <c r="Q290" s="367"/>
      <c r="R290" s="61">
        <v>650</v>
      </c>
      <c r="S290" s="14">
        <v>2493.1970000000001</v>
      </c>
      <c r="T290" s="14">
        <v>42.646009999999997</v>
      </c>
      <c r="U290" s="252">
        <v>2481.0978766905077</v>
      </c>
      <c r="V290" s="253">
        <v>43.330940885914451</v>
      </c>
      <c r="W290" s="2">
        <f t="shared" si="75"/>
        <v>0.48528549125850745</v>
      </c>
      <c r="X290" s="37">
        <f t="shared" si="75"/>
        <v>1.6060843345355271</v>
      </c>
      <c r="Y290" s="215">
        <f t="shared" si="78"/>
        <v>146.38878485830159</v>
      </c>
      <c r="Z290" s="217">
        <f t="shared" si="78"/>
        <v>0.46913031847955916</v>
      </c>
      <c r="AA290" s="223"/>
      <c r="AB290" s="23"/>
      <c r="AC290" s="372"/>
      <c r="AD290" s="367"/>
      <c r="AE290" s="367"/>
      <c r="AF290" s="61">
        <v>650</v>
      </c>
      <c r="AG290" s="14">
        <v>2654.1759999999999</v>
      </c>
      <c r="AH290" s="14">
        <v>42.739469999999997</v>
      </c>
      <c r="AI290" s="252">
        <v>2658.7686768900476</v>
      </c>
      <c r="AJ290" s="253">
        <v>43.322708451014833</v>
      </c>
      <c r="AK290" s="2">
        <f t="shared" si="76"/>
        <v>0.17303588345488927</v>
      </c>
      <c r="AL290" s="37">
        <f t="shared" si="76"/>
        <v>1.3646366017520477</v>
      </c>
      <c r="AM290" s="215">
        <f t="shared" si="79"/>
        <v>21.092681016377679</v>
      </c>
      <c r="AN290" s="217">
        <f t="shared" si="79"/>
        <v>0.3401670907421851</v>
      </c>
      <c r="AO290" s="223"/>
      <c r="AP290" s="23"/>
      <c r="AQ290" s="372"/>
      <c r="AR290" s="367"/>
      <c r="AS290" s="367"/>
      <c r="AT290" s="61">
        <v>650</v>
      </c>
      <c r="AU290" s="14">
        <v>2480.9960000000001</v>
      </c>
      <c r="AV290" s="14">
        <v>42.645769999999999</v>
      </c>
      <c r="AW290" s="252">
        <v>2466.6064958948346</v>
      </c>
      <c r="AX290" s="253">
        <v>43.305153541772896</v>
      </c>
      <c r="AY290" s="2">
        <f t="shared" si="77"/>
        <v>0.57998900865481218</v>
      </c>
      <c r="AZ290" s="37">
        <f t="shared" si="77"/>
        <v>1.5461874454908349</v>
      </c>
      <c r="BA290" s="215">
        <f t="shared" si="80"/>
        <v>207.057828392576</v>
      </c>
      <c r="BB290" s="217">
        <f t="shared" si="80"/>
        <v>0.43478665516096954</v>
      </c>
      <c r="BC290" s="223"/>
      <c r="BD290" s="23"/>
      <c r="BE290" s="136"/>
      <c r="BF290" s="136"/>
      <c r="BG290" s="136"/>
      <c r="BH290" s="136"/>
      <c r="BI290" s="136"/>
      <c r="BJ290" s="135"/>
      <c r="BK290" s="135"/>
      <c r="BL290" s="135"/>
      <c r="BM290" s="135"/>
      <c r="BN290" s="135"/>
      <c r="BO290" s="135"/>
      <c r="BP290" s="135"/>
      <c r="BQ290" s="135"/>
      <c r="BR290" s="135"/>
      <c r="BS290" s="20"/>
      <c r="BT290" s="20"/>
      <c r="BU290" s="8"/>
      <c r="BV290" s="20"/>
      <c r="BW290" s="20"/>
      <c r="CC290" s="135"/>
      <c r="CD290" s="135"/>
      <c r="CE290" s="6"/>
      <c r="CF290" s="6"/>
      <c r="CG290" s="135"/>
      <c r="CH290" s="135"/>
      <c r="CI290" s="135"/>
      <c r="CJ290" s="135"/>
      <c r="CK290" s="135"/>
      <c r="CL290" s="135"/>
      <c r="CM290" s="135"/>
      <c r="CN290" s="135"/>
      <c r="CO290" s="135"/>
      <c r="CP290" s="135"/>
      <c r="CQ290" s="135"/>
      <c r="CR290" s="135"/>
      <c r="CY290" s="135"/>
      <c r="CZ290" s="135"/>
      <c r="DA290" s="135"/>
      <c r="DB290" s="135"/>
      <c r="DC290" s="135"/>
      <c r="DD290" s="135"/>
      <c r="DE290" s="135"/>
      <c r="DF290" s="135"/>
      <c r="DG290" s="135"/>
      <c r="DH290" s="135"/>
      <c r="DI290" s="135"/>
      <c r="DJ290" s="135"/>
      <c r="DK290" s="135"/>
      <c r="DL290" s="135"/>
      <c r="DM290" s="6"/>
      <c r="DN290" s="6"/>
      <c r="DU290" s="135"/>
      <c r="DV290" s="135"/>
      <c r="DW290" s="135"/>
      <c r="DX290" s="135"/>
      <c r="DY290" s="135"/>
      <c r="DZ290" s="135"/>
      <c r="EA290" s="135"/>
      <c r="EB290" s="135"/>
      <c r="EC290" s="135"/>
      <c r="ED290" s="135"/>
      <c r="EE290" s="135"/>
      <c r="EF290" s="135"/>
      <c r="EG290" s="135"/>
      <c r="EH290" s="135"/>
      <c r="EI290" s="135"/>
      <c r="EJ290" s="135"/>
      <c r="EK290" s="135"/>
      <c r="EL290" s="135"/>
      <c r="EM290" s="135"/>
      <c r="EN290" s="135"/>
      <c r="EO290" s="135"/>
      <c r="EP290" s="135"/>
      <c r="EQ290" s="135"/>
      <c r="ER290" s="135"/>
      <c r="ES290" s="135"/>
      <c r="ET290" s="135"/>
    </row>
    <row r="291" spans="2:150" x14ac:dyDescent="0.25"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27"/>
      <c r="O291" s="372"/>
      <c r="P291" s="367"/>
      <c r="Q291" s="367"/>
      <c r="R291" s="61">
        <v>700</v>
      </c>
      <c r="S291" s="14">
        <v>2479.0639999999999</v>
      </c>
      <c r="T291" s="14">
        <v>42.197960000000002</v>
      </c>
      <c r="U291" s="252">
        <v>2466.7225323649704</v>
      </c>
      <c r="V291" s="253">
        <v>42.812768317236383</v>
      </c>
      <c r="W291" s="2">
        <f t="shared" si="75"/>
        <v>0.49782771380768726</v>
      </c>
      <c r="X291" s="37">
        <f t="shared" si="75"/>
        <v>1.456962178352653</v>
      </c>
      <c r="Y291" s="215">
        <f t="shared" si="78"/>
        <v>152.31182338647824</v>
      </c>
      <c r="Z291" s="217">
        <f t="shared" si="78"/>
        <v>0.3779892669430307</v>
      </c>
      <c r="AA291" s="223"/>
      <c r="AB291" s="23"/>
      <c r="AC291" s="372"/>
      <c r="AD291" s="367"/>
      <c r="AE291" s="367"/>
      <c r="AF291" s="61">
        <v>700</v>
      </c>
      <c r="AG291" s="14">
        <v>2639.1610000000001</v>
      </c>
      <c r="AH291" s="14">
        <v>42.301160000000003</v>
      </c>
      <c r="AI291" s="252">
        <v>2644.8379484151515</v>
      </c>
      <c r="AJ291" s="253">
        <v>42.8041370065854</v>
      </c>
      <c r="AK291" s="2">
        <f t="shared" si="76"/>
        <v>0.215104285610139</v>
      </c>
      <c r="AL291" s="37">
        <f t="shared" si="76"/>
        <v>1.1890383303564174</v>
      </c>
      <c r="AM291" s="215">
        <f t="shared" si="79"/>
        <v>32.227743308290002</v>
      </c>
      <c r="AN291" s="217">
        <f t="shared" si="79"/>
        <v>0.25298586915360616</v>
      </c>
      <c r="AO291" s="223"/>
      <c r="AP291" s="23"/>
      <c r="AQ291" s="372"/>
      <c r="AR291" s="367"/>
      <c r="AS291" s="367"/>
      <c r="AT291" s="61">
        <v>700</v>
      </c>
      <c r="AU291" s="14">
        <v>2466.931</v>
      </c>
      <c r="AV291" s="14">
        <v>42.199089999999998</v>
      </c>
      <c r="AW291" s="252">
        <v>2452.1985717478419</v>
      </c>
      <c r="AX291" s="253">
        <v>42.785759557813776</v>
      </c>
      <c r="AY291" s="2">
        <f t="shared" si="77"/>
        <v>0.59719660793747842</v>
      </c>
      <c r="AZ291" s="37">
        <f t="shared" si="77"/>
        <v>1.3902422014640079</v>
      </c>
      <c r="BA291" s="215">
        <f t="shared" si="80"/>
        <v>217.04444220498661</v>
      </c>
      <c r="BB291" s="217">
        <f t="shared" si="80"/>
        <v>0.34418117006541377</v>
      </c>
      <c r="BC291" s="223"/>
      <c r="BD291" s="23"/>
      <c r="BE291" s="136"/>
      <c r="BF291" s="136"/>
      <c r="BG291" s="136"/>
      <c r="BH291" s="136"/>
      <c r="BI291" s="136"/>
      <c r="BJ291" s="135"/>
      <c r="BK291" s="135"/>
      <c r="BL291" s="135"/>
      <c r="BM291" s="135"/>
      <c r="BN291" s="135"/>
      <c r="BO291" s="135"/>
      <c r="BP291" s="135"/>
      <c r="BQ291" s="135"/>
      <c r="BR291" s="135"/>
      <c r="BS291" s="20"/>
      <c r="BT291" s="20"/>
      <c r="BU291" s="8"/>
      <c r="BV291" s="20"/>
      <c r="BW291" s="20"/>
      <c r="CC291" s="135"/>
      <c r="CD291" s="135"/>
      <c r="CE291" s="6"/>
      <c r="CF291" s="6"/>
      <c r="CG291" s="135"/>
      <c r="CH291" s="135"/>
      <c r="CI291" s="135"/>
      <c r="CJ291" s="135"/>
      <c r="CK291" s="135"/>
      <c r="CL291" s="135"/>
      <c r="CM291" s="135"/>
      <c r="CN291" s="135"/>
      <c r="CO291" s="135"/>
      <c r="CP291" s="135"/>
      <c r="CQ291" s="135"/>
      <c r="CR291" s="135"/>
      <c r="CY291" s="135"/>
      <c r="CZ291" s="135"/>
      <c r="DA291" s="135"/>
      <c r="DB291" s="135"/>
      <c r="DC291" s="135"/>
      <c r="DD291" s="135"/>
      <c r="DE291" s="135"/>
      <c r="DF291" s="135"/>
      <c r="DG291" s="135"/>
      <c r="DH291" s="135"/>
      <c r="DI291" s="135"/>
      <c r="DJ291" s="135"/>
      <c r="DK291" s="135"/>
      <c r="DL291" s="135"/>
      <c r="DM291" s="6"/>
      <c r="DN291" s="6"/>
      <c r="DU291" s="135"/>
      <c r="DV291" s="135"/>
      <c r="DW291" s="135"/>
      <c r="DX291" s="135"/>
      <c r="DY291" s="135"/>
      <c r="DZ291" s="135"/>
      <c r="EA291" s="135"/>
      <c r="EB291" s="135"/>
      <c r="EC291" s="135"/>
      <c r="ED291" s="135"/>
      <c r="EE291" s="135"/>
      <c r="EF291" s="135"/>
      <c r="EG291" s="135"/>
      <c r="EH291" s="135"/>
      <c r="EI291" s="135"/>
      <c r="EJ291" s="135"/>
      <c r="EK291" s="135"/>
      <c r="EL291" s="135"/>
      <c r="EM291" s="135"/>
      <c r="EN291" s="135"/>
      <c r="EO291" s="135"/>
      <c r="EP291" s="135"/>
      <c r="EQ291" s="135"/>
      <c r="ER291" s="135"/>
      <c r="ES291" s="135"/>
      <c r="ET291" s="135"/>
    </row>
    <row r="292" spans="2:150" x14ac:dyDescent="0.25"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27"/>
      <c r="O292" s="372"/>
      <c r="P292" s="367"/>
      <c r="Q292" s="367"/>
      <c r="R292" s="61">
        <v>750</v>
      </c>
      <c r="S292" s="14">
        <v>2464.9659999999999</v>
      </c>
      <c r="T292" s="14">
        <v>41.747149999999998</v>
      </c>
      <c r="U292" s="252">
        <v>2452.3834701639043</v>
      </c>
      <c r="V292" s="253">
        <v>42.288449932519647</v>
      </c>
      <c r="W292" s="2">
        <f t="shared" si="75"/>
        <v>0.51045449860547953</v>
      </c>
      <c r="X292" s="37">
        <f t="shared" si="75"/>
        <v>1.296615295941518</v>
      </c>
      <c r="Y292" s="215">
        <f t="shared" si="78"/>
        <v>158.3200570762346</v>
      </c>
      <c r="Z292" s="217">
        <f t="shared" si="78"/>
        <v>0.29300561694577709</v>
      </c>
      <c r="AA292" s="223"/>
      <c r="AB292" s="23"/>
      <c r="AC292" s="372"/>
      <c r="AD292" s="367"/>
      <c r="AE292" s="367"/>
      <c r="AF292" s="61">
        <v>750</v>
      </c>
      <c r="AG292" s="14">
        <v>2624.181</v>
      </c>
      <c r="AH292" s="14">
        <v>41.859850000000002</v>
      </c>
      <c r="AI292" s="252">
        <v>2630.9446673807652</v>
      </c>
      <c r="AJ292" s="253">
        <v>42.279511919312192</v>
      </c>
      <c r="AK292" s="2">
        <f t="shared" si="76"/>
        <v>0.25774393537508</v>
      </c>
      <c r="AL292" s="37">
        <f t="shared" si="76"/>
        <v>1.0025404279092982</v>
      </c>
      <c r="AM292" s="215">
        <f t="shared" si="79"/>
        <v>45.747196437626201</v>
      </c>
      <c r="AN292" s="217">
        <f t="shared" si="79"/>
        <v>0.17611612652079142</v>
      </c>
      <c r="AO292" s="223"/>
      <c r="AP292" s="23"/>
      <c r="AQ292" s="372"/>
      <c r="AR292" s="367"/>
      <c r="AS292" s="367"/>
      <c r="AT292" s="61">
        <v>750</v>
      </c>
      <c r="AU292" s="14">
        <v>2452.9009999999998</v>
      </c>
      <c r="AV292" s="14">
        <v>41.749600000000001</v>
      </c>
      <c r="AW292" s="252">
        <v>2437.8270185043348</v>
      </c>
      <c r="AX292" s="253">
        <v>42.260368298912532</v>
      </c>
      <c r="AY292" s="2">
        <f t="shared" si="77"/>
        <v>0.61453688900061876</v>
      </c>
      <c r="AZ292" s="37">
        <f t="shared" si="77"/>
        <v>1.2234088444261282</v>
      </c>
      <c r="BA292" s="215">
        <f t="shared" si="80"/>
        <v>227.22491813165283</v>
      </c>
      <c r="BB292" s="217">
        <f t="shared" si="80"/>
        <v>0.26088425517400043</v>
      </c>
      <c r="BC292" s="223"/>
      <c r="BD292" s="23"/>
      <c r="BE292" s="136"/>
      <c r="BF292" s="136"/>
      <c r="BG292" s="136"/>
      <c r="BH292" s="136"/>
      <c r="BI292" s="136"/>
      <c r="BJ292" s="135"/>
      <c r="BK292" s="135"/>
      <c r="BL292" s="135"/>
      <c r="BM292" s="135"/>
      <c r="BN292" s="135"/>
      <c r="BO292" s="135"/>
      <c r="BP292" s="135"/>
      <c r="BQ292" s="135"/>
      <c r="BR292" s="135"/>
      <c r="BS292" s="20"/>
      <c r="BT292" s="20"/>
      <c r="BU292" s="8"/>
      <c r="BV292" s="20"/>
      <c r="BW292" s="20"/>
      <c r="CC292" s="135"/>
      <c r="CD292" s="135"/>
      <c r="CE292" s="6"/>
      <c r="CF292" s="6"/>
      <c r="CG292" s="135"/>
      <c r="CH292" s="135"/>
      <c r="CI292" s="135"/>
      <c r="CJ292" s="135"/>
      <c r="CK292" s="135"/>
      <c r="CL292" s="135"/>
      <c r="CM292" s="135"/>
      <c r="CN292" s="135"/>
      <c r="CO292" s="135"/>
      <c r="CP292" s="135"/>
      <c r="CQ292" s="135"/>
      <c r="CR292" s="135"/>
      <c r="CY292" s="135"/>
      <c r="CZ292" s="135"/>
      <c r="DA292" s="135"/>
      <c r="DB292" s="135"/>
      <c r="DC292" s="135"/>
      <c r="DD292" s="135"/>
      <c r="DE292" s="135"/>
      <c r="DF292" s="135"/>
      <c r="DG292" s="135"/>
      <c r="DH292" s="135"/>
      <c r="DI292" s="135"/>
      <c r="DJ292" s="135"/>
      <c r="DK292" s="135"/>
      <c r="DL292" s="135"/>
      <c r="DM292" s="6"/>
      <c r="DN292" s="6"/>
      <c r="DU292" s="135"/>
      <c r="DV292" s="135"/>
      <c r="DW292" s="135"/>
      <c r="DX292" s="135"/>
      <c r="DY292" s="135"/>
      <c r="DZ292" s="135"/>
      <c r="EA292" s="135"/>
      <c r="EB292" s="135"/>
      <c r="EC292" s="135"/>
      <c r="ED292" s="135"/>
      <c r="EE292" s="135"/>
      <c r="EF292" s="135"/>
      <c r="EG292" s="135"/>
      <c r="EH292" s="135"/>
      <c r="EI292" s="135"/>
      <c r="EJ292" s="135"/>
      <c r="EK292" s="135"/>
      <c r="EL292" s="135"/>
      <c r="EM292" s="135"/>
      <c r="EN292" s="135"/>
      <c r="EO292" s="135"/>
      <c r="EP292" s="135"/>
      <c r="EQ292" s="135"/>
      <c r="ER292" s="135"/>
      <c r="ES292" s="135"/>
      <c r="ET292" s="135"/>
    </row>
    <row r="293" spans="2:150" x14ac:dyDescent="0.25"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27"/>
      <c r="O293" s="372"/>
      <c r="P293" s="367"/>
      <c r="Q293" s="367"/>
      <c r="R293" s="61">
        <v>800</v>
      </c>
      <c r="S293" s="14">
        <v>2450.9029999999998</v>
      </c>
      <c r="T293" s="14">
        <v>41.293779999999998</v>
      </c>
      <c r="U293" s="252">
        <v>2438.081636544669</v>
      </c>
      <c r="V293" s="253">
        <v>41.759037756854177</v>
      </c>
      <c r="W293" s="2">
        <f t="shared" si="75"/>
        <v>0.5231281472718754</v>
      </c>
      <c r="X293" s="37">
        <f t="shared" si="75"/>
        <v>1.1267017862113344</v>
      </c>
      <c r="Y293" s="215">
        <f t="shared" si="78"/>
        <v>164.38736085369243</v>
      </c>
      <c r="Z293" s="217">
        <f t="shared" si="78"/>
        <v>0.21646478031298205</v>
      </c>
      <c r="AA293" s="223"/>
      <c r="AB293" s="23"/>
      <c r="AC293" s="372"/>
      <c r="AD293" s="367"/>
      <c r="AE293" s="367"/>
      <c r="AF293" s="61">
        <v>800</v>
      </c>
      <c r="AG293" s="14">
        <v>2609.2350000000001</v>
      </c>
      <c r="AH293" s="14">
        <v>41.406640000000003</v>
      </c>
      <c r="AI293" s="252">
        <v>2617.08977031629</v>
      </c>
      <c r="AJ293" s="253">
        <v>41.749874193645653</v>
      </c>
      <c r="AK293" s="2">
        <f t="shared" si="76"/>
        <v>0.301037289331543</v>
      </c>
      <c r="AL293" s="37">
        <f t="shared" si="76"/>
        <v>0.82893515060784817</v>
      </c>
      <c r="AM293" s="215">
        <f t="shared" si="79"/>
        <v>61.697416721668731</v>
      </c>
      <c r="AN293" s="217">
        <f t="shared" si="79"/>
        <v>0.11780971168757925</v>
      </c>
      <c r="AO293" s="223"/>
      <c r="AP293" s="23"/>
      <c r="AQ293" s="372"/>
      <c r="AR293" s="367"/>
      <c r="AS293" s="367"/>
      <c r="AT293" s="61">
        <v>800</v>
      </c>
      <c r="AU293" s="14">
        <v>2438.9059999999999</v>
      </c>
      <c r="AV293" s="14">
        <v>41.297530000000002</v>
      </c>
      <c r="AW293" s="252">
        <v>2423.4927621566508</v>
      </c>
      <c r="AX293" s="253">
        <v>41.730017855831555</v>
      </c>
      <c r="AY293" s="2">
        <f t="shared" si="77"/>
        <v>0.63197342756749053</v>
      </c>
      <c r="AZ293" s="37">
        <f t="shared" si="77"/>
        <v>1.0472487236683483</v>
      </c>
      <c r="BA293" s="215">
        <f t="shared" si="80"/>
        <v>237.56790081565126</v>
      </c>
      <c r="BB293" s="217">
        <f t="shared" si="80"/>
        <v>0.18704574544177438</v>
      </c>
      <c r="BC293" s="223"/>
      <c r="BD293" s="23"/>
      <c r="BE293" s="136"/>
      <c r="BF293" s="136"/>
      <c r="BG293" s="136"/>
      <c r="BH293" s="136"/>
      <c r="BI293" s="136"/>
      <c r="BJ293" s="135"/>
      <c r="BK293" s="135"/>
      <c r="BL293" s="135"/>
      <c r="BM293" s="135"/>
      <c r="BN293" s="135"/>
      <c r="BO293" s="135"/>
      <c r="BP293" s="135"/>
      <c r="BQ293" s="135"/>
      <c r="BR293" s="135"/>
      <c r="BS293" s="20"/>
      <c r="BT293" s="20"/>
      <c r="BU293" s="8"/>
      <c r="BV293" s="20"/>
      <c r="BW293" s="20"/>
      <c r="CA293" s="136"/>
      <c r="CB293" s="135"/>
      <c r="CC293" s="135"/>
      <c r="CD293" s="135"/>
      <c r="CE293" s="6"/>
      <c r="CF293" s="6"/>
      <c r="CG293" s="135"/>
      <c r="CH293" s="135"/>
      <c r="CI293" s="135"/>
      <c r="CJ293" s="135"/>
      <c r="CK293" s="135"/>
      <c r="CL293" s="135"/>
      <c r="CM293" s="135"/>
      <c r="CN293" s="135"/>
      <c r="CO293" s="135"/>
      <c r="CP293" s="135"/>
      <c r="CQ293" s="135"/>
      <c r="CR293" s="135"/>
      <c r="CW293" s="135"/>
      <c r="CX293" s="135"/>
      <c r="CY293" s="135"/>
      <c r="CZ293" s="135"/>
      <c r="DA293" s="135"/>
      <c r="DB293" s="135"/>
      <c r="DC293" s="135"/>
      <c r="DD293" s="135"/>
      <c r="DE293" s="135"/>
      <c r="DF293" s="135"/>
      <c r="DG293" s="135"/>
      <c r="DH293" s="135"/>
      <c r="DI293" s="135"/>
      <c r="DJ293" s="135"/>
      <c r="DK293" s="135"/>
      <c r="DL293" s="135"/>
      <c r="DM293" s="6"/>
      <c r="DN293" s="6"/>
      <c r="DS293" s="135"/>
      <c r="DT293" s="135"/>
      <c r="DU293" s="135"/>
      <c r="DV293" s="135"/>
      <c r="DW293" s="135"/>
      <c r="DX293" s="135"/>
      <c r="DY293" s="135"/>
      <c r="DZ293" s="135"/>
      <c r="EA293" s="135"/>
      <c r="EB293" s="135"/>
      <c r="EC293" s="135"/>
      <c r="ED293" s="135"/>
      <c r="EE293" s="135"/>
      <c r="EF293" s="135"/>
      <c r="EG293" s="135"/>
      <c r="EH293" s="135"/>
      <c r="EI293" s="135"/>
      <c r="EJ293" s="135"/>
      <c r="EK293" s="135"/>
      <c r="EL293" s="135"/>
      <c r="EM293" s="135"/>
      <c r="EN293" s="135"/>
      <c r="EO293" s="135"/>
      <c r="EP293" s="135"/>
      <c r="EQ293" s="135"/>
      <c r="ER293" s="135"/>
      <c r="ES293" s="135"/>
      <c r="ET293" s="135"/>
    </row>
    <row r="294" spans="2:150" x14ac:dyDescent="0.25"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27"/>
      <c r="O294" s="372"/>
      <c r="P294" s="367"/>
      <c r="Q294" s="367"/>
      <c r="R294" s="61">
        <v>850</v>
      </c>
      <c r="S294" s="14">
        <v>2436.8739999999998</v>
      </c>
      <c r="T294" s="14">
        <v>40.837940000000003</v>
      </c>
      <c r="U294" s="252">
        <v>2423.8178338168059</v>
      </c>
      <c r="V294" s="253">
        <v>41.225404581782648</v>
      </c>
      <c r="W294" s="2">
        <f t="shared" si="75"/>
        <v>0.53577518506061084</v>
      </c>
      <c r="X294" s="37">
        <f t="shared" si="75"/>
        <v>0.9487858148149606</v>
      </c>
      <c r="Y294" s="215">
        <f t="shared" si="78"/>
        <v>170.4634754031762</v>
      </c>
      <c r="Z294" s="217">
        <f t="shared" si="78"/>
        <v>0.1501288021359998</v>
      </c>
      <c r="AA294" s="223"/>
      <c r="AB294" s="23"/>
      <c r="AC294" s="372"/>
      <c r="AD294" s="367"/>
      <c r="AE294" s="367"/>
      <c r="AF294" s="61">
        <v>850</v>
      </c>
      <c r="AG294" s="14">
        <v>2594.3249999999998</v>
      </c>
      <c r="AH294" s="14">
        <v>40.93712</v>
      </c>
      <c r="AI294" s="252">
        <v>2603.274051113327</v>
      </c>
      <c r="AJ294" s="253">
        <v>41.216086631557111</v>
      </c>
      <c r="AK294" s="2">
        <f t="shared" si="76"/>
        <v>0.34494718716148465</v>
      </c>
      <c r="AL294" s="37">
        <f t="shared" si="76"/>
        <v>0.68145153239190026</v>
      </c>
      <c r="AM294" s="215">
        <f t="shared" si="79"/>
        <v>80.085515828942562</v>
      </c>
      <c r="AN294" s="217">
        <f t="shared" si="79"/>
        <v>7.7822381522320974E-2</v>
      </c>
      <c r="AO294" s="223"/>
      <c r="AP294" s="23"/>
      <c r="AQ294" s="372"/>
      <c r="AR294" s="367"/>
      <c r="AS294" s="367"/>
      <c r="AT294" s="61">
        <v>850</v>
      </c>
      <c r="AU294" s="14">
        <v>2424.9459999999999</v>
      </c>
      <c r="AV294" s="14">
        <v>40.842939999999999</v>
      </c>
      <c r="AW294" s="252">
        <v>2409.1965864387967</v>
      </c>
      <c r="AX294" s="253">
        <v>41.195567470375813</v>
      </c>
      <c r="AY294" s="2">
        <f t="shared" si="77"/>
        <v>0.64947481557128517</v>
      </c>
      <c r="AZ294" s="37">
        <f t="shared" si="77"/>
        <v>0.8633743564391172</v>
      </c>
      <c r="BA294" s="215">
        <f t="shared" si="80"/>
        <v>248.04402752181301</v>
      </c>
      <c r="BB294" s="217">
        <f t="shared" si="80"/>
        <v>0.12434613286364612</v>
      </c>
      <c r="BC294" s="223"/>
      <c r="BD294" s="23"/>
      <c r="BE294" s="136"/>
      <c r="BF294" s="136"/>
      <c r="BG294" s="136"/>
      <c r="BH294" s="136"/>
      <c r="BI294" s="136"/>
      <c r="BJ294" s="135"/>
      <c r="BK294" s="135"/>
      <c r="BL294" s="135"/>
      <c r="BM294" s="135"/>
      <c r="BN294" s="135"/>
      <c r="BO294" s="135"/>
      <c r="BP294" s="135"/>
      <c r="BQ294" s="135"/>
      <c r="BR294" s="135"/>
      <c r="BS294" s="20"/>
      <c r="BT294" s="20"/>
      <c r="BU294" s="8"/>
      <c r="BV294" s="20"/>
      <c r="BW294" s="20"/>
      <c r="CA294" s="136"/>
      <c r="CB294" s="135"/>
      <c r="CC294" s="135"/>
      <c r="CD294" s="135"/>
      <c r="CE294" s="6"/>
      <c r="CF294" s="6"/>
      <c r="CG294" s="135"/>
      <c r="CH294" s="135"/>
      <c r="CI294" s="135"/>
      <c r="CJ294" s="135"/>
      <c r="CK294" s="135"/>
      <c r="CL294" s="135"/>
      <c r="CM294" s="135"/>
      <c r="CN294" s="135"/>
      <c r="CO294" s="135"/>
      <c r="CP294" s="135"/>
      <c r="CQ294" s="135"/>
      <c r="CR294" s="135"/>
      <c r="CW294" s="135"/>
      <c r="CX294" s="135"/>
      <c r="CY294" s="135"/>
      <c r="CZ294" s="135"/>
      <c r="DA294" s="135"/>
      <c r="DB294" s="135"/>
      <c r="DC294" s="135"/>
      <c r="DD294" s="135"/>
      <c r="DE294" s="135"/>
      <c r="DF294" s="135"/>
      <c r="DG294" s="135"/>
      <c r="DH294" s="135"/>
      <c r="DI294" s="135"/>
      <c r="DJ294" s="135"/>
      <c r="DK294" s="135"/>
      <c r="DL294" s="135"/>
      <c r="DM294" s="6"/>
      <c r="DN294" s="6"/>
      <c r="DS294" s="135"/>
      <c r="DT294" s="135"/>
      <c r="DU294" s="135"/>
      <c r="DV294" s="135"/>
      <c r="DW294" s="135"/>
      <c r="DX294" s="135"/>
      <c r="DY294" s="135"/>
      <c r="DZ294" s="135"/>
      <c r="EA294" s="135"/>
      <c r="EB294" s="135"/>
      <c r="EC294" s="135"/>
      <c r="ED294" s="135"/>
      <c r="EE294" s="135"/>
      <c r="EF294" s="135"/>
      <c r="EG294" s="135"/>
      <c r="EH294" s="135"/>
      <c r="EI294" s="135"/>
      <c r="EJ294" s="135"/>
      <c r="EK294" s="135"/>
      <c r="EL294" s="135"/>
      <c r="EM294" s="135"/>
      <c r="EN294" s="135"/>
      <c r="EO294" s="135"/>
      <c r="EP294" s="135"/>
      <c r="EQ294" s="135"/>
      <c r="ER294" s="135"/>
      <c r="ES294" s="135"/>
      <c r="ET294" s="135"/>
    </row>
    <row r="295" spans="2:150" x14ac:dyDescent="0.25"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27"/>
      <c r="O295" s="372"/>
      <c r="P295" s="367"/>
      <c r="Q295" s="367"/>
      <c r="R295" s="61">
        <v>900</v>
      </c>
      <c r="S295" s="14">
        <v>2420.6329999999998</v>
      </c>
      <c r="T295" s="14">
        <v>40.306469999999997</v>
      </c>
      <c r="U295" s="252">
        <v>2409.5927447431895</v>
      </c>
      <c r="V295" s="253">
        <v>40.688274363216543</v>
      </c>
      <c r="W295" s="2">
        <f t="shared" si="75"/>
        <v>0.45608959544095573</v>
      </c>
      <c r="X295" s="37">
        <f t="shared" si="75"/>
        <v>0.9472532901455909</v>
      </c>
      <c r="Y295" s="215">
        <f t="shared" si="78"/>
        <v>121.88723613552678</v>
      </c>
      <c r="Z295" s="217">
        <f t="shared" si="78"/>
        <v>0.14577457177119182</v>
      </c>
      <c r="AA295" s="223"/>
      <c r="AB295" s="23"/>
      <c r="AC295" s="372"/>
      <c r="AD295" s="367"/>
      <c r="AE295" s="367"/>
      <c r="AF295" s="61">
        <v>900</v>
      </c>
      <c r="AG295" s="14">
        <v>2577.0619999999999</v>
      </c>
      <c r="AH295" s="14">
        <v>40.390689999999999</v>
      </c>
      <c r="AI295" s="252">
        <v>2589.4981854870034</v>
      </c>
      <c r="AJ295" s="253">
        <v>40.678864211220535</v>
      </c>
      <c r="AK295" s="2">
        <f t="shared" si="76"/>
        <v>0.48257222709440106</v>
      </c>
      <c r="AL295" s="37">
        <f t="shared" si="76"/>
        <v>0.71346691829363618</v>
      </c>
      <c r="AM295" s="215">
        <f t="shared" si="79"/>
        <v>154.6587094671568</v>
      </c>
      <c r="AN295" s="217">
        <f t="shared" si="79"/>
        <v>8.3044376012578025E-2</v>
      </c>
      <c r="AO295" s="223"/>
      <c r="AP295" s="23"/>
      <c r="AQ295" s="372"/>
      <c r="AR295" s="367"/>
      <c r="AS295" s="367"/>
      <c r="AT295" s="61">
        <v>900</v>
      </c>
      <c r="AU295" s="14">
        <v>2408.7829999999999</v>
      </c>
      <c r="AV295" s="14">
        <v>40.299990000000001</v>
      </c>
      <c r="AW295" s="252">
        <v>2394.9391573787552</v>
      </c>
      <c r="AX295" s="253">
        <v>40.657728209003665</v>
      </c>
      <c r="AY295" s="2">
        <f t="shared" si="77"/>
        <v>0.57472352724361964</v>
      </c>
      <c r="AZ295" s="37">
        <f t="shared" si="77"/>
        <v>0.88768808380265996</v>
      </c>
      <c r="BA295" s="215">
        <f t="shared" si="80"/>
        <v>191.65197852179065</v>
      </c>
      <c r="BB295" s="217">
        <f t="shared" si="80"/>
        <v>0.12797662618114891</v>
      </c>
      <c r="BC295" s="223"/>
      <c r="BD295" s="23"/>
      <c r="BE295" s="136"/>
      <c r="BF295" s="136"/>
      <c r="BG295" s="136"/>
      <c r="BH295" s="136"/>
      <c r="BI295" s="136"/>
      <c r="BJ295" s="135"/>
      <c r="BK295" s="135"/>
      <c r="BL295" s="135"/>
      <c r="BM295" s="135"/>
      <c r="BN295" s="135"/>
      <c r="BO295" s="135"/>
      <c r="BP295" s="135"/>
      <c r="BQ295" s="135"/>
      <c r="BR295" s="135"/>
      <c r="BS295" s="20"/>
      <c r="BT295" s="20"/>
      <c r="BU295" s="8"/>
      <c r="BV295" s="20"/>
      <c r="BW295" s="20"/>
      <c r="CA295" s="136"/>
      <c r="CB295" s="135"/>
      <c r="CC295" s="135"/>
      <c r="CD295" s="135"/>
      <c r="CE295" s="6"/>
      <c r="CF295" s="6"/>
      <c r="CG295" s="135"/>
      <c r="CH295" s="135"/>
      <c r="CI295" s="135"/>
      <c r="CJ295" s="135"/>
      <c r="CK295" s="135"/>
      <c r="CL295" s="135"/>
      <c r="CM295" s="135"/>
      <c r="CN295" s="135"/>
      <c r="CO295" s="135"/>
      <c r="CP295" s="135"/>
      <c r="CQ295" s="135"/>
      <c r="CR295" s="135"/>
      <c r="CW295" s="135"/>
      <c r="CX295" s="135"/>
      <c r="CY295" s="135"/>
      <c r="CZ295" s="135"/>
      <c r="DA295" s="135"/>
      <c r="DB295" s="135"/>
      <c r="DC295" s="135"/>
      <c r="DD295" s="135"/>
      <c r="DE295" s="135"/>
      <c r="DF295" s="135"/>
      <c r="DG295" s="135"/>
      <c r="DH295" s="135"/>
      <c r="DI295" s="135"/>
      <c r="DJ295" s="135"/>
      <c r="DK295" s="135"/>
      <c r="DL295" s="135"/>
      <c r="DM295" s="6"/>
      <c r="DN295" s="6"/>
      <c r="DS295" s="135"/>
      <c r="DT295" s="135"/>
      <c r="DU295" s="135"/>
      <c r="DV295" s="135"/>
      <c r="DW295" s="135"/>
      <c r="DX295" s="135"/>
      <c r="DY295" s="135"/>
      <c r="DZ295" s="135"/>
      <c r="EA295" s="135"/>
      <c r="EB295" s="135"/>
      <c r="EC295" s="135"/>
      <c r="ED295" s="135"/>
      <c r="EE295" s="135"/>
      <c r="EF295" s="135"/>
      <c r="EG295" s="135"/>
      <c r="EH295" s="135"/>
      <c r="EI295" s="135"/>
      <c r="EJ295" s="135"/>
      <c r="EK295" s="135"/>
      <c r="EL295" s="135"/>
      <c r="EM295" s="135"/>
      <c r="EN295" s="135"/>
      <c r="EO295" s="135"/>
      <c r="EP295" s="135"/>
      <c r="EQ295" s="135"/>
      <c r="ER295" s="135"/>
      <c r="ES295" s="135"/>
      <c r="ET295" s="135"/>
    </row>
    <row r="296" spans="2:150" x14ac:dyDescent="0.25"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27"/>
      <c r="O296" s="372"/>
      <c r="P296" s="367"/>
      <c r="Q296" s="367"/>
      <c r="R296" s="61">
        <v>950</v>
      </c>
      <c r="S296" s="14">
        <v>2406.3380000000002</v>
      </c>
      <c r="T296" s="14">
        <v>39.819020000000002</v>
      </c>
      <c r="U296" s="252">
        <v>2395.4069529692188</v>
      </c>
      <c r="V296" s="253">
        <v>40.1482474819651</v>
      </c>
      <c r="W296" s="2">
        <f t="shared" si="75"/>
        <v>0.45426066623979788</v>
      </c>
      <c r="X296" s="37">
        <f t="shared" si="75"/>
        <v>0.82680960497043476</v>
      </c>
      <c r="Y296" s="215">
        <f t="shared" si="78"/>
        <v>119.48778918915548</v>
      </c>
      <c r="Z296" s="217">
        <f t="shared" si="78"/>
        <v>0.10839073488107921</v>
      </c>
      <c r="AA296" s="223"/>
      <c r="AB296" s="23"/>
      <c r="AC296" s="372"/>
      <c r="AD296" s="367"/>
      <c r="AE296" s="367"/>
      <c r="AF296" s="61">
        <v>950</v>
      </c>
      <c r="AG296" s="14">
        <v>2561.866</v>
      </c>
      <c r="AH296" s="14">
        <v>39.907620000000001</v>
      </c>
      <c r="AI296" s="252">
        <v>2575.7627512676709</v>
      </c>
      <c r="AJ296" s="253">
        <v>40.138799303384907</v>
      </c>
      <c r="AK296" s="2">
        <f t="shared" si="76"/>
        <v>0.54244645378294098</v>
      </c>
      <c r="AL296" s="37">
        <f t="shared" si="76"/>
        <v>0.57928611975584021</v>
      </c>
      <c r="AM296" s="215">
        <f t="shared" si="79"/>
        <v>193.1196957955122</v>
      </c>
      <c r="AN296" s="217">
        <f t="shared" si="79"/>
        <v>5.3443870313530255E-2</v>
      </c>
      <c r="AO296" s="223"/>
      <c r="AP296" s="23"/>
      <c r="AQ296" s="372"/>
      <c r="AR296" s="367"/>
      <c r="AS296" s="367"/>
      <c r="AT296" s="61">
        <v>950</v>
      </c>
      <c r="AU296" s="14">
        <v>2394.5590000000002</v>
      </c>
      <c r="AV296" s="14">
        <v>39.809130000000003</v>
      </c>
      <c r="AW296" s="252">
        <v>2380.7210436403147</v>
      </c>
      <c r="AX296" s="253">
        <v>40.117088394549668</v>
      </c>
      <c r="AY296" s="2">
        <f t="shared" si="77"/>
        <v>0.57789164350034583</v>
      </c>
      <c r="AZ296" s="37">
        <f t="shared" si="77"/>
        <v>0.77358735182021077</v>
      </c>
      <c r="BA296" s="215">
        <f t="shared" si="80"/>
        <v>191.48903621255897</v>
      </c>
      <c r="BB296" s="217">
        <f t="shared" si="80"/>
        <v>9.483837277360721E-2</v>
      </c>
      <c r="BC296" s="223"/>
      <c r="BD296" s="23"/>
      <c r="BE296" s="136"/>
      <c r="BF296" s="136"/>
      <c r="BG296" s="136"/>
      <c r="BH296" s="136"/>
      <c r="BI296" s="136"/>
      <c r="BJ296" s="135"/>
      <c r="BK296" s="135"/>
      <c r="BL296" s="135"/>
      <c r="BM296" s="135"/>
      <c r="BN296" s="135"/>
      <c r="BO296" s="135"/>
      <c r="BP296" s="135"/>
      <c r="BQ296" s="135"/>
      <c r="BR296" s="135"/>
      <c r="BS296" s="20"/>
      <c r="BT296" s="20"/>
      <c r="BU296" s="8"/>
      <c r="BV296" s="20"/>
      <c r="BW296" s="20"/>
      <c r="CA296" s="136"/>
      <c r="CB296" s="135"/>
      <c r="CC296" s="135"/>
      <c r="CD296" s="135"/>
      <c r="CE296" s="6"/>
      <c r="CF296" s="6"/>
      <c r="CG296" s="135"/>
      <c r="CH296" s="135"/>
      <c r="CI296" s="135"/>
      <c r="CJ296" s="135"/>
      <c r="CK296" s="135"/>
      <c r="CL296" s="135"/>
      <c r="CM296" s="135"/>
      <c r="CN296" s="135"/>
      <c r="CO296" s="135"/>
      <c r="CP296" s="135"/>
      <c r="CQ296" s="135"/>
      <c r="CR296" s="135"/>
      <c r="CW296" s="135"/>
      <c r="CX296" s="135"/>
      <c r="CY296" s="135"/>
      <c r="CZ296" s="135"/>
      <c r="DA296" s="135"/>
      <c r="DB296" s="135"/>
      <c r="DC296" s="135"/>
      <c r="DD296" s="135"/>
      <c r="DE296" s="135"/>
      <c r="DF296" s="135"/>
      <c r="DG296" s="135"/>
      <c r="DH296" s="135"/>
      <c r="DI296" s="135"/>
      <c r="DJ296" s="135"/>
      <c r="DK296" s="135"/>
      <c r="DL296" s="135"/>
      <c r="DM296" s="6"/>
      <c r="DN296" s="6"/>
      <c r="DS296" s="135"/>
      <c r="DT296" s="135"/>
      <c r="DU296" s="135"/>
      <c r="DV296" s="135"/>
      <c r="DW296" s="135"/>
      <c r="DX296" s="135"/>
      <c r="DY296" s="135"/>
      <c r="DZ296" s="135"/>
      <c r="EA296" s="135"/>
      <c r="EB296" s="135"/>
      <c r="EC296" s="135"/>
      <c r="ED296" s="135"/>
      <c r="EE296" s="135"/>
      <c r="EF296" s="135"/>
      <c r="EG296" s="135"/>
      <c r="EH296" s="135"/>
      <c r="EI296" s="135"/>
      <c r="EJ296" s="135"/>
      <c r="EK296" s="135"/>
      <c r="EL296" s="135"/>
      <c r="EM296" s="135"/>
      <c r="EN296" s="135"/>
      <c r="EO296" s="135"/>
      <c r="EP296" s="135"/>
      <c r="EQ296" s="135"/>
      <c r="ER296" s="135"/>
      <c r="ES296" s="135"/>
      <c r="ET296" s="135"/>
    </row>
    <row r="297" spans="2:150" x14ac:dyDescent="0.25"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27"/>
      <c r="O297" s="372"/>
      <c r="P297" s="367"/>
      <c r="Q297" s="367"/>
      <c r="R297" s="61">
        <v>1000</v>
      </c>
      <c r="S297" s="14">
        <v>2392.0810000000001</v>
      </c>
      <c r="T297" s="14">
        <v>39.324779999999997</v>
      </c>
      <c r="U297" s="252">
        <v>2381.2609599850944</v>
      </c>
      <c r="V297" s="253">
        <v>39.605821733888035</v>
      </c>
      <c r="W297" s="2">
        <f t="shared" si="75"/>
        <v>0.45232749287778173</v>
      </c>
      <c r="X297" s="37">
        <f t="shared" si="75"/>
        <v>0.71466829283733679</v>
      </c>
      <c r="Y297" s="215">
        <f t="shared" si="78"/>
        <v>117.07326592416209</v>
      </c>
      <c r="Z297" s="217">
        <f t="shared" si="78"/>
        <v>7.8984456186795018E-2</v>
      </c>
      <c r="AA297" s="223"/>
      <c r="AB297" s="23"/>
      <c r="AC297" s="372"/>
      <c r="AD297" s="367"/>
      <c r="AE297" s="367"/>
      <c r="AF297" s="61">
        <v>1000</v>
      </c>
      <c r="AG297" s="14">
        <v>2546.7080000000001</v>
      </c>
      <c r="AH297" s="14">
        <v>39.42306</v>
      </c>
      <c r="AI297" s="252">
        <v>2562.0682452314941</v>
      </c>
      <c r="AJ297" s="253">
        <v>39.596382601661162</v>
      </c>
      <c r="AK297" s="2">
        <f t="shared" si="76"/>
        <v>0.60314120156272299</v>
      </c>
      <c r="AL297" s="37">
        <f t="shared" si="76"/>
        <v>0.43964776367223252</v>
      </c>
      <c r="AM297" s="215">
        <f t="shared" si="79"/>
        <v>235.93713357163389</v>
      </c>
      <c r="AN297" s="217">
        <f t="shared" si="79"/>
        <v>3.0040724246593983E-2</v>
      </c>
      <c r="AO297" s="223"/>
      <c r="AP297" s="23"/>
      <c r="AQ297" s="372"/>
      <c r="AR297" s="367"/>
      <c r="AS297" s="367"/>
      <c r="AT297" s="61">
        <v>1000</v>
      </c>
      <c r="AU297" s="14">
        <v>2380.3719999999998</v>
      </c>
      <c r="AV297" s="14">
        <v>39.316929999999999</v>
      </c>
      <c r="AW297" s="252">
        <v>2366.5427333739281</v>
      </c>
      <c r="AX297" s="253">
        <v>39.574134690427236</v>
      </c>
      <c r="AY297" s="2">
        <f t="shared" si="77"/>
        <v>0.58097081574106002</v>
      </c>
      <c r="AZ297" s="37">
        <f t="shared" si="77"/>
        <v>0.65418304640580272</v>
      </c>
      <c r="BA297" s="215">
        <f t="shared" si="80"/>
        <v>191.24861541498291</v>
      </c>
      <c r="BB297" s="217">
        <f t="shared" si="80"/>
        <v>6.6154252777770789E-2</v>
      </c>
      <c r="BC297" s="223"/>
      <c r="BD297" s="23"/>
      <c r="BE297" s="136"/>
      <c r="BF297" s="136"/>
      <c r="BG297" s="136"/>
      <c r="BH297" s="136"/>
      <c r="BI297" s="136"/>
      <c r="BJ297" s="135"/>
      <c r="BK297" s="135"/>
      <c r="BL297" s="135"/>
      <c r="BM297" s="135"/>
      <c r="BN297" s="135"/>
      <c r="BO297" s="135"/>
      <c r="BP297" s="135"/>
      <c r="BQ297" s="135"/>
      <c r="BR297" s="135"/>
      <c r="BS297" s="20"/>
      <c r="BT297" s="20"/>
      <c r="BU297" s="8"/>
      <c r="BV297" s="20"/>
      <c r="BW297" s="20"/>
      <c r="CA297" s="136"/>
      <c r="CB297" s="135"/>
      <c r="CC297" s="135"/>
      <c r="CD297" s="135"/>
      <c r="CE297" s="6"/>
      <c r="CF297" s="6"/>
      <c r="CG297" s="135"/>
      <c r="CH297" s="135"/>
      <c r="CI297" s="135"/>
      <c r="CJ297" s="135"/>
      <c r="CK297" s="135"/>
      <c r="CL297" s="135"/>
      <c r="CM297" s="135"/>
      <c r="CN297" s="135"/>
      <c r="CO297" s="135"/>
      <c r="CP297" s="135"/>
      <c r="CQ297" s="135"/>
      <c r="CR297" s="135"/>
      <c r="CW297" s="135"/>
      <c r="CX297" s="135"/>
      <c r="CY297" s="135"/>
      <c r="CZ297" s="135"/>
      <c r="DA297" s="135"/>
      <c r="DB297" s="135"/>
      <c r="DC297" s="135"/>
      <c r="DD297" s="135"/>
      <c r="DE297" s="135"/>
      <c r="DF297" s="135"/>
      <c r="DG297" s="135"/>
      <c r="DH297" s="135"/>
      <c r="DI297" s="135"/>
      <c r="DJ297" s="135"/>
      <c r="DK297" s="135"/>
      <c r="DL297" s="135"/>
      <c r="DM297" s="6"/>
      <c r="DN297" s="6"/>
      <c r="DS297" s="135"/>
      <c r="DT297" s="135"/>
      <c r="DU297" s="135"/>
      <c r="DV297" s="135"/>
      <c r="DW297" s="135"/>
      <c r="DX297" s="135"/>
      <c r="DY297" s="135"/>
      <c r="DZ297" s="135"/>
      <c r="EA297" s="135"/>
      <c r="EB297" s="135"/>
      <c r="EC297" s="135"/>
      <c r="ED297" s="135"/>
      <c r="EE297" s="135"/>
      <c r="EF297" s="135"/>
      <c r="EG297" s="135"/>
      <c r="EH297" s="135"/>
      <c r="EI297" s="135"/>
      <c r="EJ297" s="135"/>
      <c r="EK297" s="135"/>
      <c r="EL297" s="135"/>
      <c r="EM297" s="135"/>
      <c r="EN297" s="135"/>
      <c r="EO297" s="135"/>
      <c r="EP297" s="135"/>
      <c r="EQ297" s="135"/>
      <c r="ER297" s="135"/>
      <c r="ES297" s="135"/>
      <c r="ET297" s="135"/>
    </row>
    <row r="298" spans="2:150" x14ac:dyDescent="0.25"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27"/>
      <c r="O298" s="372"/>
      <c r="P298" s="367"/>
      <c r="Q298" s="367"/>
      <c r="R298" s="61">
        <v>1050</v>
      </c>
      <c r="S298" s="14">
        <v>2377.8620000000001</v>
      </c>
      <c r="T298" s="14">
        <v>38.834049999999998</v>
      </c>
      <c r="U298" s="252">
        <v>2367.1551992072436</v>
      </c>
      <c r="V298" s="253">
        <v>39.061409770004317</v>
      </c>
      <c r="W298" s="2">
        <f t="shared" si="75"/>
        <v>0.45027006583041568</v>
      </c>
      <c r="X298" s="37">
        <f t="shared" si="75"/>
        <v>0.58546499786738637</v>
      </c>
      <c r="Y298" s="215">
        <f t="shared" si="78"/>
        <v>114.63558321576993</v>
      </c>
      <c r="Z298" s="217">
        <f t="shared" si="78"/>
        <v>5.1692465016417166E-2</v>
      </c>
      <c r="AA298" s="223"/>
      <c r="AB298" s="23"/>
      <c r="AC298" s="372"/>
      <c r="AD298" s="367"/>
      <c r="AE298" s="367"/>
      <c r="AF298" s="61">
        <v>1050</v>
      </c>
      <c r="AG298" s="14">
        <v>2531.5880000000002</v>
      </c>
      <c r="AH298" s="14">
        <v>38.939799999999998</v>
      </c>
      <c r="AI298" s="252">
        <v>2548.4150970581954</v>
      </c>
      <c r="AJ298" s="253">
        <v>39.052020493841454</v>
      </c>
      <c r="AK298" s="2">
        <f t="shared" si="76"/>
        <v>0.66468544874581681</v>
      </c>
      <c r="AL298" s="37">
        <f t="shared" si="76"/>
        <v>0.28818970267298621</v>
      </c>
      <c r="AM298" s="215">
        <f t="shared" si="79"/>
        <v>283.1511954059232</v>
      </c>
      <c r="AN298" s="217">
        <f t="shared" si="79"/>
        <v>1.259343923802015E-2</v>
      </c>
      <c r="AO298" s="223"/>
      <c r="AP298" s="23"/>
      <c r="AQ298" s="372"/>
      <c r="AR298" s="367"/>
      <c r="AS298" s="367"/>
      <c r="AT298" s="61">
        <v>1050</v>
      </c>
      <c r="AU298" s="14">
        <v>2366.2240000000002</v>
      </c>
      <c r="AV298" s="14">
        <v>38.828240000000001</v>
      </c>
      <c r="AW298" s="252">
        <v>2352.4046481733394</v>
      </c>
      <c r="AX298" s="253">
        <v>39.029269578768577</v>
      </c>
      <c r="AY298" s="2">
        <f t="shared" si="77"/>
        <v>0.5840255118137907</v>
      </c>
      <c r="AZ298" s="37">
        <f t="shared" si="77"/>
        <v>0.5177406412667076</v>
      </c>
      <c r="BA298" s="215">
        <f t="shared" si="80"/>
        <v>190.97448490903182</v>
      </c>
      <c r="BB298" s="217">
        <f t="shared" si="80"/>
        <v>4.0412891539871224E-2</v>
      </c>
      <c r="BC298" s="223"/>
      <c r="BD298" s="23"/>
      <c r="BE298" s="136"/>
      <c r="BF298" s="136"/>
      <c r="BG298" s="136"/>
      <c r="BH298" s="136"/>
      <c r="BI298" s="136"/>
      <c r="BJ298" s="135"/>
      <c r="BK298" s="135"/>
      <c r="BL298" s="135"/>
      <c r="BM298" s="135"/>
      <c r="BN298" s="135"/>
      <c r="BO298" s="135"/>
      <c r="BP298" s="135"/>
      <c r="BQ298" s="135"/>
      <c r="BR298" s="135"/>
      <c r="BS298" s="20"/>
      <c r="BT298" s="20"/>
      <c r="BU298" s="8"/>
      <c r="BV298" s="20"/>
      <c r="BW298" s="20"/>
      <c r="CA298" s="136"/>
      <c r="CB298" s="135"/>
      <c r="CC298" s="135"/>
      <c r="CD298" s="135"/>
      <c r="CE298" s="6"/>
      <c r="CF298" s="6"/>
      <c r="CG298" s="135"/>
      <c r="CH298" s="135"/>
      <c r="CI298" s="135"/>
      <c r="CJ298" s="135"/>
      <c r="CK298" s="135"/>
      <c r="CL298" s="135"/>
      <c r="CM298" s="135"/>
      <c r="CN298" s="135"/>
      <c r="CO298" s="135"/>
      <c r="CP298" s="135"/>
      <c r="CQ298" s="135"/>
      <c r="CR298" s="135"/>
      <c r="CW298" s="135"/>
      <c r="CX298" s="135"/>
      <c r="CY298" s="135"/>
      <c r="CZ298" s="135"/>
      <c r="DA298" s="135"/>
      <c r="DB298" s="135"/>
      <c r="DC298" s="135"/>
      <c r="DD298" s="135"/>
      <c r="DE298" s="135"/>
      <c r="DF298" s="135"/>
      <c r="DG298" s="135"/>
      <c r="DH298" s="135"/>
      <c r="DI298" s="135"/>
      <c r="DJ298" s="135"/>
      <c r="DK298" s="135"/>
      <c r="DL298" s="135"/>
      <c r="DM298" s="6"/>
      <c r="DN298" s="6"/>
      <c r="DS298" s="135"/>
      <c r="DT298" s="135"/>
      <c r="DU298" s="135"/>
      <c r="DV298" s="135"/>
      <c r="DW298" s="135"/>
      <c r="DX298" s="135"/>
      <c r="DY298" s="135"/>
      <c r="DZ298" s="135"/>
      <c r="EA298" s="135"/>
      <c r="EB298" s="135"/>
      <c r="EC298" s="135"/>
      <c r="ED298" s="135"/>
      <c r="EE298" s="135"/>
      <c r="EF298" s="135"/>
      <c r="EG298" s="135"/>
      <c r="EH298" s="135"/>
      <c r="EI298" s="135"/>
      <c r="EJ298" s="135"/>
      <c r="EK298" s="135"/>
      <c r="EL298" s="135"/>
      <c r="EM298" s="135"/>
      <c r="EN298" s="135"/>
      <c r="EO298" s="135"/>
      <c r="EP298" s="135"/>
      <c r="EQ298" s="135"/>
      <c r="ER298" s="135"/>
      <c r="ES298" s="135"/>
      <c r="ET298" s="135"/>
    </row>
    <row r="299" spans="2:150" x14ac:dyDescent="0.25"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27"/>
      <c r="O299" s="372"/>
      <c r="P299" s="367"/>
      <c r="Q299" s="367"/>
      <c r="R299" s="61">
        <v>1100</v>
      </c>
      <c r="S299" s="14">
        <v>2363.6709999999998</v>
      </c>
      <c r="T299" s="14">
        <v>38.345370000000003</v>
      </c>
      <c r="U299" s="252">
        <v>2353.0900476660959</v>
      </c>
      <c r="V299" s="253">
        <v>38.51535358525939</v>
      </c>
      <c r="W299" s="2">
        <f t="shared" si="75"/>
        <v>0.44764911588389211</v>
      </c>
      <c r="X299" s="37">
        <f t="shared" si="75"/>
        <v>0.4432962447862358</v>
      </c>
      <c r="Y299" s="215">
        <f t="shared" si="78"/>
        <v>111.95655229234748</v>
      </c>
      <c r="Z299" s="217">
        <f t="shared" si="78"/>
        <v>2.8894419257635574E-2</v>
      </c>
      <c r="AA299" s="223"/>
      <c r="AB299" s="23"/>
      <c r="AC299" s="372"/>
      <c r="AD299" s="367"/>
      <c r="AE299" s="367"/>
      <c r="AF299" s="61">
        <v>1100</v>
      </c>
      <c r="AG299" s="14">
        <v>2516.4949999999999</v>
      </c>
      <c r="AH299" s="14">
        <v>38.45993</v>
      </c>
      <c r="AI299" s="252">
        <v>2534.8036809044252</v>
      </c>
      <c r="AJ299" s="253">
        <v>38.506049477871088</v>
      </c>
      <c r="AK299" s="2">
        <f t="shared" si="76"/>
        <v>0.72754688185056093</v>
      </c>
      <c r="AL299" s="37">
        <f t="shared" si="76"/>
        <v>0.11991565733761765</v>
      </c>
      <c r="AM299" s="215">
        <f t="shared" si="79"/>
        <v>335.20779646006662</v>
      </c>
      <c r="AN299" s="217">
        <f t="shared" si="79"/>
        <v>2.12700623910174E-3</v>
      </c>
      <c r="AO299" s="223"/>
      <c r="AP299" s="23"/>
      <c r="AQ299" s="372"/>
      <c r="AR299" s="367"/>
      <c r="AS299" s="367"/>
      <c r="AT299" s="61">
        <v>1100</v>
      </c>
      <c r="AU299" s="14">
        <v>2352.1039999999998</v>
      </c>
      <c r="AV299" s="14">
        <v>38.3414</v>
      </c>
      <c r="AW299" s="252">
        <v>2338.3071546329561</v>
      </c>
      <c r="AX299" s="253">
        <v>38.482825847419036</v>
      </c>
      <c r="AY299" s="2">
        <f t="shared" si="77"/>
        <v>0.58657463135319343</v>
      </c>
      <c r="AZ299" s="37">
        <f t="shared" si="77"/>
        <v>0.36885937242520145</v>
      </c>
      <c r="BA299" s="215">
        <f t="shared" si="80"/>
        <v>190.35294208211565</v>
      </c>
      <c r="BB299" s="217">
        <f t="shared" si="80"/>
        <v>2.0001270318192505E-2</v>
      </c>
      <c r="BC299" s="223"/>
      <c r="BD299" s="23"/>
      <c r="BE299" s="136"/>
      <c r="BF299" s="136"/>
      <c r="BG299" s="136"/>
      <c r="BH299" s="136"/>
      <c r="BI299" s="136"/>
      <c r="BJ299" s="135"/>
      <c r="BK299" s="135"/>
      <c r="BL299" s="135"/>
      <c r="BM299" s="135"/>
      <c r="BN299" s="135"/>
      <c r="BO299" s="135"/>
      <c r="BP299" s="135"/>
      <c r="BQ299" s="135"/>
      <c r="BR299" s="135"/>
      <c r="BS299" s="20"/>
      <c r="BT299" s="20"/>
      <c r="BU299" s="8"/>
      <c r="BV299" s="20"/>
      <c r="BW299" s="20"/>
      <c r="CA299" s="136"/>
      <c r="CB299" s="135"/>
      <c r="CC299" s="135"/>
      <c r="CD299" s="135"/>
      <c r="CE299" s="6"/>
      <c r="CF299" s="6"/>
      <c r="CG299" s="135"/>
      <c r="CH299" s="135"/>
      <c r="CI299" s="135"/>
      <c r="CJ299" s="135"/>
      <c r="CK299" s="135"/>
      <c r="CL299" s="135"/>
      <c r="CM299" s="135"/>
      <c r="CN299" s="135"/>
      <c r="CO299" s="135"/>
      <c r="CP299" s="135"/>
      <c r="CQ299" s="135"/>
      <c r="CR299" s="135"/>
      <c r="CW299" s="135"/>
      <c r="CX299" s="135"/>
      <c r="CY299" s="135"/>
      <c r="CZ299" s="135"/>
      <c r="DA299" s="135"/>
      <c r="DB299" s="135"/>
      <c r="DC299" s="135"/>
      <c r="DD299" s="135"/>
      <c r="DE299" s="135"/>
      <c r="DF299" s="135"/>
      <c r="DG299" s="135"/>
      <c r="DH299" s="135"/>
      <c r="DI299" s="135"/>
      <c r="DJ299" s="135"/>
      <c r="DK299" s="135"/>
      <c r="DL299" s="135"/>
      <c r="DM299" s="6"/>
      <c r="DN299" s="6"/>
      <c r="DS299" s="135"/>
      <c r="DT299" s="135"/>
      <c r="DU299" s="135"/>
      <c r="DV299" s="135"/>
      <c r="DW299" s="135"/>
      <c r="DX299" s="135"/>
      <c r="DY299" s="135"/>
      <c r="DZ299" s="135"/>
      <c r="EA299" s="135"/>
      <c r="EB299" s="135"/>
      <c r="EC299" s="135"/>
      <c r="ED299" s="135"/>
      <c r="EE299" s="135"/>
      <c r="EF299" s="135"/>
      <c r="EG299" s="135"/>
      <c r="EH299" s="135"/>
      <c r="EI299" s="135"/>
      <c r="EJ299" s="135"/>
      <c r="EK299" s="135"/>
      <c r="EL299" s="135"/>
      <c r="EM299" s="135"/>
      <c r="EN299" s="135"/>
      <c r="EO299" s="135"/>
      <c r="EP299" s="135"/>
      <c r="EQ299" s="135"/>
      <c r="ER299" s="135"/>
      <c r="ES299" s="135"/>
      <c r="ET299" s="135"/>
    </row>
    <row r="300" spans="2:150" x14ac:dyDescent="0.25"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27"/>
      <c r="O300" s="372"/>
      <c r="P300" s="367"/>
      <c r="Q300" s="367"/>
      <c r="R300" s="61">
        <v>1150</v>
      </c>
      <c r="S300" s="14">
        <v>2349.5250000000001</v>
      </c>
      <c r="T300" s="14">
        <v>37.855420000000002</v>
      </c>
      <c r="U300" s="252">
        <v>2339.0658357052548</v>
      </c>
      <c r="V300" s="253">
        <v>37.96793655370238</v>
      </c>
      <c r="W300" s="2">
        <f t="shared" si="75"/>
        <v>0.44516080036370242</v>
      </c>
      <c r="X300" s="37">
        <f t="shared" si="75"/>
        <v>0.2972270647172256</v>
      </c>
      <c r="Y300" s="215">
        <f t="shared" si="78"/>
        <v>109.3941177444745</v>
      </c>
      <c r="Z300" s="217">
        <f t="shared" si="78"/>
        <v>1.2659974857060014E-2</v>
      </c>
      <c r="AA300" s="223"/>
      <c r="AB300" s="23"/>
      <c r="AC300" s="372"/>
      <c r="AD300" s="367"/>
      <c r="AE300" s="367"/>
      <c r="AF300" s="61">
        <v>1150</v>
      </c>
      <c r="AG300" s="14">
        <v>2501.4479999999999</v>
      </c>
      <c r="AH300" s="14">
        <v>37.978650000000002</v>
      </c>
      <c r="AI300" s="252">
        <v>2521.2343249983751</v>
      </c>
      <c r="AJ300" s="253">
        <v>37.958748123714479</v>
      </c>
      <c r="AK300" s="2">
        <f t="shared" si="76"/>
        <v>0.79099485571457895</v>
      </c>
      <c r="AL300" s="37">
        <f t="shared" si="76"/>
        <v>5.2402800746006506E-2</v>
      </c>
      <c r="AM300" s="215">
        <f t="shared" si="79"/>
        <v>391.49865694132819</v>
      </c>
      <c r="AN300" s="217">
        <f t="shared" si="79"/>
        <v>3.9608467968427078E-4</v>
      </c>
      <c r="AO300" s="223"/>
      <c r="AP300" s="23"/>
      <c r="AQ300" s="372"/>
      <c r="AR300" s="367"/>
      <c r="AS300" s="367"/>
      <c r="AT300" s="61">
        <v>1150</v>
      </c>
      <c r="AU300" s="14">
        <v>2338.029</v>
      </c>
      <c r="AV300" s="14">
        <v>37.85322</v>
      </c>
      <c r="AW300" s="252">
        <v>2324.2505739165399</v>
      </c>
      <c r="AX300" s="253">
        <v>37.935078595893103</v>
      </c>
      <c r="AY300" s="2">
        <f t="shared" si="77"/>
        <v>0.5893180145952035</v>
      </c>
      <c r="AZ300" s="37">
        <f t="shared" si="77"/>
        <v>0.21625266197460188</v>
      </c>
      <c r="BA300" s="215">
        <f t="shared" si="80"/>
        <v>189.84502533737336</v>
      </c>
      <c r="BB300" s="217">
        <f t="shared" si="80"/>
        <v>6.7008297215902417E-3</v>
      </c>
      <c r="BC300" s="223"/>
      <c r="BD300" s="23"/>
      <c r="BE300" s="136"/>
      <c r="BF300" s="136"/>
      <c r="BG300" s="136"/>
      <c r="BH300" s="136"/>
      <c r="BI300" s="136"/>
      <c r="BJ300" s="135"/>
      <c r="BK300" s="135"/>
      <c r="BL300" s="135"/>
      <c r="BM300" s="135"/>
      <c r="BN300" s="135"/>
      <c r="BO300" s="135"/>
      <c r="BP300" s="135"/>
      <c r="BQ300" s="135"/>
      <c r="BR300" s="135"/>
      <c r="BS300" s="20"/>
      <c r="BT300" s="20"/>
      <c r="BU300" s="8"/>
      <c r="BV300" s="20"/>
      <c r="BW300" s="20"/>
      <c r="CA300" s="136"/>
      <c r="CB300" s="135"/>
      <c r="CC300" s="135"/>
      <c r="CD300" s="135"/>
      <c r="CE300" s="6"/>
      <c r="CF300" s="6"/>
      <c r="CG300" s="135"/>
      <c r="CH300" s="135"/>
      <c r="CI300" s="135"/>
      <c r="CJ300" s="135"/>
      <c r="CK300" s="135"/>
      <c r="CL300" s="135"/>
      <c r="CM300" s="135"/>
      <c r="CN300" s="135"/>
      <c r="CO300" s="135"/>
      <c r="CP300" s="135"/>
      <c r="CQ300" s="135"/>
      <c r="CR300" s="135"/>
      <c r="CW300" s="135"/>
      <c r="CX300" s="135"/>
      <c r="CY300" s="135"/>
      <c r="CZ300" s="135"/>
      <c r="DA300" s="135"/>
      <c r="DB300" s="135"/>
      <c r="DC300" s="135"/>
      <c r="DD300" s="135"/>
      <c r="DE300" s="135"/>
      <c r="DF300" s="135"/>
      <c r="DG300" s="135"/>
      <c r="DH300" s="135"/>
      <c r="DI300" s="135"/>
      <c r="DJ300" s="135"/>
      <c r="DK300" s="135"/>
      <c r="DL300" s="135"/>
      <c r="DM300" s="6"/>
      <c r="DN300" s="6"/>
      <c r="DS300" s="135"/>
      <c r="DT300" s="135"/>
      <c r="DU300" s="135"/>
      <c r="DV300" s="135"/>
      <c r="DW300" s="135"/>
      <c r="DX300" s="135"/>
      <c r="DY300" s="135"/>
      <c r="DZ300" s="135"/>
      <c r="EA300" s="135"/>
      <c r="EB300" s="135"/>
      <c r="EC300" s="135"/>
      <c r="ED300" s="135"/>
      <c r="EE300" s="135"/>
      <c r="EF300" s="135"/>
      <c r="EG300" s="135"/>
      <c r="EH300" s="135"/>
      <c r="EI300" s="135"/>
      <c r="EJ300" s="135"/>
      <c r="EK300" s="135"/>
      <c r="EL300" s="135"/>
      <c r="EM300" s="135"/>
      <c r="EN300" s="135"/>
      <c r="EO300" s="135"/>
      <c r="EP300" s="135"/>
      <c r="EQ300" s="135"/>
      <c r="ER300" s="135"/>
      <c r="ES300" s="135"/>
      <c r="ET300" s="135"/>
    </row>
    <row r="301" spans="2:150" x14ac:dyDescent="0.25"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27"/>
      <c r="O301" s="372"/>
      <c r="P301" s="367"/>
      <c r="Q301" s="367"/>
      <c r="R301" s="61">
        <v>1200</v>
      </c>
      <c r="S301" s="14">
        <v>2331.6170000000002</v>
      </c>
      <c r="T301" s="14">
        <v>37.232050000000001</v>
      </c>
      <c r="U301" s="252">
        <v>2325.0828550288015</v>
      </c>
      <c r="V301" s="253">
        <v>37.419393423976707</v>
      </c>
      <c r="W301" s="2">
        <f t="shared" si="75"/>
        <v>0.28024092169505782</v>
      </c>
      <c r="X301" s="37">
        <f t="shared" si="75"/>
        <v>0.50317783731141974</v>
      </c>
      <c r="Y301" s="215">
        <f t="shared" si="78"/>
        <v>42.695050504640697</v>
      </c>
      <c r="Z301" s="217">
        <f t="shared" si="78"/>
        <v>3.5097558507315989E-2</v>
      </c>
      <c r="AA301" s="223"/>
      <c r="AB301" s="23"/>
      <c r="AC301" s="372"/>
      <c r="AD301" s="367"/>
      <c r="AE301" s="367"/>
      <c r="AF301" s="61">
        <v>1200</v>
      </c>
      <c r="AG301" s="14">
        <v>2482.3960000000002</v>
      </c>
      <c r="AH301" s="14">
        <v>37.366100000000003</v>
      </c>
      <c r="AI301" s="252">
        <v>2507.7073195924777</v>
      </c>
      <c r="AJ301" s="253">
        <v>37.410346997424185</v>
      </c>
      <c r="AK301" s="2">
        <f t="shared" si="76"/>
        <v>1.0196326288181863</v>
      </c>
      <c r="AL301" s="37">
        <f t="shared" si="76"/>
        <v>0.11841481295661493</v>
      </c>
      <c r="AM301" s="215">
        <f t="shared" si="79"/>
        <v>640.66289951253555</v>
      </c>
      <c r="AN301" s="217">
        <f t="shared" si="79"/>
        <v>1.9577967810555418E-3</v>
      </c>
      <c r="AO301" s="223"/>
      <c r="AP301" s="23"/>
      <c r="AQ301" s="372"/>
      <c r="AR301" s="367"/>
      <c r="AS301" s="367"/>
      <c r="AT301" s="61">
        <v>1200</v>
      </c>
      <c r="AU301" s="14">
        <v>2320.2109999999998</v>
      </c>
      <c r="AV301" s="14">
        <v>37.231969999999997</v>
      </c>
      <c r="AW301" s="252">
        <v>2310.2351896777704</v>
      </c>
      <c r="AX301" s="253">
        <v>37.386255183528917</v>
      </c>
      <c r="AY301" s="2">
        <f t="shared" si="77"/>
        <v>0.42995272077536639</v>
      </c>
      <c r="AZ301" s="37">
        <f t="shared" si="77"/>
        <v>0.41438898755268616</v>
      </c>
      <c r="BA301" s="215">
        <f t="shared" si="80"/>
        <v>99.516791585097366</v>
      </c>
      <c r="BB301" s="217">
        <f t="shared" si="80"/>
        <v>2.3803917856552479E-2</v>
      </c>
      <c r="BC301" s="223"/>
      <c r="BD301" s="23"/>
      <c r="BE301" s="136"/>
      <c r="BF301" s="136"/>
      <c r="BG301" s="136"/>
      <c r="BH301" s="136"/>
      <c r="BI301" s="136"/>
      <c r="BJ301" s="135"/>
      <c r="BK301" s="135"/>
      <c r="BL301" s="135"/>
      <c r="BM301" s="135"/>
      <c r="BN301" s="135"/>
      <c r="BO301" s="135"/>
      <c r="BP301" s="135"/>
      <c r="BQ301" s="135"/>
      <c r="BR301" s="135"/>
      <c r="BS301" s="20"/>
      <c r="BT301" s="20"/>
      <c r="BU301" s="8"/>
      <c r="BV301" s="20"/>
      <c r="BW301" s="20"/>
      <c r="CA301" s="136"/>
      <c r="CB301" s="135"/>
      <c r="CC301" s="135"/>
      <c r="CD301" s="135"/>
      <c r="CE301" s="6"/>
      <c r="CF301" s="6"/>
      <c r="CG301" s="135"/>
      <c r="CH301" s="135"/>
      <c r="CI301" s="135"/>
      <c r="CJ301" s="135"/>
      <c r="CK301" s="135"/>
      <c r="CL301" s="135"/>
      <c r="CM301" s="135"/>
      <c r="CN301" s="135"/>
      <c r="CO301" s="135"/>
      <c r="CP301" s="135"/>
      <c r="CQ301" s="135"/>
      <c r="CR301" s="135"/>
      <c r="CW301" s="135"/>
      <c r="CX301" s="135"/>
      <c r="CY301" s="135"/>
      <c r="CZ301" s="135"/>
      <c r="DA301" s="135"/>
      <c r="DB301" s="135"/>
      <c r="DC301" s="135"/>
      <c r="DD301" s="135"/>
      <c r="DE301" s="135"/>
      <c r="DF301" s="135"/>
      <c r="DG301" s="135"/>
      <c r="DH301" s="135"/>
      <c r="DI301" s="135"/>
      <c r="DJ301" s="135"/>
      <c r="DK301" s="135"/>
      <c r="DL301" s="135"/>
      <c r="DM301" s="6"/>
      <c r="DN301" s="6"/>
      <c r="DS301" s="135"/>
      <c r="DT301" s="135"/>
      <c r="DU301" s="135"/>
      <c r="DV301" s="135"/>
      <c r="DW301" s="135"/>
      <c r="DX301" s="135"/>
      <c r="DY301" s="135"/>
      <c r="DZ301" s="135"/>
      <c r="EA301" s="135"/>
      <c r="EB301" s="135"/>
      <c r="EC301" s="135"/>
      <c r="ED301" s="135"/>
      <c r="EE301" s="135"/>
      <c r="EF301" s="135"/>
      <c r="EG301" s="135"/>
      <c r="EH301" s="135"/>
      <c r="EI301" s="135"/>
      <c r="EJ301" s="135"/>
      <c r="EK301" s="135"/>
      <c r="EL301" s="135"/>
      <c r="EM301" s="135"/>
      <c r="EN301" s="135"/>
      <c r="EO301" s="135"/>
      <c r="EP301" s="135"/>
      <c r="EQ301" s="135"/>
      <c r="ER301" s="135"/>
      <c r="ES301" s="135"/>
      <c r="ET301" s="135"/>
    </row>
    <row r="302" spans="2:150" x14ac:dyDescent="0.25"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27"/>
      <c r="O302" s="372"/>
      <c r="P302" s="367"/>
      <c r="Q302" s="367"/>
      <c r="R302" s="61">
        <v>1250</v>
      </c>
      <c r="S302" s="14">
        <v>2317.4079999999999</v>
      </c>
      <c r="T302" s="14">
        <v>36.734450000000002</v>
      </c>
      <c r="U302" s="252">
        <v>2311.1413653766626</v>
      </c>
      <c r="V302" s="253">
        <v>36.86991861934532</v>
      </c>
      <c r="W302" s="2">
        <f t="shared" si="75"/>
        <v>0.27041568093910384</v>
      </c>
      <c r="X302" s="37">
        <f t="shared" si="75"/>
        <v>0.36877813427264489</v>
      </c>
      <c r="Y302" s="215">
        <f t="shared" si="78"/>
        <v>39.270709502409417</v>
      </c>
      <c r="Z302" s="217">
        <f t="shared" si="78"/>
        <v>1.8351746827326564E-2</v>
      </c>
      <c r="AA302" s="223"/>
      <c r="AB302" s="23"/>
      <c r="AC302" s="372"/>
      <c r="AD302" s="367"/>
      <c r="AE302" s="367"/>
      <c r="AF302" s="61">
        <v>1250</v>
      </c>
      <c r="AG302" s="14">
        <v>2467.2750000000001</v>
      </c>
      <c r="AH302" s="14">
        <v>36.877040000000001</v>
      </c>
      <c r="AI302" s="252">
        <v>2494.2229235538775</v>
      </c>
      <c r="AJ302" s="253">
        <v>36.86103689322384</v>
      </c>
      <c r="AK302" s="2">
        <f t="shared" si="76"/>
        <v>1.0922140237256668</v>
      </c>
      <c r="AL302" s="37">
        <f t="shared" si="76"/>
        <v>4.3395854917208085E-2</v>
      </c>
      <c r="AM302" s="215">
        <f t="shared" si="79"/>
        <v>726.19058386562278</v>
      </c>
      <c r="AN302" s="217">
        <f t="shared" si="79"/>
        <v>2.5609942648920347E-4</v>
      </c>
      <c r="AO302" s="223"/>
      <c r="AP302" s="23"/>
      <c r="AQ302" s="372"/>
      <c r="AR302" s="367"/>
      <c r="AS302" s="367"/>
      <c r="AT302" s="61">
        <v>1250</v>
      </c>
      <c r="AU302" s="14">
        <v>2306.0729999999999</v>
      </c>
      <c r="AV302" s="14">
        <v>36.735979999999998</v>
      </c>
      <c r="AW302" s="252">
        <v>2296.2612546151508</v>
      </c>
      <c r="AX302" s="253">
        <v>36.836543471037416</v>
      </c>
      <c r="AY302" s="2">
        <f t="shared" si="77"/>
        <v>0.42547418858158526</v>
      </c>
      <c r="AZ302" s="37">
        <f t="shared" si="77"/>
        <v>0.27374653143163225</v>
      </c>
      <c r="BA302" s="215">
        <f t="shared" si="80"/>
        <v>96.270347497106016</v>
      </c>
      <c r="BB302" s="217">
        <f t="shared" si="80"/>
        <v>1.0113011707093637E-2</v>
      </c>
      <c r="BC302" s="223"/>
      <c r="BD302" s="23"/>
      <c r="BE302" s="136"/>
      <c r="BF302" s="136"/>
      <c r="BG302" s="136"/>
      <c r="BH302" s="136"/>
      <c r="BI302" s="136"/>
      <c r="BJ302" s="135"/>
      <c r="BK302" s="135"/>
      <c r="BL302" s="135"/>
      <c r="BM302" s="135"/>
      <c r="BN302" s="135"/>
      <c r="BO302" s="135"/>
      <c r="BP302" s="135"/>
      <c r="BQ302" s="135"/>
      <c r="BR302" s="135"/>
      <c r="BS302" s="20"/>
      <c r="BT302" s="20"/>
      <c r="BU302" s="8"/>
      <c r="BV302" s="20"/>
      <c r="BW302" s="20"/>
      <c r="CA302" s="136"/>
      <c r="CB302" s="135"/>
      <c r="CC302" s="135"/>
      <c r="CD302" s="135"/>
      <c r="CE302" s="6"/>
      <c r="CF302" s="6"/>
      <c r="CG302" s="135"/>
      <c r="CH302" s="135"/>
      <c r="CI302" s="135"/>
      <c r="CJ302" s="135"/>
      <c r="CK302" s="135"/>
      <c r="CL302" s="135"/>
      <c r="CM302" s="135"/>
      <c r="CN302" s="135"/>
      <c r="CO302" s="135"/>
      <c r="CP302" s="135"/>
      <c r="CQ302" s="135"/>
      <c r="CR302" s="135"/>
      <c r="CW302" s="135"/>
      <c r="CX302" s="135"/>
      <c r="CY302" s="135"/>
      <c r="CZ302" s="135"/>
      <c r="DA302" s="135"/>
      <c r="DB302" s="135"/>
      <c r="DC302" s="135"/>
      <c r="DD302" s="135"/>
      <c r="DE302" s="135"/>
      <c r="DF302" s="135"/>
      <c r="DG302" s="135"/>
      <c r="DH302" s="135"/>
      <c r="DI302" s="135"/>
      <c r="DJ302" s="135"/>
      <c r="DK302" s="135"/>
      <c r="DL302" s="135"/>
      <c r="DM302" s="6"/>
      <c r="DN302" s="6"/>
      <c r="DS302" s="135"/>
      <c r="DT302" s="135"/>
      <c r="DU302" s="135"/>
      <c r="DV302" s="135"/>
      <c r="DW302" s="135"/>
      <c r="DX302" s="135"/>
      <c r="DY302" s="135"/>
      <c r="DZ302" s="135"/>
      <c r="EA302" s="135"/>
      <c r="EB302" s="135"/>
      <c r="EC302" s="135"/>
      <c r="ED302" s="135"/>
      <c r="EE302" s="135"/>
      <c r="EF302" s="135"/>
      <c r="EG302" s="135"/>
      <c r="EH302" s="135"/>
      <c r="EI302" s="135"/>
      <c r="EJ302" s="135"/>
      <c r="EK302" s="135"/>
      <c r="EL302" s="135"/>
      <c r="EM302" s="135"/>
      <c r="EN302" s="135"/>
      <c r="EO302" s="135"/>
      <c r="EP302" s="135"/>
      <c r="EQ302" s="135"/>
      <c r="ER302" s="135"/>
      <c r="ES302" s="135"/>
      <c r="ET302" s="135"/>
    </row>
    <row r="303" spans="2:150" x14ac:dyDescent="0.25"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27"/>
      <c r="O303" s="372"/>
      <c r="P303" s="367"/>
      <c r="Q303" s="367"/>
      <c r="R303" s="61">
        <v>1300</v>
      </c>
      <c r="S303" s="14">
        <v>2303.2460000000001</v>
      </c>
      <c r="T303" s="14">
        <v>36.235889999999998</v>
      </c>
      <c r="U303" s="252">
        <v>2297.2416000607386</v>
      </c>
      <c r="V303" s="253">
        <v>36.319673128537367</v>
      </c>
      <c r="W303" s="2">
        <f t="shared" si="75"/>
        <v>0.26069294983086805</v>
      </c>
      <c r="X303" s="37">
        <f t="shared" si="75"/>
        <v>0.23121587061162174</v>
      </c>
      <c r="Y303" s="215">
        <f t="shared" si="78"/>
        <v>36.052818630603205</v>
      </c>
      <c r="Z303" s="217">
        <f t="shared" si="78"/>
        <v>7.0196126275093923E-3</v>
      </c>
      <c r="AA303" s="223"/>
      <c r="AB303" s="23"/>
      <c r="AC303" s="372"/>
      <c r="AD303" s="367"/>
      <c r="AE303" s="367"/>
      <c r="AF303" s="61">
        <v>1300</v>
      </c>
      <c r="AG303" s="14">
        <v>2452.201</v>
      </c>
      <c r="AH303" s="14">
        <v>36.386870000000002</v>
      </c>
      <c r="AI303" s="252">
        <v>2480.7813698249129</v>
      </c>
      <c r="AJ303" s="253">
        <v>36.310975660874405</v>
      </c>
      <c r="AK303" s="2">
        <f t="shared" si="76"/>
        <v>1.1654986611991778</v>
      </c>
      <c r="AL303" s="37">
        <f t="shared" si="76"/>
        <v>0.20857616806720897</v>
      </c>
      <c r="AM303" s="215">
        <f t="shared" si="79"/>
        <v>816.83753932878903</v>
      </c>
      <c r="AN303" s="217">
        <f t="shared" si="79"/>
        <v>5.7599507113111001E-3</v>
      </c>
      <c r="AO303" s="223"/>
      <c r="AP303" s="23"/>
      <c r="AQ303" s="372"/>
      <c r="AR303" s="367"/>
      <c r="AS303" s="367"/>
      <c r="AT303" s="61">
        <v>1300</v>
      </c>
      <c r="AU303" s="14">
        <v>2291.982</v>
      </c>
      <c r="AV303" s="14">
        <v>36.238950000000003</v>
      </c>
      <c r="AW303" s="252">
        <v>2282.3289958955161</v>
      </c>
      <c r="AX303" s="253">
        <v>36.286098646876589</v>
      </c>
      <c r="AY303" s="2">
        <f t="shared" si="77"/>
        <v>0.42116404511396238</v>
      </c>
      <c r="AZ303" s="37">
        <f t="shared" si="77"/>
        <v>0.13010489232327657</v>
      </c>
      <c r="BA303" s="215">
        <f t="shared" si="80"/>
        <v>93.180488241182985</v>
      </c>
      <c r="BB303" s="217">
        <f t="shared" si="80"/>
        <v>2.2229949022930066E-3</v>
      </c>
      <c r="BC303" s="223"/>
      <c r="BD303" s="23"/>
      <c r="BE303" s="136"/>
      <c r="BF303" s="136"/>
      <c r="BG303" s="136"/>
      <c r="BH303" s="136"/>
      <c r="BI303" s="136"/>
      <c r="BJ303" s="135"/>
      <c r="BK303" s="135"/>
      <c r="BL303" s="135"/>
      <c r="BM303" s="135"/>
      <c r="BN303" s="135"/>
      <c r="BO303" s="135"/>
      <c r="BP303" s="135"/>
      <c r="BQ303" s="135"/>
      <c r="BR303" s="135"/>
      <c r="BS303" s="20"/>
      <c r="BT303" s="20"/>
      <c r="BU303" s="8"/>
      <c r="BV303" s="20"/>
      <c r="BW303" s="20"/>
      <c r="CA303" s="136"/>
      <c r="CB303" s="135"/>
      <c r="CC303" s="135"/>
      <c r="CD303" s="135"/>
      <c r="CE303" s="6"/>
      <c r="CF303" s="6"/>
      <c r="CG303" s="135"/>
      <c r="CH303" s="135"/>
      <c r="CI303" s="135"/>
      <c r="CJ303" s="135"/>
      <c r="CK303" s="135"/>
      <c r="CL303" s="135"/>
      <c r="CM303" s="135"/>
      <c r="CN303" s="135"/>
      <c r="CO303" s="135"/>
      <c r="CP303" s="135"/>
      <c r="CQ303" s="135"/>
      <c r="CR303" s="135"/>
      <c r="CW303" s="135"/>
      <c r="CX303" s="135"/>
      <c r="CY303" s="135"/>
      <c r="CZ303" s="135"/>
      <c r="DA303" s="135"/>
      <c r="DB303" s="135"/>
      <c r="DC303" s="135"/>
      <c r="DD303" s="135"/>
      <c r="DE303" s="135"/>
      <c r="DF303" s="135"/>
      <c r="DG303" s="135"/>
      <c r="DH303" s="135"/>
      <c r="DI303" s="135"/>
      <c r="DJ303" s="135"/>
      <c r="DK303" s="135"/>
      <c r="DL303" s="135"/>
      <c r="DM303" s="6"/>
      <c r="DN303" s="6"/>
      <c r="DS303" s="135"/>
      <c r="DT303" s="135"/>
      <c r="DU303" s="135"/>
      <c r="DV303" s="135"/>
      <c r="DW303" s="135"/>
      <c r="DX303" s="135"/>
      <c r="DY303" s="135"/>
      <c r="DZ303" s="135"/>
      <c r="EA303" s="135"/>
      <c r="EB303" s="135"/>
      <c r="EC303" s="135"/>
      <c r="ED303" s="135"/>
      <c r="EE303" s="135"/>
      <c r="EF303" s="135"/>
      <c r="EG303" s="135"/>
      <c r="EH303" s="135"/>
      <c r="EI303" s="135"/>
      <c r="EJ303" s="135"/>
      <c r="EK303" s="135"/>
      <c r="EL303" s="135"/>
      <c r="EM303" s="135"/>
      <c r="EN303" s="135"/>
      <c r="EO303" s="135"/>
      <c r="EP303" s="135"/>
      <c r="EQ303" s="135"/>
      <c r="ER303" s="135"/>
      <c r="ES303" s="135"/>
      <c r="ET303" s="135"/>
    </row>
    <row r="304" spans="2:150" x14ac:dyDescent="0.25"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27"/>
      <c r="O304" s="372"/>
      <c r="P304" s="367"/>
      <c r="Q304" s="367"/>
      <c r="R304" s="61">
        <v>1350</v>
      </c>
      <c r="S304" s="14">
        <v>2289.1129999999998</v>
      </c>
      <c r="T304" s="14">
        <v>35.735810000000001</v>
      </c>
      <c r="U304" s="252">
        <v>2283.3837705551955</v>
      </c>
      <c r="V304" s="253">
        <v>35.768790225520867</v>
      </c>
      <c r="W304" s="2">
        <f t="shared" si="75"/>
        <v>0.25028163506145534</v>
      </c>
      <c r="X304" s="37">
        <f t="shared" si="75"/>
        <v>9.2289010717446204E-2</v>
      </c>
      <c r="Y304" s="215">
        <f t="shared" si="78"/>
        <v>32.824070031212955</v>
      </c>
      <c r="Z304" s="217">
        <f t="shared" si="78"/>
        <v>1.0876952754071952E-3</v>
      </c>
      <c r="AA304" s="223"/>
      <c r="AB304" s="23"/>
      <c r="AC304" s="372"/>
      <c r="AD304" s="367"/>
      <c r="AE304" s="367"/>
      <c r="AF304" s="61">
        <v>1350</v>
      </c>
      <c r="AG304" s="14">
        <v>2437.1550000000002</v>
      </c>
      <c r="AH304" s="14">
        <v>35.89508</v>
      </c>
      <c r="AI304" s="252">
        <v>2467.3828699464138</v>
      </c>
      <c r="AJ304" s="253">
        <v>35.760293866964695</v>
      </c>
      <c r="AK304" s="2">
        <f t="shared" si="76"/>
        <v>1.2402932905955364</v>
      </c>
      <c r="AL304" s="37">
        <f t="shared" si="76"/>
        <v>0.37550029986088762</v>
      </c>
      <c r="AM304" s="215">
        <f t="shared" si="79"/>
        <v>913.72412149729746</v>
      </c>
      <c r="AN304" s="217">
        <f t="shared" si="79"/>
        <v>1.8167301658611076E-2</v>
      </c>
      <c r="AO304" s="223"/>
      <c r="AP304" s="23"/>
      <c r="AQ304" s="372"/>
      <c r="AR304" s="367"/>
      <c r="AS304" s="367"/>
      <c r="AT304" s="61">
        <v>1350</v>
      </c>
      <c r="AU304" s="14">
        <v>2277.9209999999998</v>
      </c>
      <c r="AV304" s="14">
        <v>35.740340000000003</v>
      </c>
      <c r="AW304" s="252">
        <v>2268.4386196404039</v>
      </c>
      <c r="AX304" s="253">
        <v>35.735048880284012</v>
      </c>
      <c r="AY304" s="2">
        <f t="shared" si="77"/>
        <v>0.41627345108087316</v>
      </c>
      <c r="AZ304" s="37">
        <f t="shared" si="77"/>
        <v>1.480433514620034E-2</v>
      </c>
      <c r="BA304" s="215">
        <f t="shared" si="80"/>
        <v>89.915537284050757</v>
      </c>
      <c r="BB304" s="217">
        <f t="shared" si="80"/>
        <v>2.7995947848953963E-5</v>
      </c>
      <c r="BC304" s="223"/>
      <c r="BD304" s="23"/>
      <c r="BE304" s="136"/>
      <c r="BF304" s="136"/>
      <c r="BG304" s="136"/>
      <c r="BH304" s="136"/>
      <c r="BI304" s="136"/>
      <c r="BJ304" s="135"/>
      <c r="BK304" s="135"/>
      <c r="BL304" s="135"/>
      <c r="BM304" s="135"/>
      <c r="BN304" s="135"/>
      <c r="BO304" s="135"/>
      <c r="BP304" s="135"/>
      <c r="BQ304" s="135"/>
      <c r="BR304" s="135"/>
      <c r="BS304" s="20"/>
      <c r="BT304" s="20"/>
      <c r="BU304" s="8"/>
      <c r="BV304" s="20"/>
      <c r="BW304" s="20"/>
      <c r="CA304" s="136"/>
      <c r="CB304" s="135"/>
      <c r="CC304" s="135"/>
      <c r="CD304" s="135"/>
      <c r="CE304" s="6"/>
      <c r="CF304" s="6"/>
      <c r="CG304" s="135"/>
      <c r="CH304" s="135"/>
      <c r="CI304" s="135"/>
      <c r="CJ304" s="135"/>
      <c r="CK304" s="135"/>
      <c r="CL304" s="135"/>
      <c r="CM304" s="135"/>
      <c r="CN304" s="135"/>
      <c r="CO304" s="135"/>
      <c r="CP304" s="135"/>
      <c r="CQ304" s="135"/>
      <c r="CR304" s="135"/>
      <c r="CW304" s="135"/>
      <c r="CX304" s="135"/>
      <c r="CY304" s="135"/>
      <c r="CZ304" s="135"/>
      <c r="DA304" s="135"/>
      <c r="DB304" s="135"/>
      <c r="DC304" s="135"/>
      <c r="DD304" s="135"/>
      <c r="DE304" s="135"/>
      <c r="DF304" s="135"/>
      <c r="DG304" s="135"/>
      <c r="DH304" s="135"/>
      <c r="DI304" s="135"/>
      <c r="DJ304" s="135"/>
      <c r="DK304" s="135"/>
      <c r="DL304" s="135"/>
      <c r="DM304" s="6"/>
      <c r="DN304" s="6"/>
      <c r="DS304" s="135"/>
      <c r="DT304" s="135"/>
      <c r="DU304" s="135"/>
      <c r="DV304" s="135"/>
      <c r="DW304" s="135"/>
      <c r="DX304" s="135"/>
      <c r="DY304" s="135"/>
      <c r="DZ304" s="135"/>
      <c r="EA304" s="135"/>
      <c r="EB304" s="135"/>
      <c r="EC304" s="135"/>
      <c r="ED304" s="135"/>
      <c r="EE304" s="135"/>
      <c r="EF304" s="135"/>
      <c r="EG304" s="135"/>
      <c r="EH304" s="135"/>
      <c r="EI304" s="135"/>
      <c r="EJ304" s="135"/>
      <c r="EK304" s="135"/>
      <c r="EL304" s="135"/>
      <c r="EM304" s="135"/>
      <c r="EN304" s="135"/>
      <c r="EO304" s="135"/>
      <c r="EP304" s="135"/>
      <c r="EQ304" s="135"/>
      <c r="ER304" s="135"/>
      <c r="ES304" s="135"/>
      <c r="ET304" s="135"/>
    </row>
    <row r="305" spans="2:150" x14ac:dyDescent="0.25"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27"/>
      <c r="O305" s="372"/>
      <c r="P305" s="367"/>
      <c r="Q305" s="367"/>
      <c r="R305" s="61">
        <v>1400</v>
      </c>
      <c r="S305" s="14">
        <v>2273.6770000000001</v>
      </c>
      <c r="T305" s="14">
        <v>35.187019999999997</v>
      </c>
      <c r="U305" s="252">
        <v>2269.5680703016528</v>
      </c>
      <c r="V305" s="253">
        <v>35.217380216225266</v>
      </c>
      <c r="W305" s="2">
        <f t="shared" si="75"/>
        <v>0.18071738854495648</v>
      </c>
      <c r="X305" s="37">
        <f t="shared" si="75"/>
        <v>8.6282430922734424E-2</v>
      </c>
      <c r="Y305" s="215">
        <f t="shared" si="78"/>
        <v>16.883303265960521</v>
      </c>
      <c r="Z305" s="217">
        <f t="shared" si="78"/>
        <v>9.2174272924507147E-4</v>
      </c>
      <c r="AA305" s="223"/>
      <c r="AB305" s="23"/>
      <c r="AC305" s="372"/>
      <c r="AD305" s="367"/>
      <c r="AE305" s="367"/>
      <c r="AF305" s="61">
        <v>1400</v>
      </c>
      <c r="AG305" s="14">
        <v>2420.7170000000001</v>
      </c>
      <c r="AH305" s="14">
        <v>35.355179999999997</v>
      </c>
      <c r="AI305" s="252">
        <v>2454.0276178038739</v>
      </c>
      <c r="AJ305" s="253">
        <v>35.209099488364728</v>
      </c>
      <c r="AK305" s="2">
        <f t="shared" si="76"/>
        <v>1.3760641084386902</v>
      </c>
      <c r="AL305" s="37">
        <f t="shared" si="76"/>
        <v>0.41317994035179234</v>
      </c>
      <c r="AM305" s="215">
        <f t="shared" si="79"/>
        <v>1109.5972584757549</v>
      </c>
      <c r="AN305" s="217">
        <f t="shared" si="79"/>
        <v>2.1339515879621906E-2</v>
      </c>
      <c r="AO305" s="223"/>
      <c r="AP305" s="23"/>
      <c r="AQ305" s="372"/>
      <c r="AR305" s="367"/>
      <c r="AS305" s="367"/>
      <c r="AT305" s="61">
        <v>1400</v>
      </c>
      <c r="AU305" s="14">
        <v>2262.5630000000001</v>
      </c>
      <c r="AV305" s="14">
        <v>35.193040000000003</v>
      </c>
      <c r="AW305" s="252">
        <v>2254.5903146363557</v>
      </c>
      <c r="AX305" s="253">
        <v>35.183500001634428</v>
      </c>
      <c r="AY305" s="2">
        <f t="shared" si="77"/>
        <v>0.35237407151289751</v>
      </c>
      <c r="AZ305" s="37">
        <f t="shared" si="77"/>
        <v>2.7107628001375516E-2</v>
      </c>
      <c r="BA305" s="215">
        <f t="shared" si="80"/>
        <v>63.563711907668988</v>
      </c>
      <c r="BB305" s="217">
        <f t="shared" si="80"/>
        <v>9.1011568815179135E-5</v>
      </c>
      <c r="BC305" s="223"/>
      <c r="BD305" s="23"/>
      <c r="BE305" s="136"/>
      <c r="BF305" s="136"/>
      <c r="BG305" s="136"/>
      <c r="BH305" s="136"/>
      <c r="BI305" s="136"/>
      <c r="BJ305" s="135"/>
      <c r="BK305" s="135"/>
      <c r="BL305" s="135"/>
      <c r="BM305" s="135"/>
      <c r="BN305" s="135"/>
      <c r="BO305" s="135"/>
      <c r="BP305" s="135"/>
      <c r="BQ305" s="135"/>
      <c r="BR305" s="135"/>
      <c r="BS305" s="20"/>
      <c r="BT305" s="20"/>
      <c r="BU305" s="8"/>
      <c r="BV305" s="20"/>
      <c r="BW305" s="20"/>
      <c r="CA305" s="136"/>
      <c r="CB305" s="135"/>
      <c r="CC305" s="135"/>
      <c r="CD305" s="135"/>
      <c r="CE305" s="6"/>
      <c r="CF305" s="6"/>
      <c r="CG305" s="135"/>
      <c r="CH305" s="135"/>
      <c r="CI305" s="135"/>
      <c r="CJ305" s="135"/>
      <c r="CK305" s="135"/>
      <c r="CL305" s="135"/>
      <c r="CM305" s="135"/>
      <c r="CN305" s="135"/>
      <c r="CO305" s="135"/>
      <c r="CP305" s="135"/>
      <c r="CQ305" s="135"/>
      <c r="CR305" s="135"/>
      <c r="CW305" s="135"/>
      <c r="CX305" s="135"/>
      <c r="CY305" s="135"/>
      <c r="CZ305" s="135"/>
      <c r="DA305" s="135"/>
      <c r="DB305" s="135"/>
      <c r="DC305" s="135"/>
      <c r="DD305" s="135"/>
      <c r="DE305" s="135"/>
      <c r="DF305" s="135"/>
      <c r="DG305" s="135"/>
      <c r="DH305" s="135"/>
      <c r="DI305" s="135"/>
      <c r="DJ305" s="135"/>
      <c r="DK305" s="135"/>
      <c r="DL305" s="135"/>
      <c r="DM305" s="6"/>
      <c r="DN305" s="6"/>
      <c r="DS305" s="135"/>
      <c r="DT305" s="135"/>
      <c r="DU305" s="135"/>
      <c r="DV305" s="135"/>
      <c r="DW305" s="135"/>
      <c r="DX305" s="135"/>
      <c r="DY305" s="135"/>
      <c r="DZ305" s="135"/>
      <c r="EA305" s="135"/>
      <c r="EB305" s="135"/>
      <c r="EC305" s="135"/>
      <c r="ED305" s="135"/>
      <c r="EE305" s="135"/>
      <c r="EF305" s="135"/>
      <c r="EG305" s="135"/>
      <c r="EH305" s="135"/>
      <c r="EI305" s="135"/>
      <c r="EJ305" s="135"/>
      <c r="EK305" s="135"/>
      <c r="EL305" s="135"/>
      <c r="EM305" s="135"/>
      <c r="EN305" s="135"/>
      <c r="EO305" s="135"/>
      <c r="EP305" s="135"/>
      <c r="EQ305" s="135"/>
      <c r="ER305" s="135"/>
      <c r="ES305" s="135"/>
      <c r="ET305" s="135"/>
    </row>
    <row r="306" spans="2:150" x14ac:dyDescent="0.25"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27"/>
      <c r="O306" s="372"/>
      <c r="P306" s="367"/>
      <c r="Q306" s="367"/>
      <c r="R306" s="61">
        <v>1450</v>
      </c>
      <c r="S306" s="14">
        <v>2259.6289999999999</v>
      </c>
      <c r="T306" s="14">
        <v>34.694139999999997</v>
      </c>
      <c r="U306" s="252">
        <v>2255.7946778628148</v>
      </c>
      <c r="V306" s="253">
        <v>34.665534376891891</v>
      </c>
      <c r="W306" s="2">
        <f t="shared" si="75"/>
        <v>0.16968812743973255</v>
      </c>
      <c r="X306" s="37">
        <f t="shared" si="75"/>
        <v>8.2450878183192369E-2</v>
      </c>
      <c r="Y306" s="215">
        <f t="shared" si="78"/>
        <v>14.702026251708128</v>
      </c>
      <c r="Z306" s="217">
        <f t="shared" si="78"/>
        <v>8.1828167340302032E-4</v>
      </c>
      <c r="AA306" s="223"/>
      <c r="AB306" s="23"/>
      <c r="AC306" s="372"/>
      <c r="AD306" s="367"/>
      <c r="AE306" s="367"/>
      <c r="AF306" s="61">
        <v>1450</v>
      </c>
      <c r="AG306" s="14">
        <v>2405.7559999999999</v>
      </c>
      <c r="AH306" s="14">
        <v>34.848199999999999</v>
      </c>
      <c r="AI306" s="252">
        <v>2440.7157927293356</v>
      </c>
      <c r="AJ306" s="253">
        <v>34.657481802507469</v>
      </c>
      <c r="AK306" s="2">
        <f t="shared" si="76"/>
        <v>1.4531728375336375</v>
      </c>
      <c r="AL306" s="37">
        <f t="shared" si="76"/>
        <v>0.54728277928997593</v>
      </c>
      <c r="AM306" s="215">
        <f t="shared" si="79"/>
        <v>1222.1871076781156</v>
      </c>
      <c r="AN306" s="217">
        <f t="shared" si="79"/>
        <v>3.6373430854799445E-2</v>
      </c>
      <c r="AO306" s="223"/>
      <c r="AP306" s="23"/>
      <c r="AQ306" s="372"/>
      <c r="AR306" s="367"/>
      <c r="AS306" s="367"/>
      <c r="AT306" s="61">
        <v>1450</v>
      </c>
      <c r="AU306" s="14">
        <v>2248.5859999999998</v>
      </c>
      <c r="AV306" s="14">
        <v>34.701430000000002</v>
      </c>
      <c r="AW306" s="252">
        <v>2240.7842554026661</v>
      </c>
      <c r="AX306" s="253">
        <v>34.631539376615883</v>
      </c>
      <c r="AY306" s="2">
        <f t="shared" si="77"/>
        <v>0.3469622508249055</v>
      </c>
      <c r="AZ306" s="37">
        <f t="shared" si="77"/>
        <v>0.20140560024217605</v>
      </c>
      <c r="BA306" s="215">
        <f t="shared" si="80"/>
        <v>60.867218762025715</v>
      </c>
      <c r="BB306" s="217">
        <f t="shared" si="80"/>
        <v>4.8846992370206992E-3</v>
      </c>
      <c r="BC306" s="223"/>
      <c r="BD306" s="23"/>
      <c r="BE306" s="136"/>
      <c r="BF306" s="136"/>
      <c r="BG306" s="136"/>
      <c r="BH306" s="136"/>
      <c r="BI306" s="136"/>
      <c r="BJ306" s="135"/>
      <c r="BK306" s="135"/>
      <c r="BL306" s="135"/>
      <c r="BM306" s="135"/>
      <c r="BN306" s="135"/>
      <c r="BO306" s="135"/>
      <c r="BP306" s="135"/>
      <c r="BQ306" s="135"/>
      <c r="BR306" s="135"/>
      <c r="BS306" s="20"/>
      <c r="BT306" s="20"/>
      <c r="BU306" s="8"/>
      <c r="BV306" s="20"/>
      <c r="BW306" s="20"/>
      <c r="CA306" s="136"/>
      <c r="CB306" s="135"/>
      <c r="CC306" s="135"/>
      <c r="CD306" s="135"/>
      <c r="CE306" s="6"/>
      <c r="CF306" s="6"/>
      <c r="CG306" s="135"/>
      <c r="CH306" s="135"/>
      <c r="CI306" s="135"/>
      <c r="CJ306" s="135"/>
      <c r="CK306" s="135"/>
      <c r="CL306" s="135"/>
      <c r="CM306" s="135"/>
      <c r="CN306" s="135"/>
      <c r="CO306" s="135"/>
      <c r="CP306" s="135"/>
      <c r="CQ306" s="135"/>
      <c r="CR306" s="135"/>
      <c r="CW306" s="135"/>
      <c r="CX306" s="135"/>
      <c r="CY306" s="135"/>
      <c r="CZ306" s="135"/>
      <c r="DA306" s="135"/>
      <c r="DB306" s="135"/>
      <c r="DC306" s="135"/>
      <c r="DD306" s="135"/>
      <c r="DE306" s="135"/>
      <c r="DF306" s="135"/>
      <c r="DG306" s="135"/>
      <c r="DH306" s="135"/>
      <c r="DI306" s="135"/>
      <c r="DJ306" s="135"/>
      <c r="DK306" s="135"/>
      <c r="DL306" s="135"/>
      <c r="DM306" s="6"/>
      <c r="DN306" s="6"/>
      <c r="DS306" s="135"/>
      <c r="DT306" s="135"/>
      <c r="DU306" s="135"/>
      <c r="DV306" s="135"/>
      <c r="DW306" s="135"/>
      <c r="DX306" s="135"/>
      <c r="DY306" s="135"/>
      <c r="DZ306" s="135"/>
      <c r="EA306" s="135"/>
      <c r="EB306" s="135"/>
      <c r="EC306" s="135"/>
      <c r="ED306" s="135"/>
      <c r="EE306" s="135"/>
      <c r="EF306" s="135"/>
      <c r="EG306" s="135"/>
      <c r="EH306" s="135"/>
      <c r="EI306" s="135"/>
      <c r="EJ306" s="135"/>
      <c r="EK306" s="135"/>
      <c r="EL306" s="135"/>
      <c r="EM306" s="135"/>
      <c r="EN306" s="135"/>
      <c r="EO306" s="135"/>
      <c r="EP306" s="135"/>
      <c r="EQ306" s="135"/>
      <c r="ER306" s="135"/>
      <c r="ES306" s="135"/>
      <c r="ET306" s="135"/>
    </row>
    <row r="307" spans="2:150" x14ac:dyDescent="0.25"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27"/>
      <c r="O307" s="372"/>
      <c r="P307" s="367"/>
      <c r="Q307" s="367"/>
      <c r="R307" s="61">
        <v>1500</v>
      </c>
      <c r="S307" s="14">
        <v>2245.6170000000002</v>
      </c>
      <c r="T307" s="14">
        <v>34.199809999999999</v>
      </c>
      <c r="U307" s="252">
        <v>2242.0637595355006</v>
      </c>
      <c r="V307" s="253">
        <v>34.113328220985245</v>
      </c>
      <c r="W307" s="2">
        <f t="shared" ref="W307:X311" si="81">ABS(S307-U307)/S307*100</f>
        <v>0.1582300305216604</v>
      </c>
      <c r="X307" s="37">
        <f t="shared" si="81"/>
        <v>0.25287210371857055</v>
      </c>
      <c r="Y307" s="215">
        <f t="shared" si="78"/>
        <v>12.625517798557297</v>
      </c>
      <c r="Z307" s="217">
        <f t="shared" si="78"/>
        <v>7.4790981015567569E-3</v>
      </c>
      <c r="AA307" s="223"/>
      <c r="AB307" s="23"/>
      <c r="AC307" s="372"/>
      <c r="AD307" s="367"/>
      <c r="AE307" s="367"/>
      <c r="AF307" s="61">
        <v>1500</v>
      </c>
      <c r="AG307" s="14">
        <v>2390.8310000000001</v>
      </c>
      <c r="AH307" s="14">
        <v>34.337670000000003</v>
      </c>
      <c r="AI307" s="252">
        <v>2427.4475620692401</v>
      </c>
      <c r="AJ307" s="253">
        <v>34.10551461126424</v>
      </c>
      <c r="AK307" s="2">
        <f t="shared" ref="AK307:AL311" si="82">ABS(AG307-AI307)/AG307*100</f>
        <v>1.5315412117895404</v>
      </c>
      <c r="AL307" s="37">
        <f t="shared" si="82"/>
        <v>0.67609534582795616</v>
      </c>
      <c r="AM307" s="215">
        <f t="shared" si="79"/>
        <v>1340.7726177705047</v>
      </c>
      <c r="AN307" s="217">
        <f t="shared" si="79"/>
        <v>5.3896124519052936E-2</v>
      </c>
      <c r="AO307" s="223"/>
      <c r="AP307" s="23"/>
      <c r="AQ307" s="372"/>
      <c r="AR307" s="367"/>
      <c r="AS307" s="367"/>
      <c r="AT307" s="61">
        <v>1500</v>
      </c>
      <c r="AU307" s="14">
        <v>2234.645</v>
      </c>
      <c r="AV307" s="14">
        <v>34.208399999999997</v>
      </c>
      <c r="AW307" s="252">
        <v>2227.0206047272554</v>
      </c>
      <c r="AX307" s="253">
        <v>34.079239112348311</v>
      </c>
      <c r="AY307" s="2">
        <f t="shared" ref="AY307:AZ311" si="83">ABS(AU307-AW307)/AU307*100</f>
        <v>0.34119044737506632</v>
      </c>
      <c r="AZ307" s="37">
        <f t="shared" si="83"/>
        <v>0.37757067752857809</v>
      </c>
      <c r="BA307" s="215">
        <f t="shared" si="80"/>
        <v>58.131403275049443</v>
      </c>
      <c r="BB307" s="217">
        <f t="shared" si="80"/>
        <v>1.6682534898971479E-2</v>
      </c>
      <c r="BC307" s="223"/>
      <c r="BD307" s="23"/>
      <c r="BE307" s="136"/>
      <c r="BF307" s="136"/>
      <c r="BG307" s="136"/>
      <c r="BH307" s="136"/>
      <c r="BI307" s="136"/>
      <c r="BJ307" s="135"/>
      <c r="BK307" s="135"/>
      <c r="BL307" s="135"/>
      <c r="BM307" s="135"/>
      <c r="BN307" s="135"/>
      <c r="BO307" s="135"/>
      <c r="BP307" s="135"/>
      <c r="BQ307" s="135"/>
      <c r="BR307" s="135"/>
      <c r="BS307" s="20"/>
      <c r="BT307" s="20"/>
      <c r="BU307" s="8"/>
      <c r="BV307" s="20"/>
      <c r="BW307" s="20"/>
      <c r="CA307" s="136"/>
      <c r="CB307" s="135"/>
      <c r="CC307" s="135"/>
      <c r="CD307" s="135"/>
      <c r="CE307" s="6"/>
      <c r="CF307" s="6"/>
      <c r="CG307" s="135"/>
      <c r="CH307" s="135"/>
      <c r="CI307" s="135"/>
      <c r="CJ307" s="135"/>
      <c r="CK307" s="135"/>
      <c r="CL307" s="135"/>
      <c r="CM307" s="135"/>
      <c r="CN307" s="135"/>
      <c r="CO307" s="135"/>
      <c r="CP307" s="135"/>
      <c r="CQ307" s="135"/>
      <c r="CR307" s="135"/>
      <c r="CW307" s="135"/>
      <c r="CX307" s="135"/>
      <c r="CY307" s="135"/>
      <c r="CZ307" s="135"/>
      <c r="DA307" s="135"/>
      <c r="DB307" s="135"/>
      <c r="DC307" s="135"/>
      <c r="DD307" s="135"/>
      <c r="DE307" s="135"/>
      <c r="DF307" s="135"/>
      <c r="DG307" s="135"/>
      <c r="DH307" s="135"/>
      <c r="DI307" s="135"/>
      <c r="DJ307" s="135"/>
      <c r="DK307" s="135"/>
      <c r="DL307" s="135"/>
      <c r="DM307" s="6"/>
      <c r="DN307" s="6"/>
      <c r="DS307" s="135"/>
      <c r="DT307" s="135"/>
      <c r="DU307" s="135"/>
      <c r="DV307" s="135"/>
      <c r="DW307" s="135"/>
      <c r="DX307" s="135"/>
      <c r="DY307" s="135"/>
      <c r="DZ307" s="135"/>
      <c r="EA307" s="135"/>
      <c r="EB307" s="135"/>
      <c r="EC307" s="135"/>
      <c r="ED307" s="135"/>
      <c r="EE307" s="135"/>
      <c r="EF307" s="135"/>
      <c r="EG307" s="135"/>
      <c r="EH307" s="135"/>
      <c r="EI307" s="135"/>
      <c r="EJ307" s="135"/>
      <c r="EK307" s="135"/>
      <c r="EL307" s="135"/>
      <c r="EM307" s="135"/>
      <c r="EN307" s="135"/>
      <c r="EO307" s="135"/>
      <c r="EP307" s="135"/>
      <c r="EQ307" s="135"/>
      <c r="ER307" s="135"/>
      <c r="ES307" s="135"/>
      <c r="ET307" s="135"/>
    </row>
    <row r="308" spans="2:150" x14ac:dyDescent="0.25"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27"/>
      <c r="O308" s="372"/>
      <c r="P308" s="367"/>
      <c r="Q308" s="367"/>
      <c r="R308" s="61">
        <v>1550</v>
      </c>
      <c r="S308" s="14">
        <v>2231.6419999999998</v>
      </c>
      <c r="T308" s="14">
        <v>33.700000000000003</v>
      </c>
      <c r="U308" s="252">
        <v>2228.3754715152304</v>
      </c>
      <c r="V308" s="253">
        <v>33.560824208512919</v>
      </c>
      <c r="W308" s="2">
        <f t="shared" si="81"/>
        <v>0.14637331994869357</v>
      </c>
      <c r="X308" s="37">
        <f t="shared" si="81"/>
        <v>0.4129845444720584</v>
      </c>
      <c r="Y308" s="215">
        <f t="shared" si="78"/>
        <v>10.670208341810028</v>
      </c>
      <c r="Z308" s="217">
        <f t="shared" si="78"/>
        <v>1.93699009360562E-2</v>
      </c>
      <c r="AA308" s="223"/>
      <c r="AB308" s="23"/>
      <c r="AC308" s="372"/>
      <c r="AD308" s="367"/>
      <c r="AE308" s="367"/>
      <c r="AF308" s="61">
        <v>1550</v>
      </c>
      <c r="AG308" s="14">
        <v>2375.944</v>
      </c>
      <c r="AH308" s="14">
        <v>33.826560000000001</v>
      </c>
      <c r="AI308" s="252">
        <v>2414.2230833097142</v>
      </c>
      <c r="AJ308" s="253">
        <v>33.553258911992991</v>
      </c>
      <c r="AK308" s="2">
        <f t="shared" si="82"/>
        <v>1.6111105021715251</v>
      </c>
      <c r="AL308" s="37">
        <f t="shared" si="82"/>
        <v>0.80794821586058319</v>
      </c>
      <c r="AM308" s="215">
        <f t="shared" si="79"/>
        <v>1465.288219032042</v>
      </c>
      <c r="AN308" s="217">
        <f t="shared" si="79"/>
        <v>7.4693484705815258E-2</v>
      </c>
      <c r="AO308" s="223"/>
      <c r="AP308" s="23"/>
      <c r="AQ308" s="372"/>
      <c r="AR308" s="367"/>
      <c r="AS308" s="367"/>
      <c r="AT308" s="61">
        <v>1550</v>
      </c>
      <c r="AU308" s="14">
        <v>2220.7420000000002</v>
      </c>
      <c r="AV308" s="14">
        <v>33.69258</v>
      </c>
      <c r="AW308" s="252">
        <v>2213.2995157623718</v>
      </c>
      <c r="AX308" s="253">
        <v>33.526658710017216</v>
      </c>
      <c r="AY308" s="2">
        <f t="shared" si="83"/>
        <v>0.33513502413285184</v>
      </c>
      <c r="AZ308" s="37">
        <f t="shared" si="83"/>
        <v>0.49245646959295947</v>
      </c>
      <c r="BA308" s="215">
        <f t="shared" si="80"/>
        <v>55.390571627346858</v>
      </c>
      <c r="BB308" s="217">
        <f t="shared" si="80"/>
        <v>2.752987446955095E-2</v>
      </c>
      <c r="BC308" s="223"/>
      <c r="BD308" s="23"/>
      <c r="BE308" s="136"/>
      <c r="BF308" s="136"/>
      <c r="BG308" s="136"/>
      <c r="BH308" s="136"/>
      <c r="BI308" s="136"/>
      <c r="BJ308" s="135"/>
      <c r="BK308" s="135"/>
      <c r="BL308" s="135"/>
      <c r="BM308" s="135"/>
      <c r="BN308" s="135"/>
      <c r="BO308" s="135"/>
      <c r="BP308" s="135"/>
      <c r="BQ308" s="135"/>
      <c r="BR308" s="135"/>
      <c r="BS308" s="20"/>
      <c r="BT308" s="20"/>
      <c r="BU308" s="8"/>
      <c r="BV308" s="20"/>
      <c r="BW308" s="20"/>
      <c r="CA308" s="136"/>
      <c r="CB308" s="135"/>
      <c r="CC308" s="135"/>
      <c r="CD308" s="135"/>
      <c r="CE308" s="6"/>
      <c r="CF308" s="6"/>
      <c r="CG308" s="135"/>
      <c r="CH308" s="135"/>
      <c r="CI308" s="135"/>
      <c r="CJ308" s="135"/>
      <c r="CK308" s="135"/>
      <c r="CL308" s="135"/>
      <c r="CM308" s="135"/>
      <c r="CN308" s="135"/>
      <c r="CO308" s="135"/>
      <c r="CP308" s="135"/>
      <c r="CQ308" s="135"/>
      <c r="CR308" s="135"/>
      <c r="CW308" s="135"/>
      <c r="CX308" s="135"/>
      <c r="CY308" s="135"/>
      <c r="CZ308" s="135"/>
      <c r="DA308" s="135"/>
      <c r="DB308" s="135"/>
      <c r="DC308" s="135"/>
      <c r="DD308" s="135"/>
      <c r="DE308" s="135"/>
      <c r="DF308" s="135"/>
      <c r="DG308" s="135"/>
      <c r="DH308" s="135"/>
      <c r="DI308" s="135"/>
      <c r="DJ308" s="135"/>
      <c r="DK308" s="135"/>
      <c r="DL308" s="135"/>
      <c r="DM308" s="6"/>
      <c r="DN308" s="6"/>
      <c r="DS308" s="135"/>
      <c r="DT308" s="135"/>
      <c r="DU308" s="135"/>
      <c r="DV308" s="135"/>
      <c r="DW308" s="135"/>
      <c r="DX308" s="135"/>
      <c r="DY308" s="135"/>
      <c r="DZ308" s="135"/>
      <c r="EA308" s="135"/>
      <c r="EB308" s="135"/>
      <c r="EC308" s="135"/>
      <c r="ED308" s="135"/>
      <c r="EE308" s="135"/>
      <c r="EF308" s="135"/>
      <c r="EG308" s="135"/>
      <c r="EH308" s="135"/>
      <c r="EI308" s="135"/>
      <c r="EJ308" s="135"/>
      <c r="EK308" s="135"/>
      <c r="EL308" s="135"/>
      <c r="EM308" s="135"/>
      <c r="EN308" s="135"/>
      <c r="EO308" s="135"/>
      <c r="EP308" s="135"/>
      <c r="EQ308" s="135"/>
      <c r="ER308" s="135"/>
      <c r="ES308" s="135"/>
      <c r="ET308" s="135"/>
    </row>
    <row r="309" spans="2:150" x14ac:dyDescent="0.25"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27"/>
      <c r="O309" s="372"/>
      <c r="P309" s="367"/>
      <c r="Q309" s="367"/>
      <c r="R309" s="61">
        <v>1600</v>
      </c>
      <c r="S309" s="14">
        <v>2217.7040000000002</v>
      </c>
      <c r="T309" s="14">
        <v>33.180799999999998</v>
      </c>
      <c r="U309" s="252">
        <v>2214.7299616889013</v>
      </c>
      <c r="V309" s="253">
        <v>33.008073992394415</v>
      </c>
      <c r="W309" s="2">
        <f t="shared" si="81"/>
        <v>0.13410438503510233</v>
      </c>
      <c r="X309" s="37">
        <f t="shared" si="81"/>
        <v>0.52056010586116896</v>
      </c>
      <c r="Y309" s="215">
        <f t="shared" si="78"/>
        <v>8.8449038758837943</v>
      </c>
      <c r="Z309" s="217">
        <f t="shared" si="78"/>
        <v>2.9834273703363834E-2</v>
      </c>
      <c r="AA309" s="223"/>
      <c r="AB309" s="23"/>
      <c r="AC309" s="372"/>
      <c r="AD309" s="367"/>
      <c r="AE309" s="367"/>
      <c r="AF309" s="61">
        <v>1600</v>
      </c>
      <c r="AG309" s="14">
        <v>2361.0940000000001</v>
      </c>
      <c r="AH309" s="14">
        <v>33.314880000000002</v>
      </c>
      <c r="AI309" s="252">
        <v>2401.0425058351775</v>
      </c>
      <c r="AJ309" s="253">
        <v>33.000765110069572</v>
      </c>
      <c r="AK309" s="2">
        <f t="shared" si="82"/>
        <v>1.6919489793789428</v>
      </c>
      <c r="AL309" s="37">
        <f t="shared" si="82"/>
        <v>0.94286664076361615</v>
      </c>
      <c r="AM309" s="215">
        <f t="shared" si="79"/>
        <v>1595.8831184632072</v>
      </c>
      <c r="AN309" s="217">
        <f t="shared" si="79"/>
        <v>9.8668164076006024E-2</v>
      </c>
      <c r="AO309" s="223"/>
      <c r="AP309" s="23"/>
      <c r="AQ309" s="372"/>
      <c r="AR309" s="367"/>
      <c r="AS309" s="367"/>
      <c r="AT309" s="61">
        <v>1600</v>
      </c>
      <c r="AU309" s="14">
        <v>2206.875</v>
      </c>
      <c r="AV309" s="14">
        <v>33.175379999999997</v>
      </c>
      <c r="AW309" s="252">
        <v>2199.6211337561031</v>
      </c>
      <c r="AX309" s="253">
        <v>32.973847259043993</v>
      </c>
      <c r="AY309" s="2">
        <f t="shared" si="83"/>
        <v>0.32869402407915882</v>
      </c>
      <c r="AZ309" s="37">
        <f t="shared" si="83"/>
        <v>0.60747681249168628</v>
      </c>
      <c r="BA309" s="215">
        <f t="shared" si="80"/>
        <v>52.618575484347453</v>
      </c>
      <c r="BB309" s="217">
        <f t="shared" si="80"/>
        <v>4.0615445677239966E-2</v>
      </c>
      <c r="BC309" s="223"/>
      <c r="BD309" s="23"/>
      <c r="BE309" s="136"/>
      <c r="BF309" s="136"/>
      <c r="BG309" s="136"/>
      <c r="BH309" s="136"/>
      <c r="BI309" s="136"/>
      <c r="BJ309" s="135"/>
      <c r="BK309" s="135"/>
      <c r="BL309" s="135"/>
      <c r="BM309" s="135"/>
      <c r="BN309" s="135"/>
      <c r="BO309" s="135"/>
      <c r="BP309" s="135"/>
      <c r="BQ309" s="135"/>
      <c r="BR309" s="135"/>
      <c r="BS309" s="20"/>
      <c r="BT309" s="20"/>
      <c r="BU309" s="8"/>
      <c r="BV309" s="20"/>
      <c r="BW309" s="20"/>
      <c r="CA309" s="136"/>
      <c r="CB309" s="135"/>
      <c r="CC309" s="135"/>
      <c r="CD309" s="135"/>
      <c r="CE309" s="6"/>
      <c r="CF309" s="6"/>
      <c r="CG309" s="135"/>
      <c r="CH309" s="135"/>
      <c r="CI309" s="135"/>
      <c r="CJ309" s="135"/>
      <c r="CK309" s="135"/>
      <c r="CL309" s="135"/>
      <c r="CM309" s="135"/>
      <c r="CN309" s="135"/>
      <c r="CO309" s="135"/>
      <c r="CP309" s="135"/>
      <c r="CQ309" s="135"/>
      <c r="CR309" s="135"/>
      <c r="CW309" s="135"/>
      <c r="CX309" s="135"/>
      <c r="CY309" s="135"/>
      <c r="CZ309" s="135"/>
      <c r="DA309" s="135"/>
      <c r="DB309" s="135"/>
      <c r="DC309" s="135"/>
      <c r="DD309" s="135"/>
      <c r="DE309" s="135"/>
      <c r="DF309" s="135"/>
      <c r="DG309" s="135"/>
      <c r="DH309" s="135"/>
      <c r="DI309" s="135"/>
      <c r="DJ309" s="135"/>
      <c r="DK309" s="135"/>
      <c r="DL309" s="135"/>
      <c r="DM309" s="6"/>
      <c r="DN309" s="6"/>
      <c r="DS309" s="135"/>
      <c r="DT309" s="135"/>
      <c r="DU309" s="135"/>
      <c r="DV309" s="135"/>
      <c r="DW309" s="135"/>
      <c r="DX309" s="135"/>
      <c r="DY309" s="135"/>
      <c r="DZ309" s="135"/>
      <c r="EA309" s="135"/>
      <c r="EB309" s="135"/>
      <c r="EC309" s="135"/>
      <c r="ED309" s="135"/>
      <c r="EE309" s="135"/>
      <c r="EF309" s="135"/>
      <c r="EG309" s="135"/>
      <c r="EH309" s="135"/>
      <c r="EI309" s="135"/>
      <c r="EJ309" s="135"/>
      <c r="EK309" s="135"/>
      <c r="EL309" s="135"/>
      <c r="EM309" s="135"/>
      <c r="EN309" s="135"/>
      <c r="EO309" s="135"/>
      <c r="EP309" s="135"/>
      <c r="EQ309" s="135"/>
      <c r="ER309" s="135"/>
      <c r="ES309" s="135"/>
      <c r="ET309" s="135"/>
    </row>
    <row r="310" spans="2:150" x14ac:dyDescent="0.25"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27"/>
      <c r="O310" s="372"/>
      <c r="P310" s="367"/>
      <c r="Q310" s="367"/>
      <c r="R310" s="61">
        <v>1650</v>
      </c>
      <c r="S310" s="14">
        <v>2203.8040000000001</v>
      </c>
      <c r="T310" s="14">
        <v>32.661160000000002</v>
      </c>
      <c r="U310" s="252">
        <v>2201.1273711190961</v>
      </c>
      <c r="V310" s="253">
        <v>32.455120280538715</v>
      </c>
      <c r="W310" s="2">
        <f t="shared" si="81"/>
        <v>0.12145494249506719</v>
      </c>
      <c r="X310" s="37">
        <f t="shared" si="81"/>
        <v>0.63084017671536319</v>
      </c>
      <c r="Y310" s="215">
        <f t="shared" si="78"/>
        <v>7.1643421660893489</v>
      </c>
      <c r="Z310" s="217">
        <f t="shared" si="78"/>
        <v>4.245236599568606E-2</v>
      </c>
      <c r="AA310" s="223"/>
      <c r="AB310" s="23"/>
      <c r="AC310" s="372"/>
      <c r="AD310" s="367"/>
      <c r="AE310" s="367"/>
      <c r="AF310" s="61">
        <v>1650</v>
      </c>
      <c r="AG310" s="14">
        <v>2346.2829999999999</v>
      </c>
      <c r="AH310" s="14">
        <v>32.802729999999997</v>
      </c>
      <c r="AI310" s="252">
        <v>2387.905972383212</v>
      </c>
      <c r="AJ310" s="253">
        <v>32.448074851200481</v>
      </c>
      <c r="AK310" s="2">
        <f t="shared" si="82"/>
        <v>1.7739962478188722</v>
      </c>
      <c r="AL310" s="37">
        <f t="shared" si="82"/>
        <v>1.081175709459292</v>
      </c>
      <c r="AM310" s="215">
        <f t="shared" si="79"/>
        <v>1732.4718300136349</v>
      </c>
      <c r="AN310" s="217">
        <f t="shared" si="79"/>
        <v>0.12578027457000682</v>
      </c>
      <c r="AO310" s="223"/>
      <c r="AP310" s="23"/>
      <c r="AQ310" s="372"/>
      <c r="AR310" s="367"/>
      <c r="AS310" s="367"/>
      <c r="AT310" s="61">
        <v>1650</v>
      </c>
      <c r="AU310" s="14">
        <v>2193.047</v>
      </c>
      <c r="AV310" s="14">
        <v>32.657649999999997</v>
      </c>
      <c r="AW310" s="252">
        <v>2185.9855974826419</v>
      </c>
      <c r="AX310" s="253">
        <v>32.420845251585888</v>
      </c>
      <c r="AY310" s="2">
        <f t="shared" si="83"/>
        <v>0.32199047796778391</v>
      </c>
      <c r="AZ310" s="37">
        <f t="shared" si="83"/>
        <v>0.72511264103237294</v>
      </c>
      <c r="BA310" s="215">
        <f t="shared" si="80"/>
        <v>49.863405512151971</v>
      </c>
      <c r="BB310" s="217">
        <f t="shared" si="80"/>
        <v>5.6076488871469314E-2</v>
      </c>
      <c r="BC310" s="223"/>
      <c r="BD310" s="23"/>
      <c r="BE310" s="136"/>
      <c r="BF310" s="136"/>
      <c r="BG310" s="136"/>
      <c r="BH310" s="136"/>
      <c r="BI310" s="136"/>
      <c r="BJ310" s="135"/>
      <c r="BK310" s="135"/>
      <c r="BL310" s="135"/>
      <c r="BM310" s="135"/>
      <c r="BN310" s="135"/>
      <c r="BO310" s="135"/>
      <c r="BP310" s="135"/>
      <c r="BQ310" s="135"/>
      <c r="BR310" s="135"/>
      <c r="BS310" s="20"/>
      <c r="BT310" s="20"/>
      <c r="BU310" s="8"/>
      <c r="BV310" s="20"/>
      <c r="BW310" s="20"/>
      <c r="CA310" s="136"/>
      <c r="CB310" s="135"/>
      <c r="CC310" s="135"/>
      <c r="CD310" s="135"/>
      <c r="CE310" s="6"/>
      <c r="CF310" s="6"/>
      <c r="CG310" s="135"/>
      <c r="CH310" s="135"/>
      <c r="CI310" s="135"/>
      <c r="CJ310" s="135"/>
      <c r="CK310" s="135"/>
      <c r="CL310" s="135"/>
      <c r="CM310" s="135"/>
      <c r="CN310" s="135"/>
      <c r="CO310" s="135"/>
      <c r="CP310" s="135"/>
      <c r="CQ310" s="135"/>
      <c r="CR310" s="135"/>
      <c r="CW310" s="135"/>
      <c r="CX310" s="135"/>
      <c r="CY310" s="135"/>
      <c r="CZ310" s="135"/>
      <c r="DA310" s="135"/>
      <c r="DB310" s="135"/>
      <c r="DC310" s="135"/>
      <c r="DD310" s="135"/>
      <c r="DE310" s="135"/>
      <c r="DF310" s="135"/>
      <c r="DG310" s="135"/>
      <c r="DH310" s="135"/>
      <c r="DI310" s="135"/>
      <c r="DJ310" s="135"/>
      <c r="DK310" s="135"/>
      <c r="DL310" s="135"/>
      <c r="DM310" s="6"/>
      <c r="DN310" s="6"/>
      <c r="DS310" s="135"/>
      <c r="DT310" s="135"/>
      <c r="DU310" s="135"/>
      <c r="DV310" s="135"/>
      <c r="DW310" s="135"/>
      <c r="DX310" s="135"/>
      <c r="DY310" s="135"/>
      <c r="DZ310" s="135"/>
      <c r="EA310" s="135"/>
      <c r="EB310" s="135"/>
      <c r="EC310" s="135"/>
      <c r="ED310" s="135"/>
      <c r="EE310" s="135"/>
      <c r="EF310" s="135"/>
      <c r="EG310" s="135"/>
      <c r="EH310" s="135"/>
      <c r="EI310" s="135"/>
      <c r="EJ310" s="135"/>
      <c r="EK310" s="135"/>
      <c r="EL310" s="135"/>
      <c r="EM310" s="135"/>
      <c r="EN310" s="135"/>
      <c r="EO310" s="135"/>
      <c r="EP310" s="135"/>
      <c r="EQ310" s="135"/>
      <c r="ER310" s="135"/>
      <c r="ES310" s="135"/>
      <c r="ET310" s="135"/>
    </row>
    <row r="311" spans="2:150" x14ac:dyDescent="0.25"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27"/>
      <c r="O311" s="373"/>
      <c r="P311" s="368"/>
      <c r="Q311" s="368"/>
      <c r="R311" s="204">
        <v>1700</v>
      </c>
      <c r="S311" s="16">
        <v>2189.944</v>
      </c>
      <c r="T311" s="16">
        <v>32.141100000000002</v>
      </c>
      <c r="U311" s="15">
        <v>2187.5678352727759</v>
      </c>
      <c r="V311" s="17">
        <v>31.90199837899678</v>
      </c>
      <c r="W311" s="18">
        <f t="shared" si="81"/>
        <v>0.10850344699334881</v>
      </c>
      <c r="X311" s="38">
        <f t="shared" si="81"/>
        <v>0.74391237699774415</v>
      </c>
      <c r="Y311" s="18">
        <f t="shared" si="78"/>
        <v>5.6461588109036134</v>
      </c>
      <c r="Z311" s="38">
        <f t="shared" si="78"/>
        <v>5.7169585166368393E-2</v>
      </c>
      <c r="AA311" s="223"/>
      <c r="AB311" s="23"/>
      <c r="AC311" s="373"/>
      <c r="AD311" s="368"/>
      <c r="AE311" s="368"/>
      <c r="AF311" s="204">
        <v>1700</v>
      </c>
      <c r="AG311" s="16">
        <v>2331.511</v>
      </c>
      <c r="AH311" s="16">
        <v>32.290120000000002</v>
      </c>
      <c r="AI311" s="15">
        <v>2374.8136202478863</v>
      </c>
      <c r="AJ311" s="17">
        <v>31.895222538510758</v>
      </c>
      <c r="AK311" s="18">
        <f t="shared" si="82"/>
        <v>1.8572771154794616</v>
      </c>
      <c r="AL311" s="38">
        <f t="shared" si="82"/>
        <v>1.222966844004431</v>
      </c>
      <c r="AM311" s="18">
        <f t="shared" si="79"/>
        <v>1875.1169203326572</v>
      </c>
      <c r="AN311" s="38">
        <f t="shared" si="79"/>
        <v>0.1559440050906486</v>
      </c>
      <c r="AO311" s="223"/>
      <c r="AP311" s="23"/>
      <c r="AQ311" s="373"/>
      <c r="AR311" s="368"/>
      <c r="AS311" s="368"/>
      <c r="AT311" s="204">
        <v>1700</v>
      </c>
      <c r="AU311" s="16">
        <v>2179.259</v>
      </c>
      <c r="AV311" s="16">
        <v>32.139400000000002</v>
      </c>
      <c r="AW311" s="15">
        <v>2172.3930404234252</v>
      </c>
      <c r="AX311" s="17">
        <v>31.867686082689048</v>
      </c>
      <c r="AY311" s="18">
        <f t="shared" si="83"/>
        <v>0.31505936543452723</v>
      </c>
      <c r="AZ311" s="38">
        <f t="shared" si="83"/>
        <v>0.84542311714267959</v>
      </c>
      <c r="BA311" s="18">
        <f t="shared" si="80"/>
        <v>47.141400907159529</v>
      </c>
      <c r="BB311" s="38">
        <f t="shared" si="80"/>
        <v>7.3828452860464161E-2</v>
      </c>
      <c r="BC311" s="223"/>
      <c r="BD311" s="23"/>
      <c r="BE311" s="136"/>
      <c r="BF311" s="136"/>
      <c r="BG311" s="136"/>
      <c r="BH311" s="136"/>
      <c r="BI311" s="136"/>
      <c r="BJ311" s="135"/>
      <c r="BK311" s="135"/>
      <c r="BL311" s="135"/>
      <c r="BM311" s="135"/>
      <c r="BN311" s="135"/>
      <c r="BO311" s="135"/>
      <c r="BP311" s="135"/>
      <c r="BQ311" s="135"/>
      <c r="BR311" s="135"/>
      <c r="BS311" s="20"/>
      <c r="BT311" s="20"/>
      <c r="BU311" s="8"/>
      <c r="BV311" s="20"/>
      <c r="BW311" s="20"/>
      <c r="CA311" s="136"/>
      <c r="CB311" s="135"/>
      <c r="CC311" s="135"/>
      <c r="CD311" s="135"/>
      <c r="CE311" s="6"/>
      <c r="CF311" s="6"/>
      <c r="CG311" s="135"/>
      <c r="CH311" s="135"/>
      <c r="CI311" s="135"/>
      <c r="CJ311" s="135"/>
      <c r="CK311" s="135"/>
      <c r="CL311" s="135"/>
      <c r="CM311" s="135"/>
      <c r="CN311" s="135"/>
      <c r="CO311" s="135"/>
      <c r="CP311" s="135"/>
      <c r="CQ311" s="135"/>
      <c r="CR311" s="135"/>
      <c r="CW311" s="135"/>
      <c r="CX311" s="135"/>
      <c r="CY311" s="135"/>
      <c r="CZ311" s="135"/>
      <c r="DA311" s="135"/>
      <c r="DB311" s="135"/>
      <c r="DC311" s="135"/>
      <c r="DD311" s="135"/>
      <c r="DE311" s="135"/>
      <c r="DF311" s="135"/>
      <c r="DG311" s="135"/>
      <c r="DH311" s="135"/>
      <c r="DI311" s="135"/>
      <c r="DJ311" s="135"/>
      <c r="DK311" s="135"/>
      <c r="DL311" s="135"/>
      <c r="DM311" s="6"/>
      <c r="DN311" s="6"/>
      <c r="DS311" s="135"/>
      <c r="DT311" s="135"/>
      <c r="DU311" s="135"/>
      <c r="DV311" s="135"/>
      <c r="DW311" s="135"/>
      <c r="DX311" s="135"/>
      <c r="DY311" s="135"/>
      <c r="DZ311" s="135"/>
      <c r="EA311" s="135"/>
      <c r="EB311" s="135"/>
      <c r="EC311" s="135"/>
      <c r="ED311" s="135"/>
      <c r="EE311" s="135"/>
      <c r="EF311" s="135"/>
      <c r="EG311" s="135"/>
      <c r="EH311" s="135"/>
      <c r="EI311" s="135"/>
      <c r="EJ311" s="135"/>
      <c r="EK311" s="135"/>
      <c r="EL311" s="135"/>
      <c r="EM311" s="135"/>
      <c r="EN311" s="135"/>
      <c r="EO311" s="135"/>
      <c r="EP311" s="135"/>
      <c r="EQ311" s="135"/>
      <c r="ER311" s="135"/>
      <c r="ES311" s="135"/>
      <c r="ET311" s="135"/>
    </row>
    <row r="312" spans="2:150" x14ac:dyDescent="0.25"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27"/>
      <c r="O312" s="371">
        <v>31</v>
      </c>
      <c r="P312" s="366">
        <v>1071</v>
      </c>
      <c r="Q312" s="366">
        <v>0.3</v>
      </c>
      <c r="R312" s="61">
        <v>1700</v>
      </c>
      <c r="S312" s="14">
        <v>2682.5</v>
      </c>
      <c r="T312" s="14">
        <v>48.333329999999997</v>
      </c>
      <c r="U312" s="252">
        <v>2669.5630516507968</v>
      </c>
      <c r="V312" s="253">
        <v>48.348644421718973</v>
      </c>
      <c r="W312" s="2">
        <f>ABS(S312-U312)/S312*100</f>
        <v>0.48227207266368122</v>
      </c>
      <c r="X312" s="37">
        <f>ABS(T312-V312)/T312*100</f>
        <v>3.1685012638227567E-2</v>
      </c>
      <c r="Y312" s="215">
        <f t="shared" si="78"/>
        <v>167.36463258995266</v>
      </c>
      <c r="Z312" s="217">
        <f t="shared" si="78"/>
        <v>2.34531512586651E-4</v>
      </c>
      <c r="AA312" s="223"/>
      <c r="AB312" s="23"/>
      <c r="AC312" s="371">
        <v>31</v>
      </c>
      <c r="AD312" s="366">
        <v>1162.5999999999999</v>
      </c>
      <c r="AE312" s="366">
        <v>0.3044</v>
      </c>
      <c r="AF312" s="61">
        <v>0</v>
      </c>
      <c r="AG312" s="14">
        <v>2867.1</v>
      </c>
      <c r="AH312" s="14">
        <v>48.333329999999997</v>
      </c>
      <c r="AI312" s="252">
        <v>2853.9992268896635</v>
      </c>
      <c r="AJ312" s="253">
        <v>48.356619215809182</v>
      </c>
      <c r="AK312" s="2">
        <f>ABS(AG312-AI312)/AG312*100</f>
        <v>0.45693464163567288</v>
      </c>
      <c r="AL312" s="37">
        <f>ABS(AH312-AJ312)/AH312*100</f>
        <v>4.8184587755873122E-2</v>
      </c>
      <c r="AM312" s="215">
        <f t="shared" si="79"/>
        <v>171.63025608851265</v>
      </c>
      <c r="AN312" s="217">
        <f t="shared" si="79"/>
        <v>5.4238757300682739E-4</v>
      </c>
      <c r="AO312" s="223"/>
      <c r="AP312" s="23"/>
      <c r="AQ312" s="371">
        <v>37</v>
      </c>
      <c r="AR312" s="366">
        <v>1071</v>
      </c>
      <c r="AS312" s="366">
        <v>0.3044</v>
      </c>
      <c r="AT312" s="61">
        <v>0</v>
      </c>
      <c r="AU312" s="14">
        <v>2666.6</v>
      </c>
      <c r="AV312" s="14">
        <v>48.333329999999997</v>
      </c>
      <c r="AW312" s="252">
        <v>2653.1773232594328</v>
      </c>
      <c r="AX312" s="253">
        <v>48.34944459127329</v>
      </c>
      <c r="AY312" s="2">
        <f>ABS(AU312-AW312)/AU312*100</f>
        <v>0.50336296184531282</v>
      </c>
      <c r="AZ312" s="37">
        <f>ABS(AV312-AX312)/AV312*100</f>
        <v>3.3340535968230209E-2</v>
      </c>
      <c r="BA312" s="215">
        <f t="shared" si="80"/>
        <v>180.16825088176137</v>
      </c>
      <c r="BB312" s="217">
        <f t="shared" si="80"/>
        <v>2.5968005190530377E-4</v>
      </c>
      <c r="BC312" s="223"/>
      <c r="BD312" s="23"/>
      <c r="BE312" s="136"/>
      <c r="BF312" s="136"/>
      <c r="BG312" s="136"/>
      <c r="BH312" s="136"/>
      <c r="BI312" s="136"/>
      <c r="BJ312" s="135"/>
      <c r="BK312" s="135"/>
      <c r="BL312" s="135"/>
      <c r="BM312" s="135"/>
      <c r="BN312" s="135"/>
      <c r="BO312" s="135"/>
      <c r="BP312" s="135"/>
      <c r="BQ312" s="135"/>
      <c r="BR312" s="135"/>
      <c r="BS312" s="20"/>
      <c r="BT312" s="20"/>
      <c r="BU312" s="8"/>
      <c r="BV312" s="20"/>
      <c r="BW312" s="20"/>
      <c r="CA312" s="136"/>
      <c r="CB312" s="135"/>
      <c r="CC312" s="135"/>
      <c r="CD312" s="135"/>
      <c r="CE312" s="6"/>
      <c r="CF312" s="6"/>
      <c r="CG312" s="135"/>
      <c r="CH312" s="135"/>
      <c r="CI312" s="135"/>
      <c r="CJ312" s="135"/>
      <c r="CK312" s="135"/>
      <c r="CL312" s="135"/>
      <c r="CM312" s="135"/>
      <c r="CN312" s="135"/>
      <c r="CO312" s="135"/>
      <c r="CP312" s="135"/>
      <c r="CQ312" s="135"/>
      <c r="CR312" s="135"/>
      <c r="CW312" s="135"/>
      <c r="CX312" s="135"/>
      <c r="CY312" s="135"/>
      <c r="CZ312" s="135"/>
      <c r="DA312" s="135"/>
      <c r="DB312" s="135"/>
      <c r="DC312" s="135"/>
      <c r="DD312" s="135"/>
      <c r="DE312" s="135"/>
      <c r="DF312" s="135"/>
      <c r="DG312" s="135"/>
      <c r="DH312" s="135"/>
      <c r="DI312" s="135"/>
      <c r="DJ312" s="135"/>
      <c r="DK312" s="135"/>
      <c r="DL312" s="135"/>
      <c r="DM312" s="6"/>
      <c r="DN312" s="6"/>
      <c r="DS312" s="135"/>
      <c r="DT312" s="135"/>
      <c r="DU312" s="135"/>
      <c r="DV312" s="135"/>
      <c r="DW312" s="135"/>
      <c r="DX312" s="135"/>
      <c r="DY312" s="135"/>
      <c r="DZ312" s="135"/>
      <c r="EA312" s="135"/>
      <c r="EB312" s="135"/>
      <c r="EC312" s="135"/>
      <c r="ED312" s="135"/>
      <c r="EE312" s="135"/>
      <c r="EF312" s="135"/>
      <c r="EG312" s="135"/>
      <c r="EH312" s="135"/>
      <c r="EI312" s="135"/>
      <c r="EJ312" s="135"/>
      <c r="EK312" s="135"/>
      <c r="EL312" s="135"/>
      <c r="EM312" s="135"/>
      <c r="EN312" s="135"/>
      <c r="EO312" s="135"/>
      <c r="EP312" s="135"/>
      <c r="EQ312" s="135"/>
      <c r="ER312" s="135"/>
      <c r="ES312" s="135"/>
      <c r="ET312" s="135"/>
    </row>
    <row r="313" spans="2:150" x14ac:dyDescent="0.25"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27"/>
      <c r="O313" s="372"/>
      <c r="P313" s="367"/>
      <c r="Q313" s="367"/>
      <c r="R313" s="61">
        <v>1650</v>
      </c>
      <c r="S313" s="14">
        <v>2675.1089999999999</v>
      </c>
      <c r="T313" s="14">
        <v>48.135350000000003</v>
      </c>
      <c r="U313" s="252">
        <v>2654.9593297290339</v>
      </c>
      <c r="V313" s="253">
        <v>48.201955170365629</v>
      </c>
      <c r="W313" s="2">
        <f t="shared" ref="W313:X376" si="84">ABS(S313-U313)/S313*100</f>
        <v>0.75322800943684909</v>
      </c>
      <c r="X313" s="37">
        <f t="shared" si="84"/>
        <v>0.13837059534339424</v>
      </c>
      <c r="Y313" s="215">
        <f t="shared" si="78"/>
        <v>406.00921202865095</v>
      </c>
      <c r="Z313" s="217">
        <f t="shared" si="78"/>
        <v>4.4362487194341332E-3</v>
      </c>
      <c r="AA313" s="223"/>
      <c r="AB313" s="23"/>
      <c r="AC313" s="372"/>
      <c r="AD313" s="367"/>
      <c r="AE313" s="367"/>
      <c r="AF313" s="61">
        <v>50</v>
      </c>
      <c r="AG313" s="14">
        <v>2859.2310000000002</v>
      </c>
      <c r="AH313" s="14">
        <v>48.142040000000001</v>
      </c>
      <c r="AI313" s="252">
        <v>2839.8547504624999</v>
      </c>
      <c r="AJ313" s="253">
        <v>48.209022279119814</v>
      </c>
      <c r="AK313" s="2">
        <f t="shared" ref="AK313:AL376" si="85">ABS(AG313-AI313)/AG313*100</f>
        <v>0.6776734561670732</v>
      </c>
      <c r="AL313" s="37">
        <f t="shared" si="85"/>
        <v>0.13913469208993412</v>
      </c>
      <c r="AM313" s="215">
        <f t="shared" si="79"/>
        <v>375.43904613948337</v>
      </c>
      <c r="AN313" s="217">
        <f t="shared" si="79"/>
        <v>4.4866257160845252E-3</v>
      </c>
      <c r="AO313" s="223"/>
      <c r="AP313" s="23"/>
      <c r="AQ313" s="372"/>
      <c r="AR313" s="367"/>
      <c r="AS313" s="367"/>
      <c r="AT313" s="61">
        <v>50</v>
      </c>
      <c r="AU313" s="14">
        <v>2659.2510000000002</v>
      </c>
      <c r="AV313" s="14">
        <v>48.1357</v>
      </c>
      <c r="AW313" s="252">
        <v>2638.5325907094143</v>
      </c>
      <c r="AX313" s="253">
        <v>48.202068092963415</v>
      </c>
      <c r="AY313" s="2">
        <f t="shared" ref="AY313:AZ376" si="86">ABS(AU313-AW313)/AU313*100</f>
        <v>0.77910694742940378</v>
      </c>
      <c r="AZ313" s="37">
        <f t="shared" si="86"/>
        <v>0.1378770703727491</v>
      </c>
      <c r="BA313" s="215">
        <f t="shared" si="80"/>
        <v>429.252483532236</v>
      </c>
      <c r="BB313" s="217">
        <f t="shared" si="80"/>
        <v>4.4047237636005475E-3</v>
      </c>
      <c r="BC313" s="223"/>
      <c r="BD313" s="23"/>
      <c r="BE313" s="136"/>
      <c r="BF313" s="136"/>
      <c r="BG313" s="136"/>
      <c r="BH313" s="136"/>
      <c r="BI313" s="136"/>
      <c r="BJ313" s="135"/>
      <c r="BK313" s="135"/>
      <c r="BL313" s="135"/>
      <c r="BM313" s="135"/>
      <c r="BN313" s="135"/>
      <c r="BO313" s="135"/>
      <c r="BP313" s="135"/>
      <c r="BQ313" s="135"/>
      <c r="BR313" s="135"/>
      <c r="BS313" s="20"/>
      <c r="BT313" s="20"/>
      <c r="BU313" s="8"/>
      <c r="BV313" s="20"/>
      <c r="BW313" s="20"/>
      <c r="CA313" s="136"/>
      <c r="CB313" s="135"/>
      <c r="CC313" s="135"/>
      <c r="CD313" s="135"/>
      <c r="CE313" s="6"/>
      <c r="CF313" s="6"/>
      <c r="CG313" s="135"/>
      <c r="CH313" s="135"/>
      <c r="CI313" s="135"/>
      <c r="CJ313" s="135"/>
      <c r="CK313" s="135"/>
      <c r="CL313" s="135"/>
      <c r="CM313" s="135"/>
      <c r="CN313" s="135"/>
      <c r="CO313" s="135"/>
      <c r="CP313" s="135"/>
      <c r="CQ313" s="135"/>
      <c r="CR313" s="135"/>
      <c r="CW313" s="135"/>
      <c r="CX313" s="135"/>
      <c r="CY313" s="135"/>
      <c r="CZ313" s="135"/>
      <c r="DA313" s="135"/>
      <c r="DB313" s="135"/>
      <c r="DC313" s="135"/>
      <c r="DD313" s="135"/>
      <c r="DE313" s="135"/>
      <c r="DF313" s="135"/>
      <c r="DG313" s="135"/>
      <c r="DH313" s="135"/>
      <c r="DI313" s="135"/>
      <c r="DJ313" s="135"/>
      <c r="DK313" s="135"/>
      <c r="DL313" s="135"/>
      <c r="DM313" s="6"/>
      <c r="DN313" s="6"/>
      <c r="DS313" s="135"/>
      <c r="DT313" s="135"/>
      <c r="DU313" s="135"/>
      <c r="DV313" s="135"/>
      <c r="DW313" s="135"/>
      <c r="DX313" s="135"/>
      <c r="DY313" s="135"/>
      <c r="DZ313" s="135"/>
      <c r="EA313" s="135"/>
      <c r="EB313" s="135"/>
      <c r="EC313" s="135"/>
      <c r="ED313" s="135"/>
      <c r="EE313" s="135"/>
      <c r="EF313" s="135"/>
      <c r="EG313" s="135"/>
      <c r="EH313" s="135"/>
      <c r="EI313" s="135"/>
      <c r="EJ313" s="135"/>
      <c r="EK313" s="135"/>
      <c r="EL313" s="135"/>
      <c r="EM313" s="135"/>
      <c r="EN313" s="135"/>
      <c r="EO313" s="135"/>
      <c r="EP313" s="135"/>
      <c r="EQ313" s="135"/>
      <c r="ER313" s="135"/>
      <c r="ES313" s="135"/>
      <c r="ET313" s="135"/>
    </row>
    <row r="314" spans="2:150" x14ac:dyDescent="0.25"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27"/>
      <c r="O314" s="372"/>
      <c r="P314" s="367"/>
      <c r="Q314" s="367"/>
      <c r="R314" s="61">
        <v>1600</v>
      </c>
      <c r="S314" s="14">
        <v>2648.2130000000002</v>
      </c>
      <c r="T314" s="14">
        <v>47.387779999999999</v>
      </c>
      <c r="U314" s="252">
        <v>2640.339585303966</v>
      </c>
      <c r="V314" s="253">
        <v>47.985401543627347</v>
      </c>
      <c r="W314" s="2">
        <f t="shared" si="84"/>
        <v>0.29731047676429956</v>
      </c>
      <c r="X314" s="37">
        <f t="shared" si="84"/>
        <v>1.2611300711435476</v>
      </c>
      <c r="Y314" s="215">
        <f t="shared" si="78"/>
        <v>61.990658975726689</v>
      </c>
      <c r="Z314" s="217">
        <f t="shared" si="78"/>
        <v>0.35715150940753393</v>
      </c>
      <c r="AA314" s="223"/>
      <c r="AB314" s="23"/>
      <c r="AC314" s="372"/>
      <c r="AD314" s="367"/>
      <c r="AE314" s="367"/>
      <c r="AF314" s="61">
        <v>100</v>
      </c>
      <c r="AG314" s="14">
        <v>2830.5909999999999</v>
      </c>
      <c r="AH314" s="14">
        <v>47.41619</v>
      </c>
      <c r="AI314" s="252">
        <v>2825.6955242271965</v>
      </c>
      <c r="AJ314" s="253">
        <v>47.991955232864562</v>
      </c>
      <c r="AK314" s="2">
        <f t="shared" si="85"/>
        <v>0.17294889204421854</v>
      </c>
      <c r="AL314" s="37">
        <f t="shared" si="85"/>
        <v>1.2142798332480149</v>
      </c>
      <c r="AM314" s="215">
        <f t="shared" si="79"/>
        <v>23.965683042104708</v>
      </c>
      <c r="AN314" s="217">
        <f t="shared" si="79"/>
        <v>0.33150560337558321</v>
      </c>
      <c r="AO314" s="223"/>
      <c r="AP314" s="23"/>
      <c r="AQ314" s="372"/>
      <c r="AR314" s="367"/>
      <c r="AS314" s="367"/>
      <c r="AT314" s="61">
        <v>100</v>
      </c>
      <c r="AU314" s="14">
        <v>2632.5059999999999</v>
      </c>
      <c r="AV314" s="14">
        <v>47.388829999999999</v>
      </c>
      <c r="AW314" s="252">
        <v>2623.871829002404</v>
      </c>
      <c r="AX314" s="253">
        <v>47.984683589191498</v>
      </c>
      <c r="AY314" s="2">
        <f t="shared" si="86"/>
        <v>0.32798295607287897</v>
      </c>
      <c r="AZ314" s="37">
        <f t="shared" si="86"/>
        <v>1.2573713872899988</v>
      </c>
      <c r="BA314" s="215">
        <f t="shared" si="80"/>
        <v>74.548908815726207</v>
      </c>
      <c r="BB314" s="217">
        <f t="shared" si="80"/>
        <v>0.3550414997523918</v>
      </c>
      <c r="BC314" s="223"/>
      <c r="BD314" s="23"/>
      <c r="BE314" s="136"/>
      <c r="BF314" s="136"/>
      <c r="BG314" s="136"/>
      <c r="BH314" s="136"/>
      <c r="BI314" s="136"/>
      <c r="BJ314" s="135"/>
      <c r="BK314" s="135"/>
      <c r="BL314" s="135"/>
      <c r="BM314" s="135"/>
      <c r="BN314" s="135"/>
      <c r="BO314" s="135"/>
      <c r="BP314" s="135"/>
      <c r="BQ314" s="135"/>
      <c r="BR314" s="135"/>
      <c r="BS314" s="20"/>
      <c r="BT314" s="20"/>
      <c r="BU314" s="8"/>
      <c r="BV314" s="20"/>
      <c r="BW314" s="20"/>
      <c r="CA314" s="136"/>
      <c r="CB314" s="135"/>
      <c r="CC314" s="135"/>
      <c r="CD314" s="135"/>
      <c r="CE314" s="6"/>
      <c r="CF314" s="6"/>
      <c r="CG314" s="135"/>
      <c r="CH314" s="135"/>
      <c r="CI314" s="135"/>
      <c r="CJ314" s="135"/>
      <c r="CK314" s="135"/>
      <c r="CL314" s="135"/>
      <c r="CM314" s="135"/>
      <c r="CN314" s="135"/>
      <c r="CO314" s="135"/>
      <c r="CP314" s="135"/>
      <c r="CQ314" s="135"/>
      <c r="CR314" s="135"/>
      <c r="CW314" s="135"/>
      <c r="CX314" s="135"/>
      <c r="CY314" s="135"/>
      <c r="CZ314" s="135"/>
      <c r="DA314" s="135"/>
      <c r="DB314" s="135"/>
      <c r="DC314" s="135"/>
      <c r="DD314" s="135"/>
      <c r="DE314" s="135"/>
      <c r="DF314" s="135"/>
      <c r="DG314" s="135"/>
      <c r="DH314" s="135"/>
      <c r="DI314" s="135"/>
      <c r="DJ314" s="135"/>
      <c r="DK314" s="135"/>
      <c r="DL314" s="135"/>
      <c r="DM314" s="6"/>
      <c r="DN314" s="6"/>
      <c r="DS314" s="135"/>
      <c r="DT314" s="135"/>
      <c r="DU314" s="135"/>
      <c r="DV314" s="135"/>
      <c r="DW314" s="135"/>
      <c r="DX314" s="135"/>
      <c r="DY314" s="135"/>
      <c r="DZ314" s="135"/>
      <c r="EA314" s="135"/>
      <c r="EB314" s="135"/>
      <c r="EC314" s="135"/>
      <c r="ED314" s="135"/>
      <c r="EE314" s="135"/>
      <c r="EF314" s="135"/>
      <c r="EG314" s="135"/>
      <c r="EH314" s="135"/>
      <c r="EI314" s="135"/>
      <c r="EJ314" s="135"/>
      <c r="EK314" s="135"/>
      <c r="EL314" s="135"/>
      <c r="EM314" s="135"/>
      <c r="EN314" s="135"/>
      <c r="EO314" s="135"/>
      <c r="EP314" s="135"/>
      <c r="EQ314" s="135"/>
      <c r="ER314" s="135"/>
      <c r="ES314" s="135"/>
      <c r="ET314" s="135"/>
    </row>
    <row r="315" spans="2:150" x14ac:dyDescent="0.25"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27"/>
      <c r="O315" s="372"/>
      <c r="P315" s="367"/>
      <c r="Q315" s="367"/>
      <c r="R315" s="61">
        <v>1550</v>
      </c>
      <c r="S315" s="14">
        <v>2634.8130000000001</v>
      </c>
      <c r="T315" s="14">
        <v>47.00262</v>
      </c>
      <c r="U315" s="252">
        <v>2625.7135080393678</v>
      </c>
      <c r="V315" s="253">
        <v>47.710955585735576</v>
      </c>
      <c r="W315" s="2">
        <f t="shared" si="84"/>
        <v>0.34535627236666699</v>
      </c>
      <c r="X315" s="37">
        <f t="shared" si="84"/>
        <v>1.5070129829689825</v>
      </c>
      <c r="Y315" s="215">
        <f t="shared" si="78"/>
        <v>82.800753941612754</v>
      </c>
      <c r="Z315" s="217">
        <f t="shared" si="78"/>
        <v>0.5017393020193609</v>
      </c>
      <c r="AA315" s="223"/>
      <c r="AB315" s="23"/>
      <c r="AC315" s="372"/>
      <c r="AD315" s="367"/>
      <c r="AE315" s="367"/>
      <c r="AF315" s="61">
        <v>150</v>
      </c>
      <c r="AG315" s="14">
        <v>2816.32</v>
      </c>
      <c r="AH315" s="14">
        <v>47.021830000000001</v>
      </c>
      <c r="AI315" s="252">
        <v>2811.5311861162877</v>
      </c>
      <c r="AJ315" s="253">
        <v>47.717293265615304</v>
      </c>
      <c r="AK315" s="2">
        <f t="shared" si="85"/>
        <v>0.17003798871266276</v>
      </c>
      <c r="AL315" s="37">
        <f t="shared" si="85"/>
        <v>1.4790221172066302</v>
      </c>
      <c r="AM315" s="215">
        <f t="shared" si="79"/>
        <v>22.932738412837256</v>
      </c>
      <c r="AN315" s="217">
        <f t="shared" si="79"/>
        <v>0.48366915382030062</v>
      </c>
      <c r="AO315" s="223"/>
      <c r="AP315" s="23"/>
      <c r="AQ315" s="372"/>
      <c r="AR315" s="367"/>
      <c r="AS315" s="367"/>
      <c r="AT315" s="61">
        <v>150</v>
      </c>
      <c r="AU315" s="14">
        <v>2619.181</v>
      </c>
      <c r="AV315" s="14">
        <v>47.003770000000003</v>
      </c>
      <c r="AW315" s="252">
        <v>2609.2047477880919</v>
      </c>
      <c r="AX315" s="253">
        <v>47.709332067810571</v>
      </c>
      <c r="AY315" s="2">
        <f t="shared" si="86"/>
        <v>0.3808920502977115</v>
      </c>
      <c r="AZ315" s="37">
        <f t="shared" si="86"/>
        <v>1.50107548354221</v>
      </c>
      <c r="BA315" s="215">
        <f t="shared" si="80"/>
        <v>99.525608195601336</v>
      </c>
      <c r="BB315" s="217">
        <f t="shared" si="80"/>
        <v>0.49781783153312498</v>
      </c>
      <c r="BC315" s="223"/>
      <c r="BD315" s="23"/>
      <c r="BE315" s="136"/>
      <c r="BF315" s="136"/>
      <c r="BG315" s="136"/>
      <c r="BH315" s="136"/>
      <c r="BI315" s="136"/>
      <c r="BJ315" s="135"/>
      <c r="BK315" s="135"/>
      <c r="BL315" s="135"/>
      <c r="BM315" s="135"/>
      <c r="BN315" s="135"/>
      <c r="BO315" s="135"/>
      <c r="BP315" s="135"/>
      <c r="BQ315" s="135"/>
      <c r="BR315" s="135"/>
      <c r="BS315" s="20"/>
      <c r="BT315" s="20"/>
      <c r="BU315" s="8"/>
      <c r="BV315" s="20"/>
      <c r="BW315" s="20"/>
      <c r="CA315" s="136"/>
      <c r="CB315" s="135"/>
      <c r="CC315" s="135"/>
      <c r="CD315" s="135"/>
      <c r="CE315" s="6"/>
      <c r="CF315" s="6"/>
      <c r="CG315" s="135"/>
      <c r="CH315" s="135"/>
      <c r="CI315" s="135"/>
      <c r="CJ315" s="135"/>
      <c r="CK315" s="135"/>
      <c r="CL315" s="135"/>
      <c r="CM315" s="135"/>
      <c r="CN315" s="135"/>
      <c r="CO315" s="135"/>
      <c r="CP315" s="135"/>
      <c r="CQ315" s="135"/>
      <c r="CR315" s="135"/>
      <c r="CW315" s="135"/>
      <c r="CX315" s="135"/>
      <c r="CY315" s="135"/>
      <c r="CZ315" s="135"/>
      <c r="DA315" s="135"/>
      <c r="DB315" s="135"/>
      <c r="DC315" s="135"/>
      <c r="DD315" s="135"/>
      <c r="DE315" s="135"/>
      <c r="DF315" s="135"/>
      <c r="DG315" s="135"/>
      <c r="DH315" s="135"/>
      <c r="DI315" s="135"/>
      <c r="DJ315" s="135"/>
      <c r="DK315" s="135"/>
      <c r="DL315" s="135"/>
      <c r="DM315" s="6"/>
      <c r="DN315" s="6"/>
      <c r="DS315" s="135"/>
      <c r="DT315" s="135"/>
      <c r="DU315" s="135"/>
      <c r="DV315" s="135"/>
      <c r="DW315" s="135"/>
      <c r="DX315" s="135"/>
      <c r="DY315" s="135"/>
      <c r="DZ315" s="135"/>
      <c r="EA315" s="135"/>
      <c r="EB315" s="135"/>
      <c r="EC315" s="135"/>
      <c r="ED315" s="135"/>
      <c r="EE315" s="135"/>
      <c r="EF315" s="135"/>
      <c r="EG315" s="135"/>
      <c r="EH315" s="135"/>
      <c r="EI315" s="135"/>
      <c r="EJ315" s="135"/>
      <c r="EK315" s="135"/>
      <c r="EL315" s="135"/>
      <c r="EM315" s="135"/>
      <c r="EN315" s="135"/>
      <c r="EO315" s="135"/>
      <c r="EP315" s="135"/>
      <c r="EQ315" s="135"/>
      <c r="ER315" s="135"/>
      <c r="ES315" s="135"/>
      <c r="ET315" s="135"/>
    </row>
    <row r="316" spans="2:150" x14ac:dyDescent="0.25"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27"/>
      <c r="O316" s="372"/>
      <c r="P316" s="367"/>
      <c r="Q316" s="367"/>
      <c r="R316" s="61">
        <v>1500</v>
      </c>
      <c r="S316" s="14">
        <v>2621.444</v>
      </c>
      <c r="T316" s="14">
        <v>46.615360000000003</v>
      </c>
      <c r="U316" s="252">
        <v>2611.0891444989029</v>
      </c>
      <c r="V316" s="253">
        <v>47.388533272887869</v>
      </c>
      <c r="W316" s="2">
        <f t="shared" si="84"/>
        <v>0.39500578692877147</v>
      </c>
      <c r="X316" s="37">
        <f t="shared" si="84"/>
        <v>1.6586234084384779</v>
      </c>
      <c r="Y316" s="215">
        <f t="shared" si="78"/>
        <v>107.22303244860011</v>
      </c>
      <c r="Z316" s="217">
        <f t="shared" si="78"/>
        <v>0.59779690990813583</v>
      </c>
      <c r="AA316" s="223"/>
      <c r="AB316" s="23"/>
      <c r="AC316" s="372"/>
      <c r="AD316" s="367"/>
      <c r="AE316" s="367"/>
      <c r="AF316" s="61">
        <v>200</v>
      </c>
      <c r="AG316" s="14">
        <v>2802.0810000000001</v>
      </c>
      <c r="AH316" s="14">
        <v>46.623840000000001</v>
      </c>
      <c r="AI316" s="252">
        <v>2797.3697443217566</v>
      </c>
      <c r="AJ316" s="253">
        <v>47.394876503509266</v>
      </c>
      <c r="AK316" s="2">
        <f t="shared" si="85"/>
        <v>0.16813417164755623</v>
      </c>
      <c r="AL316" s="37">
        <f t="shared" si="85"/>
        <v>1.6537387386136897</v>
      </c>
      <c r="AM316" s="215">
        <f t="shared" si="79"/>
        <v>22.195930065782189</v>
      </c>
      <c r="AN316" s="217">
        <f t="shared" si="79"/>
        <v>0.59449728974379279</v>
      </c>
      <c r="AO316" s="223"/>
      <c r="AP316" s="23"/>
      <c r="AQ316" s="372"/>
      <c r="AR316" s="367"/>
      <c r="AS316" s="367"/>
      <c r="AT316" s="61">
        <v>200</v>
      </c>
      <c r="AU316" s="14">
        <v>2605.8879999999999</v>
      </c>
      <c r="AV316" s="14">
        <v>46.603299999999997</v>
      </c>
      <c r="AW316" s="252">
        <v>2594.5394040645328</v>
      </c>
      <c r="AX316" s="253">
        <v>47.385979083484528</v>
      </c>
      <c r="AY316" s="2">
        <f t="shared" si="86"/>
        <v>0.43549822308046526</v>
      </c>
      <c r="AZ316" s="37">
        <f t="shared" si="86"/>
        <v>1.6794499176764974</v>
      </c>
      <c r="BA316" s="215">
        <f t="shared" si="80"/>
        <v>128.7906297064998</v>
      </c>
      <c r="BB316" s="217">
        <f t="shared" si="80"/>
        <v>0.61258654772418575</v>
      </c>
      <c r="BC316" s="223"/>
      <c r="BD316" s="23"/>
      <c r="BE316" s="136"/>
      <c r="BF316" s="136"/>
      <c r="BG316" s="136"/>
      <c r="BH316" s="136"/>
      <c r="BI316" s="136"/>
      <c r="BJ316" s="135"/>
      <c r="BK316" s="135"/>
      <c r="BL316" s="135"/>
      <c r="BM316" s="135"/>
      <c r="BN316" s="135"/>
      <c r="BO316" s="135"/>
      <c r="BP316" s="135"/>
      <c r="BQ316" s="135"/>
      <c r="BR316" s="135"/>
      <c r="BS316" s="20"/>
      <c r="BT316" s="20"/>
      <c r="BU316" s="8"/>
      <c r="BV316" s="20"/>
      <c r="BW316" s="20"/>
      <c r="CA316" s="136"/>
      <c r="CB316" s="135"/>
      <c r="CC316" s="135"/>
      <c r="CD316" s="135"/>
      <c r="CE316" s="6"/>
      <c r="CF316" s="6"/>
      <c r="CG316" s="135"/>
      <c r="CH316" s="135"/>
      <c r="CI316" s="135"/>
      <c r="CJ316" s="135"/>
      <c r="CK316" s="135"/>
      <c r="CL316" s="135"/>
      <c r="CM316" s="135"/>
      <c r="CN316" s="135"/>
      <c r="CO316" s="135"/>
      <c r="CP316" s="135"/>
      <c r="CQ316" s="135"/>
      <c r="CR316" s="135"/>
      <c r="CW316" s="135"/>
      <c r="CX316" s="135"/>
      <c r="CY316" s="135"/>
      <c r="CZ316" s="135"/>
      <c r="DA316" s="135"/>
      <c r="DB316" s="135"/>
      <c r="DC316" s="135"/>
      <c r="DD316" s="135"/>
      <c r="DE316" s="135"/>
      <c r="DF316" s="135"/>
      <c r="DG316" s="135"/>
      <c r="DH316" s="135"/>
      <c r="DI316" s="135"/>
      <c r="DJ316" s="135"/>
      <c r="DK316" s="135"/>
      <c r="DL316" s="135"/>
      <c r="DM316" s="6"/>
      <c r="DN316" s="6"/>
      <c r="DS316" s="135"/>
      <c r="DT316" s="135"/>
      <c r="DU316" s="135"/>
      <c r="DV316" s="135"/>
      <c r="DW316" s="135"/>
      <c r="DX316" s="135"/>
      <c r="DY316" s="135"/>
      <c r="DZ316" s="135"/>
      <c r="EA316" s="135"/>
      <c r="EB316" s="135"/>
      <c r="EC316" s="135"/>
      <c r="ED316" s="135"/>
      <c r="EE316" s="135"/>
      <c r="EF316" s="135"/>
      <c r="EG316" s="135"/>
      <c r="EH316" s="135"/>
      <c r="EI316" s="135"/>
      <c r="EJ316" s="135"/>
      <c r="EK316" s="135"/>
      <c r="EL316" s="135"/>
      <c r="EM316" s="135"/>
      <c r="EN316" s="135"/>
      <c r="EO316" s="135"/>
      <c r="EP316" s="135"/>
      <c r="EQ316" s="135"/>
      <c r="ER316" s="135"/>
      <c r="ES316" s="135"/>
      <c r="ET316" s="135"/>
    </row>
    <row r="317" spans="2:150" x14ac:dyDescent="0.25"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27"/>
      <c r="O317" s="372"/>
      <c r="P317" s="367"/>
      <c r="Q317" s="367"/>
      <c r="R317" s="61">
        <v>1450</v>
      </c>
      <c r="S317" s="14">
        <v>2608.105</v>
      </c>
      <c r="T317" s="14">
        <v>46.212420000000002</v>
      </c>
      <c r="U317" s="252">
        <v>2596.4731803830359</v>
      </c>
      <c r="V317" s="253">
        <v>47.026350668723119</v>
      </c>
      <c r="W317" s="2">
        <f t="shared" si="84"/>
        <v>0.44598739763023704</v>
      </c>
      <c r="X317" s="37">
        <f t="shared" si="84"/>
        <v>1.7612812069203838</v>
      </c>
      <c r="Y317" s="215">
        <f t="shared" si="78"/>
        <v>135.29922760159073</v>
      </c>
      <c r="Z317" s="217">
        <f t="shared" si="78"/>
        <v>0.66248313348806032</v>
      </c>
      <c r="AA317" s="223"/>
      <c r="AB317" s="23"/>
      <c r="AC317" s="372"/>
      <c r="AD317" s="367"/>
      <c r="AE317" s="367"/>
      <c r="AF317" s="61">
        <v>250</v>
      </c>
      <c r="AG317" s="14">
        <v>2787.873</v>
      </c>
      <c r="AH317" s="14">
        <v>46.221440000000001</v>
      </c>
      <c r="AI317" s="252">
        <v>2783.2178566399339</v>
      </c>
      <c r="AJ317" s="253">
        <v>47.03286187916779</v>
      </c>
      <c r="AK317" s="2">
        <f t="shared" si="85"/>
        <v>0.16697831501170163</v>
      </c>
      <c r="AL317" s="37">
        <f t="shared" si="85"/>
        <v>1.7555097356719922</v>
      </c>
      <c r="AM317" s="215">
        <f t="shared" si="79"/>
        <v>21.670359702768213</v>
      </c>
      <c r="AN317" s="217">
        <f t="shared" si="79"/>
        <v>0.65840546599218519</v>
      </c>
      <c r="AO317" s="223"/>
      <c r="AP317" s="23"/>
      <c r="AQ317" s="372"/>
      <c r="AR317" s="367"/>
      <c r="AS317" s="367"/>
      <c r="AT317" s="61">
        <v>250</v>
      </c>
      <c r="AU317" s="14">
        <v>2592.625</v>
      </c>
      <c r="AV317" s="14">
        <v>46.192659999999997</v>
      </c>
      <c r="AW317" s="252">
        <v>2579.8824870881017</v>
      </c>
      <c r="AX317" s="253">
        <v>47.022875539152572</v>
      </c>
      <c r="AY317" s="2">
        <f t="shared" si="86"/>
        <v>0.4914907829670046</v>
      </c>
      <c r="AZ317" s="37">
        <f t="shared" si="86"/>
        <v>1.7972888747965063</v>
      </c>
      <c r="BA317" s="215">
        <f t="shared" si="80"/>
        <v>162.37163530989494</v>
      </c>
      <c r="BB317" s="217">
        <f t="shared" si="80"/>
        <v>0.68925784145040214</v>
      </c>
      <c r="BC317" s="223"/>
      <c r="BD317" s="23"/>
      <c r="BE317" s="136"/>
      <c r="BF317" s="136"/>
      <c r="BG317" s="136"/>
      <c r="BH317" s="136"/>
      <c r="BI317" s="136"/>
      <c r="BJ317" s="135"/>
      <c r="BK317" s="135"/>
      <c r="BL317" s="135"/>
      <c r="BM317" s="135"/>
      <c r="BN317" s="135"/>
      <c r="BO317" s="135"/>
      <c r="BP317" s="135"/>
      <c r="BQ317" s="135"/>
      <c r="BR317" s="135"/>
      <c r="BS317" s="20"/>
      <c r="BT317" s="20"/>
      <c r="BU317" s="8"/>
      <c r="BV317" s="20"/>
      <c r="BW317" s="20"/>
      <c r="CA317" s="136"/>
      <c r="CB317" s="135"/>
      <c r="CC317" s="135"/>
      <c r="CD317" s="135"/>
      <c r="CE317" s="6"/>
      <c r="CF317" s="6"/>
      <c r="CG317" s="135"/>
      <c r="CH317" s="135"/>
      <c r="CI317" s="135"/>
      <c r="CJ317" s="135"/>
      <c r="CK317" s="135"/>
      <c r="CL317" s="135"/>
      <c r="CM317" s="135"/>
      <c r="CN317" s="135"/>
      <c r="CO317" s="135"/>
      <c r="CP317" s="135"/>
      <c r="CQ317" s="135"/>
      <c r="CR317" s="135"/>
      <c r="CW317" s="135"/>
      <c r="CX317" s="135"/>
      <c r="CY317" s="135"/>
      <c r="CZ317" s="135"/>
      <c r="DA317" s="135"/>
      <c r="DB317" s="135"/>
      <c r="DC317" s="135"/>
      <c r="DD317" s="135"/>
      <c r="DE317" s="135"/>
      <c r="DF317" s="135"/>
      <c r="DG317" s="135"/>
      <c r="DH317" s="135"/>
      <c r="DI317" s="135"/>
      <c r="DJ317" s="135"/>
      <c r="DK317" s="135"/>
      <c r="DL317" s="135"/>
      <c r="DM317" s="6"/>
      <c r="DN317" s="6"/>
      <c r="DS317" s="135"/>
      <c r="DT317" s="135"/>
      <c r="DU317" s="135"/>
      <c r="DV317" s="135"/>
      <c r="DW317" s="135"/>
      <c r="DX317" s="135"/>
      <c r="DY317" s="135"/>
      <c r="DZ317" s="135"/>
      <c r="EA317" s="135"/>
      <c r="EB317" s="135"/>
      <c r="EC317" s="135"/>
      <c r="ED317" s="135"/>
      <c r="EE317" s="135"/>
      <c r="EF317" s="135"/>
      <c r="EG317" s="135"/>
      <c r="EH317" s="135"/>
      <c r="EI317" s="135"/>
      <c r="EJ317" s="135"/>
      <c r="EK317" s="135"/>
      <c r="EL317" s="135"/>
      <c r="EM317" s="135"/>
      <c r="EN317" s="135"/>
      <c r="EO317" s="135"/>
      <c r="EP317" s="135"/>
      <c r="EQ317" s="135"/>
      <c r="ER317" s="135"/>
      <c r="ES317" s="135"/>
      <c r="ET317" s="135"/>
    </row>
    <row r="318" spans="2:150" x14ac:dyDescent="0.25"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27"/>
      <c r="O318" s="372"/>
      <c r="P318" s="367"/>
      <c r="Q318" s="367"/>
      <c r="R318" s="61">
        <v>1400</v>
      </c>
      <c r="S318" s="14">
        <v>2593.1759999999999</v>
      </c>
      <c r="T318" s="14">
        <v>45.767519999999998</v>
      </c>
      <c r="U318" s="252">
        <v>2581.871173870461</v>
      </c>
      <c r="V318" s="253">
        <v>46.631217161387589</v>
      </c>
      <c r="W318" s="2">
        <f t="shared" si="84"/>
        <v>0.43594519344382815</v>
      </c>
      <c r="X318" s="37">
        <f t="shared" si="84"/>
        <v>1.8871399660448971</v>
      </c>
      <c r="Y318" s="215">
        <f t="shared" si="78"/>
        <v>127.79909381910601</v>
      </c>
      <c r="Z318" s="217">
        <f t="shared" si="78"/>
        <v>0.74597278658898314</v>
      </c>
      <c r="AA318" s="223"/>
      <c r="AB318" s="23"/>
      <c r="AC318" s="372"/>
      <c r="AD318" s="367"/>
      <c r="AE318" s="367"/>
      <c r="AF318" s="61">
        <v>300</v>
      </c>
      <c r="AG318" s="14">
        <v>2771.971</v>
      </c>
      <c r="AH318" s="14">
        <v>45.787950000000002</v>
      </c>
      <c r="AI318" s="252">
        <v>2769.0810615106625</v>
      </c>
      <c r="AJ318" s="253">
        <v>46.638012938852683</v>
      </c>
      <c r="AK318" s="2">
        <f t="shared" si="85"/>
        <v>0.10425572595591764</v>
      </c>
      <c r="AL318" s="37">
        <f t="shared" si="85"/>
        <v>1.8565210690862561</v>
      </c>
      <c r="AM318" s="215">
        <f t="shared" si="79"/>
        <v>8.351744472154369</v>
      </c>
      <c r="AN318" s="217">
        <f t="shared" si="79"/>
        <v>0.72260700001085576</v>
      </c>
      <c r="AO318" s="223"/>
      <c r="AP318" s="23"/>
      <c r="AQ318" s="372"/>
      <c r="AR318" s="367"/>
      <c r="AS318" s="367"/>
      <c r="AT318" s="61">
        <v>300</v>
      </c>
      <c r="AU318" s="14">
        <v>2577.7829999999999</v>
      </c>
      <c r="AV318" s="14">
        <v>45.749220000000001</v>
      </c>
      <c r="AW318" s="252">
        <v>2565.2395537503985</v>
      </c>
      <c r="AX318" s="253">
        <v>46.626854517522752</v>
      </c>
      <c r="AY318" s="2">
        <f t="shared" si="86"/>
        <v>0.48659822217779392</v>
      </c>
      <c r="AZ318" s="37">
        <f t="shared" si="86"/>
        <v>1.9183595207147803</v>
      </c>
      <c r="BA318" s="215">
        <f t="shared" si="80"/>
        <v>157.33804381663947</v>
      </c>
      <c r="BB318" s="217">
        <f t="shared" si="80"/>
        <v>0.77024234634739097</v>
      </c>
      <c r="BC318" s="223"/>
      <c r="BD318" s="23"/>
      <c r="BE318" s="136"/>
      <c r="BF318" s="136"/>
      <c r="BG318" s="136"/>
      <c r="BH318" s="135"/>
      <c r="BI318" s="135"/>
      <c r="BJ318" s="135"/>
      <c r="BK318" s="135"/>
      <c r="BL318" s="135"/>
      <c r="BM318" s="135"/>
      <c r="BN318" s="135"/>
      <c r="BO318" s="135"/>
      <c r="BP318" s="135"/>
      <c r="BQ318" s="135"/>
      <c r="BR318" s="135"/>
      <c r="BS318" s="20"/>
      <c r="BT318" s="20"/>
      <c r="BU318" s="8"/>
      <c r="BV318" s="20"/>
      <c r="BW318" s="20"/>
      <c r="CA318" s="136"/>
      <c r="CB318" s="135"/>
      <c r="CC318" s="135"/>
      <c r="CD318" s="135"/>
      <c r="CE318" s="6"/>
      <c r="CF318" s="6"/>
      <c r="CG318" s="135"/>
      <c r="CH318" s="135"/>
      <c r="CI318" s="135"/>
      <c r="CJ318" s="135"/>
      <c r="CK318" s="135"/>
      <c r="CL318" s="135"/>
      <c r="CM318" s="135"/>
      <c r="CN318" s="135"/>
      <c r="CO318" s="135"/>
      <c r="CP318" s="135"/>
      <c r="CQ318" s="135"/>
      <c r="CR318" s="135"/>
      <c r="CW318" s="135"/>
      <c r="CX318" s="135"/>
      <c r="CY318" s="135"/>
      <c r="CZ318" s="135"/>
      <c r="DA318" s="135"/>
      <c r="DB318" s="135"/>
      <c r="DC318" s="135"/>
      <c r="DD318" s="135"/>
      <c r="DE318" s="135"/>
      <c r="DF318" s="135"/>
      <c r="DG318" s="135"/>
      <c r="DH318" s="135"/>
      <c r="DI318" s="135"/>
      <c r="DJ318" s="135"/>
      <c r="DK318" s="135"/>
      <c r="DL318" s="135"/>
      <c r="DM318" s="6"/>
      <c r="DN318" s="6"/>
      <c r="DS318" s="135"/>
      <c r="DT318" s="135"/>
      <c r="DU318" s="135"/>
      <c r="DV318" s="135"/>
      <c r="DW318" s="135"/>
      <c r="DX318" s="135"/>
      <c r="DY318" s="135"/>
      <c r="DZ318" s="135"/>
      <c r="EA318" s="135"/>
      <c r="EB318" s="135"/>
      <c r="EC318" s="135"/>
      <c r="ED318" s="135"/>
      <c r="EE318" s="135"/>
      <c r="EF318" s="135"/>
      <c r="EG318" s="135"/>
      <c r="EH318" s="135"/>
      <c r="EI318" s="135"/>
      <c r="EJ318" s="135"/>
      <c r="EK318" s="135"/>
      <c r="EL318" s="135"/>
      <c r="EM318" s="135"/>
      <c r="EN318" s="135"/>
      <c r="EO318" s="135"/>
      <c r="EP318" s="135"/>
      <c r="EQ318" s="135"/>
      <c r="ER318" s="135"/>
      <c r="ES318" s="135"/>
      <c r="ET318" s="135"/>
    </row>
    <row r="319" spans="2:150" x14ac:dyDescent="0.25"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27"/>
      <c r="O319" s="372"/>
      <c r="P319" s="367"/>
      <c r="Q319" s="367"/>
      <c r="R319" s="61">
        <v>1350</v>
      </c>
      <c r="S319" s="14">
        <v>2579.4760000000001</v>
      </c>
      <c r="T319" s="14">
        <v>45.353920000000002</v>
      </c>
      <c r="U319" s="252">
        <v>2567.2877487043224</v>
      </c>
      <c r="V319" s="253">
        <v>46.208777318587089</v>
      </c>
      <c r="W319" s="2">
        <f t="shared" si="84"/>
        <v>0.47250880782289406</v>
      </c>
      <c r="X319" s="37">
        <f t="shared" si="84"/>
        <v>1.8848587257442939</v>
      </c>
      <c r="Y319" s="215">
        <f t="shared" si="78"/>
        <v>148.5534696465885</v>
      </c>
      <c r="Z319" s="217">
        <f t="shared" si="78"/>
        <v>0.7307810351419034</v>
      </c>
      <c r="AA319" s="223"/>
      <c r="AB319" s="23"/>
      <c r="AC319" s="372"/>
      <c r="AD319" s="367"/>
      <c r="AE319" s="367"/>
      <c r="AF319" s="61">
        <v>350</v>
      </c>
      <c r="AG319" s="14">
        <v>2757.375</v>
      </c>
      <c r="AH319" s="14">
        <v>45.384459999999997</v>
      </c>
      <c r="AI319" s="252">
        <v>2754.9639692731798</v>
      </c>
      <c r="AJ319" s="253">
        <v>46.215938950321927</v>
      </c>
      <c r="AK319" s="2">
        <f t="shared" si="85"/>
        <v>8.7439348177892826E-2</v>
      </c>
      <c r="AL319" s="37">
        <f t="shared" si="85"/>
        <v>1.8320785359612746</v>
      </c>
      <c r="AM319" s="215">
        <f t="shared" si="79"/>
        <v>5.8130691656710081</v>
      </c>
      <c r="AN319" s="217">
        <f t="shared" si="79"/>
        <v>0.69135724482845884</v>
      </c>
      <c r="AO319" s="223"/>
      <c r="AP319" s="23"/>
      <c r="AQ319" s="372"/>
      <c r="AR319" s="367"/>
      <c r="AS319" s="367"/>
      <c r="AT319" s="61">
        <v>350</v>
      </c>
      <c r="AU319" s="14">
        <v>2564.1619999999998</v>
      </c>
      <c r="AV319" s="14">
        <v>45.336820000000003</v>
      </c>
      <c r="AW319" s="252">
        <v>2550.6152232044501</v>
      </c>
      <c r="AX319" s="253">
        <v>46.203575924358759</v>
      </c>
      <c r="AY319" s="2">
        <f t="shared" si="86"/>
        <v>0.52831204875314841</v>
      </c>
      <c r="AZ319" s="37">
        <f t="shared" si="86"/>
        <v>1.911814556818842</v>
      </c>
      <c r="BA319" s="215">
        <f t="shared" si="80"/>
        <v>183.5151615484439</v>
      </c>
      <c r="BB319" s="217">
        <f t="shared" si="80"/>
        <v>0.75126583241100175</v>
      </c>
      <c r="BC319" s="223"/>
      <c r="BD319" s="23"/>
      <c r="BE319" s="136"/>
      <c r="BF319" s="136"/>
      <c r="BG319" s="136"/>
      <c r="BH319" s="135"/>
      <c r="BI319" s="135"/>
      <c r="BJ319" s="135"/>
      <c r="BK319" s="135"/>
      <c r="BL319" s="135"/>
      <c r="BM319" s="135"/>
      <c r="BN319" s="135"/>
      <c r="BO319" s="135"/>
      <c r="BP319" s="135"/>
      <c r="BQ319" s="135"/>
      <c r="BR319" s="135"/>
      <c r="BS319" s="20"/>
      <c r="BT319" s="20"/>
      <c r="BU319" s="8"/>
      <c r="BV319" s="20"/>
      <c r="BW319" s="20"/>
      <c r="CA319" s="136"/>
      <c r="CB319" s="135"/>
      <c r="CC319" s="135"/>
      <c r="CD319" s="135"/>
      <c r="CE319" s="6"/>
      <c r="CF319" s="6"/>
      <c r="CG319" s="135"/>
      <c r="CH319" s="135"/>
      <c r="CI319" s="135"/>
      <c r="CJ319" s="135"/>
      <c r="CK319" s="135"/>
      <c r="CL319" s="135"/>
      <c r="CM319" s="135"/>
      <c r="CN319" s="135"/>
      <c r="CO319" s="135"/>
      <c r="CP319" s="135"/>
      <c r="CQ319" s="135"/>
      <c r="CR319" s="135"/>
      <c r="CW319" s="135"/>
      <c r="CX319" s="135"/>
      <c r="CY319" s="135"/>
      <c r="CZ319" s="135"/>
      <c r="DA319" s="135"/>
      <c r="DB319" s="135"/>
      <c r="DC319" s="135"/>
      <c r="DD319" s="135"/>
      <c r="DE319" s="135"/>
      <c r="DF319" s="135"/>
      <c r="DG319" s="135"/>
      <c r="DH319" s="135"/>
      <c r="DI319" s="135"/>
      <c r="DJ319" s="135"/>
      <c r="DK319" s="135"/>
      <c r="DL319" s="135"/>
      <c r="DM319" s="6"/>
      <c r="DN319" s="6"/>
      <c r="DS319" s="135"/>
      <c r="DT319" s="135"/>
      <c r="DU319" s="135"/>
      <c r="DV319" s="135"/>
      <c r="DW319" s="135"/>
      <c r="DX319" s="135"/>
      <c r="DY319" s="135"/>
      <c r="DZ319" s="135"/>
      <c r="EA319" s="135"/>
      <c r="EB319" s="135"/>
      <c r="EC319" s="135"/>
      <c r="ED319" s="135"/>
      <c r="EE319" s="135"/>
      <c r="EF319" s="135"/>
      <c r="EG319" s="135"/>
      <c r="EH319" s="135"/>
      <c r="EI319" s="135"/>
      <c r="EJ319" s="135"/>
      <c r="EK319" s="135"/>
      <c r="EL319" s="135"/>
      <c r="EM319" s="135"/>
      <c r="EN319" s="135"/>
      <c r="EO319" s="135"/>
      <c r="EP319" s="135"/>
      <c r="EQ319" s="135"/>
      <c r="ER319" s="135"/>
      <c r="ES319" s="135"/>
      <c r="ET319" s="135"/>
    </row>
    <row r="320" spans="2:150" x14ac:dyDescent="0.25"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27"/>
      <c r="O320" s="372"/>
      <c r="P320" s="367"/>
      <c r="Q320" s="367"/>
      <c r="R320" s="61">
        <v>1300</v>
      </c>
      <c r="S320" s="14">
        <v>2565.81</v>
      </c>
      <c r="T320" s="14">
        <v>44.937100000000001</v>
      </c>
      <c r="U320" s="252">
        <v>2552.7267540784642</v>
      </c>
      <c r="V320" s="253">
        <v>45.763710648162395</v>
      </c>
      <c r="W320" s="2">
        <f t="shared" si="84"/>
        <v>0.50990704383940211</v>
      </c>
      <c r="X320" s="37">
        <f t="shared" si="84"/>
        <v>1.8394837409676938</v>
      </c>
      <c r="Y320" s="215">
        <f t="shared" si="78"/>
        <v>171.17132384338217</v>
      </c>
      <c r="Z320" s="217">
        <f t="shared" si="78"/>
        <v>0.68328516365545244</v>
      </c>
      <c r="AA320" s="223"/>
      <c r="AB320" s="23"/>
      <c r="AC320" s="372"/>
      <c r="AD320" s="367"/>
      <c r="AE320" s="367"/>
      <c r="AF320" s="61">
        <v>400</v>
      </c>
      <c r="AG320" s="14">
        <v>2742.8130000000001</v>
      </c>
      <c r="AH320" s="14">
        <v>44.977370000000001</v>
      </c>
      <c r="AI320" s="252">
        <v>2740.8704206000484</v>
      </c>
      <c r="AJ320" s="253">
        <v>45.771292462313482</v>
      </c>
      <c r="AK320" s="2">
        <f t="shared" si="85"/>
        <v>7.0824347119241543E-2</v>
      </c>
      <c r="AL320" s="37">
        <f t="shared" si="85"/>
        <v>1.7651598177338559</v>
      </c>
      <c r="AM320" s="215">
        <f t="shared" si="79"/>
        <v>3.7736147251166399</v>
      </c>
      <c r="AN320" s="217">
        <f t="shared" si="79"/>
        <v>0.63031287616590215</v>
      </c>
      <c r="AO320" s="223"/>
      <c r="AP320" s="23"/>
      <c r="AQ320" s="372"/>
      <c r="AR320" s="367"/>
      <c r="AS320" s="367"/>
      <c r="AT320" s="61">
        <v>400</v>
      </c>
      <c r="AU320" s="14">
        <v>2550.5740000000001</v>
      </c>
      <c r="AV320" s="14">
        <v>44.92107</v>
      </c>
      <c r="AW320" s="252">
        <v>2536.0133379064805</v>
      </c>
      <c r="AX320" s="253">
        <v>45.757728406286603</v>
      </c>
      <c r="AY320" s="2">
        <f t="shared" si="86"/>
        <v>0.5708778531232408</v>
      </c>
      <c r="AZ320" s="37">
        <f t="shared" si="86"/>
        <v>1.8625077414375981</v>
      </c>
      <c r="BA320" s="215">
        <f t="shared" si="80"/>
        <v>212.01288060165766</v>
      </c>
      <c r="BB320" s="217">
        <f t="shared" si="80"/>
        <v>0.69999728881003764</v>
      </c>
      <c r="BC320" s="223"/>
      <c r="BD320" s="23"/>
      <c r="BE320" s="136"/>
      <c r="BF320" s="136"/>
      <c r="BG320" s="136"/>
      <c r="BH320" s="135"/>
      <c r="BI320" s="135"/>
      <c r="BJ320" s="135"/>
      <c r="BK320" s="135"/>
      <c r="BL320" s="135"/>
      <c r="BM320" s="135"/>
      <c r="BN320" s="135"/>
      <c r="BO320" s="135"/>
      <c r="BP320" s="135"/>
      <c r="BQ320" s="135"/>
      <c r="BR320" s="135"/>
      <c r="BS320" s="20"/>
      <c r="BT320" s="20"/>
      <c r="BU320" s="8"/>
      <c r="BV320" s="20"/>
      <c r="BW320" s="20"/>
      <c r="CA320" s="136"/>
      <c r="CB320" s="135"/>
      <c r="CC320" s="135"/>
      <c r="CD320" s="135"/>
      <c r="CE320" s="6"/>
      <c r="CF320" s="6"/>
      <c r="CG320" s="135"/>
      <c r="CH320" s="135"/>
      <c r="CI320" s="135"/>
      <c r="CJ320" s="135"/>
      <c r="CK320" s="135"/>
      <c r="CL320" s="135"/>
      <c r="CM320" s="135"/>
      <c r="CN320" s="135"/>
      <c r="CO320" s="135"/>
      <c r="CP320" s="135"/>
      <c r="CQ320" s="135"/>
      <c r="CR320" s="135"/>
      <c r="CW320" s="135"/>
      <c r="CX320" s="135"/>
      <c r="CY320" s="135"/>
      <c r="CZ320" s="135"/>
      <c r="DA320" s="135"/>
      <c r="DB320" s="135"/>
      <c r="DC320" s="135"/>
      <c r="DD320" s="135"/>
      <c r="DE320" s="135"/>
      <c r="DF320" s="135"/>
      <c r="DG320" s="135"/>
      <c r="DH320" s="135"/>
      <c r="DI320" s="135"/>
      <c r="DJ320" s="135"/>
      <c r="DK320" s="135"/>
      <c r="DL320" s="135"/>
      <c r="DM320" s="6"/>
      <c r="DN320" s="6"/>
      <c r="DS320" s="135"/>
      <c r="DT320" s="135"/>
      <c r="DU320" s="135"/>
      <c r="DV320" s="135"/>
      <c r="DW320" s="135"/>
      <c r="DX320" s="135"/>
      <c r="DY320" s="135"/>
      <c r="DZ320" s="135"/>
      <c r="EA320" s="135"/>
      <c r="EB320" s="135"/>
      <c r="EC320" s="135"/>
      <c r="ED320" s="135"/>
      <c r="EE320" s="135"/>
      <c r="EF320" s="135"/>
      <c r="EG320" s="135"/>
      <c r="EH320" s="135"/>
      <c r="EI320" s="135"/>
      <c r="EJ320" s="135"/>
      <c r="EK320" s="135"/>
      <c r="EL320" s="135"/>
      <c r="EM320" s="135"/>
      <c r="EN320" s="135"/>
      <c r="EO320" s="135"/>
      <c r="EP320" s="135"/>
      <c r="EQ320" s="135"/>
      <c r="ER320" s="135"/>
      <c r="ES320" s="135"/>
      <c r="ET320" s="135"/>
    </row>
    <row r="321" spans="2:150" x14ac:dyDescent="0.25"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27"/>
      <c r="O321" s="372"/>
      <c r="P321" s="367"/>
      <c r="Q321" s="367"/>
      <c r="R321" s="61">
        <v>1250</v>
      </c>
      <c r="S321" s="14">
        <v>2552.1689999999999</v>
      </c>
      <c r="T321" s="14">
        <v>44.516930000000002</v>
      </c>
      <c r="U321" s="252">
        <v>2538.1913971031195</v>
      </c>
      <c r="V321" s="253">
        <v>45.299896780950469</v>
      </c>
      <c r="W321" s="2">
        <f t="shared" si="84"/>
        <v>0.54767544378449851</v>
      </c>
      <c r="X321" s="37">
        <f t="shared" si="84"/>
        <v>1.7588067751987095</v>
      </c>
      <c r="Y321" s="215">
        <f t="shared" si="78"/>
        <v>195.3733827428793</v>
      </c>
      <c r="Z321" s="217">
        <f t="shared" si="78"/>
        <v>0.61303698007193663</v>
      </c>
      <c r="AA321" s="223"/>
      <c r="AB321" s="23"/>
      <c r="AC321" s="372"/>
      <c r="AD321" s="367"/>
      <c r="AE321" s="367"/>
      <c r="AF321" s="61">
        <v>450</v>
      </c>
      <c r="AG321" s="14">
        <v>2728.2759999999998</v>
      </c>
      <c r="AH321" s="14">
        <v>44.566569999999999</v>
      </c>
      <c r="AI321" s="252">
        <v>2726.8036178134375</v>
      </c>
      <c r="AJ321" s="253">
        <v>45.307932724368833</v>
      </c>
      <c r="AK321" s="2">
        <f t="shared" si="85"/>
        <v>5.3967493998492072E-2</v>
      </c>
      <c r="AL321" s="37">
        <f t="shared" si="85"/>
        <v>1.6634951363069534</v>
      </c>
      <c r="AM321" s="215">
        <f t="shared" si="79"/>
        <v>2.167909303305978</v>
      </c>
      <c r="AN321" s="217">
        <f t="shared" si="79"/>
        <v>0.54961868908357958</v>
      </c>
      <c r="AO321" s="223"/>
      <c r="AP321" s="23"/>
      <c r="AQ321" s="372"/>
      <c r="AR321" s="367"/>
      <c r="AS321" s="367"/>
      <c r="AT321" s="61">
        <v>450</v>
      </c>
      <c r="AU321" s="14">
        <v>2537.0120000000002</v>
      </c>
      <c r="AV321" s="14">
        <v>44.501869999999997</v>
      </c>
      <c r="AW321" s="252">
        <v>2521.43709693958</v>
      </c>
      <c r="AX321" s="253">
        <v>45.293196196713581</v>
      </c>
      <c r="AY321" s="2">
        <f t="shared" si="86"/>
        <v>0.61390734692702209</v>
      </c>
      <c r="AZ321" s="37">
        <f t="shared" si="86"/>
        <v>1.7781863924225743</v>
      </c>
      <c r="BA321" s="215">
        <f t="shared" si="80"/>
        <v>242.57760534148599</v>
      </c>
      <c r="BB321" s="217">
        <f t="shared" si="80"/>
        <v>0.62619714960518558</v>
      </c>
      <c r="BC321" s="223"/>
      <c r="BD321" s="23"/>
      <c r="BE321" s="136"/>
      <c r="BF321" s="136"/>
      <c r="BG321" s="136"/>
      <c r="BH321" s="135"/>
      <c r="BI321" s="135"/>
      <c r="BJ321" s="135"/>
      <c r="BK321" s="135"/>
      <c r="BL321" s="135"/>
      <c r="BM321" s="135"/>
      <c r="BN321" s="135"/>
      <c r="BO321" s="135"/>
      <c r="BP321" s="135"/>
      <c r="BQ321" s="135"/>
      <c r="BR321" s="135"/>
      <c r="BS321" s="20"/>
      <c r="BT321" s="20"/>
      <c r="BU321" s="8"/>
      <c r="BV321" s="19"/>
      <c r="BW321" s="20"/>
      <c r="CA321" s="136"/>
      <c r="CB321" s="135"/>
      <c r="CC321" s="135"/>
      <c r="CD321" s="135"/>
      <c r="CE321" s="6"/>
      <c r="CF321" s="6"/>
      <c r="CG321" s="135"/>
      <c r="CH321" s="135"/>
      <c r="CI321" s="135"/>
      <c r="CJ321" s="135"/>
      <c r="CK321" s="135"/>
      <c r="CL321" s="135"/>
      <c r="CM321" s="135"/>
      <c r="CN321" s="135"/>
      <c r="CO321" s="135"/>
      <c r="CP321" s="135"/>
      <c r="CQ321" s="135"/>
      <c r="CR321" s="135"/>
      <c r="CW321" s="135"/>
      <c r="CX321" s="135"/>
      <c r="CY321" s="135"/>
      <c r="CZ321" s="135"/>
      <c r="DA321" s="135"/>
      <c r="DB321" s="135"/>
      <c r="DC321" s="135"/>
      <c r="DD321" s="135"/>
      <c r="DE321" s="135"/>
      <c r="DF321" s="135"/>
      <c r="DG321" s="135"/>
      <c r="DH321" s="135"/>
      <c r="DI321" s="135"/>
      <c r="DJ321" s="135"/>
      <c r="DK321" s="135"/>
      <c r="DL321" s="135"/>
      <c r="DM321" s="6"/>
      <c r="DN321" s="6"/>
      <c r="DS321" s="135"/>
      <c r="DT321" s="135"/>
      <c r="DU321" s="135"/>
      <c r="DV321" s="135"/>
      <c r="DW321" s="135"/>
      <c r="DX321" s="135"/>
      <c r="DY321" s="135"/>
      <c r="DZ321" s="135"/>
      <c r="EA321" s="135"/>
      <c r="EB321" s="135"/>
      <c r="EC321" s="135"/>
      <c r="ED321" s="135"/>
      <c r="EE321" s="135"/>
      <c r="EF321" s="135"/>
      <c r="EG321" s="135"/>
      <c r="EH321" s="135"/>
      <c r="EI321" s="135"/>
      <c r="EJ321" s="135"/>
      <c r="EK321" s="135"/>
      <c r="EL321" s="135"/>
      <c r="EM321" s="135"/>
      <c r="EN321" s="135"/>
      <c r="EO321" s="135"/>
      <c r="EP321" s="135"/>
      <c r="EQ321" s="135"/>
      <c r="ER321" s="135"/>
      <c r="ES321" s="135"/>
      <c r="ET321" s="135"/>
    </row>
    <row r="322" spans="2:150" x14ac:dyDescent="0.25"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27"/>
      <c r="O322" s="372"/>
      <c r="P322" s="367"/>
      <c r="Q322" s="367"/>
      <c r="R322" s="61">
        <v>1200</v>
      </c>
      <c r="S322" s="14">
        <v>2538.5709999999999</v>
      </c>
      <c r="T322" s="14">
        <v>44.094110000000001</v>
      </c>
      <c r="U322" s="252">
        <v>2523.6843525970603</v>
      </c>
      <c r="V322" s="253">
        <v>44.820552187381224</v>
      </c>
      <c r="W322" s="2">
        <f t="shared" si="84"/>
        <v>0.5864183984981951</v>
      </c>
      <c r="X322" s="37">
        <f t="shared" si="84"/>
        <v>1.6474812336187847</v>
      </c>
      <c r="Y322" s="215">
        <f t="shared" si="78"/>
        <v>221.61227089944882</v>
      </c>
      <c r="Z322" s="217">
        <f t="shared" si="78"/>
        <v>0.52771825160721719</v>
      </c>
      <c r="AA322" s="223"/>
      <c r="AB322" s="23"/>
      <c r="AC322" s="372"/>
      <c r="AD322" s="367"/>
      <c r="AE322" s="367"/>
      <c r="AF322" s="61">
        <v>500</v>
      </c>
      <c r="AG322" s="14">
        <v>2713.7820000000002</v>
      </c>
      <c r="AH322" s="14">
        <v>44.152799999999999</v>
      </c>
      <c r="AI322" s="252">
        <v>2712.7662337705297</v>
      </c>
      <c r="AJ322" s="253">
        <v>44.829060992473693</v>
      </c>
      <c r="AK322" s="2">
        <f t="shared" si="85"/>
        <v>3.7429912552684796E-2</v>
      </c>
      <c r="AL322" s="37">
        <f t="shared" si="85"/>
        <v>1.5316378405756681</v>
      </c>
      <c r="AM322" s="215">
        <f t="shared" si="79"/>
        <v>1.0317810329327175</v>
      </c>
      <c r="AN322" s="217">
        <f t="shared" si="79"/>
        <v>0.45732892994150498</v>
      </c>
      <c r="AO322" s="223"/>
      <c r="AP322" s="23"/>
      <c r="AQ322" s="372"/>
      <c r="AR322" s="367"/>
      <c r="AS322" s="367"/>
      <c r="AT322" s="61">
        <v>500</v>
      </c>
      <c r="AU322" s="14">
        <v>2523.4920000000002</v>
      </c>
      <c r="AV322" s="14">
        <v>44.079920000000001</v>
      </c>
      <c r="AW322" s="252">
        <v>2506.889166434371</v>
      </c>
      <c r="AX322" s="253">
        <v>44.813197108568566</v>
      </c>
      <c r="AY322" s="2">
        <f t="shared" si="86"/>
        <v>0.65793089756691214</v>
      </c>
      <c r="AZ322" s="37">
        <f t="shared" si="86"/>
        <v>1.6635173307223903</v>
      </c>
      <c r="BA322" s="215">
        <f t="shared" si="80"/>
        <v>275.65408240798445</v>
      </c>
      <c r="BB322" s="217">
        <f t="shared" si="80"/>
        <v>0.53769531795067504</v>
      </c>
      <c r="BC322" s="223"/>
      <c r="BD322" s="23"/>
      <c r="BE322" s="136"/>
      <c r="BF322" s="136"/>
      <c r="BG322" s="136"/>
      <c r="BH322" s="135"/>
      <c r="BI322" s="135"/>
      <c r="BJ322" s="135"/>
      <c r="BK322" s="135"/>
      <c r="BL322" s="135"/>
      <c r="BM322" s="135"/>
      <c r="BN322" s="135"/>
      <c r="BO322" s="135"/>
      <c r="BP322" s="135"/>
      <c r="BQ322" s="135"/>
      <c r="BR322" s="135"/>
      <c r="BS322" s="20"/>
      <c r="BT322" s="20"/>
      <c r="BU322" s="8"/>
      <c r="BV322" s="19"/>
      <c r="BW322" s="20"/>
      <c r="CA322" s="136"/>
      <c r="CB322" s="135"/>
      <c r="CC322" s="135"/>
      <c r="CD322" s="135"/>
      <c r="CE322" s="6"/>
      <c r="CF322" s="6"/>
      <c r="CG322" s="135"/>
      <c r="CH322" s="135"/>
      <c r="CI322" s="135"/>
      <c r="CJ322" s="135"/>
      <c r="CK322" s="135"/>
      <c r="CL322" s="135"/>
      <c r="CM322" s="135"/>
      <c r="CN322" s="135"/>
      <c r="CO322" s="135"/>
      <c r="CP322" s="135"/>
      <c r="CQ322" s="135"/>
      <c r="CR322" s="135"/>
      <c r="CW322" s="135"/>
      <c r="CX322" s="135"/>
      <c r="CY322" s="135"/>
      <c r="CZ322" s="135"/>
      <c r="DA322" s="135"/>
      <c r="DB322" s="135"/>
      <c r="DC322" s="135"/>
      <c r="DD322" s="135"/>
      <c r="DE322" s="135"/>
      <c r="DF322" s="135"/>
      <c r="DG322" s="135"/>
      <c r="DH322" s="135"/>
      <c r="DI322" s="135"/>
      <c r="DJ322" s="135"/>
      <c r="DK322" s="135"/>
      <c r="DL322" s="135"/>
      <c r="DM322" s="6"/>
      <c r="DN322" s="6"/>
      <c r="DS322" s="135"/>
      <c r="DT322" s="135"/>
      <c r="DU322" s="135"/>
      <c r="DV322" s="135"/>
      <c r="DW322" s="135"/>
      <c r="DX322" s="135"/>
      <c r="DY322" s="135"/>
      <c r="DZ322" s="135"/>
      <c r="EA322" s="135"/>
      <c r="EB322" s="135"/>
      <c r="EC322" s="135"/>
      <c r="ED322" s="135"/>
      <c r="EE322" s="135"/>
      <c r="EF322" s="135"/>
      <c r="EG322" s="135"/>
      <c r="EH322" s="135"/>
      <c r="EI322" s="135"/>
      <c r="EJ322" s="135"/>
      <c r="EK322" s="135"/>
      <c r="EL322" s="135"/>
      <c r="EM322" s="135"/>
      <c r="EN322" s="135"/>
      <c r="EO322" s="135"/>
      <c r="EP322" s="135"/>
      <c r="EQ322" s="135"/>
      <c r="ER322" s="135"/>
      <c r="ES322" s="135"/>
      <c r="ET322" s="135"/>
    </row>
    <row r="323" spans="2:150" x14ac:dyDescent="0.25"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27"/>
      <c r="O323" s="372"/>
      <c r="P323" s="367"/>
      <c r="Q323" s="367"/>
      <c r="R323" s="61">
        <v>1150</v>
      </c>
      <c r="S323" s="14">
        <v>2525.0059999999999</v>
      </c>
      <c r="T323" s="14">
        <v>43.668509999999998</v>
      </c>
      <c r="U323" s="252">
        <v>2509.2078541139667</v>
      </c>
      <c r="V323" s="253">
        <v>44.328343416119267</v>
      </c>
      <c r="W323" s="2">
        <f t="shared" si="84"/>
        <v>0.62566765726628482</v>
      </c>
      <c r="X323" s="37">
        <f t="shared" si="84"/>
        <v>1.5110051066987851</v>
      </c>
      <c r="Y323" s="215">
        <f t="shared" si="78"/>
        <v>249.58141343638539</v>
      </c>
      <c r="Z323" s="217">
        <f t="shared" si="78"/>
        <v>0.43538013702762518</v>
      </c>
      <c r="AA323" s="223"/>
      <c r="AB323" s="23"/>
      <c r="AC323" s="372"/>
      <c r="AD323" s="367"/>
      <c r="AE323" s="367"/>
      <c r="AF323" s="61">
        <v>550</v>
      </c>
      <c r="AG323" s="14">
        <v>2699.3209999999999</v>
      </c>
      <c r="AH323" s="14">
        <v>43.735930000000003</v>
      </c>
      <c r="AI323" s="252">
        <v>2698.7605021773779</v>
      </c>
      <c r="AJ323" s="253">
        <v>44.337332640084689</v>
      </c>
      <c r="AK323" s="2">
        <f t="shared" si="85"/>
        <v>2.0764400477823231E-2</v>
      </c>
      <c r="AL323" s="37">
        <f t="shared" si="85"/>
        <v>1.3750768306165797</v>
      </c>
      <c r="AM323" s="215">
        <f t="shared" si="79"/>
        <v>0.31415780916398367</v>
      </c>
      <c r="AN323" s="217">
        <f t="shared" si="79"/>
        <v>0.36168513550083026</v>
      </c>
      <c r="AO323" s="223"/>
      <c r="AP323" s="23"/>
      <c r="AQ323" s="372"/>
      <c r="AR323" s="367"/>
      <c r="AS323" s="367"/>
      <c r="AT323" s="61">
        <v>550</v>
      </c>
      <c r="AU323" s="14">
        <v>2510.0059999999999</v>
      </c>
      <c r="AV323" s="14">
        <v>43.655090000000001</v>
      </c>
      <c r="AW323" s="252">
        <v>2492.3717710477399</v>
      </c>
      <c r="AX323" s="253">
        <v>44.320396746472383</v>
      </c>
      <c r="AY323" s="2">
        <f t="shared" si="86"/>
        <v>0.70255724298109035</v>
      </c>
      <c r="AZ323" s="37">
        <f t="shared" si="86"/>
        <v>1.5240072726281904</v>
      </c>
      <c r="BA323" s="215">
        <f t="shared" si="80"/>
        <v>310.96603074072289</v>
      </c>
      <c r="BB323" s="217">
        <f t="shared" si="80"/>
        <v>0.44263306690166621</v>
      </c>
      <c r="BC323" s="223"/>
      <c r="BD323" s="23"/>
      <c r="BE323" s="136"/>
      <c r="BF323" s="136"/>
      <c r="BG323" s="136"/>
      <c r="BH323" s="135"/>
      <c r="BI323" s="135"/>
      <c r="BJ323" s="135"/>
      <c r="BK323" s="135"/>
      <c r="BL323" s="135"/>
      <c r="BM323" s="135"/>
      <c r="BN323" s="135"/>
      <c r="BO323" s="135"/>
      <c r="BP323" s="135"/>
      <c r="BQ323" s="135"/>
      <c r="BR323" s="135"/>
      <c r="BS323" s="20"/>
      <c r="BT323" s="20"/>
      <c r="BU323" s="8"/>
      <c r="BV323" s="19"/>
      <c r="BW323" s="20"/>
      <c r="CA323" s="136"/>
      <c r="CB323" s="135"/>
      <c r="CC323" s="135"/>
      <c r="CD323" s="135"/>
      <c r="CE323" s="6"/>
      <c r="CF323" s="6"/>
      <c r="CG323" s="135"/>
      <c r="CH323" s="135"/>
      <c r="CI323" s="135"/>
      <c r="CJ323" s="135"/>
      <c r="CK323" s="135"/>
      <c r="CL323" s="135"/>
      <c r="CM323" s="135"/>
      <c r="CN323" s="135"/>
      <c r="CO323" s="135"/>
      <c r="CP323" s="135"/>
      <c r="CQ323" s="135"/>
      <c r="CR323" s="135"/>
      <c r="CW323" s="135"/>
      <c r="CX323" s="135"/>
      <c r="CY323" s="135"/>
      <c r="CZ323" s="135"/>
      <c r="DA323" s="135"/>
      <c r="DB323" s="135"/>
      <c r="DC323" s="135"/>
      <c r="DD323" s="135"/>
      <c r="DE323" s="135"/>
      <c r="DF323" s="135"/>
      <c r="DG323" s="135"/>
      <c r="DH323" s="135"/>
      <c r="DI323" s="135"/>
      <c r="DJ323" s="135"/>
      <c r="DK323" s="135"/>
      <c r="DL323" s="135"/>
      <c r="DM323" s="6"/>
      <c r="DN323" s="6"/>
      <c r="DS323" s="135"/>
      <c r="DT323" s="135"/>
      <c r="DU323" s="135"/>
      <c r="DV323" s="135"/>
      <c r="DW323" s="135"/>
      <c r="DX323" s="135"/>
      <c r="DY323" s="135"/>
      <c r="DZ323" s="135"/>
      <c r="EA323" s="135"/>
      <c r="EB323" s="135"/>
      <c r="EC323" s="135"/>
      <c r="ED323" s="135"/>
      <c r="EE323" s="135"/>
      <c r="EF323" s="135"/>
      <c r="EG323" s="135"/>
      <c r="EH323" s="135"/>
      <c r="EI323" s="135"/>
      <c r="EJ323" s="135"/>
      <c r="EK323" s="135"/>
      <c r="EL323" s="135"/>
      <c r="EM323" s="135"/>
      <c r="EN323" s="135"/>
      <c r="EO323" s="135"/>
      <c r="EP323" s="135"/>
      <c r="EQ323" s="135"/>
      <c r="ER323" s="135"/>
      <c r="ES323" s="135"/>
      <c r="ET323" s="135"/>
    </row>
    <row r="324" spans="2:150" x14ac:dyDescent="0.25"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27"/>
      <c r="O324" s="372"/>
      <c r="P324" s="367"/>
      <c r="Q324" s="367"/>
      <c r="R324" s="61">
        <v>1100</v>
      </c>
      <c r="S324" s="14">
        <v>2507.0880000000002</v>
      </c>
      <c r="T324" s="14">
        <v>43.101869999999998</v>
      </c>
      <c r="U324" s="252">
        <v>2494.7637694258297</v>
      </c>
      <c r="V324" s="253">
        <v>43.825480939832723</v>
      </c>
      <c r="W324" s="2">
        <f t="shared" si="84"/>
        <v>0.49157550808629535</v>
      </c>
      <c r="X324" s="37">
        <f t="shared" si="84"/>
        <v>1.6788388527753539</v>
      </c>
      <c r="Y324" s="215">
        <f t="shared" ref="Y324:Z387" si="87">(U324-S324)^2</f>
        <v>151.88665924531998</v>
      </c>
      <c r="Z324" s="217">
        <f t="shared" si="87"/>
        <v>0.52361279224559865</v>
      </c>
      <c r="AA324" s="223"/>
      <c r="AB324" s="23"/>
      <c r="AC324" s="372"/>
      <c r="AD324" s="367"/>
      <c r="AE324" s="367"/>
      <c r="AF324" s="61">
        <v>600</v>
      </c>
      <c r="AG324" s="14">
        <v>2680.2159999999999</v>
      </c>
      <c r="AH324" s="14">
        <v>43.18047</v>
      </c>
      <c r="AI324" s="252">
        <v>2684.7882925150579</v>
      </c>
      <c r="AJ324" s="253">
        <v>43.834950104445738</v>
      </c>
      <c r="AK324" s="2">
        <f t="shared" si="85"/>
        <v>0.17059418028465065</v>
      </c>
      <c r="AL324" s="37">
        <f t="shared" si="85"/>
        <v>1.5156854579066386</v>
      </c>
      <c r="AM324" s="215">
        <f t="shared" ref="AM324:AN387" si="88">(AI324-AG324)^2</f>
        <v>20.905858843255889</v>
      </c>
      <c r="AN324" s="217">
        <f t="shared" si="88"/>
        <v>0.42834420711530502</v>
      </c>
      <c r="AO324" s="223"/>
      <c r="AP324" s="23"/>
      <c r="AQ324" s="372"/>
      <c r="AR324" s="367"/>
      <c r="AS324" s="367"/>
      <c r="AT324" s="61">
        <v>600</v>
      </c>
      <c r="AU324" s="14">
        <v>2492.192</v>
      </c>
      <c r="AV324" s="14">
        <v>43.089370000000002</v>
      </c>
      <c r="AW324" s="252">
        <v>2477.886769764154</v>
      </c>
      <c r="AX324" s="253">
        <v>43.817003089787221</v>
      </c>
      <c r="AY324" s="2">
        <f t="shared" si="86"/>
        <v>0.574001932268702</v>
      </c>
      <c r="AZ324" s="37">
        <f t="shared" si="86"/>
        <v>1.6886603117827401</v>
      </c>
      <c r="BA324" s="215">
        <f t="shared" ref="BA324:BB387" si="89">(AW324-AU324)^2</f>
        <v>204.63961210056291</v>
      </c>
      <c r="BB324" s="217">
        <f t="shared" si="89"/>
        <v>0.52944991335329439</v>
      </c>
      <c r="BC324" s="223"/>
      <c r="BD324" s="23"/>
      <c r="BE324" s="136"/>
      <c r="BF324" s="136"/>
      <c r="BG324" s="136"/>
      <c r="BH324" s="135"/>
      <c r="BI324" s="135"/>
      <c r="BJ324" s="135"/>
      <c r="BK324" s="135"/>
      <c r="BL324" s="135"/>
      <c r="BM324" s="135"/>
      <c r="BN324" s="135"/>
      <c r="BO324" s="135"/>
      <c r="BP324" s="135"/>
      <c r="BQ324" s="135"/>
      <c r="BR324" s="135"/>
      <c r="BS324" s="20"/>
      <c r="BT324" s="20"/>
      <c r="BU324" s="8"/>
      <c r="BV324" s="19"/>
      <c r="BW324" s="20"/>
      <c r="CA324" s="136"/>
      <c r="CB324" s="135"/>
      <c r="CC324" s="135"/>
      <c r="CD324" s="135"/>
      <c r="CE324" s="6"/>
      <c r="CF324" s="6"/>
      <c r="CG324" s="135"/>
      <c r="CH324" s="135"/>
      <c r="CI324" s="135"/>
      <c r="CJ324" s="135"/>
      <c r="CK324" s="135"/>
      <c r="CL324" s="135"/>
      <c r="CM324" s="135"/>
      <c r="CN324" s="135"/>
      <c r="CO324" s="135"/>
      <c r="CP324" s="135"/>
      <c r="CQ324" s="135"/>
      <c r="CR324" s="135"/>
      <c r="CW324" s="135"/>
      <c r="CX324" s="135"/>
      <c r="CY324" s="135"/>
      <c r="CZ324" s="135"/>
      <c r="DA324" s="135"/>
      <c r="DB324" s="135"/>
      <c r="DC324" s="135"/>
      <c r="DD324" s="135"/>
      <c r="DE324" s="135"/>
      <c r="DF324" s="135"/>
      <c r="DG324" s="135"/>
      <c r="DH324" s="135"/>
      <c r="DI324" s="135"/>
      <c r="DJ324" s="135"/>
      <c r="DK324" s="135"/>
      <c r="DL324" s="135"/>
      <c r="DM324" s="6"/>
      <c r="DN324" s="6"/>
      <c r="DS324" s="135"/>
      <c r="DT324" s="135"/>
      <c r="DU324" s="135"/>
      <c r="DV324" s="135"/>
      <c r="DW324" s="135"/>
      <c r="DX324" s="135"/>
      <c r="DY324" s="135"/>
      <c r="DZ324" s="135"/>
      <c r="EA324" s="135"/>
      <c r="EB324" s="135"/>
      <c r="EC324" s="135"/>
      <c r="ED324" s="135"/>
      <c r="EE324" s="135"/>
      <c r="EF324" s="135"/>
      <c r="EG324" s="135"/>
      <c r="EH324" s="135"/>
      <c r="EI324" s="135"/>
      <c r="EJ324" s="135"/>
      <c r="EK324" s="135"/>
      <c r="EL324" s="135"/>
      <c r="EM324" s="135"/>
      <c r="EN324" s="135"/>
      <c r="EO324" s="135"/>
      <c r="EP324" s="135"/>
      <c r="EQ324" s="135"/>
      <c r="ER324" s="135"/>
      <c r="ES324" s="135"/>
      <c r="ET324" s="135"/>
    </row>
    <row r="325" spans="2:150" x14ac:dyDescent="0.25"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27"/>
      <c r="O325" s="372"/>
      <c r="P325" s="367"/>
      <c r="Q325" s="367"/>
      <c r="R325" s="61">
        <v>1050</v>
      </c>
      <c r="S325" s="14">
        <v>2492.922</v>
      </c>
      <c r="T325" s="14">
        <v>42.656419999999997</v>
      </c>
      <c r="U325" s="252">
        <v>2480.3536631253387</v>
      </c>
      <c r="V325" s="253">
        <v>43.313796962828427</v>
      </c>
      <c r="W325" s="2">
        <f t="shared" si="84"/>
        <v>0.50416085519969445</v>
      </c>
      <c r="X325" s="37">
        <f t="shared" si="84"/>
        <v>1.5410973607921847</v>
      </c>
      <c r="Y325" s="215">
        <f t="shared" si="87"/>
        <v>157.96309179497166</v>
      </c>
      <c r="Z325" s="217">
        <f t="shared" si="87"/>
        <v>0.43214447125753053</v>
      </c>
      <c r="AA325" s="223"/>
      <c r="AB325" s="23"/>
      <c r="AC325" s="372"/>
      <c r="AD325" s="367"/>
      <c r="AE325" s="367"/>
      <c r="AF325" s="61">
        <v>650</v>
      </c>
      <c r="AG325" s="14">
        <v>2665.1089999999999</v>
      </c>
      <c r="AH325" s="14">
        <v>42.742130000000003</v>
      </c>
      <c r="AI325" s="252">
        <v>2670.8511722086764</v>
      </c>
      <c r="AJ325" s="253">
        <v>43.32373997850798</v>
      </c>
      <c r="AK325" s="2">
        <f t="shared" si="85"/>
        <v>0.2154573118276398</v>
      </c>
      <c r="AL325" s="37">
        <f t="shared" si="85"/>
        <v>1.3607416815867086</v>
      </c>
      <c r="AM325" s="215">
        <f t="shared" si="88"/>
        <v>32.972541674096675</v>
      </c>
      <c r="AN325" s="217">
        <f t="shared" si="88"/>
        <v>0.33827016710004965</v>
      </c>
      <c r="AO325" s="223"/>
      <c r="AP325" s="23"/>
      <c r="AQ325" s="372"/>
      <c r="AR325" s="367"/>
      <c r="AS325" s="367"/>
      <c r="AT325" s="61">
        <v>650</v>
      </c>
      <c r="AU325" s="14">
        <v>2478.1080000000002</v>
      </c>
      <c r="AV325" s="14">
        <v>42.644750000000002</v>
      </c>
      <c r="AW325" s="252">
        <v>2463.4357187140777</v>
      </c>
      <c r="AX325" s="253">
        <v>43.304844853577556</v>
      </c>
      <c r="AY325" s="2">
        <f t="shared" si="86"/>
        <v>0.5920759420462105</v>
      </c>
      <c r="AZ325" s="37">
        <f t="shared" si="86"/>
        <v>1.5478924218750358</v>
      </c>
      <c r="BA325" s="215">
        <f t="shared" si="89"/>
        <v>215.27583813323187</v>
      </c>
      <c r="BB325" s="217">
        <f t="shared" si="89"/>
        <v>0.43572521571957296</v>
      </c>
      <c r="BC325" s="223"/>
      <c r="BD325" s="23"/>
      <c r="BE325" s="136"/>
      <c r="BF325" s="136"/>
      <c r="BG325" s="136"/>
      <c r="BH325" s="135"/>
      <c r="BI325" s="135"/>
      <c r="BJ325" s="135"/>
      <c r="BK325" s="135"/>
      <c r="BL325" s="135"/>
      <c r="BM325" s="135"/>
      <c r="BN325" s="135"/>
      <c r="BO325" s="135"/>
      <c r="BP325" s="135"/>
      <c r="BQ325" s="135"/>
      <c r="BR325" s="135"/>
      <c r="BS325" s="20"/>
      <c r="BT325" s="20"/>
      <c r="BU325" s="8"/>
      <c r="BV325" s="19"/>
      <c r="BW325" s="20"/>
      <c r="CA325" s="136"/>
      <c r="CB325" s="135"/>
      <c r="CC325" s="135"/>
      <c r="CD325" s="135"/>
      <c r="CE325" s="6"/>
      <c r="CF325" s="6"/>
      <c r="CG325" s="135"/>
      <c r="CH325" s="135"/>
      <c r="CI325" s="135"/>
      <c r="CJ325" s="135"/>
      <c r="CK325" s="135"/>
      <c r="CL325" s="135"/>
      <c r="CM325" s="135"/>
      <c r="CN325" s="135"/>
      <c r="CO325" s="135"/>
      <c r="CP325" s="135"/>
      <c r="CQ325" s="135"/>
      <c r="CR325" s="135"/>
      <c r="CW325" s="135"/>
      <c r="CX325" s="135"/>
      <c r="CY325" s="135"/>
      <c r="CZ325" s="135"/>
      <c r="DA325" s="135"/>
      <c r="DB325" s="135"/>
      <c r="DC325" s="135"/>
      <c r="DD325" s="135"/>
      <c r="DE325" s="135"/>
      <c r="DF325" s="135"/>
      <c r="DG325" s="135"/>
      <c r="DH325" s="135"/>
      <c r="DI325" s="135"/>
      <c r="DJ325" s="135"/>
      <c r="DK325" s="135"/>
      <c r="DL325" s="135"/>
      <c r="DM325" s="6"/>
      <c r="DN325" s="6"/>
      <c r="DS325" s="135"/>
      <c r="DT325" s="135"/>
      <c r="DU325" s="135"/>
      <c r="DV325" s="135"/>
      <c r="DW325" s="135"/>
      <c r="DX325" s="135"/>
      <c r="DY325" s="135"/>
      <c r="DZ325" s="135"/>
      <c r="EA325" s="135"/>
      <c r="EB325" s="135"/>
      <c r="EC325" s="135"/>
      <c r="ED325" s="135"/>
      <c r="EE325" s="135"/>
      <c r="EF325" s="135"/>
      <c r="EG325" s="135"/>
      <c r="EH325" s="135"/>
      <c r="EI325" s="135"/>
      <c r="EJ325" s="135"/>
      <c r="EK325" s="135"/>
      <c r="EL325" s="135"/>
      <c r="EM325" s="135"/>
      <c r="EN325" s="135"/>
      <c r="EO325" s="135"/>
      <c r="EP325" s="135"/>
      <c r="EQ325" s="135"/>
      <c r="ER325" s="135"/>
      <c r="ES325" s="135"/>
      <c r="ET325" s="135"/>
    </row>
    <row r="326" spans="2:150" x14ac:dyDescent="0.25"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27"/>
      <c r="O326" s="372"/>
      <c r="P326" s="367"/>
      <c r="Q326" s="367"/>
      <c r="R326" s="61">
        <v>1000</v>
      </c>
      <c r="S326" s="14">
        <v>2478.7919999999999</v>
      </c>
      <c r="T326" s="14">
        <v>42.209389999999999</v>
      </c>
      <c r="U326" s="252">
        <v>2465.9788485486529</v>
      </c>
      <c r="V326" s="253">
        <v>42.794809951944728</v>
      </c>
      <c r="W326" s="2">
        <f t="shared" si="84"/>
        <v>0.5169111184539501</v>
      </c>
      <c r="X326" s="37">
        <f t="shared" si="84"/>
        <v>1.3869424598287945</v>
      </c>
      <c r="Y326" s="215">
        <f t="shared" si="87"/>
        <v>164.17685011515672</v>
      </c>
      <c r="Z326" s="217">
        <f t="shared" si="87"/>
        <v>0.342716520134969</v>
      </c>
      <c r="AA326" s="223"/>
      <c r="AB326" s="23"/>
      <c r="AC326" s="372"/>
      <c r="AD326" s="367"/>
      <c r="AE326" s="367"/>
      <c r="AF326" s="61">
        <v>700</v>
      </c>
      <c r="AG326" s="14">
        <v>2650.0369999999998</v>
      </c>
      <c r="AH326" s="14">
        <v>42.303100000000001</v>
      </c>
      <c r="AI326" s="252">
        <v>2656.9504582153559</v>
      </c>
      <c r="AJ326" s="253">
        <v>42.805216973996934</v>
      </c>
      <c r="AK326" s="2">
        <f t="shared" si="85"/>
        <v>0.26088157317637678</v>
      </c>
      <c r="AL326" s="37">
        <f t="shared" si="85"/>
        <v>1.1869507766497815</v>
      </c>
      <c r="AM326" s="215">
        <f t="shared" si="88"/>
        <v>47.795904495474183</v>
      </c>
      <c r="AN326" s="217">
        <f t="shared" si="88"/>
        <v>0.25212145557583748</v>
      </c>
      <c r="AO326" s="223"/>
      <c r="AP326" s="23"/>
      <c r="AQ326" s="372"/>
      <c r="AR326" s="367"/>
      <c r="AS326" s="367"/>
      <c r="AT326" s="61">
        <v>700</v>
      </c>
      <c r="AU326" s="14">
        <v>2464.06</v>
      </c>
      <c r="AV326" s="14">
        <v>42.198279999999997</v>
      </c>
      <c r="AW326" s="252">
        <v>2449.0199232362547</v>
      </c>
      <c r="AX326" s="253">
        <v>42.785436430081084</v>
      </c>
      <c r="AY326" s="2">
        <f t="shared" si="86"/>
        <v>0.61037786270404215</v>
      </c>
      <c r="AZ326" s="37">
        <f t="shared" si="86"/>
        <v>1.3914226600730824</v>
      </c>
      <c r="BA326" s="215">
        <f t="shared" si="89"/>
        <v>226.20390905934886</v>
      </c>
      <c r="BB326" s="217">
        <f t="shared" si="89"/>
        <v>0.34475267338556692</v>
      </c>
      <c r="BC326" s="223"/>
      <c r="BD326" s="23"/>
      <c r="BE326" s="136"/>
      <c r="BF326" s="136"/>
      <c r="BG326" s="136"/>
      <c r="BH326" s="135"/>
      <c r="BI326" s="135"/>
      <c r="BJ326" s="135"/>
      <c r="BK326" s="135"/>
      <c r="BL326" s="135"/>
      <c r="BM326" s="135"/>
      <c r="BN326" s="135"/>
      <c r="BO326" s="135"/>
      <c r="BP326" s="135"/>
      <c r="BQ326" s="135"/>
      <c r="BR326" s="135"/>
      <c r="BS326" s="20"/>
      <c r="BT326" s="20"/>
      <c r="BU326" s="8"/>
      <c r="BV326" s="19"/>
      <c r="BW326" s="20"/>
      <c r="CA326" s="136"/>
      <c r="CB326" s="135"/>
      <c r="CC326" s="135"/>
      <c r="CD326" s="135"/>
      <c r="CE326" s="6"/>
      <c r="CF326" s="6"/>
      <c r="CG326" s="135"/>
      <c r="CH326" s="135"/>
      <c r="CI326" s="135"/>
      <c r="CJ326" s="135"/>
      <c r="CK326" s="135"/>
      <c r="CL326" s="135"/>
      <c r="CM326" s="135"/>
      <c r="CN326" s="135"/>
      <c r="CO326" s="135"/>
      <c r="CP326" s="135"/>
      <c r="CQ326" s="135"/>
      <c r="CR326" s="135"/>
      <c r="CW326" s="135"/>
      <c r="CX326" s="135"/>
      <c r="CY326" s="135"/>
      <c r="CZ326" s="135"/>
      <c r="DA326" s="135"/>
      <c r="DB326" s="135"/>
      <c r="DC326" s="135"/>
      <c r="DD326" s="135"/>
      <c r="DE326" s="135"/>
      <c r="DF326" s="135"/>
      <c r="DG326" s="135"/>
      <c r="DH326" s="135"/>
      <c r="DI326" s="135"/>
      <c r="DJ326" s="135"/>
      <c r="DK326" s="135"/>
      <c r="DL326" s="135"/>
      <c r="DM326" s="6"/>
      <c r="DN326" s="6"/>
      <c r="DS326" s="135"/>
      <c r="DT326" s="135"/>
      <c r="DU326" s="135"/>
      <c r="DV326" s="135"/>
      <c r="DW326" s="135"/>
      <c r="DX326" s="135"/>
      <c r="DY326" s="135"/>
      <c r="DZ326" s="135"/>
      <c r="EA326" s="135"/>
      <c r="EB326" s="135"/>
      <c r="EC326" s="135"/>
      <c r="ED326" s="135"/>
      <c r="EE326" s="135"/>
      <c r="EF326" s="135"/>
      <c r="EG326" s="135"/>
      <c r="EH326" s="135"/>
      <c r="EI326" s="135"/>
      <c r="EJ326" s="135"/>
      <c r="EK326" s="135"/>
      <c r="EL326" s="135"/>
      <c r="EM326" s="135"/>
      <c r="EN326" s="135"/>
      <c r="EO326" s="135"/>
      <c r="EP326" s="135"/>
      <c r="EQ326" s="135"/>
      <c r="ER326" s="135"/>
      <c r="ES326" s="135"/>
      <c r="ET326" s="135"/>
    </row>
    <row r="327" spans="2:150" x14ac:dyDescent="0.25"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27"/>
      <c r="O327" s="372"/>
      <c r="P327" s="367"/>
      <c r="Q327" s="367"/>
      <c r="R327" s="61">
        <v>950</v>
      </c>
      <c r="S327" s="14">
        <v>2464.6970000000001</v>
      </c>
      <c r="T327" s="14">
        <v>41.759619999999998</v>
      </c>
      <c r="U327" s="252">
        <v>2451.6404308408828</v>
      </c>
      <c r="V327" s="253">
        <v>42.269778168080677</v>
      </c>
      <c r="W327" s="2">
        <f t="shared" si="84"/>
        <v>0.52974337856204301</v>
      </c>
      <c r="X327" s="37">
        <f t="shared" si="84"/>
        <v>1.2216542393840721</v>
      </c>
      <c r="Y327" s="215">
        <f t="shared" si="87"/>
        <v>170.47399820681346</v>
      </c>
      <c r="Z327" s="217">
        <f t="shared" si="87"/>
        <v>0.26026135645943416</v>
      </c>
      <c r="AA327" s="223"/>
      <c r="AB327" s="23"/>
      <c r="AC327" s="372"/>
      <c r="AD327" s="367"/>
      <c r="AE327" s="367"/>
      <c r="AF327" s="61">
        <v>750</v>
      </c>
      <c r="AG327" s="14">
        <v>2634.9989999999998</v>
      </c>
      <c r="AH327" s="14">
        <v>41.86112</v>
      </c>
      <c r="AI327" s="252">
        <v>2643.0872598331725</v>
      </c>
      <c r="AJ327" s="253">
        <v>42.280637004036983</v>
      </c>
      <c r="AK327" s="2">
        <f t="shared" si="85"/>
        <v>0.30695494886991392</v>
      </c>
      <c r="AL327" s="37">
        <f t="shared" si="85"/>
        <v>1.0021638313475203</v>
      </c>
      <c r="AM327" s="215">
        <f t="shared" si="88"/>
        <v>65.419947128915553</v>
      </c>
      <c r="AN327" s="217">
        <f t="shared" si="88"/>
        <v>0.17599451667616611</v>
      </c>
      <c r="AO327" s="223"/>
      <c r="AP327" s="23"/>
      <c r="AQ327" s="372"/>
      <c r="AR327" s="367"/>
      <c r="AS327" s="367"/>
      <c r="AT327" s="61">
        <v>750</v>
      </c>
      <c r="AU327" s="14">
        <v>2450.0459999999998</v>
      </c>
      <c r="AV327" s="14">
        <v>41.748989999999999</v>
      </c>
      <c r="AW327" s="252">
        <v>2434.64048102587</v>
      </c>
      <c r="AX327" s="253">
        <v>42.260031720519237</v>
      </c>
      <c r="AY327" s="2">
        <f t="shared" si="86"/>
        <v>0.62878488706456093</v>
      </c>
      <c r="AZ327" s="37">
        <f t="shared" si="86"/>
        <v>1.2240816377096493</v>
      </c>
      <c r="BA327" s="215">
        <f t="shared" si="89"/>
        <v>237.330014862273</v>
      </c>
      <c r="BB327" s="217">
        <f t="shared" si="89"/>
        <v>0.26116364011126264</v>
      </c>
      <c r="BC327" s="223"/>
      <c r="BD327" s="23"/>
      <c r="BE327" s="136"/>
      <c r="BF327" s="136"/>
      <c r="BG327" s="136"/>
      <c r="BH327" s="135"/>
      <c r="BI327" s="135"/>
      <c r="BJ327" s="135"/>
      <c r="BK327" s="135"/>
      <c r="BL327" s="135"/>
      <c r="BM327" s="135"/>
      <c r="BN327" s="135"/>
      <c r="BO327" s="135"/>
      <c r="BP327" s="135"/>
      <c r="BQ327" s="135"/>
      <c r="BR327" s="135"/>
      <c r="BS327" s="20"/>
      <c r="BT327" s="20"/>
      <c r="BU327" s="8"/>
      <c r="BV327" s="19"/>
      <c r="BW327" s="20"/>
      <c r="CA327" s="136"/>
      <c r="CB327" s="135"/>
      <c r="CC327" s="135"/>
      <c r="CD327" s="135"/>
      <c r="CE327" s="6"/>
      <c r="CF327" s="6"/>
      <c r="CG327" s="135"/>
      <c r="CH327" s="135"/>
      <c r="CI327" s="135"/>
      <c r="CJ327" s="135"/>
      <c r="CK327" s="135"/>
      <c r="CL327" s="135"/>
      <c r="CM327" s="135"/>
      <c r="CN327" s="135"/>
      <c r="CO327" s="135"/>
      <c r="CP327" s="135"/>
      <c r="CQ327" s="135"/>
      <c r="CR327" s="135"/>
      <c r="CW327" s="135"/>
      <c r="CX327" s="135"/>
      <c r="CY327" s="135"/>
      <c r="CZ327" s="135"/>
      <c r="DA327" s="135"/>
      <c r="DB327" s="135"/>
      <c r="DC327" s="135"/>
      <c r="DD327" s="135"/>
      <c r="DE327" s="135"/>
      <c r="DF327" s="135"/>
      <c r="DG327" s="135"/>
      <c r="DH327" s="135"/>
      <c r="DI327" s="135"/>
      <c r="DJ327" s="135"/>
      <c r="DK327" s="135"/>
      <c r="DL327" s="135"/>
      <c r="DM327" s="6"/>
      <c r="DN327" s="6"/>
      <c r="DS327" s="135"/>
      <c r="DT327" s="135"/>
      <c r="DU327" s="135"/>
      <c r="DV327" s="135"/>
      <c r="DW327" s="135"/>
      <c r="DX327" s="135"/>
      <c r="DY327" s="135"/>
      <c r="DZ327" s="135"/>
      <c r="EA327" s="135"/>
      <c r="EB327" s="135"/>
      <c r="EC327" s="135"/>
      <c r="ED327" s="135"/>
      <c r="EE327" s="135"/>
      <c r="EF327" s="135"/>
      <c r="EG327" s="135"/>
      <c r="EH327" s="135"/>
      <c r="EI327" s="135"/>
      <c r="EJ327" s="135"/>
      <c r="EK327" s="135"/>
      <c r="EL327" s="135"/>
      <c r="EM327" s="135"/>
      <c r="EN327" s="135"/>
      <c r="EO327" s="135"/>
      <c r="EP327" s="135"/>
      <c r="EQ327" s="135"/>
      <c r="ER327" s="135"/>
      <c r="ES327" s="135"/>
      <c r="ET327" s="135"/>
    </row>
    <row r="328" spans="2:150" x14ac:dyDescent="0.25"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27"/>
      <c r="O328" s="372"/>
      <c r="P328" s="367"/>
      <c r="Q328" s="367"/>
      <c r="R328" s="61">
        <v>900</v>
      </c>
      <c r="S328" s="14">
        <v>2450.636</v>
      </c>
      <c r="T328" s="14">
        <v>41.307319999999997</v>
      </c>
      <c r="U328" s="252">
        <v>2437.3393426739999</v>
      </c>
      <c r="V328" s="253">
        <v>41.739744079547862</v>
      </c>
      <c r="W328" s="2">
        <f t="shared" si="84"/>
        <v>0.54257985788179308</v>
      </c>
      <c r="X328" s="37">
        <f t="shared" si="84"/>
        <v>1.0468461269040559</v>
      </c>
      <c r="Y328" s="215">
        <f t="shared" si="87"/>
        <v>176.80109604507103</v>
      </c>
      <c r="Z328" s="217">
        <f t="shared" si="87"/>
        <v>0.18699058457281778</v>
      </c>
      <c r="AA328" s="223"/>
      <c r="AB328" s="23"/>
      <c r="AC328" s="372"/>
      <c r="AD328" s="367"/>
      <c r="AE328" s="367"/>
      <c r="AF328" s="61">
        <v>800</v>
      </c>
      <c r="AG328" s="14">
        <v>2619.9960000000001</v>
      </c>
      <c r="AH328" s="14">
        <v>41.416400000000003</v>
      </c>
      <c r="AI328" s="252">
        <v>2629.2625142244005</v>
      </c>
      <c r="AJ328" s="253">
        <v>41.751041243089155</v>
      </c>
      <c r="AK328" s="2">
        <f t="shared" si="85"/>
        <v>0.35368428899893178</v>
      </c>
      <c r="AL328" s="37">
        <f t="shared" si="85"/>
        <v>0.80799210720669068</v>
      </c>
      <c r="AM328" s="215">
        <f t="shared" si="88"/>
        <v>85.868285871015928</v>
      </c>
      <c r="AN328" s="217">
        <f t="shared" si="88"/>
        <v>0.11198476157625284</v>
      </c>
      <c r="AO328" s="223"/>
      <c r="AP328" s="23"/>
      <c r="AQ328" s="372"/>
      <c r="AR328" s="367"/>
      <c r="AS328" s="367"/>
      <c r="AT328" s="61">
        <v>800</v>
      </c>
      <c r="AU328" s="14">
        <v>2436.067</v>
      </c>
      <c r="AV328" s="14">
        <v>41.297110000000004</v>
      </c>
      <c r="AW328" s="252">
        <v>2420.298317893526</v>
      </c>
      <c r="AX328" s="253">
        <v>41.729668763955353</v>
      </c>
      <c r="AY328" s="2">
        <f t="shared" si="86"/>
        <v>0.64730083805059502</v>
      </c>
      <c r="AZ328" s="37">
        <f t="shared" si="86"/>
        <v>1.0474310767880584</v>
      </c>
      <c r="BA328" s="215">
        <f t="shared" si="89"/>
        <v>248.65133537503294</v>
      </c>
      <c r="BB328" s="217">
        <f t="shared" si="89"/>
        <v>0.18710708427457931</v>
      </c>
      <c r="BC328" s="223"/>
      <c r="BD328" s="23"/>
      <c r="BE328" s="136"/>
      <c r="BF328" s="136"/>
      <c r="BG328" s="136"/>
      <c r="BH328" s="135"/>
      <c r="BI328" s="135"/>
      <c r="BJ328" s="135"/>
      <c r="BK328" s="135"/>
      <c r="BL328" s="135"/>
      <c r="BM328" s="135"/>
      <c r="BN328" s="135"/>
      <c r="BO328" s="135"/>
      <c r="BP328" s="135"/>
      <c r="BQ328" s="135"/>
      <c r="BR328" s="135"/>
      <c r="BS328" s="20"/>
      <c r="BT328" s="20"/>
      <c r="BU328" s="8"/>
      <c r="BV328" s="19"/>
      <c r="BW328" s="20"/>
      <c r="BY328" s="136"/>
      <c r="BZ328" s="136"/>
      <c r="CA328" s="136"/>
      <c r="CB328" s="135"/>
      <c r="CC328" s="135"/>
      <c r="CD328" s="135"/>
      <c r="CE328" s="6"/>
      <c r="CF328" s="6"/>
      <c r="CG328" s="135"/>
      <c r="CH328" s="135"/>
      <c r="CI328" s="135"/>
      <c r="CJ328" s="135"/>
      <c r="CK328" s="135"/>
      <c r="CL328" s="135"/>
      <c r="CM328" s="135"/>
      <c r="CN328" s="135"/>
      <c r="CO328" s="135"/>
      <c r="CP328" s="135"/>
      <c r="CQ328" s="135"/>
      <c r="CR328" s="135"/>
      <c r="CU328" s="136"/>
      <c r="CV328" s="135"/>
      <c r="CW328" s="135"/>
      <c r="CX328" s="135"/>
      <c r="CY328" s="135"/>
      <c r="CZ328" s="135"/>
      <c r="DA328" s="135"/>
      <c r="DB328" s="135"/>
      <c r="DC328" s="135"/>
      <c r="DD328" s="135"/>
      <c r="DE328" s="135"/>
      <c r="DF328" s="135"/>
      <c r="DG328" s="135"/>
      <c r="DH328" s="135"/>
      <c r="DI328" s="135"/>
      <c r="DJ328" s="135"/>
      <c r="DK328" s="135"/>
      <c r="DL328" s="135"/>
      <c r="DM328" s="6"/>
      <c r="DN328" s="6"/>
      <c r="DQ328" s="136"/>
      <c r="DR328" s="135"/>
      <c r="DS328" s="135"/>
      <c r="DT328" s="135"/>
      <c r="DU328" s="135"/>
      <c r="DV328" s="135"/>
      <c r="DW328" s="135"/>
      <c r="DX328" s="135"/>
      <c r="DY328" s="135"/>
      <c r="DZ328" s="135"/>
      <c r="EA328" s="135"/>
      <c r="EB328" s="135"/>
      <c r="EC328" s="135"/>
      <c r="ED328" s="135"/>
      <c r="EE328" s="135"/>
      <c r="EF328" s="135"/>
      <c r="EG328" s="135"/>
      <c r="EH328" s="135"/>
      <c r="EI328" s="135"/>
      <c r="EJ328" s="135"/>
      <c r="EK328" s="135"/>
      <c r="EL328" s="135"/>
      <c r="EM328" s="135"/>
      <c r="EN328" s="135"/>
      <c r="EO328" s="135"/>
      <c r="EP328" s="135"/>
      <c r="EQ328" s="135"/>
      <c r="ER328" s="135"/>
      <c r="ES328" s="135"/>
      <c r="ET328" s="135"/>
    </row>
    <row r="329" spans="2:150" x14ac:dyDescent="0.25"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27"/>
      <c r="O329" s="372"/>
      <c r="P329" s="367"/>
      <c r="Q329" s="367"/>
      <c r="R329" s="61">
        <v>850</v>
      </c>
      <c r="S329" s="14">
        <v>2436.6109999999999</v>
      </c>
      <c r="T329" s="14">
        <v>40.852550000000001</v>
      </c>
      <c r="U329" s="252">
        <v>2423.0763738686769</v>
      </c>
      <c r="V329" s="253">
        <v>41.205571213174728</v>
      </c>
      <c r="W329" s="2">
        <f t="shared" si="84"/>
        <v>0.55546930270457484</v>
      </c>
      <c r="X329" s="37">
        <f t="shared" si="84"/>
        <v>0.86413507400328171</v>
      </c>
      <c r="Y329" s="215">
        <f t="shared" si="87"/>
        <v>183.18610451469047</v>
      </c>
      <c r="Z329" s="217">
        <f t="shared" si="87"/>
        <v>0.12462397695135652</v>
      </c>
      <c r="AA329" s="223"/>
      <c r="AB329" s="23"/>
      <c r="AC329" s="372"/>
      <c r="AD329" s="367"/>
      <c r="AE329" s="367"/>
      <c r="AF329" s="61">
        <v>850</v>
      </c>
      <c r="AG329" s="14">
        <v>2605.027</v>
      </c>
      <c r="AH329" s="14">
        <v>40.953290000000003</v>
      </c>
      <c r="AI329" s="252">
        <v>2615.4770158914175</v>
      </c>
      <c r="AJ329" s="253">
        <v>41.217292701176092</v>
      </c>
      <c r="AK329" s="2">
        <f t="shared" si="85"/>
        <v>0.40114808374030209</v>
      </c>
      <c r="AL329" s="37">
        <f t="shared" si="85"/>
        <v>0.64464344910040017</v>
      </c>
      <c r="AM329" s="215">
        <f t="shared" si="88"/>
        <v>109.20283213087785</v>
      </c>
      <c r="AN329" s="217">
        <f t="shared" si="88"/>
        <v>6.9697426228271478E-2</v>
      </c>
      <c r="AO329" s="223"/>
      <c r="AP329" s="23"/>
      <c r="AQ329" s="372"/>
      <c r="AR329" s="367"/>
      <c r="AS329" s="367"/>
      <c r="AT329" s="61">
        <v>850</v>
      </c>
      <c r="AU329" s="14">
        <v>2422.1219999999998</v>
      </c>
      <c r="AV329" s="14">
        <v>40.842689999999997</v>
      </c>
      <c r="AW329" s="252">
        <v>2405.9942173982413</v>
      </c>
      <c r="AX329" s="253">
        <v>41.195206739163346</v>
      </c>
      <c r="AY329" s="2">
        <f t="shared" si="86"/>
        <v>0.66585343767814154</v>
      </c>
      <c r="AZ329" s="37">
        <f t="shared" si="86"/>
        <v>0.86310852483846878</v>
      </c>
      <c r="BA329" s="215">
        <f t="shared" si="89"/>
        <v>260.10537164958589</v>
      </c>
      <c r="BB329" s="217">
        <f t="shared" si="89"/>
        <v>0.1242680513903605</v>
      </c>
      <c r="BC329" s="223"/>
      <c r="BD329" s="23"/>
      <c r="BE329" s="136"/>
      <c r="BF329" s="136"/>
      <c r="BG329" s="136"/>
      <c r="BH329" s="135"/>
      <c r="BI329" s="135"/>
      <c r="BJ329" s="135"/>
      <c r="BK329" s="135"/>
      <c r="BL329" s="135"/>
      <c r="BM329" s="135"/>
      <c r="BN329" s="135"/>
      <c r="BO329" s="135"/>
      <c r="BP329" s="135"/>
      <c r="BQ329" s="135"/>
      <c r="BR329" s="135"/>
      <c r="BS329" s="20"/>
      <c r="BT329" s="20"/>
      <c r="BU329" s="8"/>
      <c r="BV329" s="19"/>
      <c r="BW329" s="20"/>
      <c r="BY329" s="136"/>
      <c r="BZ329" s="136"/>
      <c r="CA329" s="136"/>
      <c r="CB329" s="135"/>
      <c r="CC329" s="135"/>
      <c r="CD329" s="135"/>
      <c r="CE329" s="6"/>
      <c r="CF329" s="6"/>
      <c r="CG329" s="135"/>
      <c r="CH329" s="135"/>
      <c r="CI329" s="135"/>
      <c r="CJ329" s="135"/>
      <c r="CK329" s="135"/>
      <c r="CL329" s="135"/>
      <c r="CM329" s="135"/>
      <c r="CN329" s="135"/>
      <c r="CO329" s="135"/>
      <c r="CP329" s="135"/>
      <c r="CQ329" s="135"/>
      <c r="CR329" s="135"/>
      <c r="CU329" s="136"/>
      <c r="CV329" s="135"/>
      <c r="CW329" s="135"/>
      <c r="CX329" s="135"/>
      <c r="CY329" s="135"/>
      <c r="CZ329" s="135"/>
      <c r="DA329" s="135"/>
      <c r="DB329" s="135"/>
      <c r="DC329" s="135"/>
      <c r="DD329" s="135"/>
      <c r="DE329" s="135"/>
      <c r="DF329" s="135"/>
      <c r="DG329" s="135"/>
      <c r="DH329" s="135"/>
      <c r="DI329" s="135"/>
      <c r="DJ329" s="135"/>
      <c r="DK329" s="135"/>
      <c r="DL329" s="135"/>
      <c r="DM329" s="6"/>
      <c r="DN329" s="6"/>
      <c r="DQ329" s="136"/>
      <c r="DR329" s="135"/>
      <c r="DS329" s="135"/>
      <c r="DT329" s="135"/>
      <c r="DU329" s="135"/>
      <c r="DV329" s="135"/>
      <c r="DW329" s="135"/>
      <c r="DX329" s="135"/>
      <c r="DY329" s="135"/>
      <c r="DZ329" s="135"/>
      <c r="EA329" s="135"/>
      <c r="EB329" s="135"/>
      <c r="EC329" s="135"/>
      <c r="ED329" s="135"/>
      <c r="EE329" s="135"/>
      <c r="EF329" s="135"/>
      <c r="EG329" s="135"/>
      <c r="EH329" s="135"/>
      <c r="EI329" s="135"/>
      <c r="EJ329" s="135"/>
      <c r="EK329" s="135"/>
      <c r="EL329" s="135"/>
      <c r="EM329" s="135"/>
      <c r="EN329" s="135"/>
      <c r="EO329" s="135"/>
      <c r="EP329" s="135"/>
      <c r="EQ329" s="135"/>
      <c r="ER329" s="135"/>
      <c r="ES329" s="135"/>
      <c r="ET329" s="135"/>
    </row>
    <row r="330" spans="2:150" x14ac:dyDescent="0.25"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27"/>
      <c r="O330" s="372"/>
      <c r="P330" s="367"/>
      <c r="Q330" s="367"/>
      <c r="R330" s="61">
        <v>800</v>
      </c>
      <c r="S330" s="14">
        <v>2420.3719999999998</v>
      </c>
      <c r="T330" s="14">
        <v>40.322319999999998</v>
      </c>
      <c r="U330" s="252">
        <v>2408.8521959580003</v>
      </c>
      <c r="V330" s="253">
        <v>40.66797473141704</v>
      </c>
      <c r="W330" s="2">
        <f t="shared" si="84"/>
        <v>0.4759517975749008</v>
      </c>
      <c r="X330" s="37">
        <f t="shared" si="84"/>
        <v>0.85722927504429858</v>
      </c>
      <c r="Y330" s="215">
        <f t="shared" si="87"/>
        <v>132.70588516606981</v>
      </c>
      <c r="Z330" s="217">
        <f t="shared" si="87"/>
        <v>0.11947719335098755</v>
      </c>
      <c r="AA330" s="223"/>
      <c r="AB330" s="23"/>
      <c r="AC330" s="372"/>
      <c r="AD330" s="367"/>
      <c r="AE330" s="367"/>
      <c r="AF330" s="61">
        <v>900</v>
      </c>
      <c r="AG330" s="14">
        <v>2587.6950000000002</v>
      </c>
      <c r="AH330" s="14">
        <v>40.405239999999999</v>
      </c>
      <c r="AI330" s="252">
        <v>2601.7314411326784</v>
      </c>
      <c r="AJ330" s="253">
        <v>40.680106585314768</v>
      </c>
      <c r="AK330" s="2">
        <f t="shared" si="85"/>
        <v>0.54243027608269867</v>
      </c>
      <c r="AL330" s="37">
        <f t="shared" si="85"/>
        <v>0.68027460130113937</v>
      </c>
      <c r="AM330" s="215">
        <f t="shared" si="88"/>
        <v>197.02167967114025</v>
      </c>
      <c r="AN330" s="217">
        <f t="shared" si="88"/>
        <v>7.55516397226009E-2</v>
      </c>
      <c r="AO330" s="223"/>
      <c r="AP330" s="23"/>
      <c r="AQ330" s="372"/>
      <c r="AR330" s="367"/>
      <c r="AS330" s="367"/>
      <c r="AT330" s="61">
        <v>900</v>
      </c>
      <c r="AU330" s="14">
        <v>2405.9789999999998</v>
      </c>
      <c r="AV330" s="14">
        <v>40.295699999999997</v>
      </c>
      <c r="AW330" s="252">
        <v>2391.728845401351</v>
      </c>
      <c r="AX330" s="253">
        <v>40.657356643444537</v>
      </c>
      <c r="AY330" s="2">
        <f t="shared" si="86"/>
        <v>0.59228092176402225</v>
      </c>
      <c r="AZ330" s="37">
        <f t="shared" si="86"/>
        <v>0.89750678966872466</v>
      </c>
      <c r="BA330" s="215">
        <f t="shared" si="89"/>
        <v>203.06690608539171</v>
      </c>
      <c r="BB330" s="217">
        <f t="shared" si="89"/>
        <v>0.13079552774757136</v>
      </c>
      <c r="BC330" s="223"/>
      <c r="BD330" s="23"/>
      <c r="BE330" s="136"/>
      <c r="BF330" s="136"/>
      <c r="BG330" s="136"/>
      <c r="BH330" s="135"/>
      <c r="BI330" s="135"/>
      <c r="BJ330" s="135"/>
      <c r="BK330" s="135"/>
      <c r="BL330" s="135"/>
      <c r="BM330" s="135"/>
      <c r="BN330" s="135"/>
      <c r="BO330" s="135"/>
      <c r="BP330" s="135"/>
      <c r="BQ330" s="135"/>
      <c r="BR330" s="135"/>
      <c r="BS330" s="20"/>
      <c r="BT330" s="20"/>
      <c r="BU330" s="8"/>
      <c r="BV330" s="19"/>
      <c r="BW330" s="20"/>
      <c r="BY330" s="136"/>
      <c r="BZ330" s="136"/>
      <c r="CA330" s="136"/>
      <c r="CB330" s="135"/>
      <c r="CC330" s="135"/>
      <c r="CD330" s="135"/>
      <c r="CE330" s="6"/>
      <c r="CF330" s="6"/>
      <c r="CG330" s="135"/>
      <c r="CH330" s="135"/>
      <c r="CI330" s="135"/>
      <c r="CJ330" s="135"/>
      <c r="CK330" s="135"/>
      <c r="CL330" s="135"/>
      <c r="CM330" s="135"/>
      <c r="CN330" s="135"/>
      <c r="CO330" s="135"/>
      <c r="CP330" s="135"/>
      <c r="CQ330" s="135"/>
      <c r="CR330" s="135"/>
      <c r="CU330" s="136"/>
      <c r="CV330" s="135"/>
      <c r="CW330" s="135"/>
      <c r="CX330" s="135"/>
      <c r="CY330" s="135"/>
      <c r="CZ330" s="135"/>
      <c r="DA330" s="135"/>
      <c r="DB330" s="135"/>
      <c r="DC330" s="135"/>
      <c r="DD330" s="135"/>
      <c r="DE330" s="135"/>
      <c r="DF330" s="135"/>
      <c r="DG330" s="135"/>
      <c r="DH330" s="135"/>
      <c r="DI330" s="135"/>
      <c r="DJ330" s="135"/>
      <c r="DK330" s="135"/>
      <c r="DL330" s="135"/>
      <c r="DM330" s="6"/>
      <c r="DN330" s="6"/>
      <c r="DQ330" s="136"/>
      <c r="DR330" s="135"/>
      <c r="DS330" s="135"/>
      <c r="DT330" s="135"/>
      <c r="DU330" s="135"/>
      <c r="DV330" s="135"/>
      <c r="DW330" s="135"/>
      <c r="DX330" s="135"/>
      <c r="DY330" s="135"/>
      <c r="DZ330" s="135"/>
      <c r="EA330" s="135"/>
      <c r="EB330" s="135"/>
      <c r="EC330" s="135"/>
      <c r="ED330" s="135"/>
      <c r="EE330" s="135"/>
      <c r="EF330" s="135"/>
      <c r="EG330" s="135"/>
      <c r="EH330" s="135"/>
      <c r="EI330" s="135"/>
      <c r="EJ330" s="135"/>
      <c r="EK330" s="135"/>
      <c r="EL330" s="135"/>
      <c r="EM330" s="135"/>
      <c r="EN330" s="135"/>
      <c r="EO330" s="135"/>
      <c r="EP330" s="135"/>
      <c r="EQ330" s="135"/>
      <c r="ER330" s="135"/>
      <c r="ES330" s="135"/>
      <c r="ET330" s="135"/>
    </row>
    <row r="331" spans="2:150" x14ac:dyDescent="0.25"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27"/>
      <c r="O331" s="372"/>
      <c r="P331" s="367"/>
      <c r="Q331" s="367"/>
      <c r="R331" s="61">
        <v>750</v>
      </c>
      <c r="S331" s="14">
        <v>2406.08</v>
      </c>
      <c r="T331" s="14">
        <v>39.835569999999997</v>
      </c>
      <c r="U331" s="252">
        <v>2394.6673825541739</v>
      </c>
      <c r="V331" s="253">
        <v>40.127546802989677</v>
      </c>
      <c r="W331" s="2">
        <f t="shared" si="84"/>
        <v>0.47432410584128842</v>
      </c>
      <c r="X331" s="37">
        <f t="shared" si="84"/>
        <v>0.73295500224969823</v>
      </c>
      <c r="Y331" s="215">
        <f t="shared" si="87"/>
        <v>130.24783696477363</v>
      </c>
      <c r="Z331" s="217">
        <f t="shared" si="87"/>
        <v>8.5250453484074465E-2</v>
      </c>
      <c r="AA331" s="223"/>
      <c r="AB331" s="23"/>
      <c r="AC331" s="372"/>
      <c r="AD331" s="367"/>
      <c r="AE331" s="367"/>
      <c r="AF331" s="61">
        <v>950</v>
      </c>
      <c r="AG331" s="14">
        <v>2572.4380000000001</v>
      </c>
      <c r="AH331" s="14">
        <v>39.920819999999999</v>
      </c>
      <c r="AI331" s="252">
        <v>2588.0263683314474</v>
      </c>
      <c r="AJ331" s="253">
        <v>40.140075503277842</v>
      </c>
      <c r="AK331" s="2">
        <f t="shared" si="85"/>
        <v>0.6059764445808733</v>
      </c>
      <c r="AL331" s="37">
        <f t="shared" si="85"/>
        <v>0.54922595096454163</v>
      </c>
      <c r="AM331" s="215">
        <f t="shared" si="88"/>
        <v>242.99722723686995</v>
      </c>
      <c r="AN331" s="217">
        <f t="shared" si="88"/>
        <v>4.8072975717620196E-2</v>
      </c>
      <c r="AO331" s="223"/>
      <c r="AP331" s="23"/>
      <c r="AQ331" s="372"/>
      <c r="AR331" s="367"/>
      <c r="AS331" s="367"/>
      <c r="AT331" s="61">
        <v>950</v>
      </c>
      <c r="AU331" s="14">
        <v>2391.7710000000002</v>
      </c>
      <c r="AV331" s="14">
        <v>39.805230000000002</v>
      </c>
      <c r="AW331" s="252">
        <v>2377.5027704092113</v>
      </c>
      <c r="AX331" s="253">
        <v>40.116706728146646</v>
      </c>
      <c r="AY331" s="2">
        <f t="shared" si="86"/>
        <v>0.59655500425370589</v>
      </c>
      <c r="AZ331" s="37">
        <f t="shared" si="86"/>
        <v>0.78250201831931177</v>
      </c>
      <c r="BA331" s="215">
        <f t="shared" si="89"/>
        <v>203.58237565546415</v>
      </c>
      <c r="BB331" s="217">
        <f t="shared" si="89"/>
        <v>9.7017752176938477E-2</v>
      </c>
      <c r="BC331" s="223"/>
      <c r="BD331" s="23"/>
      <c r="BE331" s="136"/>
      <c r="BF331" s="136"/>
      <c r="BG331" s="136"/>
      <c r="BH331" s="135"/>
      <c r="BI331" s="135"/>
      <c r="BJ331" s="135"/>
      <c r="BK331" s="135"/>
      <c r="BL331" s="135"/>
      <c r="BM331" s="135"/>
      <c r="BN331" s="135"/>
      <c r="BO331" s="135"/>
      <c r="BP331" s="135"/>
      <c r="BQ331" s="135"/>
      <c r="BR331" s="135"/>
      <c r="BS331" s="20"/>
      <c r="BT331" s="20"/>
      <c r="BU331" s="8"/>
      <c r="BV331" s="19"/>
      <c r="BW331" s="20"/>
      <c r="BY331" s="136"/>
      <c r="BZ331" s="136"/>
      <c r="CA331" s="136"/>
      <c r="CB331" s="135"/>
      <c r="CC331" s="135"/>
      <c r="CD331" s="135"/>
      <c r="CE331" s="6"/>
      <c r="CF331" s="6"/>
      <c r="CG331" s="135"/>
      <c r="CH331" s="135"/>
      <c r="CI331" s="135"/>
      <c r="CJ331" s="135"/>
      <c r="CK331" s="135"/>
      <c r="CL331" s="135"/>
      <c r="CM331" s="135"/>
      <c r="CN331" s="135"/>
      <c r="CO331" s="135"/>
      <c r="CP331" s="135"/>
      <c r="CQ331" s="135"/>
      <c r="CR331" s="135"/>
      <c r="CU331" s="136"/>
      <c r="CV331" s="135"/>
      <c r="CW331" s="135"/>
      <c r="CX331" s="135"/>
      <c r="CY331" s="135"/>
      <c r="CZ331" s="135"/>
      <c r="DA331" s="135"/>
      <c r="DB331" s="135"/>
      <c r="DC331" s="135"/>
      <c r="DD331" s="135"/>
      <c r="DE331" s="135"/>
      <c r="DF331" s="135"/>
      <c r="DG331" s="135"/>
      <c r="DH331" s="135"/>
      <c r="DI331" s="135"/>
      <c r="DJ331" s="135"/>
      <c r="DK331" s="135"/>
      <c r="DL331" s="135"/>
      <c r="DM331" s="6"/>
      <c r="DN331" s="6"/>
      <c r="DQ331" s="136"/>
      <c r="DR331" s="135"/>
      <c r="DS331" s="135"/>
      <c r="DT331" s="135"/>
      <c r="DU331" s="135"/>
      <c r="DV331" s="135"/>
      <c r="DW331" s="135"/>
      <c r="DX331" s="135"/>
      <c r="DY331" s="135"/>
      <c r="DZ331" s="135"/>
      <c r="EA331" s="135"/>
      <c r="EB331" s="135"/>
      <c r="EC331" s="135"/>
      <c r="ED331" s="135"/>
      <c r="EE331" s="135"/>
      <c r="EF331" s="135"/>
      <c r="EG331" s="135"/>
      <c r="EH331" s="135"/>
      <c r="EI331" s="135"/>
      <c r="EJ331" s="135"/>
      <c r="EK331" s="135"/>
      <c r="EL331" s="135"/>
      <c r="EM331" s="135"/>
      <c r="EN331" s="135"/>
      <c r="EO331" s="135"/>
      <c r="EP331" s="135"/>
      <c r="EQ331" s="135"/>
      <c r="ER331" s="135"/>
      <c r="ES331" s="135"/>
      <c r="ET331" s="135"/>
    </row>
    <row r="332" spans="2:150" x14ac:dyDescent="0.25"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27"/>
      <c r="O332" s="372"/>
      <c r="P332" s="367"/>
      <c r="Q332" s="367"/>
      <c r="R332" s="61">
        <v>700</v>
      </c>
      <c r="S332" s="14">
        <v>2391.826</v>
      </c>
      <c r="T332" s="14">
        <v>39.342419999999997</v>
      </c>
      <c r="U332" s="252">
        <v>2380.5224262328193</v>
      </c>
      <c r="V332" s="253">
        <v>39.584777652197388</v>
      </c>
      <c r="W332" s="2">
        <f t="shared" si="84"/>
        <v>0.47259180923615474</v>
      </c>
      <c r="X332" s="37">
        <f t="shared" si="84"/>
        <v>0.61602121119491726</v>
      </c>
      <c r="Y332" s="215">
        <f t="shared" si="87"/>
        <v>127.77077991009683</v>
      </c>
      <c r="Z332" s="217">
        <f t="shared" si="87"/>
        <v>5.873723157863172E-2</v>
      </c>
      <c r="AA332" s="223"/>
      <c r="AB332" s="23"/>
      <c r="AC332" s="372"/>
      <c r="AD332" s="367"/>
      <c r="AE332" s="367"/>
      <c r="AF332" s="61">
        <v>1000</v>
      </c>
      <c r="AG332" s="14">
        <v>2557.2199999999998</v>
      </c>
      <c r="AH332" s="14">
        <v>39.434989999999999</v>
      </c>
      <c r="AI332" s="252">
        <v>2574.3622947851741</v>
      </c>
      <c r="AJ332" s="253">
        <v>39.597690384853045</v>
      </c>
      <c r="AK332" s="2">
        <f t="shared" si="85"/>
        <v>0.67034884699690567</v>
      </c>
      <c r="AL332" s="37">
        <f t="shared" si="85"/>
        <v>0.41257873997951161</v>
      </c>
      <c r="AM332" s="215">
        <f t="shared" si="88"/>
        <v>293.85827050181302</v>
      </c>
      <c r="AN332" s="217">
        <f t="shared" si="88"/>
        <v>2.6471415231329405E-2</v>
      </c>
      <c r="AO332" s="223"/>
      <c r="AP332" s="23"/>
      <c r="AQ332" s="372"/>
      <c r="AR332" s="367"/>
      <c r="AS332" s="367"/>
      <c r="AT332" s="61">
        <v>1000</v>
      </c>
      <c r="AU332" s="14">
        <v>2377.6010000000001</v>
      </c>
      <c r="AV332" s="14">
        <v>39.313380000000002</v>
      </c>
      <c r="AW332" s="252">
        <v>2363.3164804244052</v>
      </c>
      <c r="AX332" s="253">
        <v>39.573743585575293</v>
      </c>
      <c r="AY332" s="2">
        <f t="shared" si="86"/>
        <v>0.60079548989064657</v>
      </c>
      <c r="AZ332" s="37">
        <f t="shared" si="86"/>
        <v>0.66227728466820013</v>
      </c>
      <c r="BA332" s="215">
        <f t="shared" si="89"/>
        <v>204.0474995055543</v>
      </c>
      <c r="BB332" s="217">
        <f t="shared" si="89"/>
        <v>6.7789196693622017E-2</v>
      </c>
      <c r="BC332" s="223"/>
      <c r="BD332" s="23"/>
      <c r="BE332" s="136"/>
      <c r="BF332" s="136"/>
      <c r="BG332" s="136"/>
      <c r="BH332" s="135"/>
      <c r="BI332" s="135"/>
      <c r="BJ332" s="135"/>
      <c r="BK332" s="135"/>
      <c r="BL332" s="135"/>
      <c r="BM332" s="135"/>
      <c r="BN332" s="135"/>
      <c r="BO332" s="135"/>
      <c r="BP332" s="135"/>
      <c r="BQ332" s="135"/>
      <c r="BR332" s="135"/>
      <c r="BS332" s="20"/>
      <c r="BT332" s="20"/>
      <c r="BU332" s="8"/>
      <c r="BV332" s="19"/>
      <c r="BW332" s="20"/>
      <c r="BY332" s="136"/>
      <c r="BZ332" s="136"/>
      <c r="CA332" s="136"/>
      <c r="CB332" s="135"/>
      <c r="CC332" s="135"/>
      <c r="CD332" s="135"/>
      <c r="CE332" s="6"/>
      <c r="CF332" s="6"/>
      <c r="CG332" s="135"/>
      <c r="CH332" s="135"/>
      <c r="CI332" s="135"/>
      <c r="CJ332" s="135"/>
      <c r="CK332" s="135"/>
      <c r="CL332" s="135"/>
      <c r="CM332" s="135"/>
      <c r="CN332" s="135"/>
      <c r="CO332" s="135"/>
      <c r="CP332" s="135"/>
      <c r="CQ332" s="135"/>
      <c r="CR332" s="135"/>
      <c r="CU332" s="136"/>
      <c r="CV332" s="135"/>
      <c r="CW332" s="135"/>
      <c r="CX332" s="135"/>
      <c r="CY332" s="135"/>
      <c r="CZ332" s="135"/>
      <c r="DA332" s="135"/>
      <c r="DB332" s="135"/>
      <c r="DC332" s="135"/>
      <c r="DD332" s="135"/>
      <c r="DE332" s="135"/>
      <c r="DF332" s="135"/>
      <c r="DG332" s="135"/>
      <c r="DH332" s="135"/>
      <c r="DI332" s="135"/>
      <c r="DJ332" s="135"/>
      <c r="DK332" s="135"/>
      <c r="DL332" s="135"/>
      <c r="DM332" s="6"/>
      <c r="DN332" s="6"/>
      <c r="DQ332" s="136"/>
      <c r="DR332" s="135"/>
      <c r="DS332" s="135"/>
      <c r="DT332" s="135"/>
      <c r="DU332" s="135"/>
      <c r="DV332" s="135"/>
      <c r="DW332" s="135"/>
      <c r="DX332" s="135"/>
      <c r="DY332" s="135"/>
      <c r="DZ332" s="135"/>
      <c r="EA332" s="135"/>
      <c r="EB332" s="135"/>
      <c r="EC332" s="135"/>
      <c r="ED332" s="135"/>
      <c r="EE332" s="135"/>
      <c r="EF332" s="135"/>
      <c r="EG332" s="135"/>
      <c r="EH332" s="135"/>
      <c r="EI332" s="135"/>
      <c r="EJ332" s="135"/>
      <c r="EK332" s="135"/>
      <c r="EL332" s="135"/>
      <c r="EM332" s="135"/>
      <c r="EN332" s="135"/>
      <c r="EO332" s="135"/>
      <c r="EP332" s="135"/>
      <c r="EQ332" s="135"/>
      <c r="ER332" s="135"/>
      <c r="ES332" s="135"/>
      <c r="ET332" s="135"/>
    </row>
    <row r="333" spans="2:150" x14ac:dyDescent="0.25"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27"/>
      <c r="O333" s="372"/>
      <c r="P333" s="367"/>
      <c r="Q333" s="367"/>
      <c r="R333" s="61">
        <v>650</v>
      </c>
      <c r="S333" s="14">
        <v>2377.6109999999999</v>
      </c>
      <c r="T333" s="14">
        <v>38.852420000000002</v>
      </c>
      <c r="U333" s="252">
        <v>2366.417752527987</v>
      </c>
      <c r="V333" s="253">
        <v>39.040073021318221</v>
      </c>
      <c r="W333" s="2">
        <f t="shared" si="84"/>
        <v>0.47077707295318283</v>
      </c>
      <c r="X333" s="37">
        <f t="shared" si="84"/>
        <v>0.48298927407409692</v>
      </c>
      <c r="Y333" s="215">
        <f t="shared" si="87"/>
        <v>125.28878896972316</v>
      </c>
      <c r="Z333" s="217">
        <f t="shared" si="87"/>
        <v>3.5213656409856055E-2</v>
      </c>
      <c r="AA333" s="223"/>
      <c r="AB333" s="23"/>
      <c r="AC333" s="372"/>
      <c r="AD333" s="367"/>
      <c r="AE333" s="367"/>
      <c r="AF333" s="61">
        <v>1050</v>
      </c>
      <c r="AG333" s="14">
        <v>2542.04</v>
      </c>
      <c r="AH333" s="14">
        <v>38.950330000000001</v>
      </c>
      <c r="AI333" s="252">
        <v>2560.7396506632758</v>
      </c>
      <c r="AJ333" s="253">
        <v>39.053357846884488</v>
      </c>
      <c r="AK333" s="2">
        <f t="shared" si="85"/>
        <v>0.73561590939858779</v>
      </c>
      <c r="AL333" s="37">
        <f t="shared" si="85"/>
        <v>0.26451084466931846</v>
      </c>
      <c r="AM333" s="215">
        <f t="shared" si="88"/>
        <v>349.67693492855335</v>
      </c>
      <c r="AN333" s="217">
        <f t="shared" si="88"/>
        <v>1.061473723365329E-2</v>
      </c>
      <c r="AO333" s="223"/>
      <c r="AP333" s="23"/>
      <c r="AQ333" s="372"/>
      <c r="AR333" s="367"/>
      <c r="AS333" s="367"/>
      <c r="AT333" s="61">
        <v>1050</v>
      </c>
      <c r="AU333" s="14">
        <v>2363.4690000000001</v>
      </c>
      <c r="AV333" s="14">
        <v>38.825099999999999</v>
      </c>
      <c r="AW333" s="252">
        <v>2349.1703969023406</v>
      </c>
      <c r="AX333" s="253">
        <v>39.028869629009947</v>
      </c>
      <c r="AY333" s="2">
        <f t="shared" si="86"/>
        <v>0.60498373778794856</v>
      </c>
      <c r="AZ333" s="37">
        <f t="shared" si="86"/>
        <v>0.52483993347073821</v>
      </c>
      <c r="BA333" s="215">
        <f t="shared" si="89"/>
        <v>204.45005054439648</v>
      </c>
      <c r="BB333" s="217">
        <f t="shared" si="89"/>
        <v>4.152206170685166E-2</v>
      </c>
      <c r="BC333" s="223"/>
      <c r="BD333" s="23"/>
      <c r="BE333" s="136"/>
      <c r="BF333" s="136"/>
      <c r="BG333" s="136"/>
      <c r="BH333" s="135"/>
      <c r="BI333" s="135"/>
      <c r="BJ333" s="135"/>
      <c r="BK333" s="135"/>
      <c r="BL333" s="135"/>
      <c r="BM333" s="135"/>
      <c r="BN333" s="135"/>
      <c r="BO333" s="135"/>
      <c r="BP333" s="135"/>
      <c r="BQ333" s="135"/>
      <c r="BR333" s="135"/>
      <c r="BS333" s="20"/>
      <c r="BT333" s="20"/>
      <c r="BU333" s="8"/>
      <c r="BV333" s="19"/>
      <c r="BW333" s="20"/>
      <c r="BY333" s="136"/>
      <c r="BZ333" s="136"/>
      <c r="CA333" s="136"/>
      <c r="CB333" s="135"/>
      <c r="CC333" s="135"/>
      <c r="CD333" s="135"/>
      <c r="CE333" s="6"/>
      <c r="CF333" s="6"/>
      <c r="CG333" s="135"/>
      <c r="CH333" s="135"/>
      <c r="CI333" s="135"/>
      <c r="CJ333" s="135"/>
      <c r="CK333" s="135"/>
      <c r="CL333" s="135"/>
      <c r="CM333" s="135"/>
      <c r="CN333" s="135"/>
      <c r="CO333" s="135"/>
      <c r="CP333" s="135"/>
      <c r="CQ333" s="135"/>
      <c r="CR333" s="135"/>
      <c r="CU333" s="136"/>
      <c r="CV333" s="135"/>
      <c r="CW333" s="135"/>
      <c r="CX333" s="135"/>
      <c r="CY333" s="135"/>
      <c r="CZ333" s="135"/>
      <c r="DA333" s="135"/>
      <c r="DB333" s="135"/>
      <c r="DC333" s="135"/>
      <c r="DD333" s="135"/>
      <c r="DE333" s="135"/>
      <c r="DF333" s="135"/>
      <c r="DG333" s="135"/>
      <c r="DH333" s="135"/>
      <c r="DI333" s="135"/>
      <c r="DJ333" s="135"/>
      <c r="DK333" s="135"/>
      <c r="DL333" s="135"/>
      <c r="DM333" s="6"/>
      <c r="DN333" s="6"/>
      <c r="DQ333" s="136"/>
      <c r="DR333" s="135"/>
      <c r="DS333" s="135"/>
      <c r="DT333" s="135"/>
      <c r="DU333" s="135"/>
      <c r="DV333" s="135"/>
      <c r="DW333" s="135"/>
      <c r="DX333" s="135"/>
      <c r="DY333" s="135"/>
      <c r="DZ333" s="135"/>
      <c r="EA333" s="135"/>
      <c r="EB333" s="135"/>
      <c r="EC333" s="135"/>
      <c r="ED333" s="135"/>
      <c r="EE333" s="135"/>
      <c r="EF333" s="135"/>
      <c r="EG333" s="135"/>
      <c r="EH333" s="135"/>
      <c r="EI333" s="135"/>
      <c r="EJ333" s="135"/>
      <c r="EK333" s="135"/>
      <c r="EL333" s="135"/>
      <c r="EM333" s="135"/>
      <c r="EN333" s="135"/>
      <c r="EO333" s="135"/>
      <c r="EP333" s="135"/>
      <c r="EQ333" s="135"/>
      <c r="ER333" s="135"/>
      <c r="ES333" s="135"/>
      <c r="ET333" s="135"/>
    </row>
    <row r="334" spans="2:150" x14ac:dyDescent="0.25"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27"/>
      <c r="O334" s="372"/>
      <c r="P334" s="367"/>
      <c r="Q334" s="367"/>
      <c r="R334" s="61">
        <v>600</v>
      </c>
      <c r="S334" s="14">
        <v>2363.4229999999998</v>
      </c>
      <c r="T334" s="14">
        <v>38.364759999999997</v>
      </c>
      <c r="U334" s="252">
        <v>2352.3537315302019</v>
      </c>
      <c r="V334" s="253">
        <v>38.493768655497547</v>
      </c>
      <c r="W334" s="2">
        <f t="shared" si="84"/>
        <v>0.46835748276114186</v>
      </c>
      <c r="X334" s="37">
        <f t="shared" si="84"/>
        <v>0.33626863688851505</v>
      </c>
      <c r="Y334" s="215">
        <f t="shared" si="87"/>
        <v>122.5287044564611</v>
      </c>
      <c r="Z334" s="217">
        <f t="shared" si="87"/>
        <v>1.6643233193285603E-2</v>
      </c>
      <c r="AA334" s="223"/>
      <c r="AB334" s="23"/>
      <c r="AC334" s="372"/>
      <c r="AD334" s="367"/>
      <c r="AE334" s="367"/>
      <c r="AF334" s="61">
        <v>1100</v>
      </c>
      <c r="AG334" s="14">
        <v>2526.8879999999999</v>
      </c>
      <c r="AH334" s="14">
        <v>38.46931</v>
      </c>
      <c r="AI334" s="252">
        <v>2547.1588105814203</v>
      </c>
      <c r="AJ334" s="253">
        <v>38.507414605058791</v>
      </c>
      <c r="AK334" s="2">
        <f t="shared" si="85"/>
        <v>0.80220455285000336</v>
      </c>
      <c r="AL334" s="37">
        <f t="shared" si="85"/>
        <v>9.9051958714079374E-2</v>
      </c>
      <c r="AM334" s="215">
        <f t="shared" si="88"/>
        <v>410.90576162782492</v>
      </c>
      <c r="AN334" s="217">
        <f t="shared" si="88"/>
        <v>1.4519609266864565E-3</v>
      </c>
      <c r="AO334" s="223"/>
      <c r="AP334" s="23"/>
      <c r="AQ334" s="372"/>
      <c r="AR334" s="367"/>
      <c r="AS334" s="367"/>
      <c r="AT334" s="61">
        <v>1100</v>
      </c>
      <c r="AU334" s="14">
        <v>2349.366</v>
      </c>
      <c r="AV334" s="14">
        <v>38.33858</v>
      </c>
      <c r="AW334" s="252">
        <v>2335.0648863083334</v>
      </c>
      <c r="AX334" s="253">
        <v>38.482417580941828</v>
      </c>
      <c r="AY334" s="2">
        <f t="shared" si="86"/>
        <v>0.60872225492607857</v>
      </c>
      <c r="AZ334" s="37">
        <f t="shared" si="86"/>
        <v>0.37517712169263318</v>
      </c>
      <c r="BA334" s="215">
        <f t="shared" si="89"/>
        <v>204.52185282197431</v>
      </c>
      <c r="BB334" s="217">
        <f t="shared" si="89"/>
        <v>2.0689249691196784E-2</v>
      </c>
      <c r="BC334" s="223"/>
      <c r="BD334" s="23"/>
      <c r="BE334" s="136"/>
      <c r="BF334" s="136"/>
      <c r="BG334" s="136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20"/>
      <c r="BT334" s="20"/>
      <c r="BU334" s="8"/>
      <c r="BV334" s="19"/>
      <c r="BW334" s="20"/>
      <c r="BY334" s="136"/>
      <c r="BZ334" s="136"/>
      <c r="CA334" s="136"/>
      <c r="CB334" s="135"/>
      <c r="CC334" s="135"/>
      <c r="CD334" s="135"/>
      <c r="CE334" s="6"/>
      <c r="CF334" s="6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5"/>
      <c r="CQ334" s="135"/>
      <c r="CR334" s="135"/>
      <c r="CU334" s="136"/>
      <c r="CV334" s="135"/>
      <c r="CW334" s="135"/>
      <c r="CX334" s="135"/>
      <c r="CY334" s="135"/>
      <c r="CZ334" s="135"/>
      <c r="DA334" s="135"/>
      <c r="DB334" s="135"/>
      <c r="DC334" s="135"/>
      <c r="DD334" s="135"/>
      <c r="DE334" s="135"/>
      <c r="DF334" s="135"/>
      <c r="DG334" s="135"/>
      <c r="DH334" s="135"/>
      <c r="DI334" s="135"/>
      <c r="DJ334" s="135"/>
      <c r="DK334" s="135"/>
      <c r="DL334" s="135"/>
      <c r="DM334" s="6"/>
      <c r="DN334" s="6"/>
      <c r="DQ334" s="136"/>
      <c r="DR334" s="135"/>
      <c r="DS334" s="135"/>
      <c r="DT334" s="135"/>
      <c r="DU334" s="135"/>
      <c r="DV334" s="135"/>
      <c r="DW334" s="135"/>
      <c r="DX334" s="135"/>
      <c r="DY334" s="135"/>
      <c r="DZ334" s="135"/>
      <c r="EA334" s="135"/>
      <c r="EB334" s="135"/>
      <c r="EC334" s="135"/>
      <c r="ED334" s="135"/>
      <c r="EE334" s="135"/>
      <c r="EF334" s="135"/>
      <c r="EG334" s="135"/>
      <c r="EH334" s="135"/>
      <c r="EI334" s="135"/>
      <c r="EJ334" s="135"/>
      <c r="EK334" s="135"/>
      <c r="EL334" s="135"/>
      <c r="EM334" s="135"/>
      <c r="EN334" s="135"/>
      <c r="EO334" s="135"/>
      <c r="EP334" s="135"/>
      <c r="EQ334" s="135"/>
      <c r="ER334" s="135"/>
      <c r="ES334" s="135"/>
      <c r="ET334" s="135"/>
    </row>
    <row r="335" spans="2:150" x14ac:dyDescent="0.25"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27"/>
      <c r="O335" s="372"/>
      <c r="P335" s="367"/>
      <c r="Q335" s="367"/>
      <c r="R335" s="61">
        <v>550</v>
      </c>
      <c r="S335" s="14">
        <v>2349.2809999999999</v>
      </c>
      <c r="T335" s="14">
        <v>37.875819999999997</v>
      </c>
      <c r="U335" s="252">
        <v>2338.3306874962204</v>
      </c>
      <c r="V335" s="253">
        <v>37.946142316094075</v>
      </c>
      <c r="W335" s="2">
        <f t="shared" si="84"/>
        <v>0.46611335569391288</v>
      </c>
      <c r="X335" s="37">
        <f t="shared" si="84"/>
        <v>0.18566546174862492</v>
      </c>
      <c r="Y335" s="215">
        <f t="shared" si="87"/>
        <v>119.90934393042998</v>
      </c>
      <c r="Z335" s="217">
        <f t="shared" si="87"/>
        <v>4.9452281408354243E-3</v>
      </c>
      <c r="AA335" s="223"/>
      <c r="AB335" s="23"/>
      <c r="AC335" s="372"/>
      <c r="AD335" s="367"/>
      <c r="AE335" s="367"/>
      <c r="AF335" s="61">
        <v>1150</v>
      </c>
      <c r="AG335" s="14">
        <v>2511.7809999999999</v>
      </c>
      <c r="AH335" s="14">
        <v>37.986939999999997</v>
      </c>
      <c r="AI335" s="252">
        <v>2533.6201031976398</v>
      </c>
      <c r="AJ335" s="253">
        <v>37.96013943316121</v>
      </c>
      <c r="AK335" s="2">
        <f t="shared" si="85"/>
        <v>0.86946685231076348</v>
      </c>
      <c r="AL335" s="37">
        <f t="shared" si="85"/>
        <v>7.0552055097849883E-2</v>
      </c>
      <c r="AM335" s="215">
        <f t="shared" si="88"/>
        <v>476.94642847716159</v>
      </c>
      <c r="AN335" s="217">
        <f t="shared" si="88"/>
        <v>7.1827038288029888E-4</v>
      </c>
      <c r="AO335" s="223"/>
      <c r="AP335" s="23"/>
      <c r="AQ335" s="372"/>
      <c r="AR335" s="367"/>
      <c r="AS335" s="367"/>
      <c r="AT335" s="61">
        <v>1150</v>
      </c>
      <c r="AU335" s="14">
        <v>2335.3069999999998</v>
      </c>
      <c r="AV335" s="14">
        <v>37.850700000000003</v>
      </c>
      <c r="AW335" s="252">
        <v>2321.0002696858314</v>
      </c>
      <c r="AX335" s="253">
        <v>37.934662479798327</v>
      </c>
      <c r="AY335" s="2">
        <f t="shared" si="86"/>
        <v>0.61262738963949337</v>
      </c>
      <c r="AZ335" s="37">
        <f t="shared" si="86"/>
        <v>0.22182543466388568</v>
      </c>
      <c r="BA335" s="215">
        <f t="shared" si="89"/>
        <v>204.68253228234397</v>
      </c>
      <c r="BB335" s="217">
        <f t="shared" si="89"/>
        <v>7.0496980138838629E-3</v>
      </c>
      <c r="BC335" s="223"/>
      <c r="BD335" s="23"/>
      <c r="BE335" s="136"/>
      <c r="BF335" s="136"/>
      <c r="BG335" s="136"/>
      <c r="BH335" s="135"/>
      <c r="BI335" s="135"/>
      <c r="BJ335" s="135"/>
      <c r="BK335" s="135"/>
      <c r="BL335" s="135"/>
      <c r="BM335" s="135"/>
      <c r="BN335" s="135"/>
      <c r="BO335" s="135"/>
      <c r="BP335" s="135"/>
      <c r="BQ335" s="135"/>
      <c r="BR335" s="135"/>
      <c r="BS335" s="20"/>
      <c r="BT335" s="20"/>
      <c r="BU335" s="8"/>
      <c r="BV335" s="19"/>
      <c r="BW335" s="20"/>
      <c r="BY335" s="136"/>
      <c r="BZ335" s="136"/>
      <c r="CA335" s="136"/>
      <c r="CB335" s="135"/>
      <c r="CC335" s="135"/>
      <c r="CD335" s="135"/>
      <c r="CE335" s="6"/>
      <c r="CF335" s="6"/>
      <c r="CG335" s="135"/>
      <c r="CH335" s="135"/>
      <c r="CI335" s="135"/>
      <c r="CJ335" s="135"/>
      <c r="CK335" s="135"/>
      <c r="CL335" s="135"/>
      <c r="CM335" s="135"/>
      <c r="CN335" s="135"/>
      <c r="CO335" s="135"/>
      <c r="CP335" s="135"/>
      <c r="CQ335" s="135"/>
      <c r="CR335" s="135"/>
      <c r="CU335" s="136"/>
      <c r="CV335" s="135"/>
      <c r="CW335" s="135"/>
      <c r="CX335" s="135"/>
      <c r="CY335" s="135"/>
      <c r="CZ335" s="135"/>
      <c r="DA335" s="135"/>
      <c r="DB335" s="135"/>
      <c r="DC335" s="135"/>
      <c r="DD335" s="135"/>
      <c r="DE335" s="135"/>
      <c r="DF335" s="135"/>
      <c r="DG335" s="135"/>
      <c r="DH335" s="135"/>
      <c r="DI335" s="135"/>
      <c r="DJ335" s="135"/>
      <c r="DK335" s="135"/>
      <c r="DL335" s="135"/>
      <c r="DM335" s="6"/>
      <c r="DN335" s="6"/>
      <c r="DQ335" s="136"/>
      <c r="DR335" s="135"/>
      <c r="DS335" s="135"/>
      <c r="DT335" s="135"/>
      <c r="DU335" s="135"/>
      <c r="DV335" s="135"/>
      <c r="DW335" s="135"/>
      <c r="DX335" s="135"/>
      <c r="DY335" s="135"/>
      <c r="DZ335" s="135"/>
      <c r="EA335" s="135"/>
      <c r="EB335" s="135"/>
      <c r="EC335" s="135"/>
      <c r="ED335" s="135"/>
      <c r="EE335" s="135"/>
      <c r="EF335" s="135"/>
      <c r="EG335" s="135"/>
      <c r="EH335" s="135"/>
      <c r="EI335" s="135"/>
      <c r="EJ335" s="135"/>
      <c r="EK335" s="135"/>
      <c r="EL335" s="135"/>
      <c r="EM335" s="135"/>
      <c r="EN335" s="135"/>
      <c r="EO335" s="135"/>
      <c r="EP335" s="135"/>
      <c r="EQ335" s="135"/>
      <c r="ER335" s="135"/>
      <c r="ES335" s="135"/>
      <c r="ET335" s="135"/>
    </row>
    <row r="336" spans="2:150" x14ac:dyDescent="0.25"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27"/>
      <c r="O336" s="372"/>
      <c r="P336" s="367"/>
      <c r="Q336" s="367"/>
      <c r="R336" s="61">
        <v>500</v>
      </c>
      <c r="S336" s="14">
        <v>2331.377</v>
      </c>
      <c r="T336" s="14">
        <v>37.253660000000004</v>
      </c>
      <c r="U336" s="252">
        <v>2324.3489068097351</v>
      </c>
      <c r="V336" s="253">
        <v>37.397423742561777</v>
      </c>
      <c r="W336" s="2">
        <f t="shared" si="84"/>
        <v>0.30145674381555737</v>
      </c>
      <c r="X336" s="37">
        <f t="shared" si="84"/>
        <v>0.38590501594145032</v>
      </c>
      <c r="Y336" s="215">
        <f t="shared" si="87"/>
        <v>49.394093891046822</v>
      </c>
      <c r="Z336" s="217">
        <f t="shared" si="87"/>
        <v>2.0668013675367945E-2</v>
      </c>
      <c r="AA336" s="223"/>
      <c r="AB336" s="23"/>
      <c r="AC336" s="372"/>
      <c r="AD336" s="367"/>
      <c r="AE336" s="367"/>
      <c r="AF336" s="61">
        <v>1200</v>
      </c>
      <c r="AG336" s="14">
        <v>2492.652</v>
      </c>
      <c r="AH336" s="14">
        <v>37.373080000000002</v>
      </c>
      <c r="AI336" s="252">
        <v>2520.1238191668949</v>
      </c>
      <c r="AJ336" s="253">
        <v>37.411763085706909</v>
      </c>
      <c r="AK336" s="2">
        <f t="shared" si="85"/>
        <v>1.1021120945440788</v>
      </c>
      <c r="AL336" s="37">
        <f t="shared" si="85"/>
        <v>0.10350521205880582</v>
      </c>
      <c r="AM336" s="215">
        <f t="shared" si="88"/>
        <v>754.70084833857265</v>
      </c>
      <c r="AN336" s="217">
        <f t="shared" si="88"/>
        <v>1.4963811198079242E-3</v>
      </c>
      <c r="AO336" s="223"/>
      <c r="AP336" s="23"/>
      <c r="AQ336" s="372"/>
      <c r="AR336" s="367"/>
      <c r="AS336" s="367"/>
      <c r="AT336" s="61">
        <v>1200</v>
      </c>
      <c r="AU336" s="14">
        <v>2317.5100000000002</v>
      </c>
      <c r="AV336" s="14">
        <v>37.229810000000001</v>
      </c>
      <c r="AW336" s="252">
        <v>2306.9768305764082</v>
      </c>
      <c r="AX336" s="253">
        <v>37.385831628513401</v>
      </c>
      <c r="AY336" s="2">
        <f t="shared" si="86"/>
        <v>0.45450373131472876</v>
      </c>
      <c r="AZ336" s="37">
        <f t="shared" si="86"/>
        <v>0.41907715487508634</v>
      </c>
      <c r="BA336" s="215">
        <f t="shared" si="89"/>
        <v>110.94765810609282</v>
      </c>
      <c r="BB336" s="217">
        <f t="shared" si="89"/>
        <v>2.4342748563973518E-2</v>
      </c>
      <c r="BC336" s="223"/>
      <c r="BD336" s="23"/>
      <c r="BE336" s="136"/>
      <c r="BF336" s="136"/>
      <c r="BG336" s="136"/>
      <c r="BH336" s="135"/>
      <c r="BI336" s="135"/>
      <c r="BJ336" s="135"/>
      <c r="BK336" s="135"/>
      <c r="BL336" s="135"/>
      <c r="BM336" s="135"/>
      <c r="BN336" s="135"/>
      <c r="BO336" s="135"/>
      <c r="BP336" s="135"/>
      <c r="BQ336" s="135"/>
      <c r="BR336" s="135"/>
      <c r="BS336" s="20"/>
      <c r="BT336" s="20"/>
      <c r="BU336" s="8"/>
      <c r="BV336" s="19"/>
      <c r="BW336" s="20"/>
      <c r="BY336" s="136"/>
      <c r="BZ336" s="136"/>
      <c r="CA336" s="136"/>
      <c r="CB336" s="135"/>
      <c r="CC336" s="135"/>
      <c r="CD336" s="135"/>
      <c r="CE336" s="6"/>
      <c r="CF336" s="6"/>
      <c r="CG336" s="135"/>
      <c r="CH336" s="135"/>
      <c r="CI336" s="135"/>
      <c r="CJ336" s="135"/>
      <c r="CK336" s="135"/>
      <c r="CL336" s="135"/>
      <c r="CM336" s="135"/>
      <c r="CN336" s="135"/>
      <c r="CO336" s="135"/>
      <c r="CP336" s="135"/>
      <c r="CQ336" s="135"/>
      <c r="CR336" s="135"/>
      <c r="CU336" s="136"/>
      <c r="CV336" s="135"/>
      <c r="CW336" s="135"/>
      <c r="CX336" s="135"/>
      <c r="CY336" s="135"/>
      <c r="CZ336" s="135"/>
      <c r="DA336" s="135"/>
      <c r="DB336" s="135"/>
      <c r="DC336" s="135"/>
      <c r="DD336" s="135"/>
      <c r="DE336" s="135"/>
      <c r="DF336" s="135"/>
      <c r="DG336" s="135"/>
      <c r="DH336" s="135"/>
      <c r="DI336" s="135"/>
      <c r="DJ336" s="135"/>
      <c r="DK336" s="135"/>
      <c r="DL336" s="135"/>
      <c r="DM336" s="6"/>
      <c r="DN336" s="6"/>
      <c r="DQ336" s="136"/>
      <c r="DR336" s="135"/>
      <c r="DS336" s="135"/>
      <c r="DT336" s="135"/>
      <c r="DU336" s="135"/>
      <c r="DV336" s="135"/>
      <c r="DW336" s="135"/>
      <c r="DX336" s="135"/>
      <c r="DY336" s="135"/>
      <c r="DZ336" s="135"/>
      <c r="EA336" s="135"/>
      <c r="EB336" s="135"/>
      <c r="EC336" s="135"/>
      <c r="ED336" s="135"/>
      <c r="EE336" s="135"/>
      <c r="EF336" s="135"/>
      <c r="EG336" s="135"/>
      <c r="EH336" s="135"/>
      <c r="EI336" s="135"/>
      <c r="EJ336" s="135"/>
      <c r="EK336" s="135"/>
      <c r="EL336" s="135"/>
      <c r="EM336" s="135"/>
      <c r="EN336" s="135"/>
      <c r="EO336" s="135"/>
      <c r="EP336" s="135"/>
      <c r="EQ336" s="135"/>
      <c r="ER336" s="135"/>
      <c r="ES336" s="135"/>
      <c r="ET336" s="135"/>
    </row>
    <row r="337" spans="2:150" x14ac:dyDescent="0.25"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27"/>
      <c r="O337" s="372"/>
      <c r="P337" s="367"/>
      <c r="Q337" s="367"/>
      <c r="R337" s="61">
        <v>450</v>
      </c>
      <c r="S337" s="14">
        <v>2317.172</v>
      </c>
      <c r="T337" s="14">
        <v>36.757019999999997</v>
      </c>
      <c r="U337" s="252">
        <v>2310.4086445746098</v>
      </c>
      <c r="V337" s="253">
        <v>36.847802911702317</v>
      </c>
      <c r="W337" s="2">
        <f t="shared" si="84"/>
        <v>0.2918797320781657</v>
      </c>
      <c r="X337" s="37">
        <f t="shared" si="84"/>
        <v>0.2469811527221733</v>
      </c>
      <c r="Y337" s="215">
        <f t="shared" si="87"/>
        <v>45.742976610156042</v>
      </c>
      <c r="Z337" s="217">
        <f t="shared" si="87"/>
        <v>8.2415370571511902E-3</v>
      </c>
      <c r="AA337" s="223"/>
      <c r="AB337" s="23"/>
      <c r="AC337" s="372"/>
      <c r="AD337" s="367"/>
      <c r="AE337" s="367"/>
      <c r="AF337" s="61">
        <v>1250</v>
      </c>
      <c r="AG337" s="14">
        <v>2477.471</v>
      </c>
      <c r="AH337" s="14">
        <v>36.883029999999998</v>
      </c>
      <c r="AI337" s="252">
        <v>2506.6702177336169</v>
      </c>
      <c r="AJ337" s="253">
        <v>36.86247652944418</v>
      </c>
      <c r="AK337" s="2">
        <f t="shared" si="85"/>
        <v>1.1785896881786682</v>
      </c>
      <c r="AL337" s="37">
        <f t="shared" si="85"/>
        <v>5.5726090171599005E-2</v>
      </c>
      <c r="AM337" s="215">
        <f t="shared" si="88"/>
        <v>852.59431625516959</v>
      </c>
      <c r="AN337" s="217">
        <f t="shared" si="88"/>
        <v>4.2244515188887379E-4</v>
      </c>
      <c r="AO337" s="223"/>
      <c r="AP337" s="23"/>
      <c r="AQ337" s="372"/>
      <c r="AR337" s="367"/>
      <c r="AS337" s="367"/>
      <c r="AT337" s="61">
        <v>1250</v>
      </c>
      <c r="AU337" s="14">
        <v>2303.3890000000001</v>
      </c>
      <c r="AV337" s="14">
        <v>36.734099999999998</v>
      </c>
      <c r="AW337" s="252">
        <v>2292.994821574036</v>
      </c>
      <c r="AX337" s="253">
        <v>36.836112836235451</v>
      </c>
      <c r="AY337" s="2">
        <f t="shared" si="86"/>
        <v>0.45125588539166106</v>
      </c>
      <c r="AZ337" s="37">
        <f t="shared" si="86"/>
        <v>0.27770609933400481</v>
      </c>
      <c r="BA337" s="215">
        <f t="shared" si="89"/>
        <v>108.03894515077812</v>
      </c>
      <c r="BB337" s="217">
        <f t="shared" si="89"/>
        <v>1.0406618756801283E-2</v>
      </c>
      <c r="BC337" s="223"/>
      <c r="BD337" s="23"/>
      <c r="BE337" s="136"/>
      <c r="BF337" s="136"/>
      <c r="BG337" s="136"/>
      <c r="BH337" s="135"/>
      <c r="BI337" s="135"/>
      <c r="BJ337" s="135"/>
      <c r="BK337" s="135"/>
      <c r="BL337" s="135"/>
      <c r="BM337" s="135"/>
      <c r="BN337" s="135"/>
      <c r="BO337" s="135"/>
      <c r="BP337" s="135"/>
      <c r="BQ337" s="135"/>
      <c r="BR337" s="135"/>
      <c r="BS337" s="20"/>
      <c r="BT337" s="20"/>
      <c r="BU337" s="8"/>
      <c r="BV337" s="19"/>
      <c r="BW337" s="20"/>
      <c r="BY337" s="136"/>
      <c r="BZ337" s="136"/>
      <c r="CA337" s="136"/>
      <c r="CB337" s="135"/>
      <c r="CC337" s="135"/>
      <c r="CD337" s="135"/>
      <c r="CE337" s="6"/>
      <c r="CF337" s="6"/>
      <c r="CG337" s="135"/>
      <c r="CH337" s="135"/>
      <c r="CI337" s="135"/>
      <c r="CJ337" s="135"/>
      <c r="CK337" s="135"/>
      <c r="CL337" s="135"/>
      <c r="CM337" s="135"/>
      <c r="CN337" s="135"/>
      <c r="CO337" s="135"/>
      <c r="CP337" s="135"/>
      <c r="CQ337" s="135"/>
      <c r="CR337" s="135"/>
      <c r="CU337" s="136"/>
      <c r="CV337" s="135"/>
      <c r="CW337" s="135"/>
      <c r="CX337" s="135"/>
      <c r="CY337" s="135"/>
      <c r="CZ337" s="135"/>
      <c r="DA337" s="135"/>
      <c r="DB337" s="135"/>
      <c r="DC337" s="135"/>
      <c r="DD337" s="135"/>
      <c r="DE337" s="135"/>
      <c r="DF337" s="135"/>
      <c r="DG337" s="135"/>
      <c r="DH337" s="135"/>
      <c r="DI337" s="135"/>
      <c r="DJ337" s="135"/>
      <c r="DK337" s="135"/>
      <c r="DL337" s="135"/>
      <c r="DM337" s="6"/>
      <c r="DN337" s="6"/>
      <c r="DQ337" s="136"/>
      <c r="DR337" s="135"/>
      <c r="DS337" s="135"/>
      <c r="DT337" s="135"/>
      <c r="DU337" s="135"/>
      <c r="DV337" s="135"/>
      <c r="DW337" s="135"/>
      <c r="DX337" s="135"/>
      <c r="DY337" s="135"/>
      <c r="DZ337" s="135"/>
      <c r="EA337" s="135"/>
      <c r="EB337" s="135"/>
      <c r="EC337" s="135"/>
      <c r="ED337" s="135"/>
      <c r="EE337" s="135"/>
      <c r="EF337" s="135"/>
      <c r="EG337" s="135"/>
      <c r="EH337" s="135"/>
      <c r="EI337" s="135"/>
      <c r="EJ337" s="135"/>
      <c r="EK337" s="135"/>
      <c r="EL337" s="135"/>
      <c r="EM337" s="135"/>
      <c r="EN337" s="135"/>
      <c r="EO337" s="135"/>
      <c r="EP337" s="135"/>
      <c r="EQ337" s="135"/>
      <c r="ER337" s="135"/>
      <c r="ES337" s="135"/>
      <c r="ET337" s="135"/>
    </row>
    <row r="338" spans="2:150" x14ac:dyDescent="0.25"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27"/>
      <c r="O338" s="372"/>
      <c r="P338" s="367"/>
      <c r="Q338" s="367"/>
      <c r="R338" s="61">
        <v>400</v>
      </c>
      <c r="S338" s="14">
        <v>2303.0140000000001</v>
      </c>
      <c r="T338" s="14">
        <v>36.259369999999997</v>
      </c>
      <c r="U338" s="252">
        <v>2296.5101300743459</v>
      </c>
      <c r="V338" s="253">
        <v>36.297436883971606</v>
      </c>
      <c r="W338" s="2">
        <f t="shared" si="84"/>
        <v>0.28240687749419979</v>
      </c>
      <c r="X338" s="37">
        <f t="shared" si="84"/>
        <v>0.10498495691350787</v>
      </c>
      <c r="Y338" s="215">
        <f t="shared" si="87"/>
        <v>42.300324009830099</v>
      </c>
      <c r="Z338" s="217">
        <f t="shared" si="87"/>
        <v>1.4490876553079725E-3</v>
      </c>
      <c r="AA338" s="223"/>
      <c r="AB338" s="23"/>
      <c r="AC338" s="372"/>
      <c r="AD338" s="367"/>
      <c r="AE338" s="367"/>
      <c r="AF338" s="61">
        <v>1300</v>
      </c>
      <c r="AG338" s="14">
        <v>2462.3359999999998</v>
      </c>
      <c r="AH338" s="14">
        <v>36.391939999999998</v>
      </c>
      <c r="AI338" s="252">
        <v>2493.259532194345</v>
      </c>
      <c r="AJ338" s="253">
        <v>36.312437770756027</v>
      </c>
      <c r="AK338" s="2">
        <f t="shared" si="85"/>
        <v>1.2558615962380915</v>
      </c>
      <c r="AL338" s="37">
        <f t="shared" si="85"/>
        <v>0.21846109123056121</v>
      </c>
      <c r="AM338" s="215">
        <f t="shared" si="88"/>
        <v>956.26484337470231</v>
      </c>
      <c r="AN338" s="217">
        <f t="shared" si="88"/>
        <v>6.3206044547609334E-3</v>
      </c>
      <c r="AO338" s="223"/>
      <c r="AP338" s="23"/>
      <c r="AQ338" s="372"/>
      <c r="AR338" s="367"/>
      <c r="AS338" s="367"/>
      <c r="AT338" s="61">
        <v>1300</v>
      </c>
      <c r="AU338" s="14">
        <v>2289.3150000000001</v>
      </c>
      <c r="AV338" s="14">
        <v>36.23733</v>
      </c>
      <c r="AW338" s="252">
        <v>2279.0544697479386</v>
      </c>
      <c r="AX338" s="253">
        <v>36.285661244676739</v>
      </c>
      <c r="AY338" s="2">
        <f t="shared" si="86"/>
        <v>0.44819215582222072</v>
      </c>
      <c r="AZ338" s="37">
        <f t="shared" si="86"/>
        <v>0.13337418810033341</v>
      </c>
      <c r="BA338" s="215">
        <f t="shared" si="89"/>
        <v>105.27848105346864</v>
      </c>
      <c r="BB338" s="217">
        <f t="shared" si="89"/>
        <v>2.3359092120027684E-3</v>
      </c>
      <c r="BC338" s="223"/>
      <c r="BD338" s="23"/>
      <c r="BE338" s="136"/>
      <c r="BF338" s="136"/>
      <c r="BG338" s="136"/>
      <c r="BH338" s="135"/>
      <c r="BI338" s="135"/>
      <c r="BJ338" s="135"/>
      <c r="BK338" s="135"/>
      <c r="BL338" s="135"/>
      <c r="BM338" s="135"/>
      <c r="BN338" s="135"/>
      <c r="BO338" s="135"/>
      <c r="BP338" s="135"/>
      <c r="BQ338" s="135"/>
      <c r="BR338" s="135"/>
      <c r="BS338" s="20"/>
      <c r="BT338" s="20"/>
      <c r="BU338" s="8"/>
      <c r="BV338" s="19"/>
      <c r="BW338" s="20"/>
      <c r="BY338" s="136"/>
      <c r="BZ338" s="136"/>
      <c r="CA338" s="136"/>
      <c r="CB338" s="135"/>
      <c r="CC338" s="135"/>
      <c r="CD338" s="135"/>
      <c r="CE338" s="6"/>
      <c r="CF338" s="6"/>
      <c r="CG338" s="135"/>
      <c r="CH338" s="135"/>
      <c r="CI338" s="135"/>
      <c r="CJ338" s="135"/>
      <c r="CK338" s="135"/>
      <c r="CL338" s="135"/>
      <c r="CM338" s="135"/>
      <c r="CN338" s="135"/>
      <c r="CO338" s="135"/>
      <c r="CP338" s="135"/>
      <c r="CQ338" s="135"/>
      <c r="CR338" s="135"/>
      <c r="CU338" s="136"/>
      <c r="CV338" s="135"/>
      <c r="CW338" s="135"/>
      <c r="CX338" s="135"/>
      <c r="CY338" s="135"/>
      <c r="CZ338" s="135"/>
      <c r="DA338" s="135"/>
      <c r="DB338" s="135"/>
      <c r="DC338" s="135"/>
      <c r="DD338" s="135"/>
      <c r="DE338" s="135"/>
      <c r="DF338" s="135"/>
      <c r="DG338" s="135"/>
      <c r="DH338" s="135"/>
      <c r="DI338" s="135"/>
      <c r="DJ338" s="135"/>
      <c r="DK338" s="135"/>
      <c r="DL338" s="135"/>
      <c r="DM338" s="6"/>
      <c r="DN338" s="6"/>
      <c r="DQ338" s="136"/>
      <c r="DR338" s="135"/>
      <c r="DS338" s="135"/>
      <c r="DT338" s="135"/>
      <c r="DU338" s="135"/>
      <c r="DV338" s="135"/>
      <c r="DW338" s="135"/>
      <c r="DX338" s="135"/>
      <c r="DY338" s="135"/>
      <c r="DZ338" s="135"/>
      <c r="EA338" s="135"/>
      <c r="EB338" s="135"/>
      <c r="EC338" s="135"/>
      <c r="ED338" s="135"/>
      <c r="EE338" s="135"/>
      <c r="EF338" s="135"/>
      <c r="EG338" s="135"/>
      <c r="EH338" s="135"/>
      <c r="EI338" s="135"/>
      <c r="EJ338" s="135"/>
      <c r="EK338" s="135"/>
      <c r="EL338" s="135"/>
      <c r="EM338" s="135"/>
      <c r="EN338" s="135"/>
      <c r="EO338" s="135"/>
      <c r="EP338" s="135"/>
      <c r="EQ338" s="135"/>
      <c r="ER338" s="135"/>
      <c r="ES338" s="135"/>
      <c r="ET338" s="135"/>
    </row>
    <row r="339" spans="2:150" x14ac:dyDescent="0.2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27"/>
      <c r="O339" s="372"/>
      <c r="P339" s="367"/>
      <c r="Q339" s="367"/>
      <c r="R339" s="61">
        <v>350</v>
      </c>
      <c r="S339" s="14">
        <v>2288.8850000000002</v>
      </c>
      <c r="T339" s="14">
        <v>35.760199999999998</v>
      </c>
      <c r="U339" s="252">
        <v>2282.653571291728</v>
      </c>
      <c r="V339" s="253">
        <v>35.746455477402421</v>
      </c>
      <c r="W339" s="2">
        <f t="shared" si="84"/>
        <v>0.27224734786903809</v>
      </c>
      <c r="X339" s="37">
        <f t="shared" si="84"/>
        <v>3.8435250914639035E-2</v>
      </c>
      <c r="Y339" s="215">
        <f t="shared" si="87"/>
        <v>38.830703746279355</v>
      </c>
      <c r="Z339" s="217">
        <f t="shared" si="87"/>
        <v>1.8891190143529785E-4</v>
      </c>
      <c r="AA339" s="223"/>
      <c r="AB339" s="23"/>
      <c r="AC339" s="372"/>
      <c r="AD339" s="367"/>
      <c r="AE339" s="367"/>
      <c r="AF339" s="61">
        <v>1350</v>
      </c>
      <c r="AG339" s="14">
        <v>2447.23</v>
      </c>
      <c r="AH339" s="14">
        <v>35.899270000000001</v>
      </c>
      <c r="AI339" s="252">
        <v>2479.8919744231839</v>
      </c>
      <c r="AJ339" s="253">
        <v>35.761777517414451</v>
      </c>
      <c r="AK339" s="2">
        <f t="shared" si="85"/>
        <v>1.3346507857121681</v>
      </c>
      <c r="AL339" s="37">
        <f t="shared" si="85"/>
        <v>0.38299520459761477</v>
      </c>
      <c r="AM339" s="215">
        <f t="shared" si="88"/>
        <v>1066.8045732207188</v>
      </c>
      <c r="AN339" s="217">
        <f t="shared" si="88"/>
        <v>1.8904182767537806E-2</v>
      </c>
      <c r="AO339" s="223"/>
      <c r="AP339" s="23"/>
      <c r="AQ339" s="372"/>
      <c r="AR339" s="367"/>
      <c r="AS339" s="367"/>
      <c r="AT339" s="61">
        <v>1350</v>
      </c>
      <c r="AU339" s="14">
        <v>2275.27</v>
      </c>
      <c r="AV339" s="14">
        <v>35.738970000000002</v>
      </c>
      <c r="AW339" s="252">
        <v>2265.1559811283096</v>
      </c>
      <c r="AX339" s="253">
        <v>35.734604980993886</v>
      </c>
      <c r="AY339" s="2">
        <f t="shared" si="86"/>
        <v>0.44451950193561224</v>
      </c>
      <c r="AZ339" s="37">
        <f t="shared" si="86"/>
        <v>1.221361165729103E-2</v>
      </c>
      <c r="BA339" s="215">
        <f t="shared" si="89"/>
        <v>102.29337773690965</v>
      </c>
      <c r="BB339" s="217">
        <f t="shared" si="89"/>
        <v>1.9053390923751681E-5</v>
      </c>
      <c r="BC339" s="223"/>
      <c r="BD339" s="23"/>
      <c r="BE339" s="136"/>
      <c r="BF339" s="136"/>
      <c r="BG339" s="136"/>
      <c r="BH339" s="135"/>
      <c r="BI339" s="135"/>
      <c r="BJ339" s="135"/>
      <c r="BK339" s="135"/>
      <c r="BL339" s="135"/>
      <c r="BM339" s="135"/>
      <c r="BN339" s="135"/>
      <c r="BO339" s="135"/>
      <c r="BP339" s="135"/>
      <c r="BQ339" s="135"/>
      <c r="BR339" s="135"/>
      <c r="BS339" s="20"/>
      <c r="BT339" s="20"/>
      <c r="BU339" s="8"/>
      <c r="BV339" s="19"/>
      <c r="BW339" s="20"/>
      <c r="BY339" s="136"/>
      <c r="BZ339" s="136"/>
      <c r="CA339" s="136"/>
      <c r="CB339" s="135"/>
      <c r="CC339" s="135"/>
      <c r="CD339" s="135"/>
      <c r="CE339" s="6"/>
      <c r="CF339" s="6"/>
      <c r="CG339" s="135"/>
      <c r="CH339" s="135"/>
      <c r="CI339" s="135"/>
      <c r="CJ339" s="135"/>
      <c r="CK339" s="135"/>
      <c r="CL339" s="135"/>
      <c r="CM339" s="135"/>
      <c r="CN339" s="135"/>
      <c r="CO339" s="135"/>
      <c r="CP339" s="135"/>
      <c r="CQ339" s="135"/>
      <c r="CR339" s="135"/>
      <c r="CU339" s="136"/>
      <c r="CV339" s="135"/>
      <c r="CW339" s="135"/>
      <c r="CX339" s="135"/>
      <c r="CY339" s="135"/>
      <c r="CZ339" s="135"/>
      <c r="DA339" s="135"/>
      <c r="DB339" s="135"/>
      <c r="DC339" s="135"/>
      <c r="DD339" s="135"/>
      <c r="DE339" s="135"/>
      <c r="DF339" s="135"/>
      <c r="DG339" s="135"/>
      <c r="DH339" s="135"/>
      <c r="DI339" s="135"/>
      <c r="DJ339" s="135"/>
      <c r="DK339" s="135"/>
      <c r="DL339" s="135"/>
      <c r="DM339" s="6"/>
      <c r="DN339" s="6"/>
      <c r="DQ339" s="136"/>
      <c r="DR339" s="135"/>
      <c r="DS339" s="135"/>
      <c r="DT339" s="135"/>
      <c r="DU339" s="135"/>
      <c r="DV339" s="135"/>
      <c r="DW339" s="135"/>
      <c r="DX339" s="135"/>
      <c r="DY339" s="135"/>
      <c r="DZ339" s="135"/>
      <c r="EA339" s="135"/>
      <c r="EB339" s="135"/>
      <c r="EC339" s="135"/>
      <c r="ED339" s="135"/>
      <c r="EE339" s="135"/>
      <c r="EF339" s="135"/>
      <c r="EG339" s="135"/>
      <c r="EH339" s="135"/>
      <c r="EI339" s="135"/>
      <c r="EJ339" s="135"/>
      <c r="EK339" s="135"/>
      <c r="EL339" s="135"/>
      <c r="EM339" s="135"/>
      <c r="EN339" s="135"/>
      <c r="EO339" s="135"/>
      <c r="EP339" s="135"/>
      <c r="EQ339" s="135"/>
      <c r="ER339" s="135"/>
      <c r="ES339" s="135"/>
      <c r="ET339" s="135"/>
    </row>
    <row r="340" spans="2:150" x14ac:dyDescent="0.25"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27"/>
      <c r="O340" s="372"/>
      <c r="P340" s="367"/>
      <c r="Q340" s="367"/>
      <c r="R340" s="61">
        <v>300</v>
      </c>
      <c r="S340" s="14">
        <v>2273.453</v>
      </c>
      <c r="T340" s="14">
        <v>35.212310000000002</v>
      </c>
      <c r="U340" s="252">
        <v>2268.8391586495691</v>
      </c>
      <c r="V340" s="253">
        <v>35.194965968903844</v>
      </c>
      <c r="W340" s="2">
        <f t="shared" si="84"/>
        <v>0.20294421527213904</v>
      </c>
      <c r="X340" s="37">
        <f t="shared" si="84"/>
        <v>4.9255590150598237E-2</v>
      </c>
      <c r="Y340" s="215">
        <f t="shared" si="87"/>
        <v>21.287532006946059</v>
      </c>
      <c r="Z340" s="217">
        <f t="shared" si="87"/>
        <v>3.008154146644998E-4</v>
      </c>
      <c r="AA340" s="223"/>
      <c r="AB340" s="23"/>
      <c r="AC340" s="372"/>
      <c r="AD340" s="367"/>
      <c r="AE340" s="367"/>
      <c r="AF340" s="61">
        <v>1400</v>
      </c>
      <c r="AG340" s="14">
        <v>2430.7260000000001</v>
      </c>
      <c r="AH340" s="14">
        <v>35.358449999999998</v>
      </c>
      <c r="AI340" s="252">
        <v>2466.5677386200705</v>
      </c>
      <c r="AJ340" s="253">
        <v>35.210603872783935</v>
      </c>
      <c r="AK340" s="2">
        <f t="shared" si="85"/>
        <v>1.4745281294588684</v>
      </c>
      <c r="AL340" s="37">
        <f t="shared" si="85"/>
        <v>0.41813520450150654</v>
      </c>
      <c r="AM340" s="215">
        <f t="shared" si="88"/>
        <v>1284.6302273094441</v>
      </c>
      <c r="AN340" s="217">
        <f t="shared" si="88"/>
        <v>2.1858477332788267E-2</v>
      </c>
      <c r="AO340" s="223"/>
      <c r="AP340" s="23"/>
      <c r="AQ340" s="372"/>
      <c r="AR340" s="367"/>
      <c r="AS340" s="367"/>
      <c r="AT340" s="61">
        <v>1400</v>
      </c>
      <c r="AU340" s="14">
        <v>2259.9299999999998</v>
      </c>
      <c r="AV340" s="14">
        <v>35.191929999999999</v>
      </c>
      <c r="AW340" s="252">
        <v>2251.2995444159778</v>
      </c>
      <c r="AX340" s="253">
        <v>35.183049837909067</v>
      </c>
      <c r="AY340" s="2">
        <f t="shared" si="86"/>
        <v>0.38189039412822534</v>
      </c>
      <c r="AZ340" s="37">
        <f t="shared" si="86"/>
        <v>2.523351828368672E-2</v>
      </c>
      <c r="BA340" s="215">
        <f t="shared" si="89"/>
        <v>74.484763587776555</v>
      </c>
      <c r="BB340" s="217">
        <f t="shared" si="89"/>
        <v>7.8857278761229886E-5</v>
      </c>
      <c r="BC340" s="223"/>
      <c r="BD340" s="23"/>
      <c r="BE340" s="136"/>
      <c r="BF340" s="136"/>
      <c r="BG340" s="136"/>
      <c r="BH340" s="135"/>
      <c r="BI340" s="135"/>
      <c r="BJ340" s="135"/>
      <c r="BK340" s="135"/>
      <c r="BL340" s="135"/>
      <c r="BM340" s="135"/>
      <c r="BN340" s="135"/>
      <c r="BO340" s="135"/>
      <c r="BP340" s="135"/>
      <c r="BQ340" s="135"/>
      <c r="BR340" s="135"/>
      <c r="BS340" s="20"/>
      <c r="BT340" s="20"/>
      <c r="BU340" s="8"/>
      <c r="BV340" s="19"/>
      <c r="BW340" s="20"/>
      <c r="BY340" s="136"/>
      <c r="BZ340" s="136"/>
      <c r="CA340" s="136"/>
      <c r="CB340" s="135"/>
      <c r="CC340" s="135"/>
      <c r="CD340" s="135"/>
      <c r="CE340" s="6"/>
      <c r="CF340" s="6"/>
      <c r="CG340" s="135"/>
      <c r="CH340" s="135"/>
      <c r="CI340" s="135"/>
      <c r="CJ340" s="135"/>
      <c r="CK340" s="135"/>
      <c r="CL340" s="135"/>
      <c r="CM340" s="135"/>
      <c r="CN340" s="135"/>
      <c r="CO340" s="135"/>
      <c r="CP340" s="135"/>
      <c r="CQ340" s="135"/>
      <c r="CR340" s="135"/>
      <c r="CU340" s="136"/>
      <c r="CV340" s="135"/>
      <c r="CW340" s="135"/>
      <c r="CX340" s="135"/>
      <c r="CY340" s="135"/>
      <c r="CZ340" s="135"/>
      <c r="DA340" s="135"/>
      <c r="DB340" s="135"/>
      <c r="DC340" s="135"/>
      <c r="DD340" s="135"/>
      <c r="DE340" s="135"/>
      <c r="DF340" s="135"/>
      <c r="DG340" s="135"/>
      <c r="DH340" s="135"/>
      <c r="DI340" s="135"/>
      <c r="DJ340" s="135"/>
      <c r="DK340" s="135"/>
      <c r="DL340" s="135"/>
      <c r="DM340" s="6"/>
      <c r="DN340" s="6"/>
      <c r="DQ340" s="136"/>
      <c r="DR340" s="135"/>
      <c r="DS340" s="135"/>
      <c r="DT340" s="135"/>
      <c r="DU340" s="135"/>
      <c r="DV340" s="135"/>
      <c r="DW340" s="135"/>
      <c r="DX340" s="135"/>
      <c r="DY340" s="135"/>
      <c r="DZ340" s="135"/>
      <c r="EA340" s="135"/>
      <c r="EB340" s="135"/>
      <c r="EC340" s="135"/>
      <c r="ED340" s="135"/>
      <c r="EE340" s="135"/>
      <c r="EF340" s="135"/>
      <c r="EG340" s="135"/>
      <c r="EH340" s="135"/>
      <c r="EI340" s="135"/>
      <c r="EJ340" s="135"/>
      <c r="EK340" s="135"/>
      <c r="EL340" s="135"/>
      <c r="EM340" s="135"/>
      <c r="EN340" s="135"/>
      <c r="EO340" s="135"/>
      <c r="EP340" s="135"/>
      <c r="EQ340" s="135"/>
      <c r="ER340" s="135"/>
      <c r="ES340" s="135"/>
      <c r="ET340" s="135"/>
    </row>
    <row r="341" spans="2:150" x14ac:dyDescent="0.25"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27"/>
      <c r="O341" s="372"/>
      <c r="P341" s="367"/>
      <c r="Q341" s="367"/>
      <c r="R341" s="61">
        <v>250</v>
      </c>
      <c r="S341" s="14">
        <v>2259.4090000000001</v>
      </c>
      <c r="T341" s="14">
        <v>34.719830000000002</v>
      </c>
      <c r="U341" s="252">
        <v>2255.0670681060692</v>
      </c>
      <c r="V341" s="253">
        <v>34.64305698880375</v>
      </c>
      <c r="W341" s="2">
        <f t="shared" si="84"/>
        <v>0.19217113386424967</v>
      </c>
      <c r="X341" s="37">
        <f t="shared" si="84"/>
        <v>0.22112150663252705</v>
      </c>
      <c r="Y341" s="215">
        <f t="shared" si="87"/>
        <v>18.852372571534417</v>
      </c>
      <c r="Z341" s="217">
        <f t="shared" si="87"/>
        <v>5.8940952481398544E-3</v>
      </c>
      <c r="AA341" s="223"/>
      <c r="AB341" s="23"/>
      <c r="AC341" s="372"/>
      <c r="AD341" s="367"/>
      <c r="AE341" s="367"/>
      <c r="AF341" s="61">
        <v>1450</v>
      </c>
      <c r="AG341" s="14">
        <v>2415.7040000000002</v>
      </c>
      <c r="AH341" s="14">
        <v>34.866909999999997</v>
      </c>
      <c r="AI341" s="252">
        <v>2453.2870044146594</v>
      </c>
      <c r="AJ341" s="253">
        <v>34.659006227032485</v>
      </c>
      <c r="AK341" s="2">
        <f t="shared" si="85"/>
        <v>1.5557785396993657</v>
      </c>
      <c r="AL341" s="37">
        <f t="shared" si="85"/>
        <v>0.5962781702408162</v>
      </c>
      <c r="AM341" s="215">
        <f t="shared" si="88"/>
        <v>1412.4822208322907</v>
      </c>
      <c r="AN341" s="217">
        <f t="shared" si="88"/>
        <v>4.3223978814126846E-2</v>
      </c>
      <c r="AO341" s="223"/>
      <c r="AP341" s="23"/>
      <c r="AQ341" s="372"/>
      <c r="AR341" s="367"/>
      <c r="AS341" s="367"/>
      <c r="AT341" s="61">
        <v>1450</v>
      </c>
      <c r="AU341" s="14">
        <v>2245.9699999999998</v>
      </c>
      <c r="AV341" s="14">
        <v>34.700569999999999</v>
      </c>
      <c r="AW341" s="252">
        <v>2237.4853340495561</v>
      </c>
      <c r="AX341" s="253">
        <v>34.631083147597565</v>
      </c>
      <c r="AY341" s="2">
        <f t="shared" si="86"/>
        <v>0.37777289769871114</v>
      </c>
      <c r="AZ341" s="37">
        <f t="shared" si="86"/>
        <v>0.20024700574784318</v>
      </c>
      <c r="BA341" s="215">
        <f t="shared" si="89"/>
        <v>71.98955629061939</v>
      </c>
      <c r="BB341" s="217">
        <f t="shared" si="89"/>
        <v>4.8284226567976967E-3</v>
      </c>
      <c r="BC341" s="223"/>
      <c r="BD341" s="23"/>
      <c r="BE341" s="136"/>
      <c r="BF341" s="136"/>
      <c r="BG341" s="136"/>
      <c r="BH341" s="135"/>
      <c r="BI341" s="135"/>
      <c r="BJ341" s="135"/>
      <c r="BK341" s="135"/>
      <c r="BL341" s="135"/>
      <c r="BM341" s="135"/>
      <c r="BN341" s="135"/>
      <c r="BO341" s="135"/>
      <c r="BP341" s="135"/>
      <c r="BQ341" s="135"/>
      <c r="BR341" s="135"/>
      <c r="BS341" s="20"/>
      <c r="BT341" s="20"/>
      <c r="BU341" s="8"/>
      <c r="BV341" s="19"/>
      <c r="BW341" s="20"/>
      <c r="BY341" s="136"/>
      <c r="BZ341" s="136"/>
      <c r="CA341" s="136"/>
      <c r="CB341" s="135"/>
      <c r="CC341" s="135"/>
      <c r="CD341" s="135"/>
      <c r="CE341" s="6"/>
      <c r="CF341" s="6"/>
      <c r="CG341" s="135"/>
      <c r="CH341" s="135"/>
      <c r="CI341" s="135"/>
      <c r="CJ341" s="135"/>
      <c r="CK341" s="135"/>
      <c r="CL341" s="135"/>
      <c r="CM341" s="135"/>
      <c r="CN341" s="135"/>
      <c r="CO341" s="135"/>
      <c r="CP341" s="135"/>
      <c r="CQ341" s="135"/>
      <c r="CR341" s="135"/>
      <c r="CU341" s="136"/>
      <c r="CV341" s="135"/>
      <c r="CW341" s="135"/>
      <c r="CX341" s="135"/>
      <c r="CY341" s="135"/>
      <c r="CZ341" s="135"/>
      <c r="DA341" s="135"/>
      <c r="DB341" s="135"/>
      <c r="DC341" s="135"/>
      <c r="DD341" s="135"/>
      <c r="DE341" s="135"/>
      <c r="DF341" s="135"/>
      <c r="DG341" s="135"/>
      <c r="DH341" s="135"/>
      <c r="DI341" s="135"/>
      <c r="DJ341" s="135"/>
      <c r="DK341" s="135"/>
      <c r="DL341" s="135"/>
      <c r="DM341" s="6"/>
      <c r="DN341" s="6"/>
      <c r="DQ341" s="136"/>
      <c r="DR341" s="135"/>
      <c r="DS341" s="135"/>
      <c r="DT341" s="135"/>
      <c r="DU341" s="135"/>
      <c r="DV341" s="135"/>
      <c r="DW341" s="135"/>
      <c r="DX341" s="135"/>
      <c r="DY341" s="135"/>
      <c r="DZ341" s="135"/>
      <c r="EA341" s="135"/>
      <c r="EB341" s="135"/>
      <c r="EC341" s="135"/>
      <c r="ED341" s="135"/>
      <c r="EE341" s="135"/>
      <c r="EF341" s="135"/>
      <c r="EG341" s="135"/>
      <c r="EH341" s="135"/>
      <c r="EI341" s="135"/>
      <c r="EJ341" s="135"/>
      <c r="EK341" s="135"/>
      <c r="EL341" s="135"/>
      <c r="EM341" s="135"/>
      <c r="EN341" s="135"/>
      <c r="EO341" s="135"/>
      <c r="EP341" s="135"/>
      <c r="EQ341" s="135"/>
      <c r="ER341" s="135"/>
      <c r="ES341" s="135"/>
      <c r="ET341" s="135"/>
    </row>
    <row r="342" spans="2:150" x14ac:dyDescent="0.25"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27"/>
      <c r="O342" s="372"/>
      <c r="P342" s="367"/>
      <c r="Q342" s="367"/>
      <c r="R342" s="61">
        <v>200</v>
      </c>
      <c r="S342" s="14">
        <v>2245.4009999999998</v>
      </c>
      <c r="T342" s="14">
        <v>34.22634</v>
      </c>
      <c r="U342" s="252">
        <v>2241.3374637155252</v>
      </c>
      <c r="V342" s="253">
        <v>34.09080174634196</v>
      </c>
      <c r="W342" s="2">
        <f t="shared" si="84"/>
        <v>0.18097151842698006</v>
      </c>
      <c r="X342" s="37">
        <f t="shared" si="84"/>
        <v>0.39600568935515956</v>
      </c>
      <c r="Y342" s="215">
        <f t="shared" si="87"/>
        <v>16.512327135241591</v>
      </c>
      <c r="Z342" s="217">
        <f t="shared" si="87"/>
        <v>1.8370618204671393E-2</v>
      </c>
      <c r="AA342" s="223"/>
      <c r="AB342" s="23"/>
      <c r="AC342" s="372"/>
      <c r="AD342" s="367"/>
      <c r="AE342" s="367"/>
      <c r="AF342" s="61">
        <v>1500</v>
      </c>
      <c r="AG342" s="14">
        <v>2400.7190000000001</v>
      </c>
      <c r="AH342" s="14">
        <v>34.354810000000001</v>
      </c>
      <c r="AI342" s="252">
        <v>2440.0499394360472</v>
      </c>
      <c r="AJ342" s="253">
        <v>34.107058482035889</v>
      </c>
      <c r="AK342" s="2">
        <f t="shared" si="85"/>
        <v>1.6382983362920513</v>
      </c>
      <c r="AL342" s="37">
        <f t="shared" si="85"/>
        <v>0.72115525588443563</v>
      </c>
      <c r="AM342" s="215">
        <f t="shared" si="88"/>
        <v>1546.9227969220108</v>
      </c>
      <c r="AN342" s="217">
        <f t="shared" si="88"/>
        <v>6.1380814653521541E-2</v>
      </c>
      <c r="AO342" s="223"/>
      <c r="AP342" s="23"/>
      <c r="AQ342" s="372"/>
      <c r="AR342" s="367"/>
      <c r="AS342" s="367"/>
      <c r="AT342" s="61">
        <v>1500</v>
      </c>
      <c r="AU342" s="14">
        <v>2232.0459999999998</v>
      </c>
      <c r="AV342" s="14">
        <v>34.204320000000003</v>
      </c>
      <c r="AW342" s="252">
        <v>2223.7135127407478</v>
      </c>
      <c r="AX342" s="253">
        <v>34.078776987489604</v>
      </c>
      <c r="AY342" s="2">
        <f t="shared" si="86"/>
        <v>0.37331162795265188</v>
      </c>
      <c r="AZ342" s="37">
        <f t="shared" si="86"/>
        <v>0.36703846914775223</v>
      </c>
      <c r="BA342" s="215">
        <f t="shared" si="89"/>
        <v>69.430343925597697</v>
      </c>
      <c r="BB342" s="217">
        <f t="shared" si="89"/>
        <v>1.5761047990186062E-2</v>
      </c>
      <c r="BC342" s="223"/>
      <c r="BD342" s="23"/>
      <c r="BE342" s="136"/>
      <c r="BF342" s="136"/>
      <c r="BG342" s="136"/>
      <c r="BH342" s="135"/>
      <c r="BI342" s="135"/>
      <c r="BJ342" s="135"/>
      <c r="BK342" s="135"/>
      <c r="BL342" s="135"/>
      <c r="BM342" s="135"/>
      <c r="BN342" s="135"/>
      <c r="BO342" s="135"/>
      <c r="BP342" s="135"/>
      <c r="BQ342" s="135"/>
      <c r="BR342" s="135"/>
      <c r="BS342" s="20"/>
      <c r="BT342" s="20"/>
      <c r="BU342" s="8"/>
      <c r="BV342" s="19"/>
      <c r="BW342" s="20"/>
      <c r="BY342" s="136"/>
      <c r="BZ342" s="136"/>
      <c r="CA342" s="136"/>
      <c r="CB342" s="135"/>
      <c r="CC342" s="135"/>
      <c r="CD342" s="135"/>
      <c r="CE342" s="6"/>
      <c r="CF342" s="6"/>
      <c r="CG342" s="135"/>
      <c r="CH342" s="135"/>
      <c r="CI342" s="135"/>
      <c r="CJ342" s="135"/>
      <c r="CK342" s="135"/>
      <c r="CL342" s="135"/>
      <c r="CM342" s="135"/>
      <c r="CN342" s="135"/>
      <c r="CO342" s="135"/>
      <c r="CP342" s="135"/>
      <c r="CQ342" s="135"/>
      <c r="CR342" s="135"/>
      <c r="CU342" s="136"/>
      <c r="CV342" s="135"/>
      <c r="CW342" s="135"/>
      <c r="CX342" s="135"/>
      <c r="CY342" s="135"/>
      <c r="CZ342" s="135"/>
      <c r="DA342" s="135"/>
      <c r="DB342" s="135"/>
      <c r="DC342" s="135"/>
      <c r="DD342" s="135"/>
      <c r="DE342" s="135"/>
      <c r="DF342" s="135"/>
      <c r="DG342" s="135"/>
      <c r="DH342" s="135"/>
      <c r="DI342" s="135"/>
      <c r="DJ342" s="135"/>
      <c r="DK342" s="135"/>
      <c r="DL342" s="135"/>
      <c r="DM342" s="6"/>
      <c r="DN342" s="6"/>
      <c r="DQ342" s="136"/>
      <c r="DR342" s="135"/>
      <c r="DS342" s="135"/>
      <c r="DT342" s="135"/>
      <c r="DU342" s="135"/>
      <c r="DV342" s="135"/>
      <c r="DW342" s="135"/>
      <c r="DX342" s="135"/>
      <c r="DY342" s="135"/>
      <c r="DZ342" s="135"/>
      <c r="EA342" s="135"/>
      <c r="EB342" s="135"/>
      <c r="EC342" s="135"/>
      <c r="ED342" s="135"/>
      <c r="EE342" s="135"/>
      <c r="EF342" s="135"/>
      <c r="EG342" s="135"/>
      <c r="EH342" s="135"/>
      <c r="EI342" s="135"/>
      <c r="EJ342" s="135"/>
      <c r="EK342" s="135"/>
      <c r="EL342" s="135"/>
      <c r="EM342" s="135"/>
      <c r="EN342" s="135"/>
      <c r="EO342" s="135"/>
      <c r="EP342" s="135"/>
      <c r="EQ342" s="135"/>
      <c r="ER342" s="135"/>
      <c r="ES342" s="135"/>
      <c r="ET342" s="135"/>
    </row>
    <row r="343" spans="2:150" x14ac:dyDescent="0.25"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27"/>
      <c r="O343" s="372"/>
      <c r="P343" s="367"/>
      <c r="Q343" s="367"/>
      <c r="R343" s="61">
        <v>150</v>
      </c>
      <c r="S343" s="14">
        <v>2231.4299999999998</v>
      </c>
      <c r="T343" s="14">
        <v>33.72701</v>
      </c>
      <c r="U343" s="252">
        <v>2227.6504997462357</v>
      </c>
      <c r="V343" s="253">
        <v>33.538260700427827</v>
      </c>
      <c r="W343" s="2">
        <f t="shared" si="84"/>
        <v>0.16937570319320469</v>
      </c>
      <c r="X343" s="37">
        <f t="shared" si="84"/>
        <v>0.5596384013055794</v>
      </c>
      <c r="Y343" s="215">
        <f t="shared" si="87"/>
        <v>14.284622168203098</v>
      </c>
      <c r="Z343" s="217">
        <f t="shared" si="87"/>
        <v>3.5626298088985868E-2</v>
      </c>
      <c r="AA343" s="223"/>
      <c r="AB343" s="23"/>
      <c r="AC343" s="372"/>
      <c r="AD343" s="367"/>
      <c r="AE343" s="367"/>
      <c r="AF343" s="61">
        <v>1550</v>
      </c>
      <c r="AG343" s="14">
        <v>2385.77</v>
      </c>
      <c r="AH343" s="14">
        <v>33.842219999999998</v>
      </c>
      <c r="AI343" s="252">
        <v>2426.8567014397941</v>
      </c>
      <c r="AJ343" s="253">
        <v>33.554821723495728</v>
      </c>
      <c r="AK343" s="2">
        <f t="shared" si="85"/>
        <v>1.7221568483044916</v>
      </c>
      <c r="AL343" s="37">
        <f t="shared" si="85"/>
        <v>0.84922997517382059</v>
      </c>
      <c r="AM343" s="215">
        <f t="shared" si="88"/>
        <v>1688.1170352027762</v>
      </c>
      <c r="AN343" s="217">
        <f t="shared" si="88"/>
        <v>8.2597769337624694E-2</v>
      </c>
      <c r="AO343" s="223"/>
      <c r="AP343" s="23"/>
      <c r="AQ343" s="372"/>
      <c r="AR343" s="367"/>
      <c r="AS343" s="367"/>
      <c r="AT343" s="61">
        <v>1550</v>
      </c>
      <c r="AU343" s="14">
        <v>2218.1590000000001</v>
      </c>
      <c r="AV343" s="14">
        <v>33.68817</v>
      </c>
      <c r="AW343" s="252">
        <v>2209.9842335695284</v>
      </c>
      <c r="AX343" s="253">
        <v>33.526190832576383</v>
      </c>
      <c r="AY343" s="2">
        <f t="shared" si="86"/>
        <v>0.36853834330504093</v>
      </c>
      <c r="AZ343" s="37">
        <f t="shared" si="86"/>
        <v>0.48081913450216163</v>
      </c>
      <c r="BA343" s="215">
        <f t="shared" si="89"/>
        <v>66.826806192766426</v>
      </c>
      <c r="BB343" s="217">
        <f t="shared" si="89"/>
        <v>2.6237250679248095E-2</v>
      </c>
      <c r="BC343" s="223"/>
      <c r="BD343" s="23"/>
      <c r="BE343" s="136"/>
      <c r="BF343" s="136"/>
      <c r="BG343" s="136"/>
      <c r="BH343" s="135"/>
      <c r="BI343" s="135"/>
      <c r="BJ343" s="135"/>
      <c r="BK343" s="135"/>
      <c r="BL343" s="135"/>
      <c r="BM343" s="135"/>
      <c r="BN343" s="135"/>
      <c r="BO343" s="135"/>
      <c r="BP343" s="135"/>
      <c r="BQ343" s="135"/>
      <c r="BR343" s="135"/>
      <c r="BS343" s="20"/>
      <c r="BT343" s="20"/>
      <c r="BU343" s="8"/>
      <c r="BV343" s="19"/>
      <c r="BW343" s="20"/>
      <c r="BY343" s="136"/>
      <c r="BZ343" s="136"/>
      <c r="CA343" s="136"/>
      <c r="CB343" s="135"/>
      <c r="CC343" s="135"/>
      <c r="CD343" s="135"/>
      <c r="CE343" s="6"/>
      <c r="CF343" s="6"/>
      <c r="CG343" s="135"/>
      <c r="CH343" s="135"/>
      <c r="CI343" s="135"/>
      <c r="CJ343" s="135"/>
      <c r="CK343" s="135"/>
      <c r="CL343" s="135"/>
      <c r="CM343" s="135"/>
      <c r="CN343" s="135"/>
      <c r="CO343" s="135"/>
      <c r="CP343" s="135"/>
      <c r="CQ343" s="135"/>
      <c r="CR343" s="135"/>
      <c r="CU343" s="136"/>
      <c r="CV343" s="135"/>
      <c r="CW343" s="135"/>
      <c r="CX343" s="135"/>
      <c r="CY343" s="135"/>
      <c r="CZ343" s="135"/>
      <c r="DA343" s="135"/>
      <c r="DB343" s="135"/>
      <c r="DC343" s="135"/>
      <c r="DD343" s="135"/>
      <c r="DE343" s="135"/>
      <c r="DF343" s="135"/>
      <c r="DG343" s="135"/>
      <c r="DH343" s="135"/>
      <c r="DI343" s="135"/>
      <c r="DJ343" s="135"/>
      <c r="DK343" s="135"/>
      <c r="DL343" s="135"/>
      <c r="DM343" s="6"/>
      <c r="DN343" s="6"/>
      <c r="DQ343" s="136"/>
      <c r="DR343" s="135"/>
      <c r="DS343" s="135"/>
      <c r="DT343" s="135"/>
      <c r="DU343" s="135"/>
      <c r="DV343" s="135"/>
      <c r="DW343" s="135"/>
      <c r="DX343" s="135"/>
      <c r="DY343" s="135"/>
      <c r="DZ343" s="135"/>
      <c r="EA343" s="135"/>
      <c r="EB343" s="135"/>
      <c r="EC343" s="135"/>
      <c r="ED343" s="135"/>
      <c r="EE343" s="135"/>
      <c r="EF343" s="135"/>
      <c r="EG343" s="135"/>
      <c r="EH343" s="135"/>
      <c r="EI343" s="135"/>
      <c r="EJ343" s="135"/>
      <c r="EK343" s="135"/>
      <c r="EL343" s="135"/>
      <c r="EM343" s="135"/>
      <c r="EN343" s="135"/>
      <c r="EO343" s="135"/>
      <c r="EP343" s="135"/>
      <c r="EQ343" s="135"/>
      <c r="ER343" s="135"/>
      <c r="ES343" s="135"/>
      <c r="ET343" s="135"/>
    </row>
    <row r="344" spans="2:150" x14ac:dyDescent="0.25"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27"/>
      <c r="O344" s="372"/>
      <c r="P344" s="367"/>
      <c r="Q344" s="367"/>
      <c r="R344" s="61">
        <v>100</v>
      </c>
      <c r="S344" s="14">
        <v>2217.4960000000001</v>
      </c>
      <c r="T344" s="14">
        <v>33.208629999999999</v>
      </c>
      <c r="U344" s="252">
        <v>2214.0063224317482</v>
      </c>
      <c r="V344" s="253">
        <v>32.985483770541784</v>
      </c>
      <c r="W344" s="2">
        <f t="shared" si="84"/>
        <v>0.15737018548181658</v>
      </c>
      <c r="X344" s="37">
        <f t="shared" si="84"/>
        <v>0.67195252998457278</v>
      </c>
      <c r="Y344" s="215">
        <f t="shared" si="87"/>
        <v>12.177849530360241</v>
      </c>
      <c r="Z344" s="217">
        <f t="shared" si="87"/>
        <v>4.9794239721418707E-2</v>
      </c>
      <c r="AA344" s="223"/>
      <c r="AB344" s="23"/>
      <c r="AC344" s="372"/>
      <c r="AD344" s="367"/>
      <c r="AE344" s="367"/>
      <c r="AF344" s="61">
        <v>1600</v>
      </c>
      <c r="AG344" s="14">
        <v>2370.8589999999999</v>
      </c>
      <c r="AH344" s="14">
        <v>33.329129999999999</v>
      </c>
      <c r="AI344" s="252">
        <v>2413.7074400681222</v>
      </c>
      <c r="AJ344" s="253">
        <v>33.002346434539596</v>
      </c>
      <c r="AK344" s="2">
        <f t="shared" si="85"/>
        <v>1.8072960082452085</v>
      </c>
      <c r="AL344" s="37">
        <f t="shared" si="85"/>
        <v>0.98047433419475027</v>
      </c>
      <c r="AM344" s="215">
        <f t="shared" si="88"/>
        <v>1835.9888162714662</v>
      </c>
      <c r="AN344" s="217">
        <f t="shared" si="88"/>
        <v>0.10678749865501334</v>
      </c>
      <c r="AO344" s="223"/>
      <c r="AP344" s="23"/>
      <c r="AQ344" s="372"/>
      <c r="AR344" s="367"/>
      <c r="AS344" s="367"/>
      <c r="AT344" s="61">
        <v>1600</v>
      </c>
      <c r="AU344" s="14">
        <v>2204.3090000000002</v>
      </c>
      <c r="AV344" s="14">
        <v>33.171349999999997</v>
      </c>
      <c r="AW344" s="252">
        <v>2196.2976417151817</v>
      </c>
      <c r="AX344" s="253">
        <v>32.973373749254407</v>
      </c>
      <c r="AY344" s="2">
        <f t="shared" si="86"/>
        <v>0.36344080094117798</v>
      </c>
      <c r="AZ344" s="37">
        <f t="shared" si="86"/>
        <v>0.59682904297108874</v>
      </c>
      <c r="BA344" s="215">
        <f t="shared" si="89"/>
        <v>64.181861567729541</v>
      </c>
      <c r="BB344" s="217">
        <f t="shared" si="89"/>
        <v>3.9194595859280812E-2</v>
      </c>
      <c r="BC344" s="223"/>
      <c r="BD344" s="23"/>
      <c r="BE344" s="136"/>
      <c r="BF344" s="136"/>
      <c r="BG344" s="136"/>
      <c r="BH344" s="135"/>
      <c r="BI344" s="135"/>
      <c r="BJ344" s="135"/>
      <c r="BK344" s="135"/>
      <c r="BL344" s="135"/>
      <c r="BM344" s="135"/>
      <c r="BN344" s="135"/>
      <c r="BO344" s="135"/>
      <c r="BP344" s="135"/>
      <c r="BQ344" s="135"/>
      <c r="BR344" s="135"/>
      <c r="BS344" s="20"/>
      <c r="BT344" s="20"/>
      <c r="BU344" s="8"/>
      <c r="BV344" s="19"/>
      <c r="BW344" s="20"/>
      <c r="BY344" s="136"/>
      <c r="BZ344" s="136"/>
      <c r="CA344" s="136"/>
      <c r="CB344" s="135"/>
      <c r="CC344" s="135"/>
      <c r="CD344" s="135"/>
      <c r="CE344" s="6"/>
      <c r="CF344" s="6"/>
      <c r="CG344" s="135"/>
      <c r="CH344" s="135"/>
      <c r="CI344" s="135"/>
      <c r="CJ344" s="135"/>
      <c r="CK344" s="135"/>
      <c r="CL344" s="135"/>
      <c r="CM344" s="135"/>
      <c r="CN344" s="135"/>
      <c r="CO344" s="135"/>
      <c r="CP344" s="135"/>
      <c r="CQ344" s="135"/>
      <c r="CR344" s="135"/>
      <c r="CU344" s="136"/>
      <c r="CV344" s="135"/>
      <c r="CW344" s="135"/>
      <c r="CX344" s="135"/>
      <c r="CY344" s="135"/>
      <c r="CZ344" s="135"/>
      <c r="DA344" s="135"/>
      <c r="DB344" s="135"/>
      <c r="DC344" s="135"/>
      <c r="DD344" s="135"/>
      <c r="DE344" s="135"/>
      <c r="DF344" s="135"/>
      <c r="DG344" s="135"/>
      <c r="DH344" s="135"/>
      <c r="DI344" s="135"/>
      <c r="DJ344" s="135"/>
      <c r="DK344" s="135"/>
      <c r="DL344" s="135"/>
      <c r="DM344" s="6"/>
      <c r="DN344" s="6"/>
      <c r="DQ344" s="136"/>
      <c r="DR344" s="135"/>
      <c r="DS344" s="135"/>
      <c r="DT344" s="135"/>
      <c r="DU344" s="135"/>
      <c r="DV344" s="135"/>
      <c r="DW344" s="135"/>
      <c r="DX344" s="135"/>
      <c r="DY344" s="135"/>
      <c r="DZ344" s="135"/>
      <c r="EA344" s="135"/>
      <c r="EB344" s="135"/>
      <c r="EC344" s="135"/>
      <c r="ED344" s="135"/>
      <c r="EE344" s="135"/>
      <c r="EF344" s="135"/>
      <c r="EG344" s="135"/>
      <c r="EH344" s="135"/>
      <c r="EI344" s="135"/>
      <c r="EJ344" s="135"/>
      <c r="EK344" s="135"/>
      <c r="EL344" s="135"/>
      <c r="EM344" s="135"/>
      <c r="EN344" s="135"/>
      <c r="EO344" s="135"/>
      <c r="EP344" s="135"/>
      <c r="EQ344" s="135"/>
      <c r="ER344" s="135"/>
      <c r="ES344" s="135"/>
      <c r="ET344" s="135"/>
    </row>
    <row r="345" spans="2:150" x14ac:dyDescent="0.25"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27"/>
      <c r="O345" s="372"/>
      <c r="P345" s="367"/>
      <c r="Q345" s="367"/>
      <c r="R345" s="61">
        <v>50</v>
      </c>
      <c r="S345" s="14">
        <v>2203.6010000000001</v>
      </c>
      <c r="T345" s="14">
        <v>32.689749999999997</v>
      </c>
      <c r="U345" s="252">
        <v>2200.405071418576</v>
      </c>
      <c r="V345" s="253">
        <v>32.432512166516183</v>
      </c>
      <c r="W345" s="2">
        <f t="shared" si="84"/>
        <v>0.14503208981227278</v>
      </c>
      <c r="X345" s="37">
        <f t="shared" si="84"/>
        <v>0.78690670159243647</v>
      </c>
      <c r="Y345" s="215">
        <f t="shared" si="87"/>
        <v>10.213959497563723</v>
      </c>
      <c r="Z345" s="217">
        <f t="shared" si="87"/>
        <v>6.6171302975446142E-2</v>
      </c>
      <c r="AA345" s="223"/>
      <c r="AB345" s="23"/>
      <c r="AC345" s="372"/>
      <c r="AD345" s="367"/>
      <c r="AE345" s="367"/>
      <c r="AF345" s="61">
        <v>1650</v>
      </c>
      <c r="AG345" s="14">
        <v>2355.9870000000001</v>
      </c>
      <c r="AH345" s="14">
        <v>32.815629999999999</v>
      </c>
      <c r="AI345" s="252">
        <v>2400.6022983062321</v>
      </c>
      <c r="AJ345" s="253">
        <v>32.449674329072508</v>
      </c>
      <c r="AK345" s="2">
        <f t="shared" si="85"/>
        <v>1.8936988322190249</v>
      </c>
      <c r="AL345" s="37">
        <f t="shared" si="85"/>
        <v>1.1151870950747889</v>
      </c>
      <c r="AM345" s="215">
        <f t="shared" si="88"/>
        <v>1990.5248429540711</v>
      </c>
      <c r="AN345" s="217">
        <f t="shared" si="88"/>
        <v>0.13392355308399004</v>
      </c>
      <c r="AO345" s="223"/>
      <c r="AP345" s="23"/>
      <c r="AQ345" s="372"/>
      <c r="AR345" s="367"/>
      <c r="AS345" s="367"/>
      <c r="AT345" s="61">
        <v>1650</v>
      </c>
      <c r="AU345" s="14">
        <v>2190.498</v>
      </c>
      <c r="AV345" s="14">
        <v>32.65399</v>
      </c>
      <c r="AW345" s="252">
        <v>2182.6538758861311</v>
      </c>
      <c r="AX345" s="253">
        <v>32.420366209509751</v>
      </c>
      <c r="AY345" s="2">
        <f t="shared" si="86"/>
        <v>0.35809775283378159</v>
      </c>
      <c r="AZ345" s="37">
        <f t="shared" si="86"/>
        <v>0.71545250822410655</v>
      </c>
      <c r="BA345" s="215">
        <f t="shared" si="89"/>
        <v>61.530283113780015</v>
      </c>
      <c r="BB345" s="217">
        <f t="shared" si="89"/>
        <v>5.4580075483031738E-2</v>
      </c>
      <c r="BC345" s="223"/>
      <c r="BD345" s="23"/>
      <c r="BE345" s="136"/>
      <c r="BF345" s="136"/>
      <c r="BG345" s="136"/>
      <c r="BH345" s="135"/>
      <c r="BI345" s="135"/>
      <c r="BJ345" s="135"/>
      <c r="BK345" s="135"/>
      <c r="BL345" s="135"/>
      <c r="BM345" s="135"/>
      <c r="BN345" s="135"/>
      <c r="BO345" s="135"/>
      <c r="BP345" s="135"/>
      <c r="BQ345" s="135"/>
      <c r="BR345" s="135"/>
      <c r="BS345" s="20"/>
      <c r="BT345" s="20"/>
      <c r="BU345" s="8"/>
      <c r="BV345" s="19"/>
      <c r="BW345" s="20"/>
      <c r="BY345" s="136"/>
      <c r="BZ345" s="136"/>
      <c r="CA345" s="136"/>
      <c r="CB345" s="135"/>
      <c r="CC345" s="135"/>
      <c r="CD345" s="135"/>
      <c r="CE345" s="6"/>
      <c r="CF345" s="6"/>
      <c r="CG345" s="135"/>
      <c r="CH345" s="135"/>
      <c r="CI345" s="135"/>
      <c r="CJ345" s="135"/>
      <c r="CK345" s="135"/>
      <c r="CL345" s="135"/>
      <c r="CM345" s="135"/>
      <c r="CN345" s="135"/>
      <c r="CO345" s="135"/>
      <c r="CP345" s="135"/>
      <c r="CQ345" s="135"/>
      <c r="CR345" s="135"/>
      <c r="CU345" s="136"/>
      <c r="CV345" s="135"/>
      <c r="CW345" s="135"/>
      <c r="CX345" s="135"/>
      <c r="CY345" s="135"/>
      <c r="CZ345" s="135"/>
      <c r="DA345" s="135"/>
      <c r="DB345" s="135"/>
      <c r="DC345" s="135"/>
      <c r="DD345" s="135"/>
      <c r="DE345" s="135"/>
      <c r="DF345" s="135"/>
      <c r="DG345" s="135"/>
      <c r="DH345" s="135"/>
      <c r="DI345" s="135"/>
      <c r="DJ345" s="135"/>
      <c r="DK345" s="135"/>
      <c r="DL345" s="135"/>
      <c r="DM345" s="6"/>
      <c r="DN345" s="6"/>
      <c r="DQ345" s="136"/>
      <c r="DR345" s="135"/>
      <c r="DS345" s="135"/>
      <c r="DT345" s="135"/>
      <c r="DU345" s="135"/>
      <c r="DV345" s="135"/>
      <c r="DW345" s="135"/>
      <c r="DX345" s="135"/>
      <c r="DY345" s="135"/>
      <c r="DZ345" s="135"/>
      <c r="EA345" s="135"/>
      <c r="EB345" s="135"/>
      <c r="EC345" s="135"/>
      <c r="ED345" s="135"/>
      <c r="EE345" s="135"/>
      <c r="EF345" s="135"/>
      <c r="EG345" s="135"/>
      <c r="EH345" s="135"/>
      <c r="EI345" s="135"/>
      <c r="EJ345" s="135"/>
      <c r="EK345" s="135"/>
      <c r="EL345" s="135"/>
      <c r="EM345" s="135"/>
      <c r="EN345" s="135"/>
      <c r="EO345" s="135"/>
      <c r="EP345" s="135"/>
      <c r="EQ345" s="135"/>
      <c r="ER345" s="135"/>
      <c r="ES345" s="135"/>
      <c r="ET345" s="135"/>
    </row>
    <row r="346" spans="2:150" x14ac:dyDescent="0.25"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27"/>
      <c r="O346" s="373"/>
      <c r="P346" s="368"/>
      <c r="Q346" s="368"/>
      <c r="R346" s="61">
        <v>0</v>
      </c>
      <c r="S346" s="16">
        <v>2189.7440000000001</v>
      </c>
      <c r="T346" s="16">
        <v>32.170400000000001</v>
      </c>
      <c r="U346" s="15">
        <v>2186.8468809627061</v>
      </c>
      <c r="V346" s="17">
        <v>31.879379902521549</v>
      </c>
      <c r="W346" s="18">
        <f t="shared" si="84"/>
        <v>0.13230400618949212</v>
      </c>
      <c r="X346" s="38">
        <f t="shared" si="84"/>
        <v>0.90462069939587808</v>
      </c>
      <c r="Y346" s="18">
        <f t="shared" si="87"/>
        <v>8.3932987162515023</v>
      </c>
      <c r="Z346" s="38">
        <f t="shared" si="87"/>
        <v>8.469269713636747E-2</v>
      </c>
      <c r="AA346" s="223"/>
      <c r="AB346" s="23"/>
      <c r="AC346" s="373"/>
      <c r="AD346" s="368"/>
      <c r="AE346" s="368"/>
      <c r="AF346" s="204">
        <v>1700</v>
      </c>
      <c r="AG346" s="16">
        <v>2341.1529999999998</v>
      </c>
      <c r="AH346" s="16">
        <v>32.301729999999999</v>
      </c>
      <c r="AI346" s="15">
        <v>2387.5414136869304</v>
      </c>
      <c r="AJ346" s="17">
        <v>31.896839869853729</v>
      </c>
      <c r="AK346" s="18">
        <f t="shared" si="85"/>
        <v>1.9814345190993738</v>
      </c>
      <c r="AL346" s="38">
        <f t="shared" si="85"/>
        <v>1.2534626787675787</v>
      </c>
      <c r="AM346" s="18">
        <f t="shared" si="88"/>
        <v>2151.8849243898067</v>
      </c>
      <c r="AN346" s="38">
        <f t="shared" si="88"/>
        <v>0.16393601748986397</v>
      </c>
      <c r="AO346" s="223"/>
      <c r="AP346" s="23"/>
      <c r="AQ346" s="373"/>
      <c r="AR346" s="368"/>
      <c r="AS346" s="368"/>
      <c r="AT346" s="204">
        <v>1700</v>
      </c>
      <c r="AU346" s="16">
        <v>2176.7260000000001</v>
      </c>
      <c r="AV346" s="16">
        <v>32.136090000000003</v>
      </c>
      <c r="AW346" s="15">
        <v>2169.0530695006878</v>
      </c>
      <c r="AX346" s="17">
        <v>31.86720159077138</v>
      </c>
      <c r="AY346" s="18">
        <f t="shared" si="86"/>
        <v>0.3524986837715135</v>
      </c>
      <c r="AZ346" s="38">
        <f t="shared" si="86"/>
        <v>0.83671787460336022</v>
      </c>
      <c r="BA346" s="18">
        <f t="shared" si="89"/>
        <v>58.873862447277133</v>
      </c>
      <c r="BB346" s="38">
        <f t="shared" si="89"/>
        <v>7.2300976617499429E-2</v>
      </c>
      <c r="BC346" s="223"/>
      <c r="BD346" s="23"/>
      <c r="BE346" s="136"/>
      <c r="BF346" s="136"/>
      <c r="BG346" s="136"/>
      <c r="BH346" s="135"/>
      <c r="BI346" s="135"/>
      <c r="BJ346" s="135"/>
      <c r="BK346" s="135"/>
      <c r="BL346" s="135"/>
      <c r="BM346" s="135"/>
      <c r="BN346" s="135"/>
      <c r="BO346" s="135"/>
      <c r="BP346" s="135"/>
      <c r="BQ346" s="135"/>
      <c r="BR346" s="135"/>
      <c r="BS346" s="20"/>
      <c r="BT346" s="20"/>
      <c r="BU346" s="8"/>
      <c r="BV346" s="19"/>
      <c r="BW346" s="20"/>
      <c r="BY346" s="136"/>
      <c r="BZ346" s="136"/>
      <c r="CA346" s="136"/>
      <c r="CB346" s="135"/>
      <c r="CC346" s="135"/>
      <c r="CD346" s="135"/>
      <c r="CE346" s="6"/>
      <c r="CF346" s="6"/>
      <c r="CG346" s="135"/>
      <c r="CH346" s="135"/>
      <c r="CI346" s="135"/>
      <c r="CJ346" s="135"/>
      <c r="CK346" s="135"/>
      <c r="CL346" s="135"/>
      <c r="CM346" s="135"/>
      <c r="CN346" s="135"/>
      <c r="CO346" s="135"/>
      <c r="CP346" s="135"/>
      <c r="CQ346" s="135"/>
      <c r="CR346" s="135"/>
      <c r="CU346" s="136"/>
      <c r="CV346" s="135"/>
      <c r="CW346" s="135"/>
      <c r="CX346" s="135"/>
      <c r="CY346" s="135"/>
      <c r="CZ346" s="135"/>
      <c r="DA346" s="135"/>
      <c r="DB346" s="135"/>
      <c r="DC346" s="135"/>
      <c r="DD346" s="135"/>
      <c r="DE346" s="135"/>
      <c r="DF346" s="135"/>
      <c r="DG346" s="135"/>
      <c r="DH346" s="135"/>
      <c r="DI346" s="135"/>
      <c r="DJ346" s="135"/>
      <c r="DK346" s="135"/>
      <c r="DL346" s="135"/>
      <c r="DM346" s="6"/>
      <c r="DN346" s="6"/>
      <c r="DQ346" s="136"/>
      <c r="DR346" s="135"/>
      <c r="DS346" s="135"/>
      <c r="DT346" s="135"/>
      <c r="DU346" s="135"/>
      <c r="DV346" s="135"/>
      <c r="DW346" s="135"/>
      <c r="DX346" s="135"/>
      <c r="DY346" s="135"/>
      <c r="DZ346" s="135"/>
      <c r="EA346" s="135"/>
      <c r="EB346" s="135"/>
      <c r="EC346" s="135"/>
      <c r="ED346" s="135"/>
      <c r="EE346" s="135"/>
      <c r="EF346" s="135"/>
      <c r="EG346" s="135"/>
      <c r="EH346" s="135"/>
      <c r="EI346" s="135"/>
      <c r="EJ346" s="135"/>
      <c r="EK346" s="135"/>
      <c r="EL346" s="135"/>
      <c r="EM346" s="135"/>
      <c r="EN346" s="135"/>
      <c r="EO346" s="135"/>
      <c r="EP346" s="135"/>
      <c r="EQ346" s="135"/>
      <c r="ER346" s="135"/>
      <c r="ES346" s="135"/>
      <c r="ET346" s="135"/>
    </row>
    <row r="347" spans="2:150" x14ac:dyDescent="0.25"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27"/>
      <c r="O347" s="371">
        <v>31</v>
      </c>
      <c r="P347" s="366">
        <v>1071</v>
      </c>
      <c r="Q347" s="366">
        <v>0.31</v>
      </c>
      <c r="R347" s="61">
        <v>0</v>
      </c>
      <c r="S347" s="14">
        <v>2682.2</v>
      </c>
      <c r="T347" s="14">
        <v>48.333329999999997</v>
      </c>
      <c r="U347" s="252">
        <v>2668.8391999490777</v>
      </c>
      <c r="V347" s="253">
        <v>48.351856065968555</v>
      </c>
      <c r="W347" s="2">
        <f t="shared" si="84"/>
        <v>0.4981284039565313</v>
      </c>
      <c r="X347" s="37">
        <f t="shared" si="84"/>
        <v>3.8329794302520051E-2</v>
      </c>
      <c r="Y347" s="215">
        <f t="shared" si="87"/>
        <v>178.51097800071946</v>
      </c>
      <c r="Z347" s="217">
        <f t="shared" si="87"/>
        <v>3.4321512027137078E-4</v>
      </c>
      <c r="AA347" s="223"/>
      <c r="AB347" s="23"/>
      <c r="AC347" s="371">
        <v>31</v>
      </c>
      <c r="AD347" s="366">
        <v>1168.4000000000001</v>
      </c>
      <c r="AE347" s="366">
        <v>0.3044</v>
      </c>
      <c r="AF347" s="61">
        <v>0</v>
      </c>
      <c r="AG347" s="14">
        <v>2878.8</v>
      </c>
      <c r="AH347" s="14">
        <v>48.333329999999997</v>
      </c>
      <c r="AI347" s="252">
        <v>2865.6975367570026</v>
      </c>
      <c r="AJ347" s="253">
        <v>48.357003212125413</v>
      </c>
      <c r="AK347" s="2">
        <f t="shared" si="85"/>
        <v>0.45513628049873561</v>
      </c>
      <c r="AL347" s="37">
        <f t="shared" si="85"/>
        <v>4.8979062947693448E-2</v>
      </c>
      <c r="AM347" s="215">
        <f t="shared" si="88"/>
        <v>171.67454303410321</v>
      </c>
      <c r="AN347" s="217">
        <f t="shared" si="88"/>
        <v>5.6042097233496195E-4</v>
      </c>
      <c r="AO347" s="223"/>
      <c r="AP347" s="23"/>
      <c r="AQ347" s="371">
        <v>38</v>
      </c>
      <c r="AR347" s="366">
        <v>1071</v>
      </c>
      <c r="AS347" s="366">
        <v>0.3044</v>
      </c>
      <c r="AT347" s="61">
        <v>0</v>
      </c>
      <c r="AU347" s="14">
        <v>2663.4</v>
      </c>
      <c r="AV347" s="14">
        <v>48.333329999999997</v>
      </c>
      <c r="AW347" s="252">
        <v>2649.9568010863818</v>
      </c>
      <c r="AX347" s="253">
        <v>48.349320307466854</v>
      </c>
      <c r="AY347" s="2">
        <f t="shared" si="86"/>
        <v>0.50473826363363705</v>
      </c>
      <c r="AZ347" s="37">
        <f t="shared" si="86"/>
        <v>3.3083397040629528E-2</v>
      </c>
      <c r="BA347" s="215">
        <f t="shared" si="89"/>
        <v>180.71959703110795</v>
      </c>
      <c r="BB347" s="217">
        <f t="shared" si="89"/>
        <v>2.5568993288464515E-4</v>
      </c>
      <c r="BC347" s="223"/>
      <c r="BD347" s="23"/>
      <c r="BE347" s="135"/>
      <c r="BF347" s="135"/>
      <c r="BG347" s="136"/>
      <c r="BH347" s="135"/>
      <c r="BI347" s="135"/>
      <c r="BJ347" s="135"/>
      <c r="BK347" s="135"/>
      <c r="BL347" s="135"/>
      <c r="BM347" s="135"/>
      <c r="BN347" s="135"/>
      <c r="BO347" s="135"/>
      <c r="BP347" s="135"/>
      <c r="BQ347" s="135"/>
      <c r="BR347" s="135"/>
      <c r="BS347" s="20"/>
      <c r="BT347" s="20"/>
      <c r="BU347" s="8"/>
      <c r="BV347" s="19"/>
      <c r="BW347" s="20"/>
      <c r="BY347" s="136"/>
      <c r="BZ347" s="136"/>
      <c r="CA347" s="136"/>
      <c r="CB347" s="135"/>
      <c r="CC347" s="135"/>
      <c r="CD347" s="135"/>
      <c r="CE347" s="6"/>
      <c r="CF347" s="6"/>
      <c r="CG347" s="135"/>
      <c r="CH347" s="135"/>
      <c r="CI347" s="135"/>
      <c r="CJ347" s="135"/>
      <c r="CK347" s="135"/>
      <c r="CL347" s="135"/>
      <c r="CM347" s="135"/>
      <c r="CN347" s="135"/>
      <c r="CO347" s="135"/>
      <c r="CP347" s="135"/>
      <c r="CQ347" s="135"/>
      <c r="CR347" s="135"/>
      <c r="CU347" s="136"/>
      <c r="CV347" s="135"/>
      <c r="CW347" s="135"/>
      <c r="CX347" s="135"/>
      <c r="CY347" s="135"/>
      <c r="CZ347" s="135"/>
      <c r="DA347" s="135"/>
      <c r="DB347" s="135"/>
      <c r="DC347" s="135"/>
      <c r="DD347" s="135"/>
      <c r="DE347" s="135"/>
      <c r="DF347" s="135"/>
      <c r="DG347" s="135"/>
      <c r="DH347" s="135"/>
      <c r="DI347" s="135"/>
      <c r="DJ347" s="135"/>
      <c r="DK347" s="135"/>
      <c r="DL347" s="135"/>
      <c r="DM347" s="6"/>
      <c r="DN347" s="6"/>
      <c r="DQ347" s="136"/>
      <c r="DR347" s="135"/>
      <c r="DS347" s="135"/>
      <c r="DT347" s="135"/>
      <c r="DU347" s="135"/>
      <c r="DV347" s="135"/>
      <c r="DW347" s="135"/>
      <c r="DX347" s="135"/>
      <c r="DY347" s="135"/>
      <c r="DZ347" s="135"/>
      <c r="EA347" s="135"/>
      <c r="EB347" s="135"/>
      <c r="EC347" s="135"/>
      <c r="ED347" s="135"/>
      <c r="EE347" s="135"/>
      <c r="EF347" s="135"/>
      <c r="EG347" s="135"/>
      <c r="EH347" s="135"/>
      <c r="EI347" s="135"/>
      <c r="EJ347" s="135"/>
      <c r="EK347" s="135"/>
      <c r="EL347" s="135"/>
      <c r="EM347" s="135"/>
      <c r="EN347" s="135"/>
      <c r="EO347" s="135"/>
      <c r="EP347" s="135"/>
      <c r="EQ347" s="135"/>
      <c r="ER347" s="135"/>
      <c r="ES347" s="135"/>
      <c r="ET347" s="135"/>
    </row>
    <row r="348" spans="2:150" x14ac:dyDescent="0.25"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27"/>
      <c r="O348" s="372"/>
      <c r="P348" s="367"/>
      <c r="Q348" s="367"/>
      <c r="R348" s="61">
        <v>50</v>
      </c>
      <c r="S348" s="14">
        <v>2674.81</v>
      </c>
      <c r="T348" s="14">
        <v>48.135429999999999</v>
      </c>
      <c r="U348" s="252">
        <v>2654.2332237751712</v>
      </c>
      <c r="V348" s="253">
        <v>48.20356624969083</v>
      </c>
      <c r="W348" s="2">
        <f t="shared" si="84"/>
        <v>0.76927991987575906</v>
      </c>
      <c r="X348" s="37">
        <f t="shared" si="84"/>
        <v>0.14155113954696291</v>
      </c>
      <c r="Y348" s="215">
        <f t="shared" si="87"/>
        <v>423.40371980667936</v>
      </c>
      <c r="Z348" s="217">
        <f t="shared" si="87"/>
        <v>4.6425485219312203E-3</v>
      </c>
      <c r="AA348" s="223"/>
      <c r="AB348" s="23"/>
      <c r="AC348" s="372"/>
      <c r="AD348" s="367"/>
      <c r="AE348" s="367"/>
      <c r="AF348" s="61">
        <v>50</v>
      </c>
      <c r="AG348" s="14">
        <v>2870.9029999999998</v>
      </c>
      <c r="AH348" s="14">
        <v>48.141759999999998</v>
      </c>
      <c r="AI348" s="252">
        <v>2851.5822060561609</v>
      </c>
      <c r="AJ348" s="253">
        <v>48.209395429305026</v>
      </c>
      <c r="AK348" s="2">
        <f t="shared" si="85"/>
        <v>0.67298665067537666</v>
      </c>
      <c r="AL348" s="37">
        <f t="shared" si="85"/>
        <v>0.14049222401721101</v>
      </c>
      <c r="AM348" s="215">
        <f t="shared" si="88"/>
        <v>373.29307862028219</v>
      </c>
      <c r="AN348" s="217">
        <f t="shared" si="88"/>
        <v>4.5745512972754513E-3</v>
      </c>
      <c r="AO348" s="223"/>
      <c r="AP348" s="23"/>
      <c r="AQ348" s="372"/>
      <c r="AR348" s="367"/>
      <c r="AS348" s="367"/>
      <c r="AT348" s="61">
        <v>50</v>
      </c>
      <c r="AU348" s="14">
        <v>2656.0590000000002</v>
      </c>
      <c r="AV348" s="14">
        <v>48.135779999999997</v>
      </c>
      <c r="AW348" s="252">
        <v>2635.304047359879</v>
      </c>
      <c r="AX348" s="253">
        <v>48.201947871175136</v>
      </c>
      <c r="AY348" s="2">
        <f t="shared" si="86"/>
        <v>0.78141911155291521</v>
      </c>
      <c r="AZ348" s="37">
        <f t="shared" si="86"/>
        <v>0.13746088912476173</v>
      </c>
      <c r="BA348" s="215">
        <f t="shared" si="89"/>
        <v>430.7680590936759</v>
      </c>
      <c r="BB348" s="217">
        <f t="shared" si="89"/>
        <v>4.3781871758498203E-3</v>
      </c>
      <c r="BC348" s="223"/>
      <c r="BD348" s="23"/>
      <c r="BE348" s="135"/>
      <c r="BF348" s="135"/>
      <c r="BG348" s="136"/>
      <c r="BH348" s="135"/>
      <c r="BI348" s="135"/>
      <c r="BJ348" s="135"/>
      <c r="BK348" s="135"/>
      <c r="BL348" s="135"/>
      <c r="BM348" s="135"/>
      <c r="BN348" s="135"/>
      <c r="BO348" s="135"/>
      <c r="BP348" s="135"/>
      <c r="BQ348" s="135"/>
      <c r="BR348" s="135"/>
      <c r="BS348" s="20"/>
      <c r="BT348" s="20"/>
      <c r="BU348" s="8"/>
      <c r="BV348" s="19"/>
      <c r="BW348" s="20"/>
      <c r="BY348" s="136"/>
      <c r="BZ348" s="136"/>
      <c r="CA348" s="136"/>
      <c r="CB348" s="135"/>
      <c r="CC348" s="135"/>
      <c r="CD348" s="135"/>
      <c r="CE348" s="6"/>
      <c r="CF348" s="6"/>
      <c r="CG348" s="135"/>
      <c r="CH348" s="135"/>
      <c r="CI348" s="135"/>
      <c r="CJ348" s="135"/>
      <c r="CK348" s="135"/>
      <c r="CL348" s="135"/>
      <c r="CM348" s="135"/>
      <c r="CN348" s="135"/>
      <c r="CO348" s="135"/>
      <c r="CP348" s="135"/>
      <c r="CQ348" s="135"/>
      <c r="CR348" s="135"/>
      <c r="CU348" s="136"/>
      <c r="CV348" s="135"/>
      <c r="CW348" s="135"/>
      <c r="CX348" s="135"/>
      <c r="CY348" s="135"/>
      <c r="CZ348" s="135"/>
      <c r="DA348" s="135"/>
      <c r="DB348" s="135"/>
      <c r="DC348" s="135"/>
      <c r="DD348" s="135"/>
      <c r="DE348" s="135"/>
      <c r="DF348" s="135"/>
      <c r="DG348" s="135"/>
      <c r="DH348" s="135"/>
      <c r="DI348" s="135"/>
      <c r="DJ348" s="135"/>
      <c r="DK348" s="135"/>
      <c r="DL348" s="135"/>
      <c r="DM348" s="6"/>
      <c r="DN348" s="6"/>
      <c r="DQ348" s="136"/>
      <c r="DR348" s="135"/>
      <c r="DS348" s="135"/>
      <c r="DT348" s="135"/>
      <c r="DU348" s="135"/>
      <c r="DV348" s="135"/>
      <c r="DW348" s="135"/>
      <c r="DX348" s="135"/>
      <c r="DY348" s="135"/>
      <c r="DZ348" s="135"/>
      <c r="EA348" s="135"/>
      <c r="EB348" s="135"/>
      <c r="EC348" s="135"/>
      <c r="ED348" s="135"/>
      <c r="EE348" s="135"/>
      <c r="EF348" s="135"/>
      <c r="EG348" s="135"/>
      <c r="EH348" s="135"/>
      <c r="EI348" s="135"/>
      <c r="EJ348" s="135"/>
      <c r="EK348" s="135"/>
      <c r="EL348" s="135"/>
      <c r="EM348" s="135"/>
      <c r="EN348" s="135"/>
      <c r="EO348" s="135"/>
      <c r="EP348" s="135"/>
      <c r="EQ348" s="135"/>
      <c r="ER348" s="135"/>
      <c r="ES348" s="135"/>
      <c r="ET348" s="135"/>
    </row>
    <row r="349" spans="2:150" x14ac:dyDescent="0.25"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27"/>
      <c r="O349" s="372"/>
      <c r="P349" s="367"/>
      <c r="Q349" s="367"/>
      <c r="R349" s="61">
        <v>100</v>
      </c>
      <c r="S349" s="14">
        <v>2647.9169999999999</v>
      </c>
      <c r="T349" s="14">
        <v>47.388840000000002</v>
      </c>
      <c r="U349" s="252">
        <v>2639.6114423745089</v>
      </c>
      <c r="V349" s="253">
        <v>47.985194274519245</v>
      </c>
      <c r="W349" s="2">
        <f t="shared" si="84"/>
        <v>0.31366382048572594</v>
      </c>
      <c r="X349" s="37">
        <f t="shared" si="84"/>
        <v>1.2584276688757157</v>
      </c>
      <c r="Y349" s="215">
        <f t="shared" si="87"/>
        <v>68.98228747035202</v>
      </c>
      <c r="Z349" s="217">
        <f t="shared" si="87"/>
        <v>0.35563842073737228</v>
      </c>
      <c r="AA349" s="223"/>
      <c r="AB349" s="23"/>
      <c r="AC349" s="372"/>
      <c r="AD349" s="367"/>
      <c r="AE349" s="367"/>
      <c r="AF349" s="61">
        <v>100</v>
      </c>
      <c r="AG349" s="14">
        <v>2842.1570000000002</v>
      </c>
      <c r="AH349" s="14">
        <v>47.415050000000001</v>
      </c>
      <c r="AI349" s="252">
        <v>2837.452199805994</v>
      </c>
      <c r="AJ349" s="253">
        <v>47.992346362057702</v>
      </c>
      <c r="AK349" s="2">
        <f t="shared" si="85"/>
        <v>0.16553625271250361</v>
      </c>
      <c r="AL349" s="37">
        <f t="shared" si="85"/>
        <v>1.2175382332354423</v>
      </c>
      <c r="AM349" s="215">
        <f t="shared" si="88"/>
        <v>22.135144865519941</v>
      </c>
      <c r="AN349" s="217">
        <f t="shared" si="88"/>
        <v>0.33327108964505692</v>
      </c>
      <c r="AO349" s="223"/>
      <c r="AP349" s="23"/>
      <c r="AQ349" s="372"/>
      <c r="AR349" s="367"/>
      <c r="AS349" s="367"/>
      <c r="AT349" s="61">
        <v>100</v>
      </c>
      <c r="AU349" s="14">
        <v>2629.3449999999998</v>
      </c>
      <c r="AV349" s="14">
        <v>47.389159999999997</v>
      </c>
      <c r="AW349" s="252">
        <v>2620.635243889667</v>
      </c>
      <c r="AX349" s="253">
        <v>47.984558105945354</v>
      </c>
      <c r="AY349" s="2">
        <f t="shared" si="86"/>
        <v>0.33125193195768599</v>
      </c>
      <c r="AZ349" s="37">
        <f t="shared" si="86"/>
        <v>1.2564014765093048</v>
      </c>
      <c r="BA349" s="215">
        <f t="shared" si="89"/>
        <v>75.859851501479881</v>
      </c>
      <c r="BB349" s="217">
        <f t="shared" si="89"/>
        <v>0.35449890456331834</v>
      </c>
      <c r="BC349" s="223"/>
      <c r="BD349" s="23"/>
      <c r="BE349" s="135"/>
      <c r="BF349" s="135"/>
      <c r="BG349" s="136"/>
      <c r="BH349" s="135"/>
      <c r="BI349" s="135"/>
      <c r="BJ349" s="135"/>
      <c r="BK349" s="135"/>
      <c r="BL349" s="135"/>
      <c r="BM349" s="135"/>
      <c r="BN349" s="135"/>
      <c r="BO349" s="135"/>
      <c r="BP349" s="135"/>
      <c r="BQ349" s="135"/>
      <c r="BR349" s="135"/>
      <c r="BS349" s="20"/>
      <c r="BT349" s="20"/>
      <c r="BU349" s="8"/>
      <c r="BV349" s="19"/>
      <c r="BW349" s="20"/>
      <c r="BY349" s="136"/>
      <c r="BZ349" s="136"/>
      <c r="CA349" s="136"/>
      <c r="CB349" s="135"/>
      <c r="CC349" s="135"/>
      <c r="CD349" s="135"/>
      <c r="CE349" s="6"/>
      <c r="CF349" s="6"/>
      <c r="CG349" s="135"/>
      <c r="CH349" s="135"/>
      <c r="CI349" s="135"/>
      <c r="CJ349" s="135"/>
      <c r="CK349" s="135"/>
      <c r="CL349" s="135"/>
      <c r="CM349" s="135"/>
      <c r="CN349" s="135"/>
      <c r="CO349" s="135"/>
      <c r="CP349" s="135"/>
      <c r="CQ349" s="135"/>
      <c r="CR349" s="135"/>
      <c r="CU349" s="136"/>
      <c r="CV349" s="135"/>
      <c r="CW349" s="135"/>
      <c r="CX349" s="135"/>
      <c r="CY349" s="135"/>
      <c r="CZ349" s="135"/>
      <c r="DA349" s="135"/>
      <c r="DB349" s="135"/>
      <c r="DC349" s="135"/>
      <c r="DD349" s="135"/>
      <c r="DE349" s="135"/>
      <c r="DF349" s="135"/>
      <c r="DG349" s="135"/>
      <c r="DH349" s="135"/>
      <c r="DI349" s="135"/>
      <c r="DJ349" s="135"/>
      <c r="DK349" s="135"/>
      <c r="DL349" s="135"/>
      <c r="DM349" s="6"/>
      <c r="DN349" s="6"/>
      <c r="DQ349" s="136"/>
      <c r="DR349" s="135"/>
      <c r="DS349" s="135"/>
      <c r="DT349" s="135"/>
      <c r="DU349" s="135"/>
      <c r="DV349" s="135"/>
      <c r="DW349" s="135"/>
      <c r="DX349" s="135"/>
      <c r="DY349" s="135"/>
      <c r="DZ349" s="135"/>
      <c r="EA349" s="135"/>
      <c r="EB349" s="135"/>
      <c r="EC349" s="135"/>
      <c r="ED349" s="135"/>
      <c r="EE349" s="135"/>
      <c r="EF349" s="135"/>
      <c r="EG349" s="135"/>
      <c r="EH349" s="135"/>
      <c r="EI349" s="135"/>
      <c r="EJ349" s="135"/>
      <c r="EK349" s="135"/>
      <c r="EL349" s="135"/>
      <c r="EM349" s="135"/>
      <c r="EN349" s="135"/>
      <c r="EO349" s="135"/>
      <c r="EP349" s="135"/>
      <c r="EQ349" s="135"/>
      <c r="ER349" s="135"/>
      <c r="ES349" s="135"/>
      <c r="ET349" s="135"/>
    </row>
    <row r="350" spans="2:150" x14ac:dyDescent="0.25"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27"/>
      <c r="O350" s="372"/>
      <c r="P350" s="367"/>
      <c r="Q350" s="367"/>
      <c r="R350" s="61">
        <v>150</v>
      </c>
      <c r="S350" s="14">
        <v>2634.518</v>
      </c>
      <c r="T350" s="14">
        <v>47.004440000000002</v>
      </c>
      <c r="U350" s="252">
        <v>2624.9835762824737</v>
      </c>
      <c r="V350" s="253">
        <v>47.708835371658836</v>
      </c>
      <c r="W350" s="2">
        <f t="shared" si="84"/>
        <v>0.36190391250036441</v>
      </c>
      <c r="X350" s="37">
        <f t="shared" si="84"/>
        <v>1.4985719894946803</v>
      </c>
      <c r="Y350" s="215">
        <f t="shared" si="87"/>
        <v>90.905235625329013</v>
      </c>
      <c r="Z350" s="217">
        <f t="shared" si="87"/>
        <v>0.49617283961438602</v>
      </c>
      <c r="AA350" s="223"/>
      <c r="AB350" s="23"/>
      <c r="AC350" s="372"/>
      <c r="AD350" s="367"/>
      <c r="AE350" s="367"/>
      <c r="AF350" s="61">
        <v>150</v>
      </c>
      <c r="AG350" s="14">
        <v>2827.8319999999999</v>
      </c>
      <c r="AH350" s="14">
        <v>47.036900000000003</v>
      </c>
      <c r="AI350" s="252">
        <v>2823.3171521100317</v>
      </c>
      <c r="AJ350" s="253">
        <v>47.717722312456154</v>
      </c>
      <c r="AK350" s="2">
        <f t="shared" si="85"/>
        <v>0.15965757124073224</v>
      </c>
      <c r="AL350" s="37">
        <f t="shared" si="85"/>
        <v>1.4474217315685147</v>
      </c>
      <c r="AM350" s="215">
        <f t="shared" si="88"/>
        <v>20.383851469550518</v>
      </c>
      <c r="AN350" s="217">
        <f t="shared" si="88"/>
        <v>0.46351902113814059</v>
      </c>
      <c r="AO350" s="223"/>
      <c r="AP350" s="23"/>
      <c r="AQ350" s="372"/>
      <c r="AR350" s="367"/>
      <c r="AS350" s="367"/>
      <c r="AT350" s="61">
        <v>150</v>
      </c>
      <c r="AU350" s="14">
        <v>2616.0349999999999</v>
      </c>
      <c r="AV350" s="14">
        <v>47.00421</v>
      </c>
      <c r="AW350" s="252">
        <v>2605.9601015724907</v>
      </c>
      <c r="AX350" s="253">
        <v>47.709194874365728</v>
      </c>
      <c r="AY350" s="2">
        <f t="shared" si="86"/>
        <v>0.3851209340666007</v>
      </c>
      <c r="AZ350" s="37">
        <f t="shared" si="86"/>
        <v>1.4998334710140386</v>
      </c>
      <c r="BA350" s="215">
        <f t="shared" si="89"/>
        <v>101.5035783246273</v>
      </c>
      <c r="BB350" s="217">
        <f t="shared" si="89"/>
        <v>0.49700367308446114</v>
      </c>
      <c r="BC350" s="223"/>
      <c r="BD350" s="23"/>
      <c r="BE350" s="135"/>
      <c r="BF350" s="135"/>
      <c r="BG350" s="136"/>
      <c r="BH350" s="135"/>
      <c r="BI350" s="135"/>
      <c r="BJ350" s="135"/>
      <c r="BK350" s="135"/>
      <c r="BL350" s="135"/>
      <c r="BM350" s="135"/>
      <c r="BN350" s="135"/>
      <c r="BO350" s="135"/>
      <c r="BP350" s="135"/>
      <c r="BQ350" s="135"/>
      <c r="BR350" s="135"/>
      <c r="BS350" s="20"/>
      <c r="BT350" s="20"/>
      <c r="BU350" s="8"/>
      <c r="BV350" s="19"/>
      <c r="BW350" s="20"/>
      <c r="BY350" s="136"/>
      <c r="BZ350" s="136"/>
      <c r="CA350" s="136"/>
      <c r="CB350" s="135"/>
      <c r="CC350" s="135"/>
      <c r="CD350" s="135"/>
      <c r="CE350" s="6"/>
      <c r="CF350" s="6"/>
      <c r="CG350" s="135"/>
      <c r="CH350" s="135"/>
      <c r="CI350" s="135"/>
      <c r="CJ350" s="135"/>
      <c r="CK350" s="135"/>
      <c r="CL350" s="135"/>
      <c r="CM350" s="135"/>
      <c r="CN350" s="135"/>
      <c r="CO350" s="135"/>
      <c r="CP350" s="135"/>
      <c r="CQ350" s="135"/>
      <c r="CR350" s="135"/>
      <c r="CU350" s="136"/>
      <c r="CV350" s="135"/>
      <c r="CW350" s="135"/>
      <c r="CX350" s="135"/>
      <c r="CY350" s="135"/>
      <c r="CZ350" s="135"/>
      <c r="DA350" s="135"/>
      <c r="DB350" s="135"/>
      <c r="DC350" s="135"/>
      <c r="DD350" s="135"/>
      <c r="DE350" s="135"/>
      <c r="DF350" s="135"/>
      <c r="DG350" s="135"/>
      <c r="DH350" s="135"/>
      <c r="DI350" s="135"/>
      <c r="DJ350" s="135"/>
      <c r="DK350" s="135"/>
      <c r="DL350" s="135"/>
      <c r="DM350" s="6"/>
      <c r="DN350" s="6"/>
      <c r="DQ350" s="136"/>
      <c r="DR350" s="135"/>
      <c r="DS350" s="135"/>
      <c r="DT350" s="135"/>
      <c r="DU350" s="135"/>
      <c r="DV350" s="135"/>
      <c r="DW350" s="135"/>
      <c r="DX350" s="135"/>
      <c r="DY350" s="135"/>
      <c r="DZ350" s="135"/>
      <c r="EA350" s="135"/>
      <c r="EB350" s="135"/>
      <c r="EC350" s="135"/>
      <c r="ED350" s="135"/>
      <c r="EE350" s="135"/>
      <c r="EF350" s="135"/>
      <c r="EG350" s="135"/>
      <c r="EH350" s="135"/>
      <c r="EI350" s="135"/>
      <c r="EJ350" s="135"/>
      <c r="EK350" s="135"/>
      <c r="EL350" s="135"/>
      <c r="EM350" s="135"/>
      <c r="EN350" s="135"/>
      <c r="EO350" s="135"/>
      <c r="EP350" s="135"/>
      <c r="EQ350" s="135"/>
      <c r="ER350" s="135"/>
      <c r="ES350" s="135"/>
      <c r="ET350" s="135"/>
    </row>
    <row r="351" spans="2:150" x14ac:dyDescent="0.25"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27"/>
      <c r="O351" s="372"/>
      <c r="P351" s="367"/>
      <c r="Q351" s="367"/>
      <c r="R351" s="61">
        <v>200</v>
      </c>
      <c r="S351" s="14">
        <v>2621.1509999999998</v>
      </c>
      <c r="T351" s="14">
        <v>46.618040000000001</v>
      </c>
      <c r="U351" s="252">
        <v>2610.3576858558249</v>
      </c>
      <c r="V351" s="253">
        <v>47.384492808771562</v>
      </c>
      <c r="W351" s="2">
        <f t="shared" si="84"/>
        <v>0.41177765585328469</v>
      </c>
      <c r="X351" s="37">
        <f t="shared" si="84"/>
        <v>1.6441120406854532</v>
      </c>
      <c r="Y351" s="215">
        <f t="shared" si="87"/>
        <v>116.49563021484657</v>
      </c>
      <c r="Z351" s="217">
        <f t="shared" si="87"/>
        <v>0.58744990807381503</v>
      </c>
      <c r="AA351" s="223"/>
      <c r="AB351" s="23"/>
      <c r="AC351" s="372"/>
      <c r="AD351" s="367"/>
      <c r="AE351" s="367"/>
      <c r="AF351" s="61">
        <v>200</v>
      </c>
      <c r="AG351" s="14">
        <v>2813.5390000000002</v>
      </c>
      <c r="AH351" s="14">
        <v>46.63682</v>
      </c>
      <c r="AI351" s="252">
        <v>2809.1850685592767</v>
      </c>
      <c r="AJ351" s="253">
        <v>47.395356680759242</v>
      </c>
      <c r="AK351" s="2">
        <f t="shared" si="85"/>
        <v>0.15474928340156294</v>
      </c>
      <c r="AL351" s="37">
        <f t="shared" si="85"/>
        <v>1.626475992057868</v>
      </c>
      <c r="AM351" s="215">
        <f t="shared" si="88"/>
        <v>18.95671899052061</v>
      </c>
      <c r="AN351" s="217">
        <f t="shared" si="88"/>
        <v>0.57537789605724854</v>
      </c>
      <c r="AO351" s="223"/>
      <c r="AP351" s="23"/>
      <c r="AQ351" s="372"/>
      <c r="AR351" s="367"/>
      <c r="AS351" s="367"/>
      <c r="AT351" s="61">
        <v>200</v>
      </c>
      <c r="AU351" s="14">
        <v>2602.7570000000001</v>
      </c>
      <c r="AV351" s="14">
        <v>46.599530000000001</v>
      </c>
      <c r="AW351" s="252">
        <v>2591.2866782562205</v>
      </c>
      <c r="AX351" s="253">
        <v>47.385825904752636</v>
      </c>
      <c r="AY351" s="2">
        <f t="shared" si="86"/>
        <v>0.44069891056981308</v>
      </c>
      <c r="AZ351" s="37">
        <f t="shared" si="86"/>
        <v>1.6873472860190535</v>
      </c>
      <c r="BA351" s="215">
        <f t="shared" si="89"/>
        <v>131.56828090582195</v>
      </c>
      <c r="BB351" s="217">
        <f t="shared" si="89"/>
        <v>0.61826124983076414</v>
      </c>
      <c r="BC351" s="223"/>
      <c r="BD351" s="23"/>
      <c r="BE351" s="135"/>
      <c r="BF351" s="135"/>
      <c r="BG351" s="136"/>
      <c r="BH351" s="135"/>
      <c r="BI351" s="135"/>
      <c r="BJ351" s="135"/>
      <c r="BK351" s="135"/>
      <c r="BL351" s="135"/>
      <c r="BM351" s="135"/>
      <c r="BN351" s="135"/>
      <c r="BO351" s="135"/>
      <c r="BP351" s="135"/>
      <c r="BQ351" s="135"/>
      <c r="BR351" s="135"/>
      <c r="BS351" s="20"/>
      <c r="BT351" s="20"/>
      <c r="BU351" s="8"/>
      <c r="BV351" s="19"/>
      <c r="BW351" s="20"/>
      <c r="BY351" s="136"/>
      <c r="BZ351" s="136"/>
      <c r="CA351" s="136"/>
      <c r="CB351" s="135"/>
      <c r="CC351" s="135"/>
      <c r="CD351" s="135"/>
      <c r="CE351" s="6"/>
      <c r="CF351" s="6"/>
      <c r="CG351" s="135"/>
      <c r="CH351" s="135"/>
      <c r="CI351" s="135"/>
      <c r="CJ351" s="135"/>
      <c r="CK351" s="135"/>
      <c r="CL351" s="135"/>
      <c r="CM351" s="135"/>
      <c r="CN351" s="135"/>
      <c r="CO351" s="135"/>
      <c r="CP351" s="135"/>
      <c r="CQ351" s="135"/>
      <c r="CR351" s="135"/>
      <c r="CU351" s="136"/>
      <c r="CV351" s="135"/>
      <c r="CW351" s="135"/>
      <c r="CX351" s="135"/>
      <c r="CY351" s="135"/>
      <c r="CZ351" s="135"/>
      <c r="DA351" s="135"/>
      <c r="DB351" s="135"/>
      <c r="DC351" s="135"/>
      <c r="DD351" s="135"/>
      <c r="DE351" s="135"/>
      <c r="DF351" s="135"/>
      <c r="DG351" s="135"/>
      <c r="DH351" s="135"/>
      <c r="DI351" s="135"/>
      <c r="DJ351" s="135"/>
      <c r="DK351" s="135"/>
      <c r="DL351" s="135"/>
      <c r="DM351" s="6"/>
      <c r="DN351" s="6"/>
      <c r="DQ351" s="136"/>
      <c r="DR351" s="135"/>
      <c r="DS351" s="135"/>
      <c r="DT351" s="135"/>
      <c r="DU351" s="135"/>
      <c r="DV351" s="135"/>
      <c r="DW351" s="135"/>
      <c r="DX351" s="135"/>
      <c r="DY351" s="135"/>
      <c r="DZ351" s="135"/>
      <c r="EA351" s="135"/>
      <c r="EB351" s="135"/>
      <c r="EC351" s="135"/>
      <c r="ED351" s="135"/>
      <c r="EE351" s="135"/>
      <c r="EF351" s="135"/>
      <c r="EG351" s="135"/>
      <c r="EH351" s="135"/>
      <c r="EI351" s="135"/>
      <c r="EJ351" s="135"/>
      <c r="EK351" s="135"/>
      <c r="EL351" s="135"/>
      <c r="EM351" s="135"/>
      <c r="EN351" s="135"/>
      <c r="EO351" s="135"/>
      <c r="EP351" s="135"/>
      <c r="EQ351" s="135"/>
      <c r="ER351" s="135"/>
      <c r="ES351" s="135"/>
      <c r="ET351" s="135"/>
    </row>
    <row r="352" spans="2:150" x14ac:dyDescent="0.25"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27"/>
      <c r="O352" s="372"/>
      <c r="P352" s="367"/>
      <c r="Q352" s="367"/>
      <c r="R352" s="61">
        <v>250</v>
      </c>
      <c r="S352" s="14">
        <v>2607.8130000000001</v>
      </c>
      <c r="T352" s="14">
        <v>46.215679999999999</v>
      </c>
      <c r="U352" s="252">
        <v>2595.740458465958</v>
      </c>
      <c r="V352" s="253">
        <v>47.020442780421718</v>
      </c>
      <c r="W352" s="2">
        <f t="shared" si="84"/>
        <v>0.46293739367209619</v>
      </c>
      <c r="X352" s="37">
        <f t="shared" si="84"/>
        <v>1.7413197867514199</v>
      </c>
      <c r="Y352" s="215">
        <f t="shared" si="87"/>
        <v>145.74625909117162</v>
      </c>
      <c r="Z352" s="217">
        <f t="shared" si="87"/>
        <v>0.64764313275209517</v>
      </c>
      <c r="AA352" s="223"/>
      <c r="AB352" s="23"/>
      <c r="AC352" s="372"/>
      <c r="AD352" s="367"/>
      <c r="AE352" s="367"/>
      <c r="AF352" s="61">
        <v>250</v>
      </c>
      <c r="AG352" s="14">
        <v>2799.277</v>
      </c>
      <c r="AH352" s="14">
        <v>46.232709999999997</v>
      </c>
      <c r="AI352" s="252">
        <v>2795.06260527927</v>
      </c>
      <c r="AJ352" s="253">
        <v>47.033401358047456</v>
      </c>
      <c r="AK352" s="2">
        <f t="shared" si="85"/>
        <v>0.15055297209708327</v>
      </c>
      <c r="AL352" s="37">
        <f t="shared" si="85"/>
        <v>1.7318719972233054</v>
      </c>
      <c r="AM352" s="215">
        <f t="shared" si="88"/>
        <v>17.761122862117482</v>
      </c>
      <c r="AN352" s="217">
        <f t="shared" si="88"/>
        <v>0.6411066508518839</v>
      </c>
      <c r="AO352" s="223"/>
      <c r="AP352" s="23"/>
      <c r="AQ352" s="372"/>
      <c r="AR352" s="367"/>
      <c r="AS352" s="367"/>
      <c r="AT352" s="61">
        <v>250</v>
      </c>
      <c r="AU352" s="14">
        <v>2589.5100000000002</v>
      </c>
      <c r="AV352" s="14">
        <v>46.18938</v>
      </c>
      <c r="AW352" s="252">
        <v>2576.6216637464549</v>
      </c>
      <c r="AX352" s="253">
        <v>47.02270372762861</v>
      </c>
      <c r="AY352" s="2">
        <f t="shared" si="86"/>
        <v>0.49771332234844723</v>
      </c>
      <c r="AZ352" s="37">
        <f t="shared" si="86"/>
        <v>1.8041457313967189</v>
      </c>
      <c r="BA352" s="215">
        <f t="shared" si="89"/>
        <v>166.10921138444948</v>
      </c>
      <c r="BB352" s="217">
        <f t="shared" si="89"/>
        <v>0.69442843502884155</v>
      </c>
      <c r="BC352" s="223"/>
      <c r="BD352" s="23"/>
      <c r="BE352" s="135"/>
      <c r="BF352" s="135"/>
      <c r="BG352" s="136"/>
      <c r="BH352" s="135"/>
      <c r="BI352" s="135"/>
      <c r="BJ352" s="135"/>
      <c r="BK352" s="135"/>
      <c r="BL352" s="135"/>
      <c r="BM352" s="135"/>
      <c r="BN352" s="135"/>
      <c r="BO352" s="135"/>
      <c r="BP352" s="135"/>
      <c r="BQ352" s="135"/>
      <c r="BR352" s="135"/>
      <c r="BS352" s="20"/>
      <c r="BT352" s="20"/>
      <c r="BU352" s="8"/>
      <c r="BV352" s="19"/>
      <c r="BW352" s="20"/>
      <c r="BY352" s="136"/>
      <c r="BZ352" s="136"/>
      <c r="CA352" s="136"/>
      <c r="CB352" s="135"/>
      <c r="CC352" s="135"/>
      <c r="CD352" s="135"/>
      <c r="CE352" s="6"/>
      <c r="CF352" s="6"/>
      <c r="CG352" s="135"/>
      <c r="CH352" s="135"/>
      <c r="CI352" s="135"/>
      <c r="CJ352" s="135"/>
      <c r="CK352" s="135"/>
      <c r="CL352" s="135"/>
      <c r="CM352" s="135"/>
      <c r="CN352" s="135"/>
      <c r="CO352" s="135"/>
      <c r="CP352" s="135"/>
      <c r="CQ352" s="135"/>
      <c r="CR352" s="135"/>
      <c r="CU352" s="136"/>
      <c r="CV352" s="135"/>
      <c r="CW352" s="135"/>
      <c r="CX352" s="135"/>
      <c r="CY352" s="135"/>
      <c r="CZ352" s="135"/>
      <c r="DA352" s="135"/>
      <c r="DB352" s="135"/>
      <c r="DC352" s="135"/>
      <c r="DD352" s="135"/>
      <c r="DE352" s="135"/>
      <c r="DF352" s="135"/>
      <c r="DG352" s="135"/>
      <c r="DH352" s="135"/>
      <c r="DI352" s="135"/>
      <c r="DJ352" s="135"/>
      <c r="DK352" s="135"/>
      <c r="DL352" s="135"/>
      <c r="DM352" s="6"/>
      <c r="DN352" s="6"/>
      <c r="DQ352" s="136"/>
      <c r="DR352" s="135"/>
      <c r="DS352" s="135"/>
      <c r="DT352" s="135"/>
      <c r="DU352" s="135"/>
      <c r="DV352" s="135"/>
      <c r="DW352" s="135"/>
      <c r="DX352" s="135"/>
      <c r="DY352" s="135"/>
      <c r="DZ352" s="135"/>
      <c r="EA352" s="135"/>
      <c r="EB352" s="135"/>
      <c r="EC352" s="135"/>
      <c r="ED352" s="135"/>
      <c r="EE352" s="135"/>
      <c r="EF352" s="135"/>
      <c r="EG352" s="135"/>
      <c r="EH352" s="135"/>
      <c r="EI352" s="135"/>
      <c r="EJ352" s="135"/>
      <c r="EK352" s="135"/>
      <c r="EL352" s="135"/>
      <c r="EM352" s="135"/>
      <c r="EN352" s="135"/>
      <c r="EO352" s="135"/>
      <c r="EP352" s="135"/>
      <c r="EQ352" s="135"/>
      <c r="ER352" s="135"/>
      <c r="ES352" s="135"/>
      <c r="ET352" s="135"/>
    </row>
    <row r="353" spans="2:150" x14ac:dyDescent="0.25"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27"/>
      <c r="O353" s="372"/>
      <c r="P353" s="367"/>
      <c r="Q353" s="367"/>
      <c r="R353" s="61">
        <v>300</v>
      </c>
      <c r="S353" s="14">
        <v>2592.8870000000002</v>
      </c>
      <c r="T353" s="14">
        <v>45.771450000000002</v>
      </c>
      <c r="U353" s="252">
        <v>2581.1374455925761</v>
      </c>
      <c r="V353" s="253">
        <v>46.623534409198932</v>
      </c>
      <c r="W353" s="2">
        <f t="shared" si="84"/>
        <v>0.45314564064782059</v>
      </c>
      <c r="X353" s="37">
        <f t="shared" si="84"/>
        <v>1.86160676403944</v>
      </c>
      <c r="Y353" s="215">
        <f t="shared" si="87"/>
        <v>138.05202877301809</v>
      </c>
      <c r="Z353" s="217">
        <f t="shared" si="87"/>
        <v>0.72604784039989023</v>
      </c>
      <c r="AA353" s="223"/>
      <c r="AB353" s="23"/>
      <c r="AC353" s="372"/>
      <c r="AD353" s="367"/>
      <c r="AE353" s="367"/>
      <c r="AF353" s="61">
        <v>300</v>
      </c>
      <c r="AG353" s="14">
        <v>2783.3150000000001</v>
      </c>
      <c r="AH353" s="14">
        <v>45.797980000000003</v>
      </c>
      <c r="AI353" s="252">
        <v>2780.955299737007</v>
      </c>
      <c r="AJ353" s="253">
        <v>46.638616157891548</v>
      </c>
      <c r="AK353" s="2">
        <f t="shared" si="85"/>
        <v>8.4780208599928547E-2</v>
      </c>
      <c r="AL353" s="37">
        <f t="shared" si="85"/>
        <v>1.8355310821384374</v>
      </c>
      <c r="AM353" s="215">
        <f t="shared" si="88"/>
        <v>5.5681853311697109</v>
      </c>
      <c r="AN353" s="217">
        <f t="shared" si="88"/>
        <v>0.70666914995465879</v>
      </c>
      <c r="AO353" s="223"/>
      <c r="AP353" s="23"/>
      <c r="AQ353" s="372"/>
      <c r="AR353" s="367"/>
      <c r="AS353" s="367"/>
      <c r="AT353" s="61">
        <v>300</v>
      </c>
      <c r="AU353" s="14">
        <v>2574.6849999999999</v>
      </c>
      <c r="AV353" s="14">
        <v>45.746299999999998</v>
      </c>
      <c r="AW353" s="252">
        <v>2561.9706152587214</v>
      </c>
      <c r="AX353" s="253">
        <v>46.626662629351394</v>
      </c>
      <c r="AY353" s="2">
        <f t="shared" si="86"/>
        <v>0.49382292363060093</v>
      </c>
      <c r="AZ353" s="37">
        <f t="shared" si="86"/>
        <v>1.9244455384400394</v>
      </c>
      <c r="BA353" s="215">
        <f t="shared" si="89"/>
        <v>161.65557934925647</v>
      </c>
      <c r="BB353" s="217">
        <f t="shared" si="89"/>
        <v>0.77503835915850305</v>
      </c>
      <c r="BC353" s="223"/>
      <c r="BD353" s="23"/>
      <c r="BE353" s="135"/>
      <c r="BF353" s="135"/>
      <c r="BG353" s="136"/>
      <c r="BH353" s="135"/>
      <c r="BI353" s="135"/>
      <c r="BJ353" s="135"/>
      <c r="BK353" s="135"/>
      <c r="BL353" s="135"/>
      <c r="BM353" s="135"/>
      <c r="BN353" s="135"/>
      <c r="BO353" s="135"/>
      <c r="BP353" s="135"/>
      <c r="BQ353" s="135"/>
      <c r="BR353" s="135"/>
      <c r="BS353" s="20"/>
      <c r="BT353" s="20"/>
      <c r="BU353" s="8"/>
      <c r="BV353" s="19"/>
      <c r="BW353" s="20"/>
      <c r="BY353" s="136"/>
      <c r="BZ353" s="136"/>
      <c r="CA353" s="136"/>
      <c r="CB353" s="135"/>
      <c r="CC353" s="135"/>
      <c r="CD353" s="135"/>
      <c r="CE353" s="6"/>
      <c r="CF353" s="6"/>
      <c r="CG353" s="135"/>
      <c r="CH353" s="135"/>
      <c r="CI353" s="135"/>
      <c r="CJ353" s="135"/>
      <c r="CK353" s="135"/>
      <c r="CL353" s="135"/>
      <c r="CM353" s="135"/>
      <c r="CN353" s="135"/>
      <c r="CO353" s="135"/>
      <c r="CP353" s="135"/>
      <c r="CQ353" s="135"/>
      <c r="CR353" s="135"/>
      <c r="CU353" s="136"/>
      <c r="CV353" s="135"/>
      <c r="CW353" s="135"/>
      <c r="CX353" s="135"/>
      <c r="CY353" s="135"/>
      <c r="CZ353" s="135"/>
      <c r="DA353" s="135"/>
      <c r="DB353" s="135"/>
      <c r="DC353" s="135"/>
      <c r="DD353" s="135"/>
      <c r="DE353" s="135"/>
      <c r="DF353" s="135"/>
      <c r="DG353" s="135"/>
      <c r="DH353" s="135"/>
      <c r="DI353" s="135"/>
      <c r="DJ353" s="135"/>
      <c r="DK353" s="135"/>
      <c r="DL353" s="135"/>
      <c r="DM353" s="6"/>
      <c r="DN353" s="6"/>
      <c r="DQ353" s="136"/>
      <c r="DR353" s="135"/>
      <c r="DS353" s="135"/>
      <c r="DT353" s="135"/>
      <c r="DU353" s="135"/>
      <c r="DV353" s="135"/>
      <c r="DW353" s="135"/>
      <c r="DX353" s="135"/>
      <c r="DY353" s="135"/>
      <c r="DZ353" s="135"/>
      <c r="EA353" s="135"/>
      <c r="EB353" s="135"/>
      <c r="EC353" s="135"/>
      <c r="ED353" s="135"/>
      <c r="EE353" s="135"/>
      <c r="EF353" s="135"/>
      <c r="EG353" s="135"/>
      <c r="EH353" s="135"/>
      <c r="EI353" s="135"/>
      <c r="EJ353" s="135"/>
      <c r="EK353" s="135"/>
      <c r="EL353" s="135"/>
      <c r="EM353" s="135"/>
      <c r="EN353" s="135"/>
      <c r="EO353" s="135"/>
      <c r="EP353" s="135"/>
      <c r="EQ353" s="135"/>
      <c r="ER353" s="135"/>
      <c r="ES353" s="135"/>
      <c r="ET353" s="135"/>
    </row>
    <row r="354" spans="2:150" x14ac:dyDescent="0.25"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27"/>
      <c r="O354" s="372"/>
      <c r="P354" s="367"/>
      <c r="Q354" s="367"/>
      <c r="R354" s="61">
        <v>350</v>
      </c>
      <c r="S354" s="14">
        <v>2579.1889999999999</v>
      </c>
      <c r="T354" s="14">
        <v>45.358559999999997</v>
      </c>
      <c r="U354" s="252">
        <v>2566.5532587295284</v>
      </c>
      <c r="V354" s="253">
        <v>46.199436827860524</v>
      </c>
      <c r="W354" s="2">
        <f t="shared" si="84"/>
        <v>0.48991141286937478</v>
      </c>
      <c r="X354" s="37">
        <f t="shared" si="84"/>
        <v>1.8538437460548274</v>
      </c>
      <c r="Y354" s="215">
        <f t="shared" si="87"/>
        <v>159.6619574542967</v>
      </c>
      <c r="Z354" s="217">
        <f t="shared" si="87"/>
        <v>0.70707383963278159</v>
      </c>
      <c r="AA354" s="223"/>
      <c r="AB354" s="23"/>
      <c r="AC354" s="372"/>
      <c r="AD354" s="367"/>
      <c r="AE354" s="367"/>
      <c r="AF354" s="61">
        <v>350</v>
      </c>
      <c r="AG354" s="14">
        <v>2768.663</v>
      </c>
      <c r="AH354" s="14">
        <v>45.393419999999999</v>
      </c>
      <c r="AI354" s="252">
        <v>2766.8677618162842</v>
      </c>
      <c r="AJ354" s="253">
        <v>46.216607628210355</v>
      </c>
      <c r="AK354" s="2">
        <f t="shared" si="85"/>
        <v>6.4841339798878017E-2</v>
      </c>
      <c r="AL354" s="37">
        <f t="shared" si="85"/>
        <v>1.813451439019919</v>
      </c>
      <c r="AM354" s="215">
        <f t="shared" si="88"/>
        <v>3.2228801362712405</v>
      </c>
      <c r="AN354" s="217">
        <f t="shared" si="88"/>
        <v>0.67763787123859065</v>
      </c>
      <c r="AO354" s="223"/>
      <c r="AP354" s="23"/>
      <c r="AQ354" s="372"/>
      <c r="AR354" s="367"/>
      <c r="AS354" s="367"/>
      <c r="AT354" s="61">
        <v>350</v>
      </c>
      <c r="AU354" s="14">
        <v>2561.08</v>
      </c>
      <c r="AV354" s="14">
        <v>45.334200000000003</v>
      </c>
      <c r="AW354" s="252">
        <v>2547.338152103157</v>
      </c>
      <c r="AX354" s="253">
        <v>46.20336339161458</v>
      </c>
      <c r="AY354" s="2">
        <f t="shared" si="86"/>
        <v>0.53656457029233584</v>
      </c>
      <c r="AZ354" s="37">
        <f t="shared" si="86"/>
        <v>1.9172355343528231</v>
      </c>
      <c r="BA354" s="215">
        <f t="shared" si="89"/>
        <v>188.83838361996715</v>
      </c>
      <c r="BB354" s="217">
        <f t="shared" si="89"/>
        <v>0.75544500132295556</v>
      </c>
      <c r="BC354" s="223"/>
      <c r="BD354" s="23"/>
      <c r="BE354" s="135"/>
      <c r="BF354" s="135"/>
      <c r="BG354" s="135"/>
      <c r="BH354" s="135"/>
      <c r="BI354" s="135"/>
      <c r="BJ354" s="135"/>
      <c r="BK354" s="135"/>
      <c r="BL354" s="135"/>
      <c r="BM354" s="135"/>
      <c r="BN354" s="135"/>
      <c r="BO354" s="135"/>
      <c r="BP354" s="135"/>
      <c r="BQ354" s="135"/>
      <c r="BR354" s="135"/>
      <c r="BS354" s="20"/>
      <c r="BT354" s="20"/>
      <c r="BU354" s="8"/>
      <c r="BV354" s="19"/>
      <c r="BW354" s="20"/>
      <c r="BY354" s="136"/>
      <c r="BZ354" s="136"/>
      <c r="CA354" s="136"/>
      <c r="CB354" s="135"/>
      <c r="CC354" s="135"/>
      <c r="CD354" s="135"/>
      <c r="CE354" s="6"/>
      <c r="CF354" s="6"/>
      <c r="CG354" s="135"/>
      <c r="CH354" s="135"/>
      <c r="CI354" s="135"/>
      <c r="CJ354" s="135"/>
      <c r="CK354" s="135"/>
      <c r="CL354" s="135"/>
      <c r="CM354" s="135"/>
      <c r="CN354" s="135"/>
      <c r="CO354" s="135"/>
      <c r="CP354" s="135"/>
      <c r="CQ354" s="135"/>
      <c r="CR354" s="135"/>
      <c r="CU354" s="136"/>
      <c r="CV354" s="135"/>
      <c r="CW354" s="135"/>
      <c r="CX354" s="135"/>
      <c r="CY354" s="135"/>
      <c r="CZ354" s="135"/>
      <c r="DA354" s="135"/>
      <c r="DB354" s="135"/>
      <c r="DC354" s="135"/>
      <c r="DD354" s="135"/>
      <c r="DE354" s="135"/>
      <c r="DF354" s="135"/>
      <c r="DG354" s="135"/>
      <c r="DH354" s="135"/>
      <c r="DI354" s="135"/>
      <c r="DJ354" s="135"/>
      <c r="DK354" s="135"/>
      <c r="DL354" s="135"/>
      <c r="DM354" s="6"/>
      <c r="DN354" s="6"/>
      <c r="DQ354" s="136"/>
      <c r="DR354" s="135"/>
      <c r="DS354" s="135"/>
      <c r="DT354" s="135"/>
      <c r="DU354" s="135"/>
      <c r="DV354" s="135"/>
      <c r="DW354" s="135"/>
      <c r="DX354" s="135"/>
      <c r="DY354" s="135"/>
      <c r="DZ354" s="135"/>
      <c r="EA354" s="135"/>
      <c r="EB354" s="135"/>
      <c r="EC354" s="135"/>
      <c r="ED354" s="135"/>
      <c r="EE354" s="135"/>
      <c r="EF354" s="135"/>
      <c r="EG354" s="135"/>
      <c r="EH354" s="135"/>
      <c r="EI354" s="135"/>
      <c r="EJ354" s="135"/>
      <c r="EK354" s="135"/>
      <c r="EL354" s="135"/>
      <c r="EM354" s="135"/>
      <c r="EN354" s="135"/>
      <c r="EO354" s="135"/>
      <c r="EP354" s="135"/>
      <c r="EQ354" s="135"/>
      <c r="ER354" s="135"/>
      <c r="ES354" s="135"/>
      <c r="ET354" s="135"/>
    </row>
    <row r="355" spans="2:150" x14ac:dyDescent="0.25"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27"/>
      <c r="O355" s="372"/>
      <c r="P355" s="367"/>
      <c r="Q355" s="367"/>
      <c r="R355" s="61">
        <v>400</v>
      </c>
      <c r="S355" s="14">
        <v>2565.5250000000001</v>
      </c>
      <c r="T355" s="14">
        <v>44.942500000000003</v>
      </c>
      <c r="U355" s="252">
        <v>2551.9917313697629</v>
      </c>
      <c r="V355" s="253">
        <v>45.752842966926465</v>
      </c>
      <c r="W355" s="2">
        <f t="shared" si="84"/>
        <v>0.52750484326744884</v>
      </c>
      <c r="X355" s="37">
        <f t="shared" si="84"/>
        <v>1.8030660664770821</v>
      </c>
      <c r="Y355" s="215">
        <f t="shared" si="87"/>
        <v>183.14935981816271</v>
      </c>
      <c r="Z355" s="217">
        <f t="shared" si="87"/>
        <v>0.65665572404718242</v>
      </c>
      <c r="AA355" s="223"/>
      <c r="AB355" s="23"/>
      <c r="AC355" s="372"/>
      <c r="AD355" s="367"/>
      <c r="AE355" s="367"/>
      <c r="AF355" s="61">
        <v>400</v>
      </c>
      <c r="AG355" s="14">
        <v>2754.0459999999998</v>
      </c>
      <c r="AH355" s="14">
        <v>44.985320000000002</v>
      </c>
      <c r="AI355" s="252">
        <v>2752.8038321118661</v>
      </c>
      <c r="AJ355" s="253">
        <v>45.772026377610814</v>
      </c>
      <c r="AK355" s="2">
        <f t="shared" si="85"/>
        <v>4.5103382010821015E-2</v>
      </c>
      <c r="AL355" s="37">
        <f t="shared" si="85"/>
        <v>1.7488068943620108</v>
      </c>
      <c r="AM355" s="215">
        <f t="shared" si="88"/>
        <v>1.5429810623106248</v>
      </c>
      <c r="AN355" s="217">
        <f t="shared" si="88"/>
        <v>0.61890692457352636</v>
      </c>
      <c r="AO355" s="223"/>
      <c r="AP355" s="23"/>
      <c r="AQ355" s="372"/>
      <c r="AR355" s="367"/>
      <c r="AS355" s="367"/>
      <c r="AT355" s="61">
        <v>400</v>
      </c>
      <c r="AU355" s="14">
        <v>2547.509</v>
      </c>
      <c r="AV355" s="14">
        <v>44.918750000000003</v>
      </c>
      <c r="AW355" s="252">
        <v>2532.7281167715005</v>
      </c>
      <c r="AX355" s="253">
        <v>45.757495284978567</v>
      </c>
      <c r="AY355" s="2">
        <f t="shared" si="86"/>
        <v>0.580209264363719</v>
      </c>
      <c r="AZ355" s="37">
        <f t="shared" si="86"/>
        <v>1.8672498343755437</v>
      </c>
      <c r="BA355" s="215">
        <f t="shared" si="89"/>
        <v>218.4745090145388</v>
      </c>
      <c r="BB355" s="217">
        <f t="shared" si="89"/>
        <v>0.70349365307377354</v>
      </c>
      <c r="BC355" s="223"/>
      <c r="BD355" s="23"/>
      <c r="BE355" s="135"/>
      <c r="BF355" s="135"/>
      <c r="BG355" s="135"/>
      <c r="BH355" s="135"/>
      <c r="BI355" s="135"/>
      <c r="BJ355" s="135"/>
      <c r="BK355" s="135"/>
      <c r="BL355" s="135"/>
      <c r="BM355" s="135"/>
      <c r="BN355" s="135"/>
      <c r="BO355" s="135"/>
      <c r="BP355" s="135"/>
      <c r="BQ355" s="135"/>
      <c r="BR355" s="135"/>
      <c r="BS355" s="20"/>
      <c r="BT355" s="20"/>
      <c r="BU355" s="8"/>
      <c r="BV355" s="19"/>
      <c r="BW355" s="20"/>
      <c r="BY355" s="136"/>
      <c r="BZ355" s="136"/>
      <c r="CA355" s="136"/>
      <c r="CB355" s="135"/>
      <c r="CC355" s="135"/>
      <c r="CD355" s="135"/>
      <c r="CE355" s="6"/>
      <c r="CF355" s="6"/>
      <c r="CG355" s="135"/>
      <c r="CH355" s="135"/>
      <c r="CI355" s="135"/>
      <c r="CJ355" s="135"/>
      <c r="CK355" s="135"/>
      <c r="CL355" s="135"/>
      <c r="CM355" s="135"/>
      <c r="CN355" s="135"/>
      <c r="CO355" s="135"/>
      <c r="CP355" s="135"/>
      <c r="CQ355" s="135"/>
      <c r="CR355" s="135"/>
      <c r="CU355" s="136"/>
      <c r="CV355" s="135"/>
      <c r="CW355" s="135"/>
      <c r="CX355" s="135"/>
      <c r="CY355" s="135"/>
      <c r="CZ355" s="135"/>
      <c r="DA355" s="135"/>
      <c r="DB355" s="135"/>
      <c r="DC355" s="135"/>
      <c r="DD355" s="135"/>
      <c r="DE355" s="135"/>
      <c r="DF355" s="135"/>
      <c r="DG355" s="135"/>
      <c r="DH355" s="135"/>
      <c r="DI355" s="135"/>
      <c r="DJ355" s="135"/>
      <c r="DK355" s="135"/>
      <c r="DL355" s="135"/>
      <c r="DM355" s="6"/>
      <c r="DN355" s="6"/>
      <c r="DQ355" s="136"/>
      <c r="DR355" s="135"/>
      <c r="DS355" s="135"/>
      <c r="DT355" s="135"/>
      <c r="DU355" s="135"/>
      <c r="DV355" s="135"/>
      <c r="DW355" s="135"/>
      <c r="DX355" s="135"/>
      <c r="DY355" s="135"/>
      <c r="DZ355" s="135"/>
      <c r="EA355" s="135"/>
      <c r="EB355" s="135"/>
      <c r="EC355" s="135"/>
      <c r="ED355" s="135"/>
      <c r="EE355" s="135"/>
      <c r="EF355" s="135"/>
      <c r="EG355" s="135"/>
      <c r="EH355" s="135"/>
      <c r="EI355" s="135"/>
      <c r="EJ355" s="135"/>
      <c r="EK355" s="135"/>
      <c r="EL355" s="135"/>
      <c r="EM355" s="135"/>
      <c r="EN355" s="135"/>
      <c r="EO355" s="135"/>
      <c r="EP355" s="135"/>
      <c r="EQ355" s="135"/>
      <c r="ER355" s="135"/>
      <c r="ES355" s="135"/>
      <c r="ET355" s="135"/>
    </row>
    <row r="356" spans="2:150" x14ac:dyDescent="0.25"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27"/>
      <c r="O356" s="372"/>
      <c r="P356" s="367"/>
      <c r="Q356" s="367"/>
      <c r="R356" s="61">
        <v>450</v>
      </c>
      <c r="S356" s="14">
        <v>2551.8850000000002</v>
      </c>
      <c r="T356" s="14">
        <v>44.523139999999998</v>
      </c>
      <c r="U356" s="252">
        <v>2537.4560530141384</v>
      </c>
      <c r="V356" s="253">
        <v>45.287637827231727</v>
      </c>
      <c r="W356" s="2">
        <f t="shared" si="84"/>
        <v>0.56542308865257573</v>
      </c>
      <c r="X356" s="37">
        <f t="shared" si="84"/>
        <v>1.7170797639872861</v>
      </c>
      <c r="Y356" s="215">
        <f t="shared" si="87"/>
        <v>208.19451112080989</v>
      </c>
      <c r="Z356" s="217">
        <f t="shared" si="87"/>
        <v>0.5844569278420344</v>
      </c>
      <c r="AA356" s="223"/>
      <c r="AB356" s="23"/>
      <c r="AC356" s="372"/>
      <c r="AD356" s="367"/>
      <c r="AE356" s="367"/>
      <c r="AF356" s="61">
        <v>450</v>
      </c>
      <c r="AG356" s="14">
        <v>2739.453</v>
      </c>
      <c r="AH356" s="14">
        <v>44.57358</v>
      </c>
      <c r="AI356" s="252">
        <v>2738.7667131381245</v>
      </c>
      <c r="AJ356" s="253">
        <v>45.308730311856593</v>
      </c>
      <c r="AK356" s="2">
        <f t="shared" si="85"/>
        <v>2.5051967012227894E-2</v>
      </c>
      <c r="AL356" s="37">
        <f t="shared" si="85"/>
        <v>1.6492960894247062</v>
      </c>
      <c r="AM356" s="215">
        <f t="shared" si="88"/>
        <v>0.47098965678290428</v>
      </c>
      <c r="AN356" s="217">
        <f t="shared" si="88"/>
        <v>0.54044598102284591</v>
      </c>
      <c r="AO356" s="223"/>
      <c r="AP356" s="23"/>
      <c r="AQ356" s="372"/>
      <c r="AR356" s="367"/>
      <c r="AS356" s="367"/>
      <c r="AT356" s="61">
        <v>450</v>
      </c>
      <c r="AU356" s="14">
        <v>2533.962</v>
      </c>
      <c r="AV356" s="14">
        <v>44.49982</v>
      </c>
      <c r="AW356" s="252">
        <v>2518.143708295554</v>
      </c>
      <c r="AX356" s="253">
        <v>45.292942974290554</v>
      </c>
      <c r="AY356" s="2">
        <f t="shared" si="86"/>
        <v>0.62425133859331683</v>
      </c>
      <c r="AZ356" s="37">
        <f t="shared" si="86"/>
        <v>1.7823060279582126</v>
      </c>
      <c r="BA356" s="215">
        <f t="shared" si="89"/>
        <v>250.21835244694461</v>
      </c>
      <c r="BB356" s="217">
        <f t="shared" si="89"/>
        <v>0.62904405234749527</v>
      </c>
      <c r="BC356" s="223"/>
      <c r="BD356" s="23"/>
      <c r="BE356" s="135"/>
      <c r="BF356" s="135"/>
      <c r="BG356" s="135"/>
      <c r="BH356" s="135"/>
      <c r="BI356" s="135"/>
      <c r="BJ356" s="135"/>
      <c r="BK356" s="135"/>
      <c r="BL356" s="135"/>
      <c r="BM356" s="135"/>
      <c r="BN356" s="135"/>
      <c r="BO356" s="135"/>
      <c r="BP356" s="135"/>
      <c r="BQ356" s="135"/>
      <c r="BR356" s="135"/>
      <c r="BS356" s="20"/>
      <c r="BT356" s="20"/>
      <c r="BU356" s="8"/>
      <c r="BV356" s="19"/>
      <c r="BW356" s="20"/>
      <c r="BY356" s="135"/>
      <c r="BZ356" s="136"/>
      <c r="CA356" s="136"/>
      <c r="CB356" s="135"/>
      <c r="CC356" s="135"/>
      <c r="CD356" s="135"/>
      <c r="CE356" s="6"/>
      <c r="CF356" s="6"/>
      <c r="CG356" s="135"/>
      <c r="CH356" s="135"/>
      <c r="CI356" s="135"/>
      <c r="CJ356" s="135"/>
      <c r="CK356" s="135"/>
      <c r="CL356" s="135"/>
      <c r="CM356" s="135"/>
      <c r="CN356" s="135"/>
      <c r="CO356" s="135"/>
      <c r="CP356" s="135"/>
      <c r="CQ356" s="135"/>
      <c r="CR356" s="135"/>
      <c r="CU356" s="136"/>
      <c r="CV356" s="136"/>
      <c r="CW356" s="136"/>
      <c r="CX356" s="135"/>
      <c r="CY356" s="135"/>
      <c r="CZ356" s="135"/>
      <c r="DA356" s="135"/>
      <c r="DB356" s="135"/>
      <c r="DC356" s="135"/>
      <c r="DD356" s="135"/>
      <c r="DE356" s="135"/>
      <c r="DF356" s="135"/>
      <c r="DG356" s="135"/>
      <c r="DH356" s="135"/>
      <c r="DI356" s="135"/>
      <c r="DJ356" s="135"/>
      <c r="DK356" s="135"/>
      <c r="DL356" s="135"/>
      <c r="DM356" s="6"/>
      <c r="DN356" s="6"/>
      <c r="DQ356" s="136"/>
      <c r="DR356" s="135"/>
      <c r="DS356" s="135"/>
      <c r="DT356" s="135"/>
      <c r="DU356" s="135"/>
      <c r="DV356" s="135"/>
      <c r="DW356" s="135"/>
      <c r="DX356" s="135"/>
      <c r="DY356" s="135"/>
      <c r="DZ356" s="135"/>
      <c r="EA356" s="135"/>
      <c r="EB356" s="135"/>
      <c r="EC356" s="135"/>
      <c r="ED356" s="135"/>
      <c r="EE356" s="135"/>
      <c r="EF356" s="135"/>
      <c r="EG356" s="135"/>
      <c r="EH356" s="135"/>
      <c r="EI356" s="135"/>
      <c r="EJ356" s="135"/>
      <c r="EK356" s="135"/>
      <c r="EL356" s="135"/>
      <c r="EM356" s="135"/>
      <c r="EN356" s="135"/>
      <c r="EO356" s="135"/>
      <c r="EP356" s="135"/>
      <c r="EQ356" s="135"/>
      <c r="ER356" s="135"/>
      <c r="ES356" s="135"/>
      <c r="ET356" s="135"/>
    </row>
    <row r="357" spans="2:150" x14ac:dyDescent="0.25"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27"/>
      <c r="O357" s="372"/>
      <c r="P357" s="367"/>
      <c r="Q357" s="367"/>
      <c r="R357" s="61">
        <v>500</v>
      </c>
      <c r="S357" s="14">
        <v>2538.2890000000002</v>
      </c>
      <c r="T357" s="14">
        <v>44.101179999999999</v>
      </c>
      <c r="U357" s="252">
        <v>2522.9488800802637</v>
      </c>
      <c r="V357" s="253">
        <v>44.807037554499658</v>
      </c>
      <c r="W357" s="2">
        <f t="shared" si="84"/>
        <v>0.60434883182082411</v>
      </c>
      <c r="X357" s="37">
        <f t="shared" si="84"/>
        <v>1.6005411975363439</v>
      </c>
      <c r="Y357" s="215">
        <f t="shared" si="87"/>
        <v>235.31927915189596</v>
      </c>
      <c r="Z357" s="217">
        <f t="shared" si="87"/>
        <v>0.49823488724423848</v>
      </c>
      <c r="AA357" s="223"/>
      <c r="AB357" s="23"/>
      <c r="AC357" s="372"/>
      <c r="AD357" s="367"/>
      <c r="AE357" s="367"/>
      <c r="AF357" s="61">
        <v>500</v>
      </c>
      <c r="AG357" s="14">
        <v>2724.904</v>
      </c>
      <c r="AH357" s="14">
        <v>44.158900000000003</v>
      </c>
      <c r="AI357" s="252">
        <v>2724.7590781320655</v>
      </c>
      <c r="AJ357" s="253">
        <v>44.82991979563306</v>
      </c>
      <c r="AK357" s="2">
        <f t="shared" si="85"/>
        <v>5.3184210502278048E-3</v>
      </c>
      <c r="AL357" s="37">
        <f t="shared" si="85"/>
        <v>1.5195573160406111</v>
      </c>
      <c r="AM357" s="215">
        <f t="shared" si="88"/>
        <v>2.1002347805624502E-2</v>
      </c>
      <c r="AN357" s="217">
        <f t="shared" si="88"/>
        <v>0.45026756613143021</v>
      </c>
      <c r="AO357" s="223"/>
      <c r="AP357" s="23"/>
      <c r="AQ357" s="372"/>
      <c r="AR357" s="367"/>
      <c r="AS357" s="367"/>
      <c r="AT357" s="61">
        <v>500</v>
      </c>
      <c r="AU357" s="14">
        <v>2520.4580000000001</v>
      </c>
      <c r="AV357" s="14">
        <v>44.078130000000002</v>
      </c>
      <c r="AW357" s="252">
        <v>2503.5875926944386</v>
      </c>
      <c r="AX357" s="253">
        <v>44.812924558068715</v>
      </c>
      <c r="AY357" s="2">
        <f t="shared" si="86"/>
        <v>0.66933895766410134</v>
      </c>
      <c r="AZ357" s="37">
        <f t="shared" si="86"/>
        <v>1.6670275215139887</v>
      </c>
      <c r="BA357" s="215">
        <f t="shared" si="89"/>
        <v>284.61064265554137</v>
      </c>
      <c r="BB357" s="217">
        <f t="shared" si="89"/>
        <v>0.53992304256739654</v>
      </c>
      <c r="BC357" s="223"/>
      <c r="BD357" s="23"/>
      <c r="BE357" s="135"/>
      <c r="BF357" s="135"/>
      <c r="BG357" s="135"/>
      <c r="BH357" s="135"/>
      <c r="BI357" s="135"/>
      <c r="BJ357" s="135"/>
      <c r="BK357" s="135"/>
      <c r="BL357" s="135"/>
      <c r="BM357" s="135"/>
      <c r="BN357" s="135"/>
      <c r="BO357" s="135"/>
      <c r="BP357" s="135"/>
      <c r="BQ357" s="135"/>
      <c r="BR357" s="135"/>
      <c r="BS357" s="20"/>
      <c r="BT357" s="20"/>
      <c r="BU357" s="8"/>
      <c r="BV357" s="19"/>
      <c r="BW357" s="20"/>
      <c r="BY357" s="135"/>
      <c r="BZ357" s="136"/>
      <c r="CA357" s="136"/>
      <c r="CB357" s="135"/>
      <c r="CC357" s="135"/>
      <c r="CD357" s="135"/>
      <c r="CE357" s="6"/>
      <c r="CF357" s="6"/>
      <c r="CG357" s="135"/>
      <c r="CH357" s="135"/>
      <c r="CI357" s="135"/>
      <c r="CJ357" s="135"/>
      <c r="CK357" s="135"/>
      <c r="CL357" s="135"/>
      <c r="CM357" s="135"/>
      <c r="CN357" s="135"/>
      <c r="CO357" s="135"/>
      <c r="CP357" s="135"/>
      <c r="CQ357" s="135"/>
      <c r="CR357" s="135"/>
      <c r="CU357" s="136"/>
      <c r="CV357" s="136"/>
      <c r="CW357" s="136"/>
      <c r="CX357" s="135"/>
      <c r="CY357" s="135"/>
      <c r="CZ357" s="135"/>
      <c r="DA357" s="135"/>
      <c r="DB357" s="135"/>
      <c r="DC357" s="135"/>
      <c r="DD357" s="135"/>
      <c r="DE357" s="135"/>
      <c r="DF357" s="135"/>
      <c r="DG357" s="135"/>
      <c r="DH357" s="135"/>
      <c r="DI357" s="135"/>
      <c r="DJ357" s="135"/>
      <c r="DK357" s="135"/>
      <c r="DL357" s="135"/>
      <c r="DM357" s="6"/>
      <c r="DN357" s="6"/>
      <c r="DQ357" s="136"/>
      <c r="DR357" s="135"/>
      <c r="DS357" s="135"/>
      <c r="DT357" s="135"/>
      <c r="DU357" s="135"/>
      <c r="DV357" s="135"/>
      <c r="DW357" s="135"/>
      <c r="DX357" s="135"/>
      <c r="DY357" s="135"/>
      <c r="DZ357" s="135"/>
      <c r="EA357" s="135"/>
      <c r="EB357" s="135"/>
      <c r="EC357" s="135"/>
      <c r="ED357" s="135"/>
      <c r="EE357" s="135"/>
      <c r="EF357" s="135"/>
      <c r="EG357" s="135"/>
      <c r="EH357" s="135"/>
      <c r="EI357" s="135"/>
      <c r="EJ357" s="135"/>
      <c r="EK357" s="135"/>
      <c r="EL357" s="135"/>
      <c r="EM357" s="135"/>
      <c r="EN357" s="135"/>
      <c r="EO357" s="135"/>
      <c r="EP357" s="135"/>
      <c r="EQ357" s="135"/>
      <c r="ER357" s="135"/>
      <c r="ES357" s="135"/>
      <c r="ET357" s="135"/>
    </row>
    <row r="358" spans="2:150" x14ac:dyDescent="0.25"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27"/>
      <c r="O358" s="372"/>
      <c r="P358" s="367"/>
      <c r="Q358" s="367"/>
      <c r="R358" s="61">
        <v>550</v>
      </c>
      <c r="S358" s="14">
        <v>2524.7260000000001</v>
      </c>
      <c r="T358" s="14">
        <v>43.676459999999999</v>
      </c>
      <c r="U358" s="252">
        <v>2508.4724277199598</v>
      </c>
      <c r="V358" s="253">
        <v>44.31370446554002</v>
      </c>
      <c r="W358" s="2">
        <f t="shared" si="84"/>
        <v>0.64377569209650132</v>
      </c>
      <c r="X358" s="37">
        <f t="shared" si="84"/>
        <v>1.4590112512324065</v>
      </c>
      <c r="Y358" s="215">
        <f t="shared" si="87"/>
        <v>264.17861186249496</v>
      </c>
      <c r="Z358" s="217">
        <f t="shared" si="87"/>
        <v>0.40608050886138775</v>
      </c>
      <c r="AA358" s="223"/>
      <c r="AB358" s="23"/>
      <c r="AC358" s="372"/>
      <c r="AD358" s="367"/>
      <c r="AE358" s="367"/>
      <c r="AF358" s="61">
        <v>550</v>
      </c>
      <c r="AG358" s="14">
        <v>2710.3879999999999</v>
      </c>
      <c r="AH358" s="14">
        <v>43.741169999999997</v>
      </c>
      <c r="AI358" s="252">
        <v>2710.7831613046419</v>
      </c>
      <c r="AJ358" s="253">
        <v>44.338249651011552</v>
      </c>
      <c r="AK358" s="2">
        <f t="shared" si="85"/>
        <v>1.4579510558709232E-2</v>
      </c>
      <c r="AL358" s="37">
        <f t="shared" si="85"/>
        <v>1.3650289898773966</v>
      </c>
      <c r="AM358" s="215">
        <f t="shared" si="88"/>
        <v>0.15615245668635802</v>
      </c>
      <c r="AN358" s="217">
        <f t="shared" si="88"/>
        <v>0.35650410965208007</v>
      </c>
      <c r="AO358" s="223"/>
      <c r="AP358" s="23"/>
      <c r="AQ358" s="372"/>
      <c r="AR358" s="367"/>
      <c r="AS358" s="367"/>
      <c r="AT358" s="61">
        <v>550</v>
      </c>
      <c r="AU358" s="14">
        <v>2506.9879999999998</v>
      </c>
      <c r="AV358" s="14">
        <v>43.653550000000003</v>
      </c>
      <c r="AW358" s="252">
        <v>2489.0619944734881</v>
      </c>
      <c r="AX358" s="253">
        <v>44.32010581712543</v>
      </c>
      <c r="AY358" s="2">
        <f t="shared" si="86"/>
        <v>0.71504153695636941</v>
      </c>
      <c r="AZ358" s="37">
        <f t="shared" si="86"/>
        <v>1.526922362844322</v>
      </c>
      <c r="BA358" s="215">
        <f t="shared" si="89"/>
        <v>321.3416741365296</v>
      </c>
      <c r="BB358" s="217">
        <f t="shared" si="89"/>
        <v>0.4442966573437464</v>
      </c>
      <c r="BC358" s="223"/>
      <c r="BD358" s="23"/>
      <c r="BE358" s="135"/>
      <c r="BF358" s="135"/>
      <c r="BG358" s="135"/>
      <c r="BH358" s="135"/>
      <c r="BI358" s="135"/>
      <c r="BJ358" s="135"/>
      <c r="BK358" s="135"/>
      <c r="BL358" s="135"/>
      <c r="BM358" s="135"/>
      <c r="BN358" s="135"/>
      <c r="BO358" s="135"/>
      <c r="BP358" s="135"/>
      <c r="BQ358" s="135"/>
      <c r="BR358" s="135"/>
      <c r="BS358" s="20"/>
      <c r="BT358" s="20"/>
      <c r="BU358" s="8"/>
      <c r="BV358" s="19"/>
      <c r="BW358" s="20"/>
      <c r="BY358" s="135"/>
      <c r="BZ358" s="136"/>
      <c r="CA358" s="136"/>
      <c r="CB358" s="135"/>
      <c r="CC358" s="135"/>
      <c r="CD358" s="135"/>
      <c r="CE358" s="6"/>
      <c r="CF358" s="6"/>
      <c r="CG358" s="135"/>
      <c r="CH358" s="135"/>
      <c r="CI358" s="135"/>
      <c r="CJ358" s="135"/>
      <c r="CK358" s="135"/>
      <c r="CL358" s="135"/>
      <c r="CM358" s="135"/>
      <c r="CN358" s="135"/>
      <c r="CO358" s="135"/>
      <c r="CP358" s="135"/>
      <c r="CQ358" s="135"/>
      <c r="CR358" s="135"/>
      <c r="CU358" s="136"/>
      <c r="CV358" s="136"/>
      <c r="CW358" s="136"/>
      <c r="CX358" s="135"/>
      <c r="CY358" s="135"/>
      <c r="CZ358" s="135"/>
      <c r="DA358" s="135"/>
      <c r="DB358" s="135"/>
      <c r="DC358" s="135"/>
      <c r="DD358" s="135"/>
      <c r="DE358" s="135"/>
      <c r="DF358" s="135"/>
      <c r="DG358" s="135"/>
      <c r="DH358" s="135"/>
      <c r="DI358" s="135"/>
      <c r="DJ358" s="135"/>
      <c r="DK358" s="135"/>
      <c r="DL358" s="135"/>
      <c r="DM358" s="6"/>
      <c r="DN358" s="6"/>
      <c r="DQ358" s="136"/>
      <c r="DR358" s="135"/>
      <c r="DS358" s="135"/>
      <c r="DT358" s="135"/>
      <c r="DU358" s="135"/>
      <c r="DV358" s="135"/>
      <c r="DW358" s="135"/>
      <c r="DX358" s="135"/>
      <c r="DY358" s="135"/>
      <c r="DZ358" s="135"/>
      <c r="EA358" s="135"/>
      <c r="EB358" s="135"/>
      <c r="EC358" s="135"/>
      <c r="ED358" s="135"/>
      <c r="EE358" s="135"/>
      <c r="EF358" s="135"/>
      <c r="EG358" s="135"/>
      <c r="EH358" s="135"/>
      <c r="EI358" s="135"/>
      <c r="EJ358" s="135"/>
      <c r="EK358" s="135"/>
      <c r="EL358" s="135"/>
      <c r="EM358" s="135"/>
      <c r="EN358" s="135"/>
      <c r="EO358" s="135"/>
      <c r="EP358" s="135"/>
      <c r="EQ358" s="135"/>
      <c r="ER358" s="135"/>
      <c r="ES358" s="135"/>
      <c r="ET358" s="135"/>
    </row>
    <row r="359" spans="2:150" x14ac:dyDescent="0.25"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27"/>
      <c r="O359" s="372"/>
      <c r="P359" s="367"/>
      <c r="Q359" s="367"/>
      <c r="R359" s="61">
        <v>600</v>
      </c>
      <c r="S359" s="14">
        <v>2506.8110000000001</v>
      </c>
      <c r="T359" s="14">
        <v>43.110999999999997</v>
      </c>
      <c r="U359" s="252">
        <v>2494.0285458467865</v>
      </c>
      <c r="V359" s="253">
        <v>43.80984223786664</v>
      </c>
      <c r="W359" s="2">
        <f t="shared" si="84"/>
        <v>0.50990897013032177</v>
      </c>
      <c r="X359" s="37">
        <f t="shared" si="84"/>
        <v>1.6210299873968195</v>
      </c>
      <c r="Y359" s="215">
        <f t="shared" si="87"/>
        <v>163.39113417900813</v>
      </c>
      <c r="Z359" s="217">
        <f t="shared" si="87"/>
        <v>0.48838047342645735</v>
      </c>
      <c r="AA359" s="223"/>
      <c r="AB359" s="23"/>
      <c r="AC359" s="372"/>
      <c r="AD359" s="367"/>
      <c r="AE359" s="367"/>
      <c r="AF359" s="61">
        <v>600</v>
      </c>
      <c r="AG359" s="14">
        <v>2691.21</v>
      </c>
      <c r="AH359" s="14">
        <v>43.184649999999998</v>
      </c>
      <c r="AI359" s="252">
        <v>2696.8408327198786</v>
      </c>
      <c r="AJ359" s="253">
        <v>43.835922016030608</v>
      </c>
      <c r="AK359" s="2">
        <f t="shared" si="85"/>
        <v>0.20923052158243047</v>
      </c>
      <c r="AL359" s="37">
        <f t="shared" si="85"/>
        <v>1.5081099789638455</v>
      </c>
      <c r="AM359" s="215">
        <f t="shared" si="88"/>
        <v>31.706277119254604</v>
      </c>
      <c r="AN359" s="217">
        <f t="shared" si="88"/>
        <v>0.42415523886457546</v>
      </c>
      <c r="AO359" s="223"/>
      <c r="AP359" s="23"/>
      <c r="AQ359" s="372"/>
      <c r="AR359" s="367"/>
      <c r="AS359" s="367"/>
      <c r="AT359" s="61">
        <v>600</v>
      </c>
      <c r="AU359" s="14">
        <v>2489.1950000000002</v>
      </c>
      <c r="AV359" s="14">
        <v>43.08813</v>
      </c>
      <c r="AW359" s="252">
        <v>2474.5687724407012</v>
      </c>
      <c r="AX359" s="253">
        <v>43.816694825995363</v>
      </c>
      <c r="AY359" s="2">
        <f t="shared" si="86"/>
        <v>0.58758866056291159</v>
      </c>
      <c r="AZ359" s="37">
        <f t="shared" si="86"/>
        <v>1.6908713049170694</v>
      </c>
      <c r="BA359" s="215">
        <f t="shared" si="89"/>
        <v>213.92653261639666</v>
      </c>
      <c r="BB359" s="217">
        <f t="shared" si="89"/>
        <v>0.53080670567765387</v>
      </c>
      <c r="BC359" s="223"/>
      <c r="BD359" s="23"/>
      <c r="BE359" s="135"/>
      <c r="BF359" s="135"/>
      <c r="BG359" s="135"/>
      <c r="BH359" s="135"/>
      <c r="BI359" s="135"/>
      <c r="BJ359" s="135"/>
      <c r="BK359" s="135"/>
      <c r="BL359" s="135"/>
      <c r="BM359" s="135"/>
      <c r="BN359" s="135"/>
      <c r="BO359" s="135"/>
      <c r="BP359" s="135"/>
      <c r="BQ359" s="135"/>
      <c r="BR359" s="135"/>
      <c r="BS359" s="20"/>
      <c r="BT359" s="20"/>
      <c r="BU359" s="8"/>
      <c r="BV359" s="19"/>
      <c r="BW359" s="20"/>
      <c r="BY359" s="135"/>
      <c r="BZ359" s="136"/>
      <c r="CA359" s="136"/>
      <c r="CB359" s="135"/>
      <c r="CC359" s="135"/>
      <c r="CD359" s="135"/>
      <c r="CE359" s="6"/>
      <c r="CF359" s="6"/>
      <c r="CG359" s="135"/>
      <c r="CH359" s="135"/>
      <c r="CI359" s="135"/>
      <c r="CJ359" s="135"/>
      <c r="CK359" s="135"/>
      <c r="CL359" s="135"/>
      <c r="CM359" s="135"/>
      <c r="CN359" s="135"/>
      <c r="CO359" s="135"/>
      <c r="CP359" s="135"/>
      <c r="CQ359" s="135"/>
      <c r="CR359" s="135"/>
      <c r="CU359" s="136"/>
      <c r="CV359" s="136"/>
      <c r="CW359" s="136"/>
      <c r="CX359" s="135"/>
      <c r="CY359" s="135"/>
      <c r="CZ359" s="135"/>
      <c r="DA359" s="135"/>
      <c r="DB359" s="135"/>
      <c r="DC359" s="135"/>
      <c r="DD359" s="135"/>
      <c r="DE359" s="135"/>
      <c r="DF359" s="135"/>
      <c r="DG359" s="135"/>
      <c r="DH359" s="135"/>
      <c r="DI359" s="135"/>
      <c r="DJ359" s="135"/>
      <c r="DK359" s="135"/>
      <c r="DL359" s="135"/>
      <c r="DM359" s="6"/>
      <c r="DN359" s="6"/>
      <c r="DQ359" s="136"/>
      <c r="DR359" s="135"/>
      <c r="DS359" s="135"/>
      <c r="DT359" s="135"/>
      <c r="DU359" s="135"/>
      <c r="DV359" s="135"/>
      <c r="DW359" s="135"/>
      <c r="DX359" s="135"/>
      <c r="DY359" s="135"/>
      <c r="DZ359" s="135"/>
      <c r="EA359" s="135"/>
      <c r="EB359" s="135"/>
      <c r="EC359" s="135"/>
      <c r="ED359" s="135"/>
      <c r="EE359" s="135"/>
      <c r="EF359" s="135"/>
      <c r="EG359" s="135"/>
      <c r="EH359" s="135"/>
      <c r="EI359" s="135"/>
      <c r="EJ359" s="135"/>
      <c r="EK359" s="135"/>
      <c r="EL359" s="135"/>
      <c r="EM359" s="135"/>
      <c r="EN359" s="135"/>
      <c r="EO359" s="135"/>
      <c r="EP359" s="135"/>
      <c r="EQ359" s="135"/>
      <c r="ER359" s="135"/>
      <c r="ES359" s="135"/>
      <c r="ET359" s="135"/>
    </row>
    <row r="360" spans="2:150" x14ac:dyDescent="0.25"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27"/>
      <c r="O360" s="372"/>
      <c r="P360" s="367"/>
      <c r="Q360" s="367"/>
      <c r="R360" s="61">
        <v>650</v>
      </c>
      <c r="S360" s="14">
        <v>2492.6480000000001</v>
      </c>
      <c r="T360" s="14">
        <v>42.666359999999997</v>
      </c>
      <c r="U360" s="252">
        <v>2479.6187820967639</v>
      </c>
      <c r="V360" s="253">
        <v>43.29727471708086</v>
      </c>
      <c r="W360" s="2">
        <f t="shared" si="84"/>
        <v>0.52270588960961428</v>
      </c>
      <c r="X360" s="37">
        <f t="shared" si="84"/>
        <v>1.4787169964366844</v>
      </c>
      <c r="Y360" s="215">
        <f t="shared" si="87"/>
        <v>169.76051917001223</v>
      </c>
      <c r="Z360" s="217">
        <f t="shared" si="87"/>
        <v>0.39805338022922526</v>
      </c>
      <c r="AA360" s="223"/>
      <c r="AB360" s="23"/>
      <c r="AC360" s="372"/>
      <c r="AD360" s="367"/>
      <c r="AE360" s="367"/>
      <c r="AF360" s="61">
        <v>650</v>
      </c>
      <c r="AG360" s="14">
        <v>2676.0450000000001</v>
      </c>
      <c r="AH360" s="14">
        <v>42.745469999999997</v>
      </c>
      <c r="AI360" s="252">
        <v>2682.9336604289565</v>
      </c>
      <c r="AJ360" s="253">
        <v>43.324763368545831</v>
      </c>
      <c r="AK360" s="2">
        <f t="shared" si="85"/>
        <v>0.25741945404342703</v>
      </c>
      <c r="AL360" s="37">
        <f t="shared" si="85"/>
        <v>1.3552158124494449</v>
      </c>
      <c r="AM360" s="215">
        <f t="shared" si="88"/>
        <v>47.45364250547015</v>
      </c>
      <c r="AN360" s="217">
        <f t="shared" si="88"/>
        <v>0.33558080684117908</v>
      </c>
      <c r="AO360" s="223"/>
      <c r="AP360" s="23"/>
      <c r="AQ360" s="372"/>
      <c r="AR360" s="367"/>
      <c r="AS360" s="367"/>
      <c r="AT360" s="61">
        <v>650</v>
      </c>
      <c r="AU360" s="14">
        <v>2475.1280000000002</v>
      </c>
      <c r="AV360" s="14">
        <v>42.64376</v>
      </c>
      <c r="AW360" s="252">
        <v>2460.1094825363793</v>
      </c>
      <c r="AX360" s="253">
        <v>43.304520335885272</v>
      </c>
      <c r="AY360" s="2">
        <f t="shared" si="86"/>
        <v>0.60677740559764215</v>
      </c>
      <c r="AZ360" s="37">
        <f t="shared" si="86"/>
        <v>1.5494889190945436</v>
      </c>
      <c r="BA360" s="215">
        <f t="shared" si="89"/>
        <v>225.55586680508327</v>
      </c>
      <c r="BB360" s="217">
        <f t="shared" si="89"/>
        <v>0.43660422147921668</v>
      </c>
      <c r="BC360" s="223"/>
      <c r="BD360" s="23"/>
      <c r="BE360" s="135"/>
      <c r="BF360" s="135"/>
      <c r="BG360" s="135"/>
      <c r="BH360" s="135"/>
      <c r="BI360" s="135"/>
      <c r="BJ360" s="135"/>
      <c r="BK360" s="135"/>
      <c r="BL360" s="135"/>
      <c r="BM360" s="135"/>
      <c r="BN360" s="135"/>
      <c r="BO360" s="135"/>
      <c r="BP360" s="135"/>
      <c r="BQ360" s="135"/>
      <c r="BR360" s="135"/>
      <c r="BS360" s="20"/>
      <c r="BT360" s="20"/>
      <c r="BU360" s="8"/>
      <c r="BV360" s="19"/>
      <c r="BW360" s="20"/>
      <c r="BY360" s="135"/>
      <c r="BZ360" s="136"/>
      <c r="CA360" s="136"/>
      <c r="CB360" s="135"/>
      <c r="CC360" s="135"/>
      <c r="CD360" s="135"/>
      <c r="CE360" s="6"/>
      <c r="CF360" s="6"/>
      <c r="CG360" s="135"/>
      <c r="CH360" s="135"/>
      <c r="CI360" s="135"/>
      <c r="CJ360" s="135"/>
      <c r="CK360" s="135"/>
      <c r="CL360" s="135"/>
      <c r="CM360" s="135"/>
      <c r="CN360" s="135"/>
      <c r="CO360" s="135"/>
      <c r="CP360" s="135"/>
      <c r="CQ360" s="135"/>
      <c r="CR360" s="135"/>
      <c r="CU360" s="136"/>
      <c r="CV360" s="136"/>
      <c r="CW360" s="136"/>
      <c r="CX360" s="135"/>
      <c r="CY360" s="135"/>
      <c r="CZ360" s="135"/>
      <c r="DA360" s="135"/>
      <c r="DB360" s="135"/>
      <c r="DC360" s="135"/>
      <c r="DD360" s="135"/>
      <c r="DE360" s="135"/>
      <c r="DF360" s="135"/>
      <c r="DG360" s="135"/>
      <c r="DH360" s="135"/>
      <c r="DI360" s="135"/>
      <c r="DJ360" s="135"/>
      <c r="DK360" s="135"/>
      <c r="DL360" s="135"/>
      <c r="DM360" s="6"/>
      <c r="DN360" s="6"/>
      <c r="DQ360" s="136"/>
      <c r="DR360" s="135"/>
      <c r="DS360" s="135"/>
      <c r="DT360" s="135"/>
      <c r="DU360" s="135"/>
      <c r="DV360" s="135"/>
      <c r="DW360" s="135"/>
      <c r="DX360" s="135"/>
      <c r="DY360" s="135"/>
      <c r="DZ360" s="135"/>
      <c r="EA360" s="135"/>
      <c r="EB360" s="135"/>
      <c r="EC360" s="135"/>
      <c r="ED360" s="135"/>
      <c r="EE360" s="135"/>
      <c r="EF360" s="135"/>
      <c r="EG360" s="135"/>
      <c r="EH360" s="135"/>
      <c r="EI360" s="135"/>
      <c r="EJ360" s="135"/>
      <c r="EK360" s="135"/>
      <c r="EL360" s="135"/>
      <c r="EM360" s="135"/>
      <c r="EN360" s="135"/>
      <c r="EO360" s="135"/>
      <c r="EP360" s="135"/>
      <c r="EQ360" s="135"/>
      <c r="ER360" s="135"/>
      <c r="ES360" s="135"/>
      <c r="ET360" s="135"/>
    </row>
    <row r="361" spans="2:150" x14ac:dyDescent="0.25"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27"/>
      <c r="O361" s="372"/>
      <c r="P361" s="367"/>
      <c r="Q361" s="367"/>
      <c r="R361" s="61">
        <v>700</v>
      </c>
      <c r="S361" s="14">
        <v>2478.52</v>
      </c>
      <c r="T361" s="14">
        <v>42.220309999999998</v>
      </c>
      <c r="U361" s="252">
        <v>2465.2444339711387</v>
      </c>
      <c r="V361" s="253">
        <v>42.777511181697619</v>
      </c>
      <c r="W361" s="2">
        <f t="shared" si="84"/>
        <v>0.53562472882451007</v>
      </c>
      <c r="X361" s="37">
        <f t="shared" si="84"/>
        <v>1.3197467799208993</v>
      </c>
      <c r="Y361" s="215">
        <f t="shared" si="87"/>
        <v>176.24065338665483</v>
      </c>
      <c r="Z361" s="217">
        <f t="shared" si="87"/>
        <v>0.31047315688522575</v>
      </c>
      <c r="AA361" s="223"/>
      <c r="AB361" s="23"/>
      <c r="AC361" s="372"/>
      <c r="AD361" s="367"/>
      <c r="AE361" s="367"/>
      <c r="AF361" s="61">
        <v>700</v>
      </c>
      <c r="AG361" s="14">
        <v>2660.915</v>
      </c>
      <c r="AH361" s="14">
        <v>42.305689999999998</v>
      </c>
      <c r="AI361" s="252">
        <v>2669.0629620326645</v>
      </c>
      <c r="AJ361" s="253">
        <v>42.806288436778516</v>
      </c>
      <c r="AK361" s="2">
        <f t="shared" si="85"/>
        <v>0.30620903082828682</v>
      </c>
      <c r="AL361" s="37">
        <f t="shared" si="85"/>
        <v>1.1832886705748507</v>
      </c>
      <c r="AM361" s="215">
        <f t="shared" si="88"/>
        <v>66.389285285742361</v>
      </c>
      <c r="AN361" s="217">
        <f t="shared" si="88"/>
        <v>0.25059879490509535</v>
      </c>
      <c r="AO361" s="223"/>
      <c r="AP361" s="23"/>
      <c r="AQ361" s="372"/>
      <c r="AR361" s="367"/>
      <c r="AS361" s="367"/>
      <c r="AT361" s="61">
        <v>700</v>
      </c>
      <c r="AU361" s="14">
        <v>2461.096</v>
      </c>
      <c r="AV361" s="14">
        <v>42.197499999999998</v>
      </c>
      <c r="AW361" s="252">
        <v>2445.6854299035954</v>
      </c>
      <c r="AX361" s="253">
        <v>42.785096733085382</v>
      </c>
      <c r="AY361" s="2">
        <f t="shared" si="86"/>
        <v>0.62616696367815916</v>
      </c>
      <c r="AZ361" s="37">
        <f t="shared" si="86"/>
        <v>1.3924918136984039</v>
      </c>
      <c r="BA361" s="215">
        <f t="shared" si="89"/>
        <v>237.48567069620049</v>
      </c>
      <c r="BB361" s="217">
        <f t="shared" si="89"/>
        <v>0.34526992073261598</v>
      </c>
      <c r="BC361" s="223"/>
      <c r="BD361" s="23"/>
      <c r="BE361" s="135"/>
      <c r="BF361" s="135"/>
      <c r="BG361" s="135"/>
      <c r="BH361" s="135"/>
      <c r="BI361" s="135"/>
      <c r="BJ361" s="135"/>
      <c r="BK361" s="135"/>
      <c r="BL361" s="135"/>
      <c r="BM361" s="135"/>
      <c r="BN361" s="135"/>
      <c r="BO361" s="135"/>
      <c r="BP361" s="135"/>
      <c r="BQ361" s="135"/>
      <c r="BR361" s="135"/>
      <c r="BS361" s="20"/>
      <c r="BT361" s="20"/>
      <c r="BU361" s="8"/>
      <c r="BV361" s="19"/>
      <c r="BW361" s="20"/>
      <c r="BY361" s="135"/>
      <c r="BZ361" s="136"/>
      <c r="CA361" s="136"/>
      <c r="CB361" s="135"/>
      <c r="CC361" s="135"/>
      <c r="CD361" s="135"/>
      <c r="CE361" s="6"/>
      <c r="CF361" s="6"/>
      <c r="CG361" s="135"/>
      <c r="CH361" s="135"/>
      <c r="CI361" s="135"/>
      <c r="CJ361" s="135"/>
      <c r="CK361" s="135"/>
      <c r="CL361" s="135"/>
      <c r="CM361" s="135"/>
      <c r="CN361" s="135"/>
      <c r="CO361" s="135"/>
      <c r="CP361" s="135"/>
      <c r="CQ361" s="135"/>
      <c r="CR361" s="135"/>
      <c r="CU361" s="136"/>
      <c r="CV361" s="136"/>
      <c r="CW361" s="136"/>
      <c r="CX361" s="135"/>
      <c r="CY361" s="135"/>
      <c r="CZ361" s="135"/>
      <c r="DA361" s="135"/>
      <c r="DB361" s="135"/>
      <c r="DC361" s="135"/>
      <c r="DD361" s="135"/>
      <c r="DE361" s="135"/>
      <c r="DF361" s="135"/>
      <c r="DG361" s="135"/>
      <c r="DH361" s="135"/>
      <c r="DI361" s="135"/>
      <c r="DJ361" s="135"/>
      <c r="DK361" s="135"/>
      <c r="DL361" s="135"/>
      <c r="DM361" s="6"/>
      <c r="DN361" s="6"/>
      <c r="DQ361" s="136"/>
      <c r="DR361" s="135"/>
      <c r="DS361" s="135"/>
      <c r="DT361" s="135"/>
      <c r="DU361" s="135"/>
      <c r="DV361" s="135"/>
      <c r="DW361" s="135"/>
      <c r="DX361" s="135"/>
      <c r="DY361" s="135"/>
      <c r="DZ361" s="135"/>
      <c r="EA361" s="135"/>
      <c r="EB361" s="135"/>
      <c r="EC361" s="135"/>
      <c r="ED361" s="135"/>
      <c r="EE361" s="135"/>
      <c r="EF361" s="135"/>
      <c r="EG361" s="135"/>
      <c r="EH361" s="135"/>
      <c r="EI361" s="135"/>
      <c r="EJ361" s="135"/>
      <c r="EK361" s="135"/>
      <c r="EL361" s="135"/>
      <c r="EM361" s="135"/>
      <c r="EN361" s="135"/>
      <c r="EO361" s="135"/>
      <c r="EP361" s="135"/>
      <c r="EQ361" s="135"/>
      <c r="ER361" s="135"/>
      <c r="ES361" s="135"/>
      <c r="ET361" s="135"/>
    </row>
    <row r="362" spans="2:150" x14ac:dyDescent="0.25"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27"/>
      <c r="O362" s="372"/>
      <c r="P362" s="367"/>
      <c r="Q362" s="367"/>
      <c r="R362" s="61">
        <v>750</v>
      </c>
      <c r="S362" s="14">
        <v>2464.4270000000001</v>
      </c>
      <c r="T362" s="14">
        <v>41.771540000000002</v>
      </c>
      <c r="U362" s="252">
        <v>2450.906592020202</v>
      </c>
      <c r="V362" s="253">
        <v>42.251800404265737</v>
      </c>
      <c r="W362" s="2">
        <f t="shared" si="84"/>
        <v>0.54862278248851204</v>
      </c>
      <c r="X362" s="37">
        <f t="shared" si="84"/>
        <v>1.149731142940229</v>
      </c>
      <c r="Y362" s="215">
        <f t="shared" si="87"/>
        <v>182.8014319401899</v>
      </c>
      <c r="Z362" s="217">
        <f t="shared" si="87"/>
        <v>0.23065005590548723</v>
      </c>
      <c r="AA362" s="223"/>
      <c r="AB362" s="23"/>
      <c r="AC362" s="372"/>
      <c r="AD362" s="367"/>
      <c r="AE362" s="367"/>
      <c r="AF362" s="61">
        <v>750</v>
      </c>
      <c r="AG362" s="14">
        <v>2645.819</v>
      </c>
      <c r="AH362" s="14">
        <v>41.862990000000003</v>
      </c>
      <c r="AI362" s="252">
        <v>2655.2298474720546</v>
      </c>
      <c r="AJ362" s="253">
        <v>42.281753241693181</v>
      </c>
      <c r="AK362" s="2">
        <f t="shared" si="85"/>
        <v>0.35568750062096777</v>
      </c>
      <c r="AL362" s="37">
        <f t="shared" si="85"/>
        <v>1.0003185192772368</v>
      </c>
      <c r="AM362" s="215">
        <f t="shared" si="88"/>
        <v>88.564050142278035</v>
      </c>
      <c r="AN362" s="217">
        <f t="shared" si="88"/>
        <v>0.17536265259337874</v>
      </c>
      <c r="AO362" s="223"/>
      <c r="AP362" s="23"/>
      <c r="AQ362" s="372"/>
      <c r="AR362" s="367"/>
      <c r="AS362" s="367"/>
      <c r="AT362" s="61">
        <v>750</v>
      </c>
      <c r="AU362" s="14">
        <v>2447.098</v>
      </c>
      <c r="AV362" s="14">
        <v>41.74841</v>
      </c>
      <c r="AW362" s="252">
        <v>2431.2977120422024</v>
      </c>
      <c r="AX362" s="253">
        <v>42.25967788374107</v>
      </c>
      <c r="AY362" s="2">
        <f t="shared" si="86"/>
        <v>0.6456745074286987</v>
      </c>
      <c r="AZ362" s="37">
        <f t="shared" si="86"/>
        <v>1.2246403725101622</v>
      </c>
      <c r="BA362" s="215">
        <f t="shared" si="89"/>
        <v>249.64909954932185</v>
      </c>
      <c r="BB362" s="217">
        <f t="shared" si="89"/>
        <v>0.26139484894507203</v>
      </c>
      <c r="BC362" s="223"/>
      <c r="BD362" s="23"/>
      <c r="BE362" s="135"/>
      <c r="BF362" s="135"/>
      <c r="BG362" s="135"/>
      <c r="BH362" s="135"/>
      <c r="BI362" s="135"/>
      <c r="BJ362" s="135"/>
      <c r="BK362" s="135"/>
      <c r="BL362" s="135"/>
      <c r="BM362" s="135"/>
      <c r="BN362" s="135"/>
      <c r="BO362" s="135"/>
      <c r="BP362" s="135"/>
      <c r="BQ362" s="135"/>
      <c r="BR362" s="135"/>
      <c r="BS362" s="20"/>
      <c r="BT362" s="20"/>
      <c r="BU362" s="8"/>
      <c r="BV362" s="19"/>
      <c r="BW362" s="20"/>
      <c r="BY362" s="135"/>
      <c r="BZ362" s="136"/>
      <c r="CA362" s="136"/>
      <c r="CB362" s="135"/>
      <c r="CC362" s="135"/>
      <c r="CD362" s="135"/>
      <c r="CE362" s="6"/>
      <c r="CF362" s="6"/>
      <c r="CG362" s="135"/>
      <c r="CH362" s="135"/>
      <c r="CI362" s="135"/>
      <c r="CJ362" s="135"/>
      <c r="CK362" s="135"/>
      <c r="CL362" s="135"/>
      <c r="CM362" s="135"/>
      <c r="CN362" s="135"/>
      <c r="CO362" s="135"/>
      <c r="CP362" s="135"/>
      <c r="CQ362" s="135"/>
      <c r="CR362" s="135"/>
      <c r="CU362" s="136"/>
      <c r="CV362" s="136"/>
      <c r="CW362" s="136"/>
      <c r="CX362" s="135"/>
      <c r="CY362" s="135"/>
      <c r="CZ362" s="135"/>
      <c r="DA362" s="135"/>
      <c r="DB362" s="135"/>
      <c r="DC362" s="135"/>
      <c r="DD362" s="135"/>
      <c r="DE362" s="135"/>
      <c r="DF362" s="135"/>
      <c r="DG362" s="135"/>
      <c r="DH362" s="135"/>
      <c r="DI362" s="135"/>
      <c r="DJ362" s="135"/>
      <c r="DK362" s="135"/>
      <c r="DL362" s="135"/>
      <c r="DM362" s="6"/>
      <c r="DN362" s="6"/>
      <c r="DQ362" s="136"/>
      <c r="DR362" s="135"/>
      <c r="DS362" s="135"/>
      <c r="DT362" s="135"/>
      <c r="DU362" s="135"/>
      <c r="DV362" s="135"/>
      <c r="DW362" s="135"/>
      <c r="DX362" s="135"/>
      <c r="DY362" s="135"/>
      <c r="DZ362" s="135"/>
      <c r="EA362" s="135"/>
      <c r="EB362" s="135"/>
      <c r="EC362" s="135"/>
      <c r="ED362" s="135"/>
      <c r="EE362" s="135"/>
      <c r="EF362" s="135"/>
      <c r="EG362" s="135"/>
      <c r="EH362" s="135"/>
      <c r="EI362" s="135"/>
      <c r="EJ362" s="135"/>
      <c r="EK362" s="135"/>
      <c r="EL362" s="135"/>
      <c r="EM362" s="135"/>
      <c r="EN362" s="135"/>
      <c r="EO362" s="135"/>
      <c r="EP362" s="135"/>
      <c r="EQ362" s="135"/>
      <c r="ER362" s="135"/>
      <c r="ES362" s="135"/>
      <c r="ET362" s="135"/>
    </row>
    <row r="363" spans="2:150" x14ac:dyDescent="0.25"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27"/>
      <c r="O363" s="372"/>
      <c r="P363" s="367"/>
      <c r="Q363" s="367"/>
      <c r="R363" s="61">
        <v>800</v>
      </c>
      <c r="S363" s="14">
        <v>2450.3690000000001</v>
      </c>
      <c r="T363" s="14">
        <v>41.320270000000001</v>
      </c>
      <c r="U363" s="252">
        <v>2436.6061756060767</v>
      </c>
      <c r="V363" s="253">
        <v>41.721175438162106</v>
      </c>
      <c r="W363" s="2">
        <f t="shared" si="84"/>
        <v>0.56166334106917926</v>
      </c>
      <c r="X363" s="37">
        <f t="shared" si="84"/>
        <v>0.97023915420229712</v>
      </c>
      <c r="Y363" s="215">
        <f t="shared" si="87"/>
        <v>189.41533529797405</v>
      </c>
      <c r="Z363" s="217">
        <f t="shared" si="87"/>
        <v>0.16072517034794984</v>
      </c>
      <c r="AA363" s="223"/>
      <c r="AB363" s="23"/>
      <c r="AC363" s="372"/>
      <c r="AD363" s="367"/>
      <c r="AE363" s="367"/>
      <c r="AF363" s="61">
        <v>800</v>
      </c>
      <c r="AG363" s="14">
        <v>2630.7579999999998</v>
      </c>
      <c r="AH363" s="14">
        <v>41.4176</v>
      </c>
      <c r="AI363" s="252">
        <v>2641.4352545389638</v>
      </c>
      <c r="AJ363" s="253">
        <v>41.752199126345211</v>
      </c>
      <c r="AK363" s="2">
        <f t="shared" si="85"/>
        <v>0.40586228527914803</v>
      </c>
      <c r="AL363" s="37">
        <f t="shared" si="85"/>
        <v>0.80786700906187381</v>
      </c>
      <c r="AM363" s="215">
        <f t="shared" si="88"/>
        <v>114.00376448982749</v>
      </c>
      <c r="AN363" s="217">
        <f t="shared" si="88"/>
        <v>0.11195657535097821</v>
      </c>
      <c r="AO363" s="223"/>
      <c r="AP363" s="23"/>
      <c r="AQ363" s="372"/>
      <c r="AR363" s="367"/>
      <c r="AS363" s="367"/>
      <c r="AT363" s="61">
        <v>800</v>
      </c>
      <c r="AU363" s="14">
        <v>2433.136</v>
      </c>
      <c r="AV363" s="14">
        <v>41.296720000000001</v>
      </c>
      <c r="AW363" s="252">
        <v>2416.9472545718686</v>
      </c>
      <c r="AX363" s="253">
        <v>41.729301772544552</v>
      </c>
      <c r="AY363" s="2">
        <f t="shared" si="86"/>
        <v>0.66534486473963517</v>
      </c>
      <c r="AZ363" s="37">
        <f t="shared" si="86"/>
        <v>1.0474966838638802</v>
      </c>
      <c r="BA363" s="215">
        <f t="shared" si="89"/>
        <v>262.07547853684429</v>
      </c>
      <c r="BB363" s="217">
        <f t="shared" si="89"/>
        <v>0.18712698993778631</v>
      </c>
      <c r="BC363" s="223"/>
      <c r="BD363" s="23"/>
      <c r="BE363" s="135"/>
      <c r="BF363" s="135"/>
      <c r="BG363" s="135"/>
      <c r="BH363" s="135"/>
      <c r="BI363" s="135"/>
      <c r="BJ363" s="135"/>
      <c r="BK363" s="135"/>
      <c r="BL363" s="135"/>
      <c r="BM363" s="135"/>
      <c r="BN363" s="135"/>
      <c r="BO363" s="135"/>
      <c r="BP363" s="135"/>
      <c r="BQ363" s="135"/>
      <c r="BR363" s="135"/>
      <c r="BS363" s="20"/>
      <c r="BT363" s="20"/>
      <c r="BU363" s="8"/>
      <c r="BV363" s="19"/>
      <c r="BW363" s="20"/>
      <c r="BX363" s="135"/>
      <c r="BY363" s="135"/>
      <c r="BZ363" s="136"/>
      <c r="CA363" s="136"/>
      <c r="CB363" s="135"/>
      <c r="CC363" s="135"/>
      <c r="CD363" s="135"/>
      <c r="CE363" s="6"/>
      <c r="CF363" s="6"/>
      <c r="CG363" s="135"/>
      <c r="CH363" s="135"/>
      <c r="CI363" s="135"/>
      <c r="CJ363" s="135"/>
      <c r="CK363" s="135"/>
      <c r="CL363" s="135"/>
      <c r="CM363" s="135"/>
      <c r="CN363" s="135"/>
      <c r="CO363" s="135"/>
      <c r="CP363" s="135"/>
      <c r="CQ363" s="135"/>
      <c r="CR363" s="135"/>
      <c r="CS363" s="135"/>
      <c r="CT363" s="136"/>
      <c r="CU363" s="136"/>
      <c r="CV363" s="136"/>
      <c r="CW363" s="136"/>
      <c r="CX363" s="135"/>
      <c r="CY363" s="135"/>
      <c r="CZ363" s="135"/>
      <c r="DA363" s="135"/>
      <c r="DB363" s="135"/>
      <c r="DC363" s="135"/>
      <c r="DD363" s="135"/>
      <c r="DE363" s="135"/>
      <c r="DF363" s="135"/>
      <c r="DG363" s="135"/>
      <c r="DH363" s="135"/>
      <c r="DI363" s="135"/>
      <c r="DJ363" s="135"/>
      <c r="DK363" s="135"/>
      <c r="DL363" s="135"/>
      <c r="DM363" s="6"/>
      <c r="DN363" s="6"/>
      <c r="DO363" s="135"/>
      <c r="DP363" s="136"/>
      <c r="DQ363" s="136"/>
      <c r="DR363" s="135"/>
      <c r="DS363" s="135"/>
      <c r="DT363" s="135"/>
      <c r="DU363" s="135"/>
      <c r="DV363" s="135"/>
      <c r="DW363" s="135"/>
      <c r="DX363" s="135"/>
      <c r="DY363" s="135"/>
      <c r="DZ363" s="135"/>
      <c r="EA363" s="135"/>
      <c r="EB363" s="135"/>
      <c r="EC363" s="135"/>
      <c r="ED363" s="135"/>
      <c r="EE363" s="135"/>
      <c r="EF363" s="135"/>
      <c r="EG363" s="135"/>
      <c r="EH363" s="135"/>
      <c r="EI363" s="135"/>
      <c r="EJ363" s="135"/>
      <c r="EK363" s="135"/>
      <c r="EL363" s="135"/>
      <c r="EM363" s="135"/>
      <c r="EN363" s="135"/>
      <c r="EO363" s="135"/>
      <c r="EP363" s="135"/>
      <c r="EQ363" s="135"/>
      <c r="ER363" s="135"/>
      <c r="ES363" s="135"/>
      <c r="ET363" s="135"/>
    </row>
    <row r="364" spans="2:150" x14ac:dyDescent="0.25"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27"/>
      <c r="O364" s="372"/>
      <c r="P364" s="367"/>
      <c r="Q364" s="367"/>
      <c r="R364" s="61">
        <v>850</v>
      </c>
      <c r="S364" s="14">
        <v>2436.346</v>
      </c>
      <c r="T364" s="14">
        <v>40.866540000000001</v>
      </c>
      <c r="U364" s="252">
        <v>2422.3439625175401</v>
      </c>
      <c r="V364" s="253">
        <v>41.186490723686383</v>
      </c>
      <c r="W364" s="2">
        <f t="shared" si="84"/>
        <v>0.5747146539309218</v>
      </c>
      <c r="X364" s="37">
        <f t="shared" si="84"/>
        <v>0.78291610615036733</v>
      </c>
      <c r="Y364" s="215">
        <f t="shared" si="87"/>
        <v>196.0570536602107</v>
      </c>
      <c r="Z364" s="217">
        <f t="shared" si="87"/>
        <v>0.10236846558743978</v>
      </c>
      <c r="AA364" s="223"/>
      <c r="AB364" s="23"/>
      <c r="AC364" s="372"/>
      <c r="AD364" s="367"/>
      <c r="AE364" s="367"/>
      <c r="AF364" s="61">
        <v>850</v>
      </c>
      <c r="AG364" s="14">
        <v>2615.732</v>
      </c>
      <c r="AH364" s="14">
        <v>40.969580000000001</v>
      </c>
      <c r="AI364" s="252">
        <v>2627.6799783434249</v>
      </c>
      <c r="AJ364" s="253">
        <v>41.218489307088596</v>
      </c>
      <c r="AK364" s="2">
        <f t="shared" si="85"/>
        <v>0.456773795764432</v>
      </c>
      <c r="AL364" s="37">
        <f t="shared" si="85"/>
        <v>0.60754664091893473</v>
      </c>
      <c r="AM364" s="215">
        <f t="shared" si="88"/>
        <v>142.75418649495026</v>
      </c>
      <c r="AN364" s="217">
        <f t="shared" si="88"/>
        <v>6.195584315532484E-2</v>
      </c>
      <c r="AO364" s="223"/>
      <c r="AP364" s="23"/>
      <c r="AQ364" s="372"/>
      <c r="AR364" s="367"/>
      <c r="AS364" s="367"/>
      <c r="AT364" s="61">
        <v>850</v>
      </c>
      <c r="AU364" s="14">
        <v>2419.2080000000001</v>
      </c>
      <c r="AV364" s="14">
        <v>40.842489999999998</v>
      </c>
      <c r="AW364" s="252">
        <v>2402.6348408677732</v>
      </c>
      <c r="AX364" s="253">
        <v>41.194827511987505</v>
      </c>
      <c r="AY364" s="2">
        <f t="shared" si="86"/>
        <v>0.68506548970683456</v>
      </c>
      <c r="AZ364" s="37">
        <f t="shared" si="86"/>
        <v>0.86267392606941207</v>
      </c>
      <c r="BA364" s="215">
        <f t="shared" si="89"/>
        <v>274.66960362211654</v>
      </c>
      <c r="BB364" s="217">
        <f t="shared" si="89"/>
        <v>0.1241417223535466</v>
      </c>
      <c r="BC364" s="223"/>
      <c r="BD364" s="23"/>
      <c r="BE364" s="135"/>
      <c r="BF364" s="135"/>
      <c r="BG364" s="135"/>
      <c r="BH364" s="135"/>
      <c r="BI364" s="135"/>
      <c r="BJ364" s="135"/>
      <c r="BK364" s="135"/>
      <c r="BL364" s="135"/>
      <c r="BM364" s="135"/>
      <c r="BN364" s="135"/>
      <c r="BO364" s="135"/>
      <c r="BP364" s="135"/>
      <c r="BQ364" s="135"/>
      <c r="BR364" s="135"/>
      <c r="BS364" s="20"/>
      <c r="BT364" s="20"/>
      <c r="BU364" s="8"/>
      <c r="BV364" s="19"/>
      <c r="BW364" s="20"/>
      <c r="BX364" s="135"/>
      <c r="BY364" s="135"/>
      <c r="BZ364" s="136"/>
      <c r="CA364" s="136"/>
      <c r="CB364" s="135"/>
      <c r="CC364" s="135"/>
      <c r="CD364" s="135"/>
      <c r="CE364" s="6"/>
      <c r="CF364" s="6"/>
      <c r="CG364" s="135"/>
      <c r="CH364" s="135"/>
      <c r="CI364" s="135"/>
      <c r="CJ364" s="135"/>
      <c r="CK364" s="135"/>
      <c r="CL364" s="135"/>
      <c r="CM364" s="135"/>
      <c r="CN364" s="135"/>
      <c r="CO364" s="135"/>
      <c r="CP364" s="135"/>
      <c r="CQ364" s="135"/>
      <c r="CR364" s="135"/>
      <c r="CS364" s="135"/>
      <c r="CT364" s="136"/>
      <c r="CU364" s="136"/>
      <c r="CV364" s="136"/>
      <c r="CW364" s="136"/>
      <c r="CX364" s="135"/>
      <c r="CY364" s="135"/>
      <c r="CZ364" s="135"/>
      <c r="DA364" s="135"/>
      <c r="DB364" s="135"/>
      <c r="DC364" s="135"/>
      <c r="DD364" s="135"/>
      <c r="DE364" s="135"/>
      <c r="DF364" s="135"/>
      <c r="DG364" s="135"/>
      <c r="DH364" s="135"/>
      <c r="DI364" s="135"/>
      <c r="DJ364" s="135"/>
      <c r="DK364" s="135"/>
      <c r="DL364" s="135"/>
      <c r="DM364" s="6"/>
      <c r="DN364" s="6"/>
      <c r="DO364" s="135"/>
      <c r="DP364" s="136"/>
      <c r="DQ364" s="136"/>
      <c r="DR364" s="135"/>
      <c r="DS364" s="135"/>
      <c r="DT364" s="135"/>
      <c r="DU364" s="135"/>
      <c r="DV364" s="135"/>
      <c r="DW364" s="135"/>
      <c r="DX364" s="135"/>
      <c r="DY364" s="135"/>
      <c r="DZ364" s="135"/>
      <c r="EA364" s="135"/>
      <c r="EB364" s="135"/>
      <c r="EC364" s="135"/>
      <c r="ED364" s="135"/>
      <c r="EE364" s="135"/>
      <c r="EF364" s="135"/>
      <c r="EG364" s="135"/>
      <c r="EH364" s="135"/>
      <c r="EI364" s="135"/>
      <c r="EJ364" s="135"/>
      <c r="EK364" s="135"/>
      <c r="EL364" s="135"/>
      <c r="EM364" s="135"/>
      <c r="EN364" s="135"/>
      <c r="EO364" s="135"/>
      <c r="EP364" s="135"/>
      <c r="EQ364" s="135"/>
      <c r="ER364" s="135"/>
      <c r="ES364" s="135"/>
      <c r="ET364" s="135"/>
    </row>
    <row r="365" spans="2:150" x14ac:dyDescent="0.25"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27"/>
      <c r="O365" s="372"/>
      <c r="P365" s="367"/>
      <c r="Q365" s="367"/>
      <c r="R365" s="61">
        <v>900</v>
      </c>
      <c r="S365" s="14">
        <v>2420.1109999999999</v>
      </c>
      <c r="T365" s="14">
        <v>40.337519999999998</v>
      </c>
      <c r="U365" s="252">
        <v>2408.120613491189</v>
      </c>
      <c r="V365" s="253">
        <v>40.648452831108649</v>
      </c>
      <c r="W365" s="2">
        <f t="shared" si="84"/>
        <v>0.49544779180834447</v>
      </c>
      <c r="X365" s="37">
        <f t="shared" si="84"/>
        <v>0.77082783252081799</v>
      </c>
      <c r="Y365" s="215">
        <f t="shared" si="87"/>
        <v>143.76936863067309</v>
      </c>
      <c r="Z365" s="217">
        <f t="shared" si="87"/>
        <v>9.6679225461241164E-2</v>
      </c>
      <c r="AA365" s="223"/>
      <c r="AB365" s="23"/>
      <c r="AC365" s="372"/>
      <c r="AD365" s="367"/>
      <c r="AE365" s="367"/>
      <c r="AF365" s="61">
        <v>900</v>
      </c>
      <c r="AG365" s="14">
        <v>2598.3310000000001</v>
      </c>
      <c r="AH365" s="14">
        <v>40.420900000000003</v>
      </c>
      <c r="AI365" s="252">
        <v>2613.9646957643295</v>
      </c>
      <c r="AJ365" s="253">
        <v>40.681339217906235</v>
      </c>
      <c r="AK365" s="2">
        <f t="shared" si="85"/>
        <v>0.60168222464071475</v>
      </c>
      <c r="AL365" s="37">
        <f t="shared" si="85"/>
        <v>0.6443182064383316</v>
      </c>
      <c r="AM365" s="215">
        <f t="shared" si="88"/>
        <v>244.41244325160889</v>
      </c>
      <c r="AN365" s="217">
        <f t="shared" si="88"/>
        <v>6.7828586223609585E-2</v>
      </c>
      <c r="AO365" s="223"/>
      <c r="AP365" s="23"/>
      <c r="AQ365" s="372"/>
      <c r="AR365" s="367"/>
      <c r="AS365" s="367"/>
      <c r="AT365" s="61">
        <v>900</v>
      </c>
      <c r="AU365" s="14">
        <v>2403.0839999999998</v>
      </c>
      <c r="AV365" s="14">
        <v>40.291359999999997</v>
      </c>
      <c r="AW365" s="252">
        <v>2388.3611366161845</v>
      </c>
      <c r="AX365" s="253">
        <v>40.656966026651439</v>
      </c>
      <c r="AY365" s="2">
        <f t="shared" si="86"/>
        <v>0.61266536599700072</v>
      </c>
      <c r="AZ365" s="37">
        <f t="shared" si="86"/>
        <v>0.9074055247860624</v>
      </c>
      <c r="BA365" s="215">
        <f t="shared" si="89"/>
        <v>216.76270621849125</v>
      </c>
      <c r="BB365" s="217">
        <f t="shared" si="89"/>
        <v>0.13366776672385461</v>
      </c>
      <c r="BC365" s="223"/>
      <c r="BD365" s="23"/>
      <c r="BE365" s="135"/>
      <c r="BF365" s="135"/>
      <c r="BG365" s="135"/>
      <c r="BH365" s="135"/>
      <c r="BI365" s="135"/>
      <c r="BJ365" s="135"/>
      <c r="BK365" s="135"/>
      <c r="BL365" s="135"/>
      <c r="BM365" s="135"/>
      <c r="BN365" s="135"/>
      <c r="BO365" s="135"/>
      <c r="BP365" s="135"/>
      <c r="BQ365" s="135"/>
      <c r="BR365" s="135"/>
      <c r="BS365" s="20"/>
      <c r="BT365" s="20"/>
      <c r="BU365" s="8"/>
      <c r="BV365" s="19"/>
      <c r="BW365" s="20"/>
      <c r="BX365" s="135"/>
      <c r="BY365" s="135"/>
      <c r="BZ365" s="136"/>
      <c r="CA365" s="136"/>
      <c r="CB365" s="135"/>
      <c r="CC365" s="135"/>
      <c r="CD365" s="135"/>
      <c r="CE365" s="6"/>
      <c r="CF365" s="6"/>
      <c r="CG365" s="135"/>
      <c r="CH365" s="135"/>
      <c r="CI365" s="135"/>
      <c r="CJ365" s="135"/>
      <c r="CK365" s="135"/>
      <c r="CL365" s="135"/>
      <c r="CM365" s="135"/>
      <c r="CN365" s="135"/>
      <c r="CO365" s="135"/>
      <c r="CP365" s="135"/>
      <c r="CQ365" s="135"/>
      <c r="CR365" s="135"/>
      <c r="CS365" s="135"/>
      <c r="CT365" s="136"/>
      <c r="CU365" s="136"/>
      <c r="CV365" s="136"/>
      <c r="CW365" s="136"/>
      <c r="CX365" s="135"/>
      <c r="CY365" s="135"/>
      <c r="CZ365" s="135"/>
      <c r="DA365" s="135"/>
      <c r="DB365" s="135"/>
      <c r="DC365" s="135"/>
      <c r="DD365" s="135"/>
      <c r="DE365" s="135"/>
      <c r="DF365" s="135"/>
      <c r="DG365" s="135"/>
      <c r="DH365" s="135"/>
      <c r="DI365" s="135"/>
      <c r="DJ365" s="135"/>
      <c r="DK365" s="135"/>
      <c r="DL365" s="135"/>
      <c r="DM365" s="6"/>
      <c r="DN365" s="6"/>
      <c r="DO365" s="135"/>
      <c r="DP365" s="136"/>
      <c r="DQ365" s="136"/>
      <c r="DR365" s="135"/>
      <c r="DS365" s="135"/>
      <c r="DT365" s="135"/>
      <c r="DU365" s="135"/>
      <c r="DV365" s="135"/>
      <c r="DW365" s="135"/>
      <c r="DX365" s="135"/>
      <c r="DY365" s="135"/>
      <c r="DZ365" s="135"/>
      <c r="EA365" s="135"/>
      <c r="EB365" s="135"/>
      <c r="EC365" s="135"/>
      <c r="ED365" s="135"/>
      <c r="EE365" s="135"/>
      <c r="EF365" s="135"/>
      <c r="EG365" s="135"/>
      <c r="EH365" s="135"/>
      <c r="EI365" s="135"/>
      <c r="EJ365" s="135"/>
      <c r="EK365" s="135"/>
      <c r="EL365" s="135"/>
      <c r="EM365" s="135"/>
      <c r="EN365" s="135"/>
      <c r="EO365" s="135"/>
      <c r="EP365" s="135"/>
      <c r="EQ365" s="135"/>
      <c r="ER365" s="135"/>
      <c r="ES365" s="135"/>
      <c r="ET365" s="135"/>
    </row>
    <row r="366" spans="2:150" x14ac:dyDescent="0.25"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27"/>
      <c r="O366" s="372"/>
      <c r="P366" s="367"/>
      <c r="Q366" s="367"/>
      <c r="R366" s="61">
        <v>950</v>
      </c>
      <c r="S366" s="14">
        <v>2405.8220000000001</v>
      </c>
      <c r="T366" s="14">
        <v>39.851439999999997</v>
      </c>
      <c r="U366" s="252">
        <v>2393.9366925123818</v>
      </c>
      <c r="V366" s="253">
        <v>40.107645931028017</v>
      </c>
      <c r="W366" s="2">
        <f t="shared" si="84"/>
        <v>0.49402272851517359</v>
      </c>
      <c r="X366" s="37">
        <f t="shared" si="84"/>
        <v>0.64290256770651322</v>
      </c>
      <c r="Y366" s="215">
        <f t="shared" si="87"/>
        <v>141.26053407523611</v>
      </c>
      <c r="Z366" s="217">
        <f t="shared" si="87"/>
        <v>6.5641479093934779E-2</v>
      </c>
      <c r="AA366" s="223"/>
      <c r="AB366" s="23"/>
      <c r="AC366" s="372"/>
      <c r="AD366" s="367"/>
      <c r="AE366" s="367"/>
      <c r="AF366" s="61">
        <v>950</v>
      </c>
      <c r="AG366" s="14">
        <v>2583.0149999999999</v>
      </c>
      <c r="AH366" s="14">
        <v>39.935090000000002</v>
      </c>
      <c r="AI366" s="252">
        <v>2600.2899857352204</v>
      </c>
      <c r="AJ366" s="253">
        <v>40.141341701665759</v>
      </c>
      <c r="AK366" s="2">
        <f t="shared" si="85"/>
        <v>0.66879153761091303</v>
      </c>
      <c r="AL366" s="37">
        <f t="shared" si="85"/>
        <v>0.51646735155913392</v>
      </c>
      <c r="AM366" s="215">
        <f t="shared" si="88"/>
        <v>298.42513215207265</v>
      </c>
      <c r="AN366" s="217">
        <f t="shared" si="88"/>
        <v>4.253976444002025E-2</v>
      </c>
      <c r="AO366" s="223"/>
      <c r="AP366" s="23"/>
      <c r="AQ366" s="372"/>
      <c r="AR366" s="367"/>
      <c r="AS366" s="367"/>
      <c r="AT366" s="61">
        <v>950</v>
      </c>
      <c r="AU366" s="14">
        <v>2388.893</v>
      </c>
      <c r="AV366" s="14">
        <v>39.801279999999998</v>
      </c>
      <c r="AW366" s="252">
        <v>2374.126710158082</v>
      </c>
      <c r="AX366" s="253">
        <v>40.116305492717878</v>
      </c>
      <c r="AY366" s="2">
        <f t="shared" si="86"/>
        <v>0.61812269707843859</v>
      </c>
      <c r="AZ366" s="37">
        <f t="shared" si="86"/>
        <v>0.79149588334314691</v>
      </c>
      <c r="BA366" s="215">
        <f t="shared" si="89"/>
        <v>218.04331569553142</v>
      </c>
      <c r="BB366" s="217">
        <f t="shared" si="89"/>
        <v>9.9241061062142602E-2</v>
      </c>
      <c r="BC366" s="223"/>
      <c r="BD366" s="23"/>
      <c r="BE366" s="135"/>
      <c r="BF366" s="135"/>
      <c r="BG366" s="135"/>
      <c r="BH366" s="135"/>
      <c r="BI366" s="135"/>
      <c r="BJ366" s="135"/>
      <c r="BK366" s="135"/>
      <c r="BL366" s="135"/>
      <c r="BM366" s="135"/>
      <c r="BN366" s="135"/>
      <c r="BO366" s="135"/>
      <c r="BP366" s="135"/>
      <c r="BQ366" s="135"/>
      <c r="BR366" s="135"/>
      <c r="BS366" s="20"/>
      <c r="BT366" s="20"/>
      <c r="BU366" s="8"/>
      <c r="BV366" s="19"/>
      <c r="BW366" s="20"/>
      <c r="BX366" s="135"/>
      <c r="BY366" s="135"/>
      <c r="BZ366" s="136"/>
      <c r="CA366" s="136"/>
      <c r="CB366" s="135"/>
      <c r="CC366" s="135"/>
      <c r="CD366" s="135"/>
      <c r="CE366" s="6"/>
      <c r="CF366" s="6"/>
      <c r="CG366" s="135"/>
      <c r="CH366" s="135"/>
      <c r="CI366" s="135"/>
      <c r="CJ366" s="135"/>
      <c r="CK366" s="135"/>
      <c r="CL366" s="135"/>
      <c r="CM366" s="135"/>
      <c r="CN366" s="135"/>
      <c r="CO366" s="135"/>
      <c r="CP366" s="135"/>
      <c r="CQ366" s="135"/>
      <c r="CR366" s="135"/>
      <c r="CS366" s="135"/>
      <c r="CT366" s="136"/>
      <c r="CU366" s="136"/>
      <c r="CV366" s="136"/>
      <c r="CW366" s="136"/>
      <c r="CX366" s="135"/>
      <c r="CY366" s="135"/>
      <c r="CZ366" s="135"/>
      <c r="DA366" s="135"/>
      <c r="DB366" s="135"/>
      <c r="DC366" s="135"/>
      <c r="DD366" s="135"/>
      <c r="DE366" s="135"/>
      <c r="DF366" s="135"/>
      <c r="DG366" s="135"/>
      <c r="DH366" s="135"/>
      <c r="DI366" s="135"/>
      <c r="DJ366" s="135"/>
      <c r="DK366" s="135"/>
      <c r="DL366" s="135"/>
      <c r="DM366" s="6"/>
      <c r="DN366" s="6"/>
      <c r="DO366" s="135"/>
      <c r="DP366" s="136"/>
      <c r="DQ366" s="136"/>
      <c r="DR366" s="135"/>
      <c r="DS366" s="135"/>
      <c r="DT366" s="135"/>
      <c r="DU366" s="135"/>
      <c r="DV366" s="135"/>
      <c r="DW366" s="135"/>
      <c r="DX366" s="135"/>
      <c r="DY366" s="135"/>
      <c r="DZ366" s="135"/>
      <c r="EA366" s="135"/>
      <c r="EB366" s="135"/>
      <c r="EC366" s="135"/>
      <c r="ED366" s="135"/>
      <c r="EE366" s="135"/>
      <c r="EF366" s="135"/>
      <c r="EG366" s="135"/>
      <c r="EH366" s="135"/>
      <c r="EI366" s="135"/>
      <c r="EJ366" s="135"/>
      <c r="EK366" s="135"/>
      <c r="EL366" s="135"/>
      <c r="EM366" s="135"/>
      <c r="EN366" s="135"/>
      <c r="EO366" s="135"/>
      <c r="EP366" s="135"/>
      <c r="EQ366" s="135"/>
      <c r="ER366" s="135"/>
      <c r="ES366" s="135"/>
      <c r="ET366" s="135"/>
    </row>
    <row r="367" spans="2:150" x14ac:dyDescent="0.25"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27"/>
      <c r="O367" s="372"/>
      <c r="P367" s="367"/>
      <c r="Q367" s="367"/>
      <c r="R367" s="61">
        <v>1000</v>
      </c>
      <c r="S367" s="14">
        <v>2391.5709999999999</v>
      </c>
      <c r="T367" s="14">
        <v>39.359349999999999</v>
      </c>
      <c r="U367" s="252">
        <v>2379.7926836197257</v>
      </c>
      <c r="V367" s="253">
        <v>39.564552894888955</v>
      </c>
      <c r="W367" s="2">
        <f t="shared" si="84"/>
        <v>0.49249285847144791</v>
      </c>
      <c r="X367" s="37">
        <f t="shared" si="84"/>
        <v>0.52135742813068742</v>
      </c>
      <c r="Y367" s="215">
        <f t="shared" si="87"/>
        <v>138.72873675383534</v>
      </c>
      <c r="Z367" s="217">
        <f t="shared" si="87"/>
        <v>4.2108228070807809E-2</v>
      </c>
      <c r="AA367" s="223"/>
      <c r="AB367" s="23"/>
      <c r="AC367" s="372"/>
      <c r="AD367" s="367"/>
      <c r="AE367" s="367"/>
      <c r="AF367" s="61">
        <v>1000</v>
      </c>
      <c r="AG367" s="14">
        <v>2567.7359999999999</v>
      </c>
      <c r="AH367" s="14">
        <v>39.447929999999999</v>
      </c>
      <c r="AI367" s="252">
        <v>2586.6563460724578</v>
      </c>
      <c r="AJ367" s="253">
        <v>39.598987922425508</v>
      </c>
      <c r="AK367" s="2">
        <f t="shared" si="85"/>
        <v>0.73684935182035693</v>
      </c>
      <c r="AL367" s="37">
        <f t="shared" si="85"/>
        <v>0.38292990893440593</v>
      </c>
      <c r="AM367" s="215">
        <f t="shared" si="88"/>
        <v>357.97949550157534</v>
      </c>
      <c r="AN367" s="217">
        <f t="shared" si="88"/>
        <v>2.2818495927510851E-2</v>
      </c>
      <c r="AO367" s="223"/>
      <c r="AP367" s="23"/>
      <c r="AQ367" s="372"/>
      <c r="AR367" s="367"/>
      <c r="AS367" s="367"/>
      <c r="AT367" s="61">
        <v>1000</v>
      </c>
      <c r="AU367" s="14">
        <v>2374.7399999999998</v>
      </c>
      <c r="AV367" s="14">
        <v>39.309800000000003</v>
      </c>
      <c r="AW367" s="252">
        <v>2359.9320493407272</v>
      </c>
      <c r="AX367" s="253">
        <v>39.5733324277276</v>
      </c>
      <c r="AY367" s="2">
        <f t="shared" si="86"/>
        <v>0.6235609228493475</v>
      </c>
      <c r="AZ367" s="37">
        <f t="shared" si="86"/>
        <v>0.67039880062375534</v>
      </c>
      <c r="BA367" s="215">
        <f t="shared" si="89"/>
        <v>219.27540272745159</v>
      </c>
      <c r="BB367" s="217">
        <f t="shared" si="89"/>
        <v>6.9449340464001127E-2</v>
      </c>
      <c r="BC367" s="223"/>
      <c r="BD367" s="23"/>
      <c r="BE367" s="135"/>
      <c r="BF367" s="135"/>
      <c r="BG367" s="135"/>
      <c r="BH367" s="135"/>
      <c r="BI367" s="135"/>
      <c r="BJ367" s="135"/>
      <c r="BK367" s="135"/>
      <c r="BL367" s="135"/>
      <c r="BM367" s="135"/>
      <c r="BN367" s="135"/>
      <c r="BO367" s="135"/>
      <c r="BP367" s="135"/>
      <c r="BQ367" s="135"/>
      <c r="BR367" s="135"/>
      <c r="BS367" s="20"/>
      <c r="BT367" s="20"/>
      <c r="BU367" s="8"/>
      <c r="BV367" s="19"/>
      <c r="BW367" s="20"/>
      <c r="BX367" s="135"/>
      <c r="BY367" s="135"/>
      <c r="BZ367" s="136"/>
      <c r="CA367" s="136"/>
      <c r="CB367" s="135"/>
      <c r="CC367" s="135"/>
      <c r="CD367" s="135"/>
      <c r="CE367" s="6"/>
      <c r="CF367" s="6"/>
      <c r="CG367" s="135"/>
      <c r="CH367" s="135"/>
      <c r="CI367" s="135"/>
      <c r="CJ367" s="135"/>
      <c r="CK367" s="135"/>
      <c r="CL367" s="135"/>
      <c r="CM367" s="135"/>
      <c r="CN367" s="135"/>
      <c r="CO367" s="135"/>
      <c r="CP367" s="135"/>
      <c r="CQ367" s="135"/>
      <c r="CR367" s="135"/>
      <c r="CS367" s="135"/>
      <c r="CT367" s="136"/>
      <c r="CU367" s="136"/>
      <c r="CV367" s="136"/>
      <c r="CW367" s="136"/>
      <c r="CX367" s="135"/>
      <c r="CY367" s="135"/>
      <c r="CZ367" s="135"/>
      <c r="DA367" s="135"/>
      <c r="DB367" s="135"/>
      <c r="DC367" s="135"/>
      <c r="DD367" s="135"/>
      <c r="DE367" s="135"/>
      <c r="DF367" s="135"/>
      <c r="DG367" s="135"/>
      <c r="DH367" s="135"/>
      <c r="DI367" s="135"/>
      <c r="DJ367" s="135"/>
      <c r="DK367" s="135"/>
      <c r="DL367" s="135"/>
      <c r="DM367" s="6"/>
      <c r="DN367" s="6"/>
      <c r="DO367" s="135"/>
      <c r="DP367" s="136"/>
      <c r="DQ367" s="136"/>
      <c r="DR367" s="135"/>
      <c r="DS367" s="135"/>
      <c r="DT367" s="135"/>
      <c r="DU367" s="135"/>
      <c r="DV367" s="135"/>
      <c r="DW367" s="135"/>
      <c r="DX367" s="135"/>
      <c r="DY367" s="135"/>
      <c r="DZ367" s="135"/>
      <c r="EA367" s="135"/>
      <c r="EB367" s="135"/>
      <c r="EC367" s="135"/>
      <c r="ED367" s="135"/>
      <c r="EE367" s="135"/>
      <c r="EF367" s="135"/>
      <c r="EG367" s="135"/>
      <c r="EH367" s="135"/>
      <c r="EI367" s="135"/>
      <c r="EJ367" s="135"/>
      <c r="EK367" s="135"/>
      <c r="EL367" s="135"/>
      <c r="EM367" s="135"/>
      <c r="EN367" s="135"/>
      <c r="EO367" s="135"/>
      <c r="EP367" s="135"/>
      <c r="EQ367" s="135"/>
      <c r="ER367" s="135"/>
      <c r="ES367" s="135"/>
      <c r="ET367" s="135"/>
    </row>
    <row r="368" spans="2:150" x14ac:dyDescent="0.25"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27"/>
      <c r="O368" s="372"/>
      <c r="P368" s="367"/>
      <c r="Q368" s="367"/>
      <c r="R368" s="61">
        <v>1050</v>
      </c>
      <c r="S368" s="14">
        <v>2377.3589999999999</v>
      </c>
      <c r="T368" s="14">
        <v>38.870069999999998</v>
      </c>
      <c r="U368" s="252">
        <v>2365.6890048129458</v>
      </c>
      <c r="V368" s="253">
        <v>39.01957277360286</v>
      </c>
      <c r="W368" s="2">
        <f t="shared" si="84"/>
        <v>0.49088064474293347</v>
      </c>
      <c r="X368" s="37">
        <f t="shared" si="84"/>
        <v>0.38462182754716367</v>
      </c>
      <c r="Y368" s="215">
        <f t="shared" si="87"/>
        <v>136.18878766586715</v>
      </c>
      <c r="Z368" s="217">
        <f t="shared" si="87"/>
        <v>2.2351079314948549E-2</v>
      </c>
      <c r="AA368" s="223"/>
      <c r="AB368" s="23"/>
      <c r="AC368" s="372"/>
      <c r="AD368" s="367"/>
      <c r="AE368" s="367"/>
      <c r="AF368" s="61">
        <v>1050</v>
      </c>
      <c r="AG368" s="14">
        <v>2552.4960000000001</v>
      </c>
      <c r="AH368" s="14">
        <v>38.96181</v>
      </c>
      <c r="AI368" s="252">
        <v>2573.0642074330403</v>
      </c>
      <c r="AJ368" s="253">
        <v>39.054684724248197</v>
      </c>
      <c r="AK368" s="2">
        <f t="shared" si="85"/>
        <v>0.80580762645819004</v>
      </c>
      <c r="AL368" s="37">
        <f t="shared" si="85"/>
        <v>0.23837374148736298</v>
      </c>
      <c r="AM368" s="215">
        <f t="shared" si="88"/>
        <v>423.05115700857192</v>
      </c>
      <c r="AN368" s="217">
        <f t="shared" si="88"/>
        <v>8.6257144041787318E-3</v>
      </c>
      <c r="AO368" s="223"/>
      <c r="AP368" s="23"/>
      <c r="AQ368" s="372"/>
      <c r="AR368" s="367"/>
      <c r="AS368" s="367"/>
      <c r="AT368" s="61">
        <v>1050</v>
      </c>
      <c r="AU368" s="14">
        <v>2360.6260000000002</v>
      </c>
      <c r="AV368" s="14">
        <v>38.821919999999999</v>
      </c>
      <c r="AW368" s="252">
        <v>2345.7775754742311</v>
      </c>
      <c r="AX368" s="253">
        <v>39.028449172568635</v>
      </c>
      <c r="AY368" s="2">
        <f t="shared" si="86"/>
        <v>0.62900368486025027</v>
      </c>
      <c r="AZ368" s="37">
        <f t="shared" si="86"/>
        <v>0.5319911343092677</v>
      </c>
      <c r="BA368" s="215">
        <f t="shared" si="89"/>
        <v>220.47571089746231</v>
      </c>
      <c r="BB368" s="217">
        <f t="shared" si="89"/>
        <v>4.2654299121885619E-2</v>
      </c>
      <c r="BC368" s="223"/>
      <c r="BD368" s="23"/>
      <c r="BE368" s="135"/>
      <c r="BF368" s="135"/>
      <c r="BG368" s="135"/>
      <c r="BH368" s="135"/>
      <c r="BI368" s="135"/>
      <c r="BJ368" s="135"/>
      <c r="BK368" s="135"/>
      <c r="BL368" s="135"/>
      <c r="BM368" s="135"/>
      <c r="BN368" s="135"/>
      <c r="BO368" s="135"/>
      <c r="BP368" s="135"/>
      <c r="BQ368" s="135"/>
      <c r="BR368" s="135"/>
      <c r="BS368" s="20"/>
      <c r="BT368" s="20"/>
      <c r="BU368" s="8"/>
      <c r="BV368" s="19"/>
      <c r="BW368" s="20"/>
      <c r="BX368" s="135"/>
      <c r="BY368" s="135"/>
      <c r="BZ368" s="136"/>
      <c r="CA368" s="136"/>
      <c r="CB368" s="135"/>
      <c r="CC368" s="135"/>
      <c r="CD368" s="135"/>
      <c r="CE368" s="6"/>
      <c r="CF368" s="6"/>
      <c r="CG368" s="135"/>
      <c r="CH368" s="135"/>
      <c r="CI368" s="135"/>
      <c r="CJ368" s="135"/>
      <c r="CK368" s="135"/>
      <c r="CL368" s="135"/>
      <c r="CM368" s="135"/>
      <c r="CN368" s="135"/>
      <c r="CO368" s="135"/>
      <c r="CP368" s="135"/>
      <c r="CQ368" s="135"/>
      <c r="CR368" s="135"/>
      <c r="CS368" s="135"/>
      <c r="CT368" s="136"/>
      <c r="CU368" s="136"/>
      <c r="CV368" s="136"/>
      <c r="CW368" s="136"/>
      <c r="CX368" s="135"/>
      <c r="CY368" s="135"/>
      <c r="CZ368" s="135"/>
      <c r="DA368" s="135"/>
      <c r="DB368" s="135"/>
      <c r="DC368" s="135"/>
      <c r="DD368" s="135"/>
      <c r="DE368" s="135"/>
      <c r="DF368" s="135"/>
      <c r="DG368" s="135"/>
      <c r="DH368" s="135"/>
      <c r="DI368" s="135"/>
      <c r="DJ368" s="135"/>
      <c r="DK368" s="135"/>
      <c r="DL368" s="135"/>
      <c r="DM368" s="6"/>
      <c r="DN368" s="6"/>
      <c r="DO368" s="135"/>
      <c r="DP368" s="136"/>
      <c r="DQ368" s="136"/>
      <c r="DR368" s="135"/>
      <c r="DS368" s="135"/>
      <c r="DT368" s="135"/>
      <c r="DU368" s="135"/>
      <c r="DV368" s="135"/>
      <c r="DW368" s="135"/>
      <c r="DX368" s="135"/>
      <c r="DY368" s="135"/>
      <c r="DZ368" s="135"/>
      <c r="EA368" s="135"/>
      <c r="EB368" s="135"/>
      <c r="EC368" s="135"/>
      <c r="ED368" s="135"/>
      <c r="EE368" s="135"/>
      <c r="EF368" s="135"/>
      <c r="EG368" s="135"/>
      <c r="EH368" s="135"/>
      <c r="EI368" s="135"/>
      <c r="EJ368" s="135"/>
      <c r="EK368" s="135"/>
      <c r="EL368" s="135"/>
      <c r="EM368" s="135"/>
      <c r="EN368" s="135"/>
      <c r="EO368" s="135"/>
      <c r="EP368" s="135"/>
      <c r="EQ368" s="135"/>
      <c r="ER368" s="135"/>
      <c r="ES368" s="135"/>
      <c r="ET368" s="135"/>
    </row>
    <row r="369" spans="2:150" x14ac:dyDescent="0.25"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27"/>
      <c r="O369" s="372"/>
      <c r="P369" s="367"/>
      <c r="Q369" s="367"/>
      <c r="R369" s="61">
        <v>1100</v>
      </c>
      <c r="S369" s="14">
        <v>2363.174</v>
      </c>
      <c r="T369" s="14">
        <v>38.383409999999998</v>
      </c>
      <c r="U369" s="252">
        <v>2351.6260195613095</v>
      </c>
      <c r="V369" s="253">
        <v>38.473035274123554</v>
      </c>
      <c r="W369" s="2">
        <f t="shared" si="84"/>
        <v>0.48866399337037819</v>
      </c>
      <c r="X369" s="37">
        <f t="shared" si="84"/>
        <v>0.23350003067355327</v>
      </c>
      <c r="Y369" s="215">
        <f t="shared" si="87"/>
        <v>133.35585221237847</v>
      </c>
      <c r="Z369" s="217">
        <f t="shared" si="87"/>
        <v>8.0326897617225019E-3</v>
      </c>
      <c r="AA369" s="223"/>
      <c r="AB369" s="23"/>
      <c r="AC369" s="372"/>
      <c r="AD369" s="367"/>
      <c r="AE369" s="367"/>
      <c r="AF369" s="61">
        <v>1100</v>
      </c>
      <c r="AG369" s="14">
        <v>2537.2840000000001</v>
      </c>
      <c r="AH369" s="14">
        <v>38.479590000000002</v>
      </c>
      <c r="AI369" s="252">
        <v>2559.5139448897899</v>
      </c>
      <c r="AJ369" s="253">
        <v>38.508769038833734</v>
      </c>
      <c r="AK369" s="2">
        <f t="shared" si="85"/>
        <v>0.87613152054676369</v>
      </c>
      <c r="AL369" s="37">
        <f t="shared" si="85"/>
        <v>7.5829910957294119E-2</v>
      </c>
      <c r="AM369" s="215">
        <f t="shared" si="88"/>
        <v>494.17044980308935</v>
      </c>
      <c r="AN369" s="217">
        <f t="shared" si="88"/>
        <v>8.5141630726043142E-4</v>
      </c>
      <c r="AO369" s="223"/>
      <c r="AP369" s="23"/>
      <c r="AQ369" s="372"/>
      <c r="AR369" s="367"/>
      <c r="AS369" s="367"/>
      <c r="AT369" s="61">
        <v>1100</v>
      </c>
      <c r="AU369" s="14">
        <v>2346.5390000000002</v>
      </c>
      <c r="AV369" s="14">
        <v>38.335729999999998</v>
      </c>
      <c r="AW369" s="252">
        <v>2331.6636548883312</v>
      </c>
      <c r="AX369" s="253">
        <v>38.481988381021267</v>
      </c>
      <c r="AY369" s="2">
        <f t="shared" si="86"/>
        <v>0.63392703516408833</v>
      </c>
      <c r="AZ369" s="37">
        <f t="shared" si="86"/>
        <v>0.38151974938593636</v>
      </c>
      <c r="BA369" s="215">
        <f t="shared" si="89"/>
        <v>221.27589219125625</v>
      </c>
      <c r="BB369" s="217">
        <f t="shared" si="89"/>
        <v>2.1391514018962759E-2</v>
      </c>
      <c r="BC369" s="223"/>
      <c r="BD369" s="23"/>
      <c r="BE369" s="135"/>
      <c r="BF369" s="135"/>
      <c r="BG369" s="135"/>
      <c r="BH369" s="135"/>
      <c r="BI369" s="135"/>
      <c r="BJ369" s="135"/>
      <c r="BK369" s="135"/>
      <c r="BL369" s="135"/>
      <c r="BM369" s="135"/>
      <c r="BN369" s="135"/>
      <c r="BO369" s="135"/>
      <c r="BP369" s="135"/>
      <c r="BQ369" s="135"/>
      <c r="BR369" s="135"/>
      <c r="BS369" s="20"/>
      <c r="BT369" s="20"/>
      <c r="BU369" s="8"/>
      <c r="BV369" s="19"/>
      <c r="BW369" s="20"/>
      <c r="BX369" s="135"/>
      <c r="BY369" s="135"/>
      <c r="BZ369" s="136"/>
      <c r="CA369" s="136"/>
      <c r="CB369" s="135"/>
      <c r="CC369" s="135"/>
      <c r="CD369" s="135"/>
      <c r="CE369" s="6"/>
      <c r="CF369" s="6"/>
      <c r="CG369" s="135"/>
      <c r="CH369" s="135"/>
      <c r="CI369" s="135"/>
      <c r="CJ369" s="135"/>
      <c r="CK369" s="135"/>
      <c r="CL369" s="135"/>
      <c r="CM369" s="135"/>
      <c r="CN369" s="135"/>
      <c r="CO369" s="135"/>
      <c r="CP369" s="135"/>
      <c r="CQ369" s="135"/>
      <c r="CR369" s="135"/>
      <c r="CS369" s="135"/>
      <c r="CT369" s="136"/>
      <c r="CU369" s="136"/>
      <c r="CV369" s="136"/>
      <c r="CW369" s="136"/>
      <c r="CX369" s="135"/>
      <c r="CY369" s="135"/>
      <c r="CZ369" s="135"/>
      <c r="DA369" s="135"/>
      <c r="DB369" s="135"/>
      <c r="DC369" s="135"/>
      <c r="DD369" s="135"/>
      <c r="DE369" s="135"/>
      <c r="DF369" s="135"/>
      <c r="DG369" s="135"/>
      <c r="DH369" s="135"/>
      <c r="DI369" s="135"/>
      <c r="DJ369" s="135"/>
      <c r="DK369" s="135"/>
      <c r="DL369" s="135"/>
      <c r="DM369" s="6"/>
      <c r="DN369" s="6"/>
      <c r="DO369" s="135"/>
      <c r="DP369" s="136"/>
      <c r="DQ369" s="136"/>
      <c r="DR369" s="135"/>
      <c r="DS369" s="135"/>
      <c r="DT369" s="135"/>
      <c r="DU369" s="135"/>
      <c r="DV369" s="135"/>
      <c r="DW369" s="135"/>
      <c r="DX369" s="135"/>
      <c r="DY369" s="135"/>
      <c r="DZ369" s="135"/>
      <c r="EA369" s="135"/>
      <c r="EB369" s="135"/>
      <c r="EC369" s="135"/>
      <c r="ED369" s="135"/>
      <c r="EE369" s="135"/>
      <c r="EF369" s="135"/>
      <c r="EG369" s="135"/>
      <c r="EH369" s="135"/>
      <c r="EI369" s="135"/>
      <c r="EJ369" s="135"/>
      <c r="EK369" s="135"/>
      <c r="EL369" s="135"/>
      <c r="EM369" s="135"/>
      <c r="EN369" s="135"/>
      <c r="EO369" s="135"/>
      <c r="EP369" s="135"/>
      <c r="EQ369" s="135"/>
      <c r="ER369" s="135"/>
      <c r="ES369" s="135"/>
      <c r="ET369" s="135"/>
    </row>
    <row r="370" spans="2:150" x14ac:dyDescent="0.25"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27"/>
      <c r="O370" s="372"/>
      <c r="P370" s="367"/>
      <c r="Q370" s="367"/>
      <c r="R370" s="61">
        <v>1150</v>
      </c>
      <c r="S370" s="14">
        <v>2349.0360000000001</v>
      </c>
      <c r="T370" s="14">
        <v>37.895449999999997</v>
      </c>
      <c r="U370" s="252">
        <v>2337.6040463246982</v>
      </c>
      <c r="V370" s="253">
        <v>37.925212747799037</v>
      </c>
      <c r="W370" s="2">
        <f t="shared" si="84"/>
        <v>0.48666575034617954</v>
      </c>
      <c r="X370" s="37">
        <f t="shared" si="84"/>
        <v>7.8539106407339965E-2</v>
      </c>
      <c r="Y370" s="215">
        <f t="shared" si="87"/>
        <v>130.68956483424824</v>
      </c>
      <c r="Z370" s="217">
        <f t="shared" si="87"/>
        <v>8.8582115654927893E-4</v>
      </c>
      <c r="AA370" s="223"/>
      <c r="AB370" s="23"/>
      <c r="AC370" s="372"/>
      <c r="AD370" s="367"/>
      <c r="AE370" s="367"/>
      <c r="AF370" s="61">
        <v>1150</v>
      </c>
      <c r="AG370" s="14">
        <v>2522.1170000000002</v>
      </c>
      <c r="AH370" s="14">
        <v>37.996079999999999</v>
      </c>
      <c r="AI370" s="252">
        <v>2546.0058875289515</v>
      </c>
      <c r="AJ370" s="253">
        <v>37.961519842184558</v>
      </c>
      <c r="AK370" s="2">
        <f t="shared" si="85"/>
        <v>0.94717602430621861</v>
      </c>
      <c r="AL370" s="37">
        <f t="shared" si="85"/>
        <v>9.0957166674671505E-2</v>
      </c>
      <c r="AM370" s="215">
        <f t="shared" si="88"/>
        <v>570.67894737088363</v>
      </c>
      <c r="AN370" s="217">
        <f t="shared" si="88"/>
        <v>1.1944045082282241E-3</v>
      </c>
      <c r="AO370" s="223"/>
      <c r="AP370" s="23"/>
      <c r="AQ370" s="372"/>
      <c r="AR370" s="367"/>
      <c r="AS370" s="367"/>
      <c r="AT370" s="61">
        <v>1150</v>
      </c>
      <c r="AU370" s="14">
        <v>2332.498</v>
      </c>
      <c r="AV370" s="14">
        <v>37.848170000000003</v>
      </c>
      <c r="AW370" s="252">
        <v>2317.5906085001275</v>
      </c>
      <c r="AX370" s="253">
        <v>37.934225027289962</v>
      </c>
      <c r="AY370" s="2">
        <f t="shared" si="86"/>
        <v>0.63911701102734375</v>
      </c>
      <c r="AZ370" s="37">
        <f t="shared" si="86"/>
        <v>0.22736905718284059</v>
      </c>
      <c r="BA370" s="215">
        <f t="shared" si="89"/>
        <v>222.23032133047306</v>
      </c>
      <c r="BB370" s="217">
        <f t="shared" si="89"/>
        <v>7.4054677218755418E-3</v>
      </c>
      <c r="BC370" s="223"/>
      <c r="BD370" s="23"/>
      <c r="BE370" s="135"/>
      <c r="BF370" s="135"/>
      <c r="BG370" s="135"/>
      <c r="BH370" s="135"/>
      <c r="BI370" s="135"/>
      <c r="BJ370" s="135"/>
      <c r="BK370" s="135"/>
      <c r="BL370" s="135"/>
      <c r="BM370" s="135"/>
      <c r="BN370" s="135"/>
      <c r="BO370" s="135"/>
      <c r="BP370" s="135"/>
      <c r="BQ370" s="135"/>
      <c r="BR370" s="135"/>
      <c r="BS370" s="20"/>
      <c r="BT370" s="20"/>
      <c r="BU370" s="8"/>
      <c r="BV370" s="19"/>
      <c r="BW370" s="20"/>
      <c r="BX370" s="135"/>
      <c r="BY370" s="135"/>
      <c r="BZ370" s="136"/>
      <c r="CA370" s="136"/>
      <c r="CB370" s="135"/>
      <c r="CC370" s="135"/>
      <c r="CD370" s="135"/>
      <c r="CE370" s="6"/>
      <c r="CF370" s="6"/>
      <c r="CG370" s="135"/>
      <c r="CH370" s="135"/>
      <c r="CI370" s="135"/>
      <c r="CJ370" s="135"/>
      <c r="CK370" s="135"/>
      <c r="CL370" s="135"/>
      <c r="CM370" s="135"/>
      <c r="CN370" s="135"/>
      <c r="CO370" s="135"/>
      <c r="CP370" s="135"/>
      <c r="CQ370" s="135"/>
      <c r="CR370" s="135"/>
      <c r="CS370" s="135"/>
      <c r="CT370" s="136"/>
      <c r="CU370" s="136"/>
      <c r="CV370" s="136"/>
      <c r="CW370" s="136"/>
      <c r="CX370" s="135"/>
      <c r="CY370" s="135"/>
      <c r="CZ370" s="135"/>
      <c r="DA370" s="135"/>
      <c r="DB370" s="135"/>
      <c r="DC370" s="135"/>
      <c r="DD370" s="135"/>
      <c r="DE370" s="135"/>
      <c r="DF370" s="135"/>
      <c r="DG370" s="135"/>
      <c r="DH370" s="135"/>
      <c r="DI370" s="135"/>
      <c r="DJ370" s="135"/>
      <c r="DK370" s="135"/>
      <c r="DL370" s="135"/>
      <c r="DM370" s="6"/>
      <c r="DN370" s="6"/>
      <c r="DO370" s="135"/>
      <c r="DP370" s="136"/>
      <c r="DQ370" s="136"/>
      <c r="DR370" s="135"/>
      <c r="DS370" s="135"/>
      <c r="DT370" s="135"/>
      <c r="DU370" s="135"/>
      <c r="DV370" s="135"/>
      <c r="DW370" s="135"/>
      <c r="DX370" s="135"/>
      <c r="DY370" s="135"/>
      <c r="DZ370" s="135"/>
      <c r="EA370" s="135"/>
      <c r="EB370" s="135"/>
      <c r="EC370" s="135"/>
      <c r="ED370" s="135"/>
      <c r="EE370" s="135"/>
      <c r="EF370" s="135"/>
      <c r="EG370" s="135"/>
      <c r="EH370" s="135"/>
      <c r="EI370" s="135"/>
      <c r="EJ370" s="135"/>
      <c r="EK370" s="135"/>
      <c r="EL370" s="135"/>
      <c r="EM370" s="135"/>
      <c r="EN370" s="135"/>
      <c r="EO370" s="135"/>
      <c r="EP370" s="135"/>
      <c r="EQ370" s="135"/>
      <c r="ER370" s="135"/>
      <c r="ES370" s="135"/>
      <c r="ET370" s="135"/>
    </row>
    <row r="371" spans="2:150" x14ac:dyDescent="0.25"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27"/>
      <c r="O371" s="372"/>
      <c r="P371" s="367"/>
      <c r="Q371" s="367"/>
      <c r="R371" s="61">
        <v>1200</v>
      </c>
      <c r="S371" s="14">
        <v>2331.1370000000002</v>
      </c>
      <c r="T371" s="14">
        <v>37.27449</v>
      </c>
      <c r="U371" s="252">
        <v>2323.6233664288866</v>
      </c>
      <c r="V371" s="253">
        <v>37.376330116504363</v>
      </c>
      <c r="W371" s="2">
        <f t="shared" si="84"/>
        <v>0.32231625902354027</v>
      </c>
      <c r="X371" s="37">
        <f t="shared" si="84"/>
        <v>0.27321665971650522</v>
      </c>
      <c r="Y371" s="215">
        <f t="shared" si="87"/>
        <v>56.454689440965119</v>
      </c>
      <c r="Z371" s="217">
        <f t="shared" si="87"/>
        <v>1.0371409329622178E-2</v>
      </c>
      <c r="AA371" s="223"/>
      <c r="AB371" s="23"/>
      <c r="AC371" s="372"/>
      <c r="AD371" s="367"/>
      <c r="AE371" s="367"/>
      <c r="AF371" s="61">
        <v>1200</v>
      </c>
      <c r="AG371" s="14">
        <v>2502.9119999999998</v>
      </c>
      <c r="AH371" s="14">
        <v>37.380859999999998</v>
      </c>
      <c r="AI371" s="252">
        <v>2532.5403264066044</v>
      </c>
      <c r="AJ371" s="253">
        <v>37.413168075808635</v>
      </c>
      <c r="AK371" s="2">
        <f t="shared" si="85"/>
        <v>1.183754219349487</v>
      </c>
      <c r="AL371" s="37">
        <f t="shared" si="85"/>
        <v>8.6429460982535622E-2</v>
      </c>
      <c r="AM371" s="215">
        <f t="shared" si="88"/>
        <v>877.83772565630511</v>
      </c>
      <c r="AN371" s="217">
        <f t="shared" si="88"/>
        <v>1.0438117624565876E-3</v>
      </c>
      <c r="AO371" s="223"/>
      <c r="AP371" s="23"/>
      <c r="AQ371" s="372"/>
      <c r="AR371" s="367"/>
      <c r="AS371" s="367"/>
      <c r="AT371" s="61">
        <v>1200</v>
      </c>
      <c r="AU371" s="14">
        <v>2314.723</v>
      </c>
      <c r="AV371" s="14">
        <v>37.227649999999997</v>
      </c>
      <c r="AW371" s="252">
        <v>2303.5587197334744</v>
      </c>
      <c r="AX371" s="253">
        <v>37.385386355010645</v>
      </c>
      <c r="AY371" s="2">
        <f t="shared" si="86"/>
        <v>0.4823160380972395</v>
      </c>
      <c r="AZ371" s="37">
        <f t="shared" si="86"/>
        <v>0.42370752655794369</v>
      </c>
      <c r="BA371" s="215">
        <f t="shared" si="89"/>
        <v>124.64115386953216</v>
      </c>
      <c r="BB371" s="217">
        <f t="shared" si="89"/>
        <v>2.4880757692045275E-2</v>
      </c>
      <c r="BC371" s="223"/>
      <c r="BD371" s="23"/>
      <c r="BE371" s="135"/>
      <c r="BF371" s="135"/>
      <c r="BG371" s="135"/>
      <c r="BH371" s="135"/>
      <c r="BI371" s="135"/>
      <c r="BJ371" s="135"/>
      <c r="BK371" s="135"/>
      <c r="BL371" s="135"/>
      <c r="BM371" s="135"/>
      <c r="BN371" s="135"/>
      <c r="BO371" s="135"/>
      <c r="BP371" s="135"/>
      <c r="BQ371" s="135"/>
      <c r="BR371" s="135"/>
      <c r="BS371" s="20"/>
      <c r="BT371" s="20"/>
      <c r="BU371" s="8"/>
      <c r="BV371" s="19"/>
      <c r="BW371" s="20"/>
      <c r="BX371" s="135"/>
      <c r="BY371" s="135"/>
      <c r="BZ371" s="136"/>
      <c r="CA371" s="136"/>
      <c r="CB371" s="135"/>
      <c r="CC371" s="135"/>
      <c r="CD371" s="135"/>
      <c r="CE371" s="6"/>
      <c r="CF371" s="6"/>
      <c r="CG371" s="135"/>
      <c r="CH371" s="135"/>
      <c r="CI371" s="135"/>
      <c r="CJ371" s="135"/>
      <c r="CK371" s="135"/>
      <c r="CL371" s="135"/>
      <c r="CM371" s="135"/>
      <c r="CN371" s="135"/>
      <c r="CO371" s="135"/>
      <c r="CP371" s="135"/>
      <c r="CQ371" s="135"/>
      <c r="CR371" s="135"/>
      <c r="CS371" s="135"/>
      <c r="CT371" s="136"/>
      <c r="CU371" s="136"/>
      <c r="CV371" s="136"/>
      <c r="CW371" s="136"/>
      <c r="CX371" s="135"/>
      <c r="CY371" s="135"/>
      <c r="CZ371" s="135"/>
      <c r="DA371" s="135"/>
      <c r="DB371" s="135"/>
      <c r="DC371" s="135"/>
      <c r="DD371" s="135"/>
      <c r="DE371" s="135"/>
      <c r="DF371" s="135"/>
      <c r="DG371" s="135"/>
      <c r="DH371" s="135"/>
      <c r="DI371" s="135"/>
      <c r="DJ371" s="135"/>
      <c r="DK371" s="135"/>
      <c r="DL371" s="135"/>
      <c r="DM371" s="6"/>
      <c r="DN371" s="6"/>
      <c r="DO371" s="135"/>
      <c r="DP371" s="136"/>
      <c r="DQ371" s="136"/>
      <c r="DR371" s="135"/>
      <c r="DS371" s="135"/>
      <c r="DT371" s="135"/>
      <c r="DU371" s="135"/>
      <c r="DV371" s="135"/>
      <c r="DW371" s="135"/>
      <c r="DX371" s="135"/>
      <c r="DY371" s="135"/>
      <c r="DZ371" s="135"/>
      <c r="EA371" s="135"/>
      <c r="EB371" s="135"/>
      <c r="EC371" s="135"/>
      <c r="ED371" s="135"/>
      <c r="EE371" s="135"/>
      <c r="EF371" s="135"/>
      <c r="EG371" s="135"/>
      <c r="EH371" s="135"/>
      <c r="EI371" s="135"/>
      <c r="EJ371" s="135"/>
      <c r="EK371" s="135"/>
      <c r="EL371" s="135"/>
      <c r="EM371" s="135"/>
      <c r="EN371" s="135"/>
      <c r="EO371" s="135"/>
      <c r="EP371" s="135"/>
      <c r="EQ371" s="135"/>
      <c r="ER371" s="135"/>
      <c r="ES371" s="135"/>
      <c r="ET371" s="135"/>
    </row>
    <row r="372" spans="2:150" x14ac:dyDescent="0.25"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27"/>
      <c r="O372" s="372"/>
      <c r="P372" s="367"/>
      <c r="Q372" s="367"/>
      <c r="R372" s="61">
        <v>1250</v>
      </c>
      <c r="S372" s="14">
        <v>2316.9349999999999</v>
      </c>
      <c r="T372" s="14">
        <v>36.778779999999998</v>
      </c>
      <c r="U372" s="252">
        <v>2309.6842305781156</v>
      </c>
      <c r="V372" s="253">
        <v>36.82657308978699</v>
      </c>
      <c r="W372" s="2">
        <f t="shared" si="84"/>
        <v>0.31294660497097859</v>
      </c>
      <c r="X372" s="37">
        <f t="shared" si="84"/>
        <v>0.12994745825444043</v>
      </c>
      <c r="Y372" s="215">
        <f t="shared" si="87"/>
        <v>52.573657209333007</v>
      </c>
      <c r="Z372" s="217">
        <f t="shared" si="87"/>
        <v>2.284179431387525E-3</v>
      </c>
      <c r="AA372" s="223"/>
      <c r="AB372" s="23"/>
      <c r="AC372" s="372"/>
      <c r="AD372" s="367"/>
      <c r="AE372" s="367"/>
      <c r="AF372" s="61">
        <v>1250</v>
      </c>
      <c r="AG372" s="14">
        <v>2487.67</v>
      </c>
      <c r="AH372" s="14">
        <v>36.889789999999998</v>
      </c>
      <c r="AI372" s="252">
        <v>2519.1175211432596</v>
      </c>
      <c r="AJ372" s="253">
        <v>36.863904877645396</v>
      </c>
      <c r="AK372" s="2">
        <f t="shared" si="85"/>
        <v>1.2641355623237633</v>
      </c>
      <c r="AL372" s="37">
        <f t="shared" si="85"/>
        <v>7.0168798343936689E-2</v>
      </c>
      <c r="AM372" s="215">
        <f t="shared" si="88"/>
        <v>988.94658605575728</v>
      </c>
      <c r="AN372" s="217">
        <f t="shared" si="88"/>
        <v>6.7003955931270172E-4</v>
      </c>
      <c r="AO372" s="223"/>
      <c r="AP372" s="23"/>
      <c r="AQ372" s="372"/>
      <c r="AR372" s="367"/>
      <c r="AS372" s="367"/>
      <c r="AT372" s="61">
        <v>1250</v>
      </c>
      <c r="AU372" s="14">
        <v>2300.6190000000001</v>
      </c>
      <c r="AV372" s="14">
        <v>36.732219999999998</v>
      </c>
      <c r="AW372" s="252">
        <v>2289.5682410725894</v>
      </c>
      <c r="AX372" s="253">
        <v>36.835660119125173</v>
      </c>
      <c r="AY372" s="2">
        <f t="shared" si="86"/>
        <v>0.48033850574174591</v>
      </c>
      <c r="AZ372" s="37">
        <f t="shared" si="86"/>
        <v>0.28160595554849288</v>
      </c>
      <c r="BA372" s="215">
        <f t="shared" si="89"/>
        <v>122.11927287174723</v>
      </c>
      <c r="BB372" s="217">
        <f t="shared" si="89"/>
        <v>1.069985824463031E-2</v>
      </c>
      <c r="BC372" s="223"/>
      <c r="BD372" s="23"/>
      <c r="BE372" s="135"/>
      <c r="BF372" s="135"/>
      <c r="BG372" s="135"/>
      <c r="BH372" s="135"/>
      <c r="BI372" s="135"/>
      <c r="BJ372" s="135"/>
      <c r="BK372" s="135"/>
      <c r="BL372" s="135"/>
      <c r="BM372" s="135"/>
      <c r="BN372" s="135"/>
      <c r="BO372" s="135"/>
      <c r="BP372" s="135"/>
      <c r="BQ372" s="135"/>
      <c r="BR372" s="135"/>
      <c r="BS372" s="20"/>
      <c r="BT372" s="20"/>
      <c r="BU372" s="8"/>
      <c r="BV372" s="19"/>
      <c r="BW372" s="20"/>
      <c r="BX372" s="135"/>
      <c r="BY372" s="135"/>
      <c r="BZ372" s="136"/>
      <c r="CA372" s="136"/>
      <c r="CB372" s="135"/>
      <c r="CC372" s="135"/>
      <c r="CD372" s="135"/>
      <c r="CE372" s="6"/>
      <c r="CF372" s="6"/>
      <c r="CG372" s="135"/>
      <c r="CH372" s="135"/>
      <c r="CI372" s="135"/>
      <c r="CJ372" s="135"/>
      <c r="CK372" s="135"/>
      <c r="CL372" s="135"/>
      <c r="CM372" s="135"/>
      <c r="CN372" s="135"/>
      <c r="CO372" s="135"/>
      <c r="CP372" s="135"/>
      <c r="CQ372" s="135"/>
      <c r="CR372" s="135"/>
      <c r="CS372" s="135"/>
      <c r="CT372" s="136"/>
      <c r="CU372" s="136"/>
      <c r="CV372" s="136"/>
      <c r="CW372" s="136"/>
      <c r="CX372" s="135"/>
      <c r="CY372" s="135"/>
      <c r="CZ372" s="135"/>
      <c r="DA372" s="135"/>
      <c r="DB372" s="135"/>
      <c r="DC372" s="135"/>
      <c r="DD372" s="135"/>
      <c r="DE372" s="135"/>
      <c r="DF372" s="135"/>
      <c r="DG372" s="135"/>
      <c r="DH372" s="135"/>
      <c r="DI372" s="135"/>
      <c r="DJ372" s="135"/>
      <c r="DK372" s="135"/>
      <c r="DL372" s="135"/>
      <c r="DM372" s="6"/>
      <c r="DN372" s="6"/>
      <c r="DO372" s="135"/>
      <c r="DP372" s="136"/>
      <c r="DQ372" s="136"/>
      <c r="DR372" s="135"/>
      <c r="DS372" s="135"/>
      <c r="DT372" s="135"/>
      <c r="DU372" s="135"/>
      <c r="DV372" s="135"/>
      <c r="DW372" s="135"/>
      <c r="DX372" s="135"/>
      <c r="DY372" s="135"/>
      <c r="DZ372" s="135"/>
      <c r="EA372" s="135"/>
      <c r="EB372" s="135"/>
      <c r="EC372" s="135"/>
      <c r="ED372" s="135"/>
      <c r="EE372" s="135"/>
      <c r="EF372" s="135"/>
      <c r="EG372" s="135"/>
      <c r="EH372" s="135"/>
      <c r="EI372" s="135"/>
      <c r="EJ372" s="135"/>
      <c r="EK372" s="135"/>
      <c r="EL372" s="135"/>
      <c r="EM372" s="135"/>
      <c r="EN372" s="135"/>
      <c r="EO372" s="135"/>
      <c r="EP372" s="135"/>
      <c r="EQ372" s="135"/>
      <c r="ER372" s="135"/>
      <c r="ES372" s="135"/>
      <c r="ET372" s="135"/>
    </row>
    <row r="373" spans="2:150" x14ac:dyDescent="0.25"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27"/>
      <c r="O373" s="372"/>
      <c r="P373" s="367"/>
      <c r="Q373" s="367"/>
      <c r="R373" s="61">
        <v>1300</v>
      </c>
      <c r="S373" s="14">
        <v>2302.7800000000002</v>
      </c>
      <c r="T373" s="14">
        <v>36.282049999999998</v>
      </c>
      <c r="U373" s="252">
        <v>2295.7868642395624</v>
      </c>
      <c r="V373" s="253">
        <v>36.276094965925694</v>
      </c>
      <c r="W373" s="2">
        <f t="shared" si="84"/>
        <v>0.3036823213870965</v>
      </c>
      <c r="X373" s="37">
        <f t="shared" si="84"/>
        <v>1.6413168699961612E-2</v>
      </c>
      <c r="Y373" s="215">
        <f t="shared" si="87"/>
        <v>48.903947763913699</v>
      </c>
      <c r="Z373" s="217">
        <f t="shared" si="87"/>
        <v>3.546243082612672E-5</v>
      </c>
      <c r="AA373" s="223"/>
      <c r="AB373" s="23"/>
      <c r="AC373" s="372"/>
      <c r="AD373" s="367"/>
      <c r="AE373" s="367"/>
      <c r="AF373" s="61">
        <v>1300</v>
      </c>
      <c r="AG373" s="14">
        <v>2472.4749999999999</v>
      </c>
      <c r="AH373" s="14">
        <v>36.397730000000003</v>
      </c>
      <c r="AI373" s="252">
        <v>2505.737705388633</v>
      </c>
      <c r="AJ373" s="253">
        <v>36.313888409500201</v>
      </c>
      <c r="AK373" s="2">
        <f t="shared" si="85"/>
        <v>1.3453201908465444</v>
      </c>
      <c r="AL373" s="37">
        <f t="shared" si="85"/>
        <v>0.23034840496866577</v>
      </c>
      <c r="AM373" s="215">
        <f t="shared" si="88"/>
        <v>1106.4075697710011</v>
      </c>
      <c r="AN373" s="217">
        <f t="shared" si="88"/>
        <v>7.0294122975364144E-3</v>
      </c>
      <c r="AO373" s="223"/>
      <c r="AP373" s="23"/>
      <c r="AQ373" s="372"/>
      <c r="AR373" s="367"/>
      <c r="AS373" s="367"/>
      <c r="AT373" s="61">
        <v>1300</v>
      </c>
      <c r="AU373" s="14">
        <v>2286.5619999999999</v>
      </c>
      <c r="AV373" s="14">
        <v>36.235720000000001</v>
      </c>
      <c r="AW373" s="252">
        <v>2275.619399484217</v>
      </c>
      <c r="AX373" s="253">
        <v>36.285201412204295</v>
      </c>
      <c r="AY373" s="2">
        <f t="shared" si="86"/>
        <v>0.47856128614850341</v>
      </c>
      <c r="AZ373" s="37">
        <f t="shared" si="86"/>
        <v>0.13655424041331019</v>
      </c>
      <c r="BA373" s="215">
        <f t="shared" si="89"/>
        <v>119.74050604801312</v>
      </c>
      <c r="BB373" s="217">
        <f t="shared" si="89"/>
        <v>2.4484101537312472E-3</v>
      </c>
      <c r="BC373" s="223"/>
      <c r="BD373" s="23"/>
      <c r="BE373" s="135"/>
      <c r="BF373" s="135"/>
      <c r="BG373" s="135"/>
      <c r="BH373" s="135"/>
      <c r="BI373" s="135"/>
      <c r="BJ373" s="135"/>
      <c r="BK373" s="135"/>
      <c r="BL373" s="135"/>
      <c r="BM373" s="135"/>
      <c r="BN373" s="135"/>
      <c r="BO373" s="135"/>
      <c r="BP373" s="135"/>
      <c r="BQ373" s="135"/>
      <c r="BR373" s="135"/>
      <c r="BS373" s="20"/>
      <c r="BT373" s="20"/>
      <c r="BU373" s="8"/>
      <c r="BV373" s="19"/>
      <c r="BW373" s="20"/>
      <c r="BX373" s="135"/>
      <c r="BY373" s="135"/>
      <c r="BZ373" s="136"/>
      <c r="CA373" s="136"/>
      <c r="CB373" s="135"/>
      <c r="CC373" s="135"/>
      <c r="CD373" s="135"/>
      <c r="CE373" s="6"/>
      <c r="CF373" s="6"/>
      <c r="CG373" s="135"/>
      <c r="CH373" s="135"/>
      <c r="CI373" s="135"/>
      <c r="CJ373" s="135"/>
      <c r="CK373" s="135"/>
      <c r="CL373" s="135"/>
      <c r="CM373" s="135"/>
      <c r="CN373" s="135"/>
      <c r="CO373" s="135"/>
      <c r="CP373" s="135"/>
      <c r="CQ373" s="135"/>
      <c r="CR373" s="135"/>
      <c r="CS373" s="135"/>
      <c r="CT373" s="136"/>
      <c r="CU373" s="136"/>
      <c r="CV373" s="136"/>
      <c r="CW373" s="136"/>
      <c r="CX373" s="135"/>
      <c r="CY373" s="135"/>
      <c r="CZ373" s="135"/>
      <c r="DA373" s="135"/>
      <c r="DB373" s="135"/>
      <c r="DC373" s="135"/>
      <c r="DD373" s="135"/>
      <c r="DE373" s="135"/>
      <c r="DF373" s="135"/>
      <c r="DG373" s="135"/>
      <c r="DH373" s="135"/>
      <c r="DI373" s="135"/>
      <c r="DJ373" s="135"/>
      <c r="DK373" s="135"/>
      <c r="DL373" s="135"/>
      <c r="DM373" s="6"/>
      <c r="DN373" s="6"/>
      <c r="DO373" s="135"/>
      <c r="DP373" s="136"/>
      <c r="DQ373" s="136"/>
      <c r="DR373" s="135"/>
      <c r="DS373" s="135"/>
      <c r="DT373" s="135"/>
      <c r="DU373" s="135"/>
      <c r="DV373" s="135"/>
      <c r="DW373" s="135"/>
      <c r="DX373" s="135"/>
      <c r="DY373" s="135"/>
      <c r="DZ373" s="135"/>
      <c r="EA373" s="135"/>
      <c r="EB373" s="135"/>
      <c r="EC373" s="135"/>
      <c r="ED373" s="135"/>
      <c r="EE373" s="135"/>
      <c r="EF373" s="135"/>
      <c r="EG373" s="135"/>
      <c r="EH373" s="135"/>
      <c r="EI373" s="135"/>
      <c r="EJ373" s="135"/>
      <c r="EK373" s="135"/>
      <c r="EL373" s="135"/>
      <c r="EM373" s="135"/>
      <c r="EN373" s="135"/>
      <c r="EO373" s="135"/>
      <c r="EP373" s="135"/>
      <c r="EQ373" s="135"/>
      <c r="ER373" s="135"/>
      <c r="ES373" s="135"/>
      <c r="ET373" s="135"/>
    </row>
    <row r="374" spans="2:150" x14ac:dyDescent="0.25"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27"/>
      <c r="O374" s="372"/>
      <c r="P374" s="367"/>
      <c r="Q374" s="367"/>
      <c r="R374" s="61">
        <v>1350</v>
      </c>
      <c r="S374" s="14">
        <v>2288.6550000000002</v>
      </c>
      <c r="T374" s="14">
        <v>35.783760000000001</v>
      </c>
      <c r="U374" s="252">
        <v>2281.9314720941011</v>
      </c>
      <c r="V374" s="253">
        <v>35.72502225977491</v>
      </c>
      <c r="W374" s="2">
        <f t="shared" si="84"/>
        <v>0.29377638420378421</v>
      </c>
      <c r="X374" s="37">
        <f t="shared" si="84"/>
        <v>0.16414636199519228</v>
      </c>
      <c r="Y374" s="215">
        <f t="shared" si="87"/>
        <v>45.20582750140418</v>
      </c>
      <c r="Z374" s="217">
        <f t="shared" si="87"/>
        <v>3.4501221267502517E-3</v>
      </c>
      <c r="AA374" s="223"/>
      <c r="AB374" s="23"/>
      <c r="AC374" s="372"/>
      <c r="AD374" s="367"/>
      <c r="AE374" s="367"/>
      <c r="AF374" s="61">
        <v>1350</v>
      </c>
      <c r="AG374" s="14">
        <v>2457.3090000000002</v>
      </c>
      <c r="AH374" s="14">
        <v>35.904139999999998</v>
      </c>
      <c r="AI374" s="252">
        <v>2492.401091349243</v>
      </c>
      <c r="AJ374" s="253">
        <v>35.763249519256711</v>
      </c>
      <c r="AK374" s="2">
        <f t="shared" si="85"/>
        <v>1.428069947623305</v>
      </c>
      <c r="AL374" s="37">
        <f t="shared" si="85"/>
        <v>0.39240734005406502</v>
      </c>
      <c r="AM374" s="215">
        <f t="shared" si="88"/>
        <v>1231.4548752635988</v>
      </c>
      <c r="AN374" s="217">
        <f t="shared" si="88"/>
        <v>1.9850127564074688E-2</v>
      </c>
      <c r="AO374" s="223"/>
      <c r="AP374" s="23"/>
      <c r="AQ374" s="372"/>
      <c r="AR374" s="367"/>
      <c r="AS374" s="367"/>
      <c r="AT374" s="61">
        <v>1350</v>
      </c>
      <c r="AU374" s="14">
        <v>2272.5340000000001</v>
      </c>
      <c r="AV374" s="14">
        <v>35.73762</v>
      </c>
      <c r="AW374" s="252">
        <v>2261.7124009026588</v>
      </c>
      <c r="AX374" s="253">
        <v>35.734138317168068</v>
      </c>
      <c r="AY374" s="2">
        <f t="shared" si="86"/>
        <v>0.47619085555337243</v>
      </c>
      <c r="AZ374" s="37">
        <f t="shared" si="86"/>
        <v>9.7423466697899169E-3</v>
      </c>
      <c r="BA374" s="215">
        <f t="shared" si="89"/>
        <v>117.10700702357755</v>
      </c>
      <c r="BB374" s="217">
        <f t="shared" si="89"/>
        <v>1.2122115342171256E-5</v>
      </c>
      <c r="BC374" s="223"/>
      <c r="BD374" s="23"/>
      <c r="BE374" s="135"/>
      <c r="BF374" s="135"/>
      <c r="BG374" s="135"/>
      <c r="BH374" s="135"/>
      <c r="BI374" s="135"/>
      <c r="BJ374" s="135"/>
      <c r="BK374" s="135"/>
      <c r="BL374" s="135"/>
      <c r="BM374" s="135"/>
      <c r="BN374" s="135"/>
      <c r="BO374" s="135"/>
      <c r="BP374" s="135"/>
      <c r="BQ374" s="135"/>
      <c r="BR374" s="135"/>
      <c r="BS374" s="20"/>
      <c r="BT374" s="20"/>
      <c r="BU374" s="8"/>
      <c r="BV374" s="19"/>
      <c r="BW374" s="20"/>
      <c r="BX374" s="135"/>
      <c r="BY374" s="135"/>
      <c r="BZ374" s="136"/>
      <c r="CA374" s="136"/>
      <c r="CB374" s="135"/>
      <c r="CC374" s="135"/>
      <c r="CD374" s="135"/>
      <c r="CE374" s="6"/>
      <c r="CF374" s="6"/>
      <c r="CG374" s="135"/>
      <c r="CH374" s="135"/>
      <c r="CI374" s="135"/>
      <c r="CJ374" s="135"/>
      <c r="CK374" s="135"/>
      <c r="CL374" s="135"/>
      <c r="CM374" s="135"/>
      <c r="CN374" s="135"/>
      <c r="CO374" s="135"/>
      <c r="CP374" s="135"/>
      <c r="CQ374" s="135"/>
      <c r="CR374" s="135"/>
      <c r="CS374" s="135"/>
      <c r="CT374" s="136"/>
      <c r="CU374" s="136"/>
      <c r="CV374" s="136"/>
      <c r="CW374" s="136"/>
      <c r="CX374" s="135"/>
      <c r="CY374" s="135"/>
      <c r="CZ374" s="135"/>
      <c r="DA374" s="135"/>
      <c r="DB374" s="135"/>
      <c r="DC374" s="135"/>
      <c r="DD374" s="135"/>
      <c r="DE374" s="135"/>
      <c r="DF374" s="135"/>
      <c r="DG374" s="135"/>
      <c r="DH374" s="135"/>
      <c r="DI374" s="135"/>
      <c r="DJ374" s="135"/>
      <c r="DK374" s="135"/>
      <c r="DL374" s="135"/>
      <c r="DM374" s="6"/>
      <c r="DN374" s="6"/>
      <c r="DO374" s="135"/>
      <c r="DP374" s="136"/>
      <c r="DQ374" s="136"/>
      <c r="DR374" s="135"/>
      <c r="DS374" s="135"/>
      <c r="DT374" s="135"/>
      <c r="DU374" s="135"/>
      <c r="DV374" s="135"/>
      <c r="DW374" s="135"/>
      <c r="DX374" s="135"/>
      <c r="DY374" s="135"/>
      <c r="DZ374" s="135"/>
      <c r="EA374" s="135"/>
      <c r="EB374" s="135"/>
      <c r="EC374" s="135"/>
      <c r="ED374" s="135"/>
      <c r="EE374" s="135"/>
      <c r="EF374" s="135"/>
      <c r="EG374" s="135"/>
      <c r="EH374" s="135"/>
      <c r="EI374" s="135"/>
      <c r="EJ374" s="135"/>
      <c r="EK374" s="135"/>
      <c r="EL374" s="135"/>
      <c r="EM374" s="135"/>
      <c r="EN374" s="135"/>
      <c r="EO374" s="135"/>
      <c r="EP374" s="135"/>
      <c r="EQ374" s="135"/>
      <c r="ER374" s="135"/>
      <c r="ES374" s="135"/>
      <c r="ET374" s="135"/>
    </row>
    <row r="375" spans="2:150" x14ac:dyDescent="0.25"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27"/>
      <c r="O375" s="372"/>
      <c r="P375" s="367"/>
      <c r="Q375" s="367"/>
      <c r="R375" s="61">
        <v>1400</v>
      </c>
      <c r="S375" s="14">
        <v>2273.2269999999999</v>
      </c>
      <c r="T375" s="14">
        <v>35.236800000000002</v>
      </c>
      <c r="U375" s="252">
        <v>2268.1182417144096</v>
      </c>
      <c r="V375" s="253">
        <v>35.173459358771915</v>
      </c>
      <c r="W375" s="2">
        <f t="shared" si="84"/>
        <v>0.22473594962536889</v>
      </c>
      <c r="X375" s="37">
        <f t="shared" si="84"/>
        <v>0.17975707563708307</v>
      </c>
      <c r="Y375" s="215">
        <f t="shared" si="87"/>
        <v>26.099411220587374</v>
      </c>
      <c r="Z375" s="217">
        <f t="shared" si="87"/>
        <v>4.012036831185322E-3</v>
      </c>
      <c r="AA375" s="223"/>
      <c r="AB375" s="23"/>
      <c r="AC375" s="372"/>
      <c r="AD375" s="367"/>
      <c r="AE375" s="367"/>
      <c r="AF375" s="61">
        <v>1400</v>
      </c>
      <c r="AG375" s="14">
        <v>2440.7399999999998</v>
      </c>
      <c r="AH375" s="14">
        <v>35.362369999999999</v>
      </c>
      <c r="AI375" s="252">
        <v>2479.1078735387573</v>
      </c>
      <c r="AJ375" s="253">
        <v>35.21209643582268</v>
      </c>
      <c r="AK375" s="2">
        <f t="shared" si="85"/>
        <v>1.5719770864064804</v>
      </c>
      <c r="AL375" s="37">
        <f t="shared" si="85"/>
        <v>0.42495331669602043</v>
      </c>
      <c r="AM375" s="215">
        <f t="shared" si="88"/>
        <v>1472.0937198860897</v>
      </c>
      <c r="AN375" s="217">
        <f t="shared" si="88"/>
        <v>2.2582144090554666E-2</v>
      </c>
      <c r="AO375" s="223"/>
      <c r="AP375" s="23"/>
      <c r="AQ375" s="372"/>
      <c r="AR375" s="367"/>
      <c r="AS375" s="367"/>
      <c r="AT375" s="61">
        <v>1400</v>
      </c>
      <c r="AU375" s="14">
        <v>2257.2130000000002</v>
      </c>
      <c r="AV375" s="14">
        <v>35.190840000000001</v>
      </c>
      <c r="AW375" s="252">
        <v>2247.8474339387735</v>
      </c>
      <c r="AX375" s="253">
        <v>35.18257658715828</v>
      </c>
      <c r="AY375" s="2">
        <f t="shared" si="86"/>
        <v>0.41491724800568985</v>
      </c>
      <c r="AZ375" s="37">
        <f t="shared" si="86"/>
        <v>2.3481715246698183E-2</v>
      </c>
      <c r="BA375" s="215">
        <f t="shared" si="89"/>
        <v>87.713827647200901</v>
      </c>
      <c r="BB375" s="217">
        <f t="shared" si="89"/>
        <v>6.8283991792722219E-5</v>
      </c>
      <c r="BC375" s="223"/>
      <c r="BD375" s="23"/>
      <c r="BE375" s="135"/>
      <c r="BF375" s="135"/>
      <c r="BG375" s="135"/>
      <c r="BH375" s="135"/>
      <c r="BI375" s="135"/>
      <c r="BJ375" s="135"/>
      <c r="BK375" s="135"/>
      <c r="BL375" s="135"/>
      <c r="BM375" s="135"/>
      <c r="BN375" s="135"/>
      <c r="BO375" s="135"/>
      <c r="BP375" s="135"/>
      <c r="BQ375" s="135"/>
      <c r="BR375" s="135"/>
      <c r="BS375" s="20"/>
      <c r="BT375" s="20"/>
      <c r="BU375" s="8"/>
      <c r="BV375" s="19"/>
      <c r="BW375" s="20"/>
      <c r="BX375" s="135"/>
      <c r="BY375" s="135"/>
      <c r="BZ375" s="136"/>
      <c r="CA375" s="136"/>
      <c r="CB375" s="135"/>
      <c r="CC375" s="135"/>
      <c r="CD375" s="135"/>
      <c r="CE375" s="6"/>
      <c r="CF375" s="6"/>
      <c r="CG375" s="135"/>
      <c r="CH375" s="135"/>
      <c r="CI375" s="135"/>
      <c r="CJ375" s="135"/>
      <c r="CK375" s="135"/>
      <c r="CL375" s="135"/>
      <c r="CM375" s="135"/>
      <c r="CN375" s="135"/>
      <c r="CO375" s="135"/>
      <c r="CP375" s="135"/>
      <c r="CQ375" s="135"/>
      <c r="CR375" s="135"/>
      <c r="CS375" s="135"/>
      <c r="CT375" s="136"/>
      <c r="CU375" s="136"/>
      <c r="CV375" s="136"/>
      <c r="CW375" s="136"/>
      <c r="CX375" s="135"/>
      <c r="CY375" s="135"/>
      <c r="CZ375" s="135"/>
      <c r="DA375" s="135"/>
      <c r="DB375" s="135"/>
      <c r="DC375" s="135"/>
      <c r="DD375" s="135"/>
      <c r="DE375" s="135"/>
      <c r="DF375" s="135"/>
      <c r="DG375" s="135"/>
      <c r="DH375" s="135"/>
      <c r="DI375" s="135"/>
      <c r="DJ375" s="135"/>
      <c r="DK375" s="135"/>
      <c r="DL375" s="135"/>
      <c r="DM375" s="6"/>
      <c r="DN375" s="6"/>
      <c r="DO375" s="135"/>
      <c r="DP375" s="136"/>
      <c r="DQ375" s="136"/>
      <c r="DR375" s="135"/>
      <c r="DS375" s="135"/>
      <c r="DT375" s="135"/>
      <c r="DU375" s="135"/>
      <c r="DV375" s="135"/>
      <c r="DW375" s="135"/>
      <c r="DX375" s="135"/>
      <c r="DY375" s="135"/>
      <c r="DZ375" s="135"/>
      <c r="EA375" s="135"/>
      <c r="EB375" s="135"/>
      <c r="EC375" s="135"/>
      <c r="ED375" s="135"/>
      <c r="EE375" s="135"/>
      <c r="EF375" s="135"/>
      <c r="EG375" s="135"/>
      <c r="EH375" s="135"/>
      <c r="EI375" s="135"/>
      <c r="EJ375" s="135"/>
      <c r="EK375" s="135"/>
      <c r="EL375" s="135"/>
      <c r="EM375" s="135"/>
      <c r="EN375" s="135"/>
      <c r="EO375" s="135"/>
      <c r="EP375" s="135"/>
      <c r="EQ375" s="135"/>
      <c r="ER375" s="135"/>
      <c r="ES375" s="135"/>
      <c r="ET375" s="135"/>
    </row>
    <row r="376" spans="2:150" x14ac:dyDescent="0.25"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27"/>
      <c r="O376" s="372"/>
      <c r="P376" s="367"/>
      <c r="Q376" s="367"/>
      <c r="R376" s="61">
        <v>1450</v>
      </c>
      <c r="S376" s="14">
        <v>2259.1869999999999</v>
      </c>
      <c r="T376" s="14">
        <v>34.744700000000002</v>
      </c>
      <c r="U376" s="252">
        <v>2254.3473466038417</v>
      </c>
      <c r="V376" s="253">
        <v>34.621492374064161</v>
      </c>
      <c r="W376" s="2">
        <f t="shared" si="84"/>
        <v>0.21422101827596191</v>
      </c>
      <c r="X376" s="37">
        <f t="shared" si="84"/>
        <v>0.35460840339919691</v>
      </c>
      <c r="Y376" s="215">
        <f t="shared" si="87"/>
        <v>23.422244994945167</v>
      </c>
      <c r="Z376" s="217">
        <f t="shared" si="87"/>
        <v>1.5180119088746067E-2</v>
      </c>
      <c r="AA376" s="223"/>
      <c r="AB376" s="23"/>
      <c r="AC376" s="372"/>
      <c r="AD376" s="367"/>
      <c r="AE376" s="367"/>
      <c r="AF376" s="61">
        <v>1450</v>
      </c>
      <c r="AG376" s="14">
        <v>2425.6579999999999</v>
      </c>
      <c r="AH376" s="14">
        <v>34.872300000000003</v>
      </c>
      <c r="AI376" s="252">
        <v>2465.8582318838603</v>
      </c>
      <c r="AJ376" s="253">
        <v>34.660518661261342</v>
      </c>
      <c r="AK376" s="2">
        <f t="shared" si="85"/>
        <v>1.6572918310767799</v>
      </c>
      <c r="AL376" s="37">
        <f t="shared" si="85"/>
        <v>0.60730533615121585</v>
      </c>
      <c r="AM376" s="215">
        <f t="shared" si="88"/>
        <v>1616.058643516146</v>
      </c>
      <c r="AN376" s="217">
        <f t="shared" si="88"/>
        <v>4.485133543793924E-2</v>
      </c>
      <c r="AO376" s="223"/>
      <c r="AP376" s="23"/>
      <c r="AQ376" s="372"/>
      <c r="AR376" s="367"/>
      <c r="AS376" s="367"/>
      <c r="AT376" s="61">
        <v>1450</v>
      </c>
      <c r="AU376" s="14">
        <v>2243.27</v>
      </c>
      <c r="AV376" s="14">
        <v>34.699730000000002</v>
      </c>
      <c r="AW376" s="252">
        <v>2234.0246729464902</v>
      </c>
      <c r="AX376" s="253">
        <v>34.630603519122459</v>
      </c>
      <c r="AY376" s="2">
        <f t="shared" si="86"/>
        <v>0.41213616967684474</v>
      </c>
      <c r="AZ376" s="37">
        <f t="shared" si="86"/>
        <v>0.19921331052876468</v>
      </c>
      <c r="BA376" s="215">
        <f t="shared" si="89"/>
        <v>85.476072326359358</v>
      </c>
      <c r="BB376" s="217">
        <f t="shared" si="89"/>
        <v>4.7784703585133067E-3</v>
      </c>
      <c r="BC376" s="223"/>
      <c r="BD376" s="23"/>
      <c r="BE376" s="135"/>
      <c r="BF376" s="135"/>
      <c r="BG376" s="135"/>
      <c r="BH376" s="135"/>
      <c r="BI376" s="135"/>
      <c r="BJ376" s="135"/>
      <c r="BK376" s="135"/>
      <c r="BL376" s="135"/>
      <c r="BM376" s="135"/>
      <c r="BN376" s="135"/>
      <c r="BO376" s="135"/>
      <c r="BP376" s="135"/>
      <c r="BQ376" s="135"/>
      <c r="BR376" s="135"/>
      <c r="BS376" s="20"/>
      <c r="BT376" s="20"/>
      <c r="BU376" s="8"/>
      <c r="BV376" s="19"/>
      <c r="BW376" s="20"/>
      <c r="BX376" s="135"/>
      <c r="BY376" s="135"/>
      <c r="BZ376" s="136"/>
      <c r="CA376" s="136"/>
      <c r="CB376" s="135"/>
      <c r="CC376" s="135"/>
      <c r="CD376" s="135"/>
      <c r="CE376" s="6"/>
      <c r="CF376" s="6"/>
      <c r="CG376" s="135"/>
      <c r="CH376" s="135"/>
      <c r="CI376" s="135"/>
      <c r="CJ376" s="135"/>
      <c r="CK376" s="135"/>
      <c r="CL376" s="135"/>
      <c r="CM376" s="135"/>
      <c r="CN376" s="135"/>
      <c r="CO376" s="135"/>
      <c r="CP376" s="135"/>
      <c r="CQ376" s="135"/>
      <c r="CR376" s="135"/>
      <c r="CS376" s="135"/>
      <c r="CT376" s="136"/>
      <c r="CU376" s="136"/>
      <c r="CV376" s="136"/>
      <c r="CW376" s="136"/>
      <c r="CX376" s="135"/>
      <c r="CY376" s="135"/>
      <c r="CZ376" s="135"/>
      <c r="DA376" s="135"/>
      <c r="DB376" s="135"/>
      <c r="DC376" s="135"/>
      <c r="DD376" s="135"/>
      <c r="DE376" s="135"/>
      <c r="DF376" s="135"/>
      <c r="DG376" s="135"/>
      <c r="DH376" s="135"/>
      <c r="DI376" s="135"/>
      <c r="DJ376" s="135"/>
      <c r="DK376" s="135"/>
      <c r="DL376" s="135"/>
      <c r="DM376" s="6"/>
      <c r="DN376" s="6"/>
      <c r="DO376" s="135"/>
      <c r="DP376" s="136"/>
      <c r="DQ376" s="136"/>
      <c r="DR376" s="135"/>
      <c r="DS376" s="135"/>
      <c r="DT376" s="135"/>
      <c r="DU376" s="135"/>
      <c r="DV376" s="135"/>
      <c r="DW376" s="135"/>
      <c r="DX376" s="135"/>
      <c r="DY376" s="135"/>
      <c r="DZ376" s="135"/>
      <c r="EA376" s="135"/>
      <c r="EB376" s="135"/>
      <c r="EC376" s="135"/>
      <c r="ED376" s="135"/>
      <c r="EE376" s="135"/>
      <c r="EF376" s="135"/>
      <c r="EG376" s="135"/>
      <c r="EH376" s="135"/>
      <c r="EI376" s="135"/>
      <c r="EJ376" s="135"/>
      <c r="EK376" s="135"/>
      <c r="EL376" s="135"/>
      <c r="EM376" s="135"/>
      <c r="EN376" s="135"/>
      <c r="EO376" s="135"/>
      <c r="EP376" s="135"/>
      <c r="EQ376" s="135"/>
      <c r="ER376" s="135"/>
      <c r="ES376" s="135"/>
      <c r="ET376" s="135"/>
    </row>
    <row r="377" spans="2:150" x14ac:dyDescent="0.25"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27"/>
      <c r="O377" s="372"/>
      <c r="P377" s="367"/>
      <c r="Q377" s="367"/>
      <c r="R377" s="61">
        <v>1500</v>
      </c>
      <c r="S377" s="14">
        <v>2245.183</v>
      </c>
      <c r="T377" s="14">
        <v>34.252040000000001</v>
      </c>
      <c r="U377" s="252">
        <v>2240.6189487065535</v>
      </c>
      <c r="V377" s="253">
        <v>34.069192325161175</v>
      </c>
      <c r="W377" s="2">
        <f t="shared" ref="W377:X381" si="90">ABS(S377-U377)/S377*100</f>
        <v>0.20328192817451771</v>
      </c>
      <c r="X377" s="37">
        <f t="shared" si="90"/>
        <v>0.53383002833940829</v>
      </c>
      <c r="Y377" s="215">
        <f t="shared" si="87"/>
        <v>20.830564209210507</v>
      </c>
      <c r="Z377" s="217">
        <f t="shared" si="87"/>
        <v>3.3433272193964851E-2</v>
      </c>
      <c r="AA377" s="223"/>
      <c r="AB377" s="23"/>
      <c r="AC377" s="372"/>
      <c r="AD377" s="367"/>
      <c r="AE377" s="367"/>
      <c r="AF377" s="61">
        <v>1500</v>
      </c>
      <c r="AG377" s="14">
        <v>2410.6109999999999</v>
      </c>
      <c r="AH377" s="14">
        <v>34.373100000000001</v>
      </c>
      <c r="AI377" s="252">
        <v>2452.6523342958371</v>
      </c>
      <c r="AJ377" s="253">
        <v>34.108590196714914</v>
      </c>
      <c r="AK377" s="2">
        <f t="shared" ref="AK377:AL381" si="91">ABS(AG377-AI377)/AG377*100</f>
        <v>1.7440115512555638</v>
      </c>
      <c r="AL377" s="37">
        <f t="shared" si="91"/>
        <v>0.76952559788057162</v>
      </c>
      <c r="AM377" s="215">
        <f t="shared" si="88"/>
        <v>1767.4737893743422</v>
      </c>
      <c r="AN377" s="217">
        <f t="shared" si="88"/>
        <v>6.9965436033915307E-2</v>
      </c>
      <c r="AO377" s="223"/>
      <c r="AP377" s="23"/>
      <c r="AQ377" s="372"/>
      <c r="AR377" s="367"/>
      <c r="AS377" s="367"/>
      <c r="AT377" s="61">
        <v>1500</v>
      </c>
      <c r="AU377" s="14">
        <v>2229.3629999999998</v>
      </c>
      <c r="AV377" s="14">
        <v>34.199440000000003</v>
      </c>
      <c r="AW377" s="252">
        <v>2220.2442805575251</v>
      </c>
      <c r="AX377" s="253">
        <v>34.078291159282458</v>
      </c>
      <c r="AY377" s="2">
        <f t="shared" ref="AY377:AZ381" si="92">ABS(AU377-AW377)/AU377*100</f>
        <v>0.40902802470816485</v>
      </c>
      <c r="AZ377" s="37">
        <f t="shared" si="92"/>
        <v>0.35424217682378767</v>
      </c>
      <c r="BA377" s="215">
        <f t="shared" si="89"/>
        <v>83.151044270565833</v>
      </c>
      <c r="BB377" s="217">
        <f t="shared" si="89"/>
        <v>1.467704160720513E-2</v>
      </c>
      <c r="BC377" s="223"/>
      <c r="BD377" s="23"/>
      <c r="BE377" s="135"/>
      <c r="BF377" s="135"/>
      <c r="BG377" s="135"/>
      <c r="BH377" s="135"/>
      <c r="BI377" s="135"/>
      <c r="BJ377" s="135"/>
      <c r="BK377" s="135"/>
      <c r="BL377" s="135"/>
      <c r="BM377" s="135"/>
      <c r="BN377" s="135"/>
      <c r="BO377" s="135"/>
      <c r="BP377" s="135"/>
      <c r="BQ377" s="135"/>
      <c r="BR377" s="135"/>
      <c r="BS377" s="20"/>
      <c r="BT377" s="20"/>
      <c r="BU377" s="8"/>
      <c r="BV377" s="19"/>
      <c r="BW377" s="20"/>
      <c r="BX377" s="135"/>
      <c r="BY377" s="135"/>
      <c r="BZ377" s="136"/>
      <c r="CA377" s="136"/>
      <c r="CB377" s="135"/>
      <c r="CC377" s="135"/>
      <c r="CD377" s="135"/>
      <c r="CE377" s="6"/>
      <c r="CF377" s="6"/>
      <c r="CG377" s="135"/>
      <c r="CH377" s="135"/>
      <c r="CI377" s="135"/>
      <c r="CJ377" s="135"/>
      <c r="CK377" s="135"/>
      <c r="CL377" s="135"/>
      <c r="CM377" s="135"/>
      <c r="CN377" s="135"/>
      <c r="CO377" s="135"/>
      <c r="CP377" s="135"/>
      <c r="CQ377" s="135"/>
      <c r="CR377" s="135"/>
      <c r="CS377" s="135"/>
      <c r="CT377" s="136"/>
      <c r="CU377" s="136"/>
      <c r="CV377" s="136"/>
      <c r="CW377" s="136"/>
      <c r="CX377" s="135"/>
      <c r="CY377" s="135"/>
      <c r="CZ377" s="135"/>
      <c r="DA377" s="135"/>
      <c r="DB377" s="135"/>
      <c r="DC377" s="135"/>
      <c r="DD377" s="135"/>
      <c r="DE377" s="135"/>
      <c r="DF377" s="135"/>
      <c r="DG377" s="135"/>
      <c r="DH377" s="135"/>
      <c r="DI377" s="135"/>
      <c r="DJ377" s="135"/>
      <c r="DK377" s="135"/>
      <c r="DL377" s="135"/>
      <c r="DM377" s="6"/>
      <c r="DN377" s="6"/>
      <c r="DO377" s="135"/>
      <c r="DP377" s="136"/>
      <c r="DQ377" s="136"/>
      <c r="DR377" s="135"/>
      <c r="DS377" s="135"/>
      <c r="DT377" s="135"/>
      <c r="DU377" s="135"/>
      <c r="DV377" s="135"/>
      <c r="DW377" s="135"/>
      <c r="DX377" s="135"/>
      <c r="DY377" s="135"/>
      <c r="DZ377" s="135"/>
      <c r="EA377" s="135"/>
      <c r="EB377" s="135"/>
      <c r="EC377" s="135"/>
      <c r="ED377" s="135"/>
      <c r="EE377" s="135"/>
      <c r="EF377" s="135"/>
      <c r="EG377" s="135"/>
      <c r="EH377" s="135"/>
      <c r="EI377" s="135"/>
      <c r="EJ377" s="135"/>
      <c r="EK377" s="135"/>
      <c r="EL377" s="135"/>
      <c r="EM377" s="135"/>
      <c r="EN377" s="135"/>
      <c r="EO377" s="135"/>
      <c r="EP377" s="135"/>
      <c r="EQ377" s="135"/>
      <c r="ER377" s="135"/>
      <c r="ES377" s="135"/>
      <c r="ET377" s="135"/>
    </row>
    <row r="378" spans="2:150" x14ac:dyDescent="0.25"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27"/>
      <c r="O378" s="372"/>
      <c r="P378" s="367"/>
      <c r="Q378" s="367"/>
      <c r="R378" s="61">
        <v>1550</v>
      </c>
      <c r="S378" s="14">
        <v>2231.2159999999999</v>
      </c>
      <c r="T378" s="14">
        <v>33.7532</v>
      </c>
      <c r="U378" s="252">
        <v>2226.9332004803887</v>
      </c>
      <c r="V378" s="253">
        <v>33.516617772829235</v>
      </c>
      <c r="W378" s="2">
        <f t="shared" si="90"/>
        <v>0.19194912189636579</v>
      </c>
      <c r="X378" s="37">
        <f t="shared" si="90"/>
        <v>0.70091791939953618</v>
      </c>
      <c r="Y378" s="215">
        <f t="shared" si="87"/>
        <v>18.342371725182069</v>
      </c>
      <c r="Z378" s="217">
        <f t="shared" si="87"/>
        <v>5.5971150213079114E-2</v>
      </c>
      <c r="AA378" s="223"/>
      <c r="AB378" s="23"/>
      <c r="AC378" s="372"/>
      <c r="AD378" s="367"/>
      <c r="AE378" s="367"/>
      <c r="AF378" s="61">
        <v>1550</v>
      </c>
      <c r="AG378" s="14">
        <v>2395.6019999999999</v>
      </c>
      <c r="AH378" s="14">
        <v>33.858969999999999</v>
      </c>
      <c r="AI378" s="252">
        <v>2439.4903387993159</v>
      </c>
      <c r="AJ378" s="253">
        <v>33.556372215582797</v>
      </c>
      <c r="AK378" s="2">
        <f t="shared" si="91"/>
        <v>1.8320379929268715</v>
      </c>
      <c r="AL378" s="37">
        <f t="shared" si="91"/>
        <v>0.89370050068623441</v>
      </c>
      <c r="AM378" s="215">
        <f t="shared" si="88"/>
        <v>1926.1862825635451</v>
      </c>
      <c r="AN378" s="217">
        <f t="shared" si="88"/>
        <v>9.1565419134199369E-2</v>
      </c>
      <c r="AO378" s="223"/>
      <c r="AP378" s="23"/>
      <c r="AQ378" s="372"/>
      <c r="AR378" s="367"/>
      <c r="AS378" s="367"/>
      <c r="AT378" s="61">
        <v>1550</v>
      </c>
      <c r="AU378" s="14">
        <v>2215.4929999999999</v>
      </c>
      <c r="AV378" s="14">
        <v>33.683689999999999</v>
      </c>
      <c r="AW378" s="252">
        <v>2206.5064097760114</v>
      </c>
      <c r="AX378" s="253">
        <v>33.525698955095933</v>
      </c>
      <c r="AY378" s="2">
        <f t="shared" si="92"/>
        <v>0.40562485297802858</v>
      </c>
      <c r="AZ378" s="37">
        <f t="shared" si="92"/>
        <v>0.46904316274156826</v>
      </c>
      <c r="BA378" s="215">
        <f t="shared" si="89"/>
        <v>80.758803853885937</v>
      </c>
      <c r="BB378" s="217">
        <f t="shared" si="89"/>
        <v>2.4961170269878392E-2</v>
      </c>
      <c r="BC378" s="223"/>
      <c r="BD378" s="23"/>
      <c r="BE378" s="135"/>
      <c r="BF378" s="135"/>
      <c r="BG378" s="135"/>
      <c r="BH378" s="135"/>
      <c r="BI378" s="135"/>
      <c r="BJ378" s="135"/>
      <c r="BK378" s="135"/>
      <c r="BL378" s="135"/>
      <c r="BM378" s="135"/>
      <c r="BN378" s="135"/>
      <c r="BO378" s="135"/>
      <c r="BP378" s="135"/>
      <c r="BQ378" s="135"/>
      <c r="BR378" s="135"/>
      <c r="BS378" s="20"/>
      <c r="BT378" s="20"/>
      <c r="BU378" s="8"/>
      <c r="BV378" s="19"/>
      <c r="BW378" s="20"/>
      <c r="BX378" s="135"/>
      <c r="BY378" s="135"/>
      <c r="BZ378" s="136"/>
      <c r="CA378" s="136"/>
      <c r="CB378" s="135"/>
      <c r="CC378" s="135"/>
      <c r="CD378" s="135"/>
      <c r="CE378" s="6"/>
      <c r="CF378" s="6"/>
      <c r="CG378" s="135"/>
      <c r="CH378" s="135"/>
      <c r="CI378" s="135"/>
      <c r="CJ378" s="135"/>
      <c r="CK378" s="135"/>
      <c r="CL378" s="135"/>
      <c r="CM378" s="135"/>
      <c r="CN378" s="135"/>
      <c r="CO378" s="135"/>
      <c r="CP378" s="135"/>
      <c r="CQ378" s="135"/>
      <c r="CR378" s="135"/>
      <c r="CS378" s="135"/>
      <c r="CT378" s="136"/>
      <c r="CU378" s="136"/>
      <c r="CV378" s="136"/>
      <c r="CW378" s="136"/>
      <c r="CX378" s="135"/>
      <c r="CY378" s="135"/>
      <c r="CZ378" s="135"/>
      <c r="DA378" s="135"/>
      <c r="DB378" s="135"/>
      <c r="DC378" s="135"/>
      <c r="DD378" s="135"/>
      <c r="DE378" s="135"/>
      <c r="DF378" s="135"/>
      <c r="DG378" s="135"/>
      <c r="DH378" s="135"/>
      <c r="DI378" s="135"/>
      <c r="DJ378" s="135"/>
      <c r="DK378" s="135"/>
      <c r="DL378" s="135"/>
      <c r="DM378" s="6"/>
      <c r="DN378" s="6"/>
      <c r="DO378" s="135"/>
      <c r="DP378" s="136"/>
      <c r="DQ378" s="136"/>
      <c r="DR378" s="135"/>
      <c r="DS378" s="135"/>
      <c r="DT378" s="135"/>
      <c r="DU378" s="135"/>
      <c r="DV378" s="135"/>
      <c r="DW378" s="135"/>
      <c r="DX378" s="135"/>
      <c r="DY378" s="135"/>
      <c r="DZ378" s="135"/>
      <c r="EA378" s="135"/>
      <c r="EB378" s="135"/>
      <c r="EC378" s="135"/>
      <c r="ED378" s="135"/>
      <c r="EE378" s="135"/>
      <c r="EF378" s="135"/>
      <c r="EG378" s="135"/>
      <c r="EH378" s="135"/>
      <c r="EI378" s="135"/>
      <c r="EJ378" s="135"/>
      <c r="EK378" s="135"/>
      <c r="EL378" s="135"/>
      <c r="EM378" s="135"/>
      <c r="EN378" s="135"/>
      <c r="EO378" s="135"/>
      <c r="EP378" s="135"/>
      <c r="EQ378" s="135"/>
      <c r="ER378" s="135"/>
      <c r="ES378" s="135"/>
      <c r="ET378" s="135"/>
    </row>
    <row r="379" spans="2:150" x14ac:dyDescent="0.25"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27"/>
      <c r="O379" s="372"/>
      <c r="P379" s="367"/>
      <c r="Q379" s="367"/>
      <c r="R379" s="61">
        <v>1600</v>
      </c>
      <c r="S379" s="14">
        <v>2217.2860000000001</v>
      </c>
      <c r="T379" s="14">
        <v>33.23563</v>
      </c>
      <c r="U379" s="252">
        <v>2213.2902466082655</v>
      </c>
      <c r="V379" s="253">
        <v>32.963816995299219</v>
      </c>
      <c r="W379" s="2">
        <f t="shared" si="90"/>
        <v>0.18020920132696117</v>
      </c>
      <c r="X379" s="37">
        <f t="shared" si="90"/>
        <v>0.81783617371111017</v>
      </c>
      <c r="Y379" s="215">
        <f t="shared" si="87"/>
        <v>15.966045167557956</v>
      </c>
      <c r="Z379" s="217">
        <f t="shared" si="87"/>
        <v>7.3882309524467255E-2</v>
      </c>
      <c r="AA379" s="223"/>
      <c r="AB379" s="23"/>
      <c r="AC379" s="372"/>
      <c r="AD379" s="367"/>
      <c r="AE379" s="367"/>
      <c r="AF379" s="61">
        <v>1600</v>
      </c>
      <c r="AG379" s="14">
        <v>2380.63</v>
      </c>
      <c r="AH379" s="14">
        <v>33.344410000000003</v>
      </c>
      <c r="AI379" s="252">
        <v>2426.3723952940454</v>
      </c>
      <c r="AJ379" s="253">
        <v>33.003915278181225</v>
      </c>
      <c r="AK379" s="2">
        <f t="shared" si="91"/>
        <v>1.921440765429542</v>
      </c>
      <c r="AL379" s="37">
        <f t="shared" si="91"/>
        <v>1.0211448390263274</v>
      </c>
      <c r="AM379" s="215">
        <f t="shared" si="88"/>
        <v>2092.3667272366984</v>
      </c>
      <c r="AN379" s="217">
        <f t="shared" si="88"/>
        <v>0.11593665558644742</v>
      </c>
      <c r="AO379" s="223"/>
      <c r="AP379" s="23"/>
      <c r="AQ379" s="372"/>
      <c r="AR379" s="367"/>
      <c r="AS379" s="367"/>
      <c r="AT379" s="61">
        <v>1600</v>
      </c>
      <c r="AU379" s="14">
        <v>2201.6610000000001</v>
      </c>
      <c r="AV379" s="14">
        <v>33.167270000000002</v>
      </c>
      <c r="AW379" s="252">
        <v>2192.8112057090366</v>
      </c>
      <c r="AX379" s="253">
        <v>32.972875948757867</v>
      </c>
      <c r="AY379" s="2">
        <f t="shared" si="92"/>
        <v>0.40195989713963559</v>
      </c>
      <c r="AZ379" s="37">
        <f t="shared" si="92"/>
        <v>0.58610205555698403</v>
      </c>
      <c r="BA379" s="215">
        <f t="shared" si="89"/>
        <v>78.318858992369684</v>
      </c>
      <c r="BB379" s="217">
        <f t="shared" si="89"/>
        <v>3.7789047158329786E-2</v>
      </c>
      <c r="BC379" s="223"/>
      <c r="BD379" s="23"/>
      <c r="BE379" s="135"/>
      <c r="BF379" s="135"/>
      <c r="BG379" s="135"/>
      <c r="BH379" s="135"/>
      <c r="BI379" s="135"/>
      <c r="BJ379" s="135"/>
      <c r="BK379" s="135"/>
      <c r="BL379" s="135"/>
      <c r="BM379" s="135"/>
      <c r="BN379" s="135"/>
      <c r="BO379" s="135"/>
      <c r="BP379" s="135"/>
      <c r="BQ379" s="135"/>
      <c r="BR379" s="135"/>
      <c r="BS379" s="20"/>
      <c r="BT379" s="20"/>
      <c r="BU379" s="8"/>
      <c r="BV379" s="19"/>
      <c r="BW379" s="20"/>
      <c r="BX379" s="135"/>
      <c r="BY379" s="135"/>
      <c r="BZ379" s="136"/>
      <c r="CA379" s="136"/>
      <c r="CB379" s="135"/>
      <c r="CC379" s="135"/>
      <c r="CD379" s="135"/>
      <c r="CE379" s="6"/>
      <c r="CF379" s="6"/>
      <c r="CG379" s="135"/>
      <c r="CH379" s="135"/>
      <c r="CI379" s="135"/>
      <c r="CJ379" s="135"/>
      <c r="CK379" s="135"/>
      <c r="CL379" s="135"/>
      <c r="CM379" s="135"/>
      <c r="CN379" s="135"/>
      <c r="CO379" s="135"/>
      <c r="CP379" s="135"/>
      <c r="CQ379" s="135"/>
      <c r="CR379" s="135"/>
      <c r="CS379" s="135"/>
      <c r="CT379" s="136"/>
      <c r="CU379" s="136"/>
      <c r="CV379" s="136"/>
      <c r="CW379" s="136"/>
      <c r="CX379" s="135"/>
      <c r="CY379" s="135"/>
      <c r="CZ379" s="135"/>
      <c r="DA379" s="135"/>
      <c r="DB379" s="135"/>
      <c r="DC379" s="135"/>
      <c r="DD379" s="135"/>
      <c r="DE379" s="135"/>
      <c r="DF379" s="135"/>
      <c r="DG379" s="135"/>
      <c r="DH379" s="135"/>
      <c r="DI379" s="135"/>
      <c r="DJ379" s="135"/>
      <c r="DK379" s="135"/>
      <c r="DL379" s="135"/>
      <c r="DM379" s="6"/>
      <c r="DN379" s="6"/>
      <c r="DO379" s="135"/>
      <c r="DP379" s="136"/>
      <c r="DQ379" s="136"/>
      <c r="DR379" s="135"/>
      <c r="DS379" s="135"/>
      <c r="DT379" s="135"/>
      <c r="DU379" s="135"/>
      <c r="DV379" s="135"/>
      <c r="DW379" s="135"/>
      <c r="DX379" s="135"/>
      <c r="DY379" s="135"/>
      <c r="DZ379" s="135"/>
      <c r="EA379" s="135"/>
      <c r="EB379" s="135"/>
      <c r="EC379" s="135"/>
      <c r="ED379" s="135"/>
      <c r="EE379" s="135"/>
      <c r="EF379" s="135"/>
      <c r="EG379" s="135"/>
      <c r="EH379" s="135"/>
      <c r="EI379" s="135"/>
      <c r="EJ379" s="135"/>
      <c r="EK379" s="135"/>
      <c r="EL379" s="135"/>
      <c r="EM379" s="135"/>
      <c r="EN379" s="135"/>
      <c r="EO379" s="135"/>
      <c r="EP379" s="135"/>
      <c r="EQ379" s="135"/>
      <c r="ER379" s="135"/>
      <c r="ES379" s="135"/>
      <c r="ET379" s="135"/>
    </row>
    <row r="380" spans="2:150" x14ac:dyDescent="0.25"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27"/>
      <c r="O380" s="372"/>
      <c r="P380" s="367"/>
      <c r="Q380" s="367"/>
      <c r="R380" s="61">
        <v>1650</v>
      </c>
      <c r="S380" s="14">
        <v>2203.395</v>
      </c>
      <c r="T380" s="14">
        <v>32.717509999999997</v>
      </c>
      <c r="U380" s="252">
        <v>2199.6902254107663</v>
      </c>
      <c r="V380" s="253">
        <v>32.410829786561223</v>
      </c>
      <c r="W380" s="2">
        <f t="shared" si="90"/>
        <v>0.16813937533822548</v>
      </c>
      <c r="X380" s="37">
        <f t="shared" si="90"/>
        <v>0.93735804906539122</v>
      </c>
      <c r="Y380" s="215">
        <f t="shared" si="87"/>
        <v>13.725354757031681</v>
      </c>
      <c r="Z380" s="217">
        <f t="shared" si="87"/>
        <v>9.4052753314852147E-2</v>
      </c>
      <c r="AA380" s="223"/>
      <c r="AB380" s="23"/>
      <c r="AC380" s="372"/>
      <c r="AD380" s="367"/>
      <c r="AE380" s="367"/>
      <c r="AF380" s="61">
        <v>1650</v>
      </c>
      <c r="AG380" s="14">
        <v>2365.6959999999999</v>
      </c>
      <c r="AH380" s="14">
        <v>32.829509999999999</v>
      </c>
      <c r="AI380" s="252">
        <v>2413.2986470126461</v>
      </c>
      <c r="AJ380" s="253">
        <v>32.451261166124439</v>
      </c>
      <c r="AK380" s="2">
        <f t="shared" si="91"/>
        <v>2.0122047385905133</v>
      </c>
      <c r="AL380" s="37">
        <f t="shared" si="91"/>
        <v>1.152161070559871</v>
      </c>
      <c r="AM380" s="215">
        <f t="shared" si="88"/>
        <v>2266.0120026105969</v>
      </c>
      <c r="AN380" s="217">
        <f t="shared" si="88"/>
        <v>0.14307218032822089</v>
      </c>
      <c r="AO380" s="223"/>
      <c r="AP380" s="23"/>
      <c r="AQ380" s="372"/>
      <c r="AR380" s="367"/>
      <c r="AS380" s="367"/>
      <c r="AT380" s="61">
        <v>1650</v>
      </c>
      <c r="AU380" s="14">
        <v>2187.8670000000002</v>
      </c>
      <c r="AV380" s="14">
        <v>32.650280000000002</v>
      </c>
      <c r="AW380" s="252">
        <v>2179.1588069960176</v>
      </c>
      <c r="AX380" s="253">
        <v>32.419862591052784</v>
      </c>
      <c r="AY380" s="2">
        <f t="shared" si="92"/>
        <v>0.39802204631189259</v>
      </c>
      <c r="AZ380" s="37">
        <f t="shared" si="92"/>
        <v>0.70571342404174908</v>
      </c>
      <c r="BA380" s="215">
        <f t="shared" si="89"/>
        <v>75.832625394611753</v>
      </c>
      <c r="BB380" s="217">
        <f t="shared" si="89"/>
        <v>5.3092182345949687E-2</v>
      </c>
      <c r="BC380" s="223"/>
      <c r="BD380" s="23"/>
      <c r="BE380" s="135"/>
      <c r="BF380" s="135"/>
      <c r="BG380" s="135"/>
      <c r="BH380" s="135"/>
      <c r="BI380" s="135"/>
      <c r="BJ380" s="135"/>
      <c r="BK380" s="135"/>
      <c r="BL380" s="135"/>
      <c r="BM380" s="135"/>
      <c r="BN380" s="135"/>
      <c r="BO380" s="135"/>
      <c r="BP380" s="135"/>
      <c r="BQ380" s="135"/>
      <c r="BR380" s="135"/>
      <c r="BS380" s="20"/>
      <c r="BT380" s="20"/>
      <c r="BU380" s="8"/>
      <c r="BV380" s="19"/>
      <c r="BW380" s="20"/>
      <c r="BX380" s="135"/>
      <c r="BY380" s="135"/>
      <c r="BZ380" s="136"/>
      <c r="CA380" s="136"/>
      <c r="CB380" s="135"/>
      <c r="CC380" s="135"/>
      <c r="CD380" s="135"/>
      <c r="CE380" s="6"/>
      <c r="CF380" s="6"/>
      <c r="CG380" s="135"/>
      <c r="CH380" s="135"/>
      <c r="CI380" s="135"/>
      <c r="CJ380" s="135"/>
      <c r="CK380" s="135"/>
      <c r="CL380" s="135"/>
      <c r="CM380" s="135"/>
      <c r="CN380" s="135"/>
      <c r="CO380" s="135"/>
      <c r="CP380" s="135"/>
      <c r="CQ380" s="135"/>
      <c r="CR380" s="135"/>
      <c r="CS380" s="135"/>
      <c r="CT380" s="136"/>
      <c r="CU380" s="136"/>
      <c r="CV380" s="136"/>
      <c r="CW380" s="136"/>
      <c r="CX380" s="135"/>
      <c r="CY380" s="135"/>
      <c r="CZ380" s="135"/>
      <c r="DA380" s="135"/>
      <c r="DB380" s="135"/>
      <c r="DC380" s="135"/>
      <c r="DD380" s="135"/>
      <c r="DE380" s="135"/>
      <c r="DF380" s="135"/>
      <c r="DG380" s="135"/>
      <c r="DH380" s="135"/>
      <c r="DI380" s="135"/>
      <c r="DJ380" s="135"/>
      <c r="DK380" s="135"/>
      <c r="DL380" s="135"/>
      <c r="DM380" s="6"/>
      <c r="DN380" s="6"/>
      <c r="DO380" s="135"/>
      <c r="DP380" s="136"/>
      <c r="DQ380" s="136"/>
      <c r="DR380" s="135"/>
      <c r="DS380" s="135"/>
      <c r="DT380" s="135"/>
      <c r="DU380" s="135"/>
      <c r="DV380" s="135"/>
      <c r="DW380" s="135"/>
      <c r="DX380" s="135"/>
      <c r="DY380" s="135"/>
      <c r="DZ380" s="135"/>
      <c r="EA380" s="135"/>
      <c r="EB380" s="135"/>
      <c r="EC380" s="135"/>
      <c r="ED380" s="135"/>
      <c r="EE380" s="135"/>
      <c r="EF380" s="135"/>
      <c r="EG380" s="135"/>
      <c r="EH380" s="135"/>
      <c r="EI380" s="135"/>
      <c r="EJ380" s="135"/>
      <c r="EK380" s="135"/>
      <c r="EL380" s="135"/>
      <c r="EM380" s="135"/>
      <c r="EN380" s="135"/>
      <c r="EO380" s="135"/>
      <c r="EP380" s="135"/>
      <c r="EQ380" s="135"/>
      <c r="ER380" s="135"/>
      <c r="ES380" s="135"/>
      <c r="ET380" s="135"/>
    </row>
    <row r="381" spans="2:150" x14ac:dyDescent="0.25"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27"/>
      <c r="O381" s="373"/>
      <c r="P381" s="368"/>
      <c r="Q381" s="368"/>
      <c r="R381" s="204">
        <v>1700</v>
      </c>
      <c r="S381" s="16">
        <v>2189.5430000000001</v>
      </c>
      <c r="T381" s="16">
        <v>32.198869999999999</v>
      </c>
      <c r="U381" s="15">
        <v>2186.1332700118151</v>
      </c>
      <c r="V381" s="17">
        <v>31.857688942003801</v>
      </c>
      <c r="W381" s="18">
        <f t="shared" si="90"/>
        <v>0.15572792990067164</v>
      </c>
      <c r="X381" s="38">
        <f t="shared" si="90"/>
        <v>1.0596056880138922</v>
      </c>
      <c r="Y381" s="18">
        <f t="shared" si="87"/>
        <v>11.626258592328512</v>
      </c>
      <c r="Z381" s="38">
        <f t="shared" si="87"/>
        <v>0.1164045143354055</v>
      </c>
      <c r="AA381" s="223"/>
      <c r="AB381" s="23"/>
      <c r="AC381" s="373"/>
      <c r="AD381" s="368"/>
      <c r="AE381" s="368"/>
      <c r="AF381" s="204">
        <v>1700</v>
      </c>
      <c r="AG381" s="16">
        <v>2350.8020000000001</v>
      </c>
      <c r="AH381" s="16">
        <v>32.31429</v>
      </c>
      <c r="AI381" s="15">
        <v>2400.2692317265319</v>
      </c>
      <c r="AJ381" s="17">
        <v>31.898444401382022</v>
      </c>
      <c r="AK381" s="18">
        <f t="shared" si="91"/>
        <v>2.1042704458534462</v>
      </c>
      <c r="AL381" s="38">
        <f t="shared" si="91"/>
        <v>1.2868783396385235</v>
      </c>
      <c r="AM381" s="18">
        <f t="shared" si="88"/>
        <v>2447.0070146863882</v>
      </c>
      <c r="AN381" s="38">
        <f t="shared" si="88"/>
        <v>0.17292756188994399</v>
      </c>
      <c r="AO381" s="223"/>
      <c r="AP381" s="23"/>
      <c r="AQ381" s="373"/>
      <c r="AR381" s="368"/>
      <c r="AS381" s="368"/>
      <c r="AT381" s="204">
        <v>1700</v>
      </c>
      <c r="AU381" s="16">
        <v>2174.1120000000001</v>
      </c>
      <c r="AV381" s="16">
        <v>32.132730000000002</v>
      </c>
      <c r="AW381" s="15">
        <v>2165.5493469890398</v>
      </c>
      <c r="AX381" s="17">
        <v>31.866692240892938</v>
      </c>
      <c r="AY381" s="18">
        <f t="shared" si="92"/>
        <v>0.3938459937188275</v>
      </c>
      <c r="AZ381" s="38">
        <f t="shared" si="92"/>
        <v>0.82793388270173163</v>
      </c>
      <c r="BA381" s="18">
        <f t="shared" si="89"/>
        <v>73.319026586107071</v>
      </c>
      <c r="BB381" s="38">
        <f t="shared" si="89"/>
        <v>7.0776089270708303E-2</v>
      </c>
      <c r="BC381" s="223"/>
      <c r="BD381" s="23"/>
      <c r="BE381" s="135"/>
      <c r="BF381" s="135"/>
      <c r="BG381" s="135"/>
      <c r="BH381" s="135"/>
      <c r="BI381" s="135"/>
      <c r="BJ381" s="135"/>
      <c r="BK381" s="135"/>
      <c r="BL381" s="135"/>
      <c r="BM381" s="135"/>
      <c r="BN381" s="135"/>
      <c r="BO381" s="135"/>
      <c r="BP381" s="135"/>
      <c r="BQ381" s="135"/>
      <c r="BR381" s="135"/>
      <c r="BS381" s="20"/>
      <c r="BT381" s="20"/>
      <c r="BU381" s="8"/>
      <c r="BV381" s="19"/>
      <c r="BW381" s="20"/>
      <c r="BX381" s="135"/>
      <c r="BY381" s="135"/>
      <c r="BZ381" s="136"/>
      <c r="CA381" s="136"/>
      <c r="CB381" s="135"/>
      <c r="CC381" s="135"/>
      <c r="CD381" s="135"/>
      <c r="CE381" s="6"/>
      <c r="CF381" s="6"/>
      <c r="CG381" s="135"/>
      <c r="CH381" s="135"/>
      <c r="CI381" s="135"/>
      <c r="CJ381" s="135"/>
      <c r="CK381" s="135"/>
      <c r="CL381" s="135"/>
      <c r="CM381" s="135"/>
      <c r="CN381" s="135"/>
      <c r="CO381" s="135"/>
      <c r="CP381" s="135"/>
      <c r="CQ381" s="135"/>
      <c r="CR381" s="135"/>
      <c r="CS381" s="135"/>
      <c r="CT381" s="136"/>
      <c r="CU381" s="136"/>
      <c r="CV381" s="136"/>
      <c r="CW381" s="136"/>
      <c r="CX381" s="135"/>
      <c r="CY381" s="135"/>
      <c r="CZ381" s="135"/>
      <c r="DA381" s="135"/>
      <c r="DB381" s="135"/>
      <c r="DC381" s="135"/>
      <c r="DD381" s="135"/>
      <c r="DE381" s="135"/>
      <c r="DF381" s="135"/>
      <c r="DG381" s="135"/>
      <c r="DH381" s="135"/>
      <c r="DI381" s="135"/>
      <c r="DJ381" s="135"/>
      <c r="DK381" s="135"/>
      <c r="DL381" s="135"/>
      <c r="DM381" s="6"/>
      <c r="DN381" s="6"/>
      <c r="DO381" s="135"/>
      <c r="DP381" s="136"/>
      <c r="DQ381" s="136"/>
      <c r="DR381" s="135"/>
      <c r="DS381" s="135"/>
      <c r="DT381" s="135"/>
      <c r="DU381" s="135"/>
      <c r="DV381" s="135"/>
      <c r="DW381" s="135"/>
      <c r="DX381" s="135"/>
      <c r="DY381" s="135"/>
      <c r="DZ381" s="135"/>
      <c r="EA381" s="135"/>
      <c r="EB381" s="135"/>
      <c r="EC381" s="135"/>
      <c r="ED381" s="135"/>
      <c r="EE381" s="135"/>
      <c r="EF381" s="135"/>
      <c r="EG381" s="135"/>
      <c r="EH381" s="135"/>
      <c r="EI381" s="135"/>
      <c r="EJ381" s="135"/>
      <c r="EK381" s="135"/>
      <c r="EL381" s="135"/>
      <c r="EM381" s="135"/>
      <c r="EN381" s="135"/>
      <c r="EO381" s="135"/>
      <c r="EP381" s="135"/>
      <c r="EQ381" s="135"/>
      <c r="ER381" s="135"/>
      <c r="ES381" s="135"/>
      <c r="ET381" s="135"/>
    </row>
    <row r="382" spans="2:150" x14ac:dyDescent="0.25"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27"/>
      <c r="O382" s="371">
        <v>31</v>
      </c>
      <c r="P382" s="366">
        <v>1071</v>
      </c>
      <c r="Q382" s="366">
        <v>0.32</v>
      </c>
      <c r="R382" s="61">
        <v>0</v>
      </c>
      <c r="S382" s="14">
        <v>2682</v>
      </c>
      <c r="T382" s="14">
        <v>48.333329999999997</v>
      </c>
      <c r="U382" s="252">
        <v>2668.1241738175149</v>
      </c>
      <c r="V382" s="253">
        <v>48.355044272056276</v>
      </c>
      <c r="W382" s="2">
        <f>ABS(S382-U382)/S382*100</f>
        <v>0.51736861232233677</v>
      </c>
      <c r="X382" s="37">
        <f>ABS(T382-V382)/T382*100</f>
        <v>4.4926083214790025E-2</v>
      </c>
      <c r="Y382" s="215">
        <f t="shared" si="87"/>
        <v>192.53855224653822</v>
      </c>
      <c r="Z382" s="217">
        <f t="shared" si="87"/>
        <v>4.7150961093410214E-4</v>
      </c>
      <c r="AA382" s="223"/>
      <c r="AB382" s="23"/>
      <c r="AC382" s="371">
        <v>31</v>
      </c>
      <c r="AD382" s="366">
        <v>1174.2</v>
      </c>
      <c r="AE382" s="366">
        <v>0.3044</v>
      </c>
      <c r="AF382" s="61">
        <v>0</v>
      </c>
      <c r="AG382" s="14">
        <v>2890.5</v>
      </c>
      <c r="AH382" s="14">
        <v>48.333329999999997</v>
      </c>
      <c r="AI382" s="252">
        <v>2877.3958319879143</v>
      </c>
      <c r="AJ382" s="253">
        <v>48.35738357172221</v>
      </c>
      <c r="AK382" s="2">
        <f>ABS(AG382-AI382)/AG382*100</f>
        <v>0.45335298433093463</v>
      </c>
      <c r="AL382" s="37">
        <f>ABS(AH382-AJ382)/AH382*100</f>
        <v>4.9766013891889942E-2</v>
      </c>
      <c r="AM382" s="215">
        <f t="shared" si="88"/>
        <v>171.71921928896919</v>
      </c>
      <c r="AN382" s="217">
        <f t="shared" si="88"/>
        <v>5.7857431259564522E-4</v>
      </c>
      <c r="AO382" s="223"/>
      <c r="AP382" s="23"/>
      <c r="AQ382" s="371">
        <v>39</v>
      </c>
      <c r="AR382" s="366">
        <v>1071</v>
      </c>
      <c r="AS382" s="366">
        <v>0.3044</v>
      </c>
      <c r="AT382" s="61">
        <v>0</v>
      </c>
      <c r="AU382" s="14">
        <v>2660.1</v>
      </c>
      <c r="AV382" s="14">
        <v>48.333329999999997</v>
      </c>
      <c r="AW382" s="252">
        <v>2646.5855736846001</v>
      </c>
      <c r="AX382" s="253">
        <v>48.349189886689459</v>
      </c>
      <c r="AY382" s="2">
        <f>ABS(AU382-AW382)/AU382*100</f>
        <v>0.50804204035185752</v>
      </c>
      <c r="AZ382" s="37">
        <f>ABS(AV382-AX382)/AV382*100</f>
        <v>3.2813560930856918E-2</v>
      </c>
      <c r="BA382" s="215">
        <f t="shared" si="89"/>
        <v>182.63971863436953</v>
      </c>
      <c r="BB382" s="217">
        <f t="shared" si="89"/>
        <v>2.5153600580257848E-4</v>
      </c>
      <c r="BC382" s="223"/>
      <c r="BD382" s="23"/>
      <c r="BE382" s="135"/>
      <c r="BF382" s="135"/>
      <c r="BG382" s="135"/>
      <c r="BH382" s="135"/>
      <c r="BI382" s="135"/>
      <c r="BJ382" s="135"/>
      <c r="BK382" s="135"/>
      <c r="BL382" s="135"/>
      <c r="BM382" s="135"/>
      <c r="BN382" s="135"/>
      <c r="BO382" s="135"/>
      <c r="BP382" s="135"/>
      <c r="BQ382" s="135"/>
      <c r="BR382" s="135"/>
      <c r="BS382" s="20"/>
      <c r="BT382" s="20"/>
      <c r="BU382" s="8"/>
      <c r="BV382" s="19"/>
      <c r="BW382" s="20"/>
      <c r="BX382" s="135"/>
      <c r="BY382" s="135"/>
      <c r="BZ382" s="136"/>
      <c r="CA382" s="136"/>
      <c r="CB382" s="135"/>
      <c r="CC382" s="135"/>
      <c r="CD382" s="135"/>
      <c r="CE382" s="6"/>
      <c r="CF382" s="6"/>
      <c r="CG382" s="135"/>
      <c r="CH382" s="135"/>
      <c r="CI382" s="135"/>
      <c r="CJ382" s="135"/>
      <c r="CK382" s="135"/>
      <c r="CL382" s="135"/>
      <c r="CM382" s="135"/>
      <c r="CN382" s="135"/>
      <c r="CO382" s="135"/>
      <c r="CP382" s="135"/>
      <c r="CQ382" s="135"/>
      <c r="CR382" s="135"/>
      <c r="CS382" s="135"/>
      <c r="CT382" s="136"/>
      <c r="CU382" s="136"/>
      <c r="CV382" s="136"/>
      <c r="CW382" s="136"/>
      <c r="CX382" s="135"/>
      <c r="CY382" s="135"/>
      <c r="CZ382" s="135"/>
      <c r="DA382" s="135"/>
      <c r="DB382" s="135"/>
      <c r="DC382" s="135"/>
      <c r="DD382" s="135"/>
      <c r="DE382" s="135"/>
      <c r="DF382" s="135"/>
      <c r="DG382" s="135"/>
      <c r="DH382" s="135"/>
      <c r="DI382" s="135"/>
      <c r="DJ382" s="135"/>
      <c r="DK382" s="135"/>
      <c r="DL382" s="135"/>
      <c r="DM382" s="6"/>
      <c r="DN382" s="6"/>
      <c r="DO382" s="135"/>
      <c r="DP382" s="136"/>
      <c r="DQ382" s="136"/>
      <c r="DR382" s="135"/>
      <c r="DS382" s="135"/>
      <c r="DT382" s="135"/>
      <c r="DU382" s="135"/>
      <c r="DV382" s="135"/>
      <c r="DW382" s="135"/>
      <c r="DX382" s="135"/>
      <c r="DY382" s="135"/>
      <c r="DZ382" s="135"/>
      <c r="EA382" s="135"/>
      <c r="EB382" s="135"/>
      <c r="EC382" s="135"/>
      <c r="ED382" s="135"/>
      <c r="EE382" s="135"/>
      <c r="EF382" s="135"/>
      <c r="EG382" s="135"/>
      <c r="EH382" s="135"/>
      <c r="EI382" s="135"/>
      <c r="EJ382" s="135"/>
      <c r="EK382" s="135"/>
      <c r="EL382" s="135"/>
      <c r="EM382" s="135"/>
      <c r="EN382" s="135"/>
      <c r="EO382" s="135"/>
      <c r="EP382" s="135"/>
      <c r="EQ382" s="135"/>
      <c r="ER382" s="135"/>
      <c r="ES382" s="135"/>
      <c r="ET382" s="135"/>
    </row>
    <row r="383" spans="2:150" x14ac:dyDescent="0.25"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27"/>
      <c r="O383" s="372"/>
      <c r="P383" s="367"/>
      <c r="Q383" s="367"/>
      <c r="R383" s="61">
        <v>50</v>
      </c>
      <c r="S383" s="14">
        <v>2674.61</v>
      </c>
      <c r="T383" s="14">
        <v>48.1355</v>
      </c>
      <c r="U383" s="252">
        <v>2653.5159686703873</v>
      </c>
      <c r="V383" s="253">
        <v>48.205178085474728</v>
      </c>
      <c r="W383" s="2">
        <f t="shared" ref="W383:X446" si="93">ABS(S383-U383)/S383*100</f>
        <v>0.78867690353407738</v>
      </c>
      <c r="X383" s="37">
        <f t="shared" si="93"/>
        <v>0.14475404945357878</v>
      </c>
      <c r="Y383" s="215">
        <f t="shared" si="87"/>
        <v>444.95815773468593</v>
      </c>
      <c r="Z383" s="217">
        <f t="shared" si="87"/>
        <v>4.8550355954234212E-3</v>
      </c>
      <c r="AA383" s="223"/>
      <c r="AB383" s="23"/>
      <c r="AC383" s="372"/>
      <c r="AD383" s="367"/>
      <c r="AE383" s="367"/>
      <c r="AF383" s="61">
        <v>50</v>
      </c>
      <c r="AG383" s="14">
        <v>2882.5740000000001</v>
      </c>
      <c r="AH383" s="14">
        <v>48.141489999999997</v>
      </c>
      <c r="AI383" s="252">
        <v>2863.3096474832478</v>
      </c>
      <c r="AJ383" s="253">
        <v>48.209765163408917</v>
      </c>
      <c r="AK383" s="2">
        <f t="shared" ref="AK383:AL446" si="94">ABS(AG383-AI383)/AG383*100</f>
        <v>0.66830383250359904</v>
      </c>
      <c r="AL383" s="37">
        <f t="shared" si="94"/>
        <v>0.1418218742480136</v>
      </c>
      <c r="AM383" s="215">
        <f t="shared" si="88"/>
        <v>371.11527788970056</v>
      </c>
      <c r="AN383" s="217">
        <f t="shared" si="88"/>
        <v>4.6614979385147335E-3</v>
      </c>
      <c r="AO383" s="223"/>
      <c r="AP383" s="23"/>
      <c r="AQ383" s="372"/>
      <c r="AR383" s="367"/>
      <c r="AS383" s="367"/>
      <c r="AT383" s="61">
        <v>50</v>
      </c>
      <c r="AU383" s="14">
        <v>2652.768</v>
      </c>
      <c r="AV383" s="14">
        <v>48.135860000000001</v>
      </c>
      <c r="AW383" s="252">
        <v>2631.9244234731427</v>
      </c>
      <c r="AX383" s="253">
        <v>48.201821720368919</v>
      </c>
      <c r="AY383" s="2">
        <f t="shared" ref="AY383:AZ446" si="95">ABS(AU383-AW383)/AU383*100</f>
        <v>0.78572934108287285</v>
      </c>
      <c r="AZ383" s="37">
        <f t="shared" si="95"/>
        <v>0.13703239200238243</v>
      </c>
      <c r="BA383" s="215">
        <f t="shared" si="89"/>
        <v>434.45468243095684</v>
      </c>
      <c r="BB383" s="217">
        <f t="shared" si="89"/>
        <v>4.350948554027333E-3</v>
      </c>
      <c r="BC383" s="223"/>
      <c r="BD383" s="23"/>
      <c r="BE383" s="135"/>
      <c r="BF383" s="135"/>
      <c r="BG383" s="135"/>
      <c r="BH383" s="135"/>
      <c r="BI383" s="135"/>
      <c r="BJ383" s="135"/>
      <c r="BK383" s="135"/>
      <c r="BL383" s="135"/>
      <c r="BM383" s="135"/>
      <c r="BN383" s="135"/>
      <c r="BO383" s="135"/>
      <c r="BP383" s="135"/>
      <c r="BQ383" s="135"/>
      <c r="BR383" s="135"/>
      <c r="BS383" s="20"/>
      <c r="BT383" s="20"/>
      <c r="BU383" s="8"/>
      <c r="BV383" s="19"/>
      <c r="BW383" s="20"/>
      <c r="BX383" s="135"/>
      <c r="BY383" s="135"/>
      <c r="BZ383" s="136"/>
      <c r="CA383" s="136"/>
      <c r="CB383" s="135"/>
      <c r="CC383" s="135"/>
      <c r="CD383" s="135"/>
      <c r="CE383" s="6"/>
      <c r="CF383" s="6"/>
      <c r="CG383" s="135"/>
      <c r="CH383" s="135"/>
      <c r="CI383" s="135"/>
      <c r="CJ383" s="135"/>
      <c r="CK383" s="135"/>
      <c r="CL383" s="135"/>
      <c r="CM383" s="135"/>
      <c r="CN383" s="135"/>
      <c r="CO383" s="135"/>
      <c r="CP383" s="135"/>
      <c r="CQ383" s="135"/>
      <c r="CR383" s="135"/>
      <c r="CS383" s="135"/>
      <c r="CT383" s="136"/>
      <c r="CU383" s="136"/>
      <c r="CV383" s="136"/>
      <c r="CW383" s="136"/>
      <c r="CX383" s="135"/>
      <c r="CY383" s="135"/>
      <c r="CZ383" s="135"/>
      <c r="DA383" s="135"/>
      <c r="DB383" s="135"/>
      <c r="DC383" s="135"/>
      <c r="DD383" s="135"/>
      <c r="DE383" s="135"/>
      <c r="DF383" s="135"/>
      <c r="DG383" s="135"/>
      <c r="DH383" s="135"/>
      <c r="DI383" s="135"/>
      <c r="DJ383" s="135"/>
      <c r="DK383" s="135"/>
      <c r="DL383" s="135"/>
      <c r="DM383" s="6"/>
      <c r="DN383" s="6"/>
      <c r="DO383" s="135"/>
      <c r="DP383" s="136"/>
      <c r="DQ383" s="136"/>
      <c r="DR383" s="135"/>
      <c r="DS383" s="135"/>
      <c r="DT383" s="135"/>
      <c r="DU383" s="135"/>
      <c r="DV383" s="135"/>
      <c r="DW383" s="135"/>
      <c r="DX383" s="135"/>
      <c r="DY383" s="135"/>
      <c r="DZ383" s="135"/>
      <c r="EA383" s="135"/>
      <c r="EB383" s="135"/>
      <c r="EC383" s="135"/>
      <c r="ED383" s="135"/>
      <c r="EE383" s="135"/>
      <c r="EF383" s="135"/>
      <c r="EG383" s="135"/>
      <c r="EH383" s="135"/>
      <c r="EI383" s="135"/>
      <c r="EJ383" s="135"/>
      <c r="EK383" s="135"/>
      <c r="EL383" s="135"/>
      <c r="EM383" s="135"/>
      <c r="EN383" s="135"/>
      <c r="EO383" s="135"/>
      <c r="EP383" s="135"/>
      <c r="EQ383" s="135"/>
      <c r="ER383" s="135"/>
      <c r="ES383" s="135"/>
      <c r="ET383" s="135"/>
    </row>
    <row r="384" spans="2:150" x14ac:dyDescent="0.25"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27"/>
      <c r="O384" s="372"/>
      <c r="P384" s="367"/>
      <c r="Q384" s="367"/>
      <c r="R384" s="61">
        <v>100</v>
      </c>
      <c r="S384" s="14">
        <v>2647.7190000000001</v>
      </c>
      <c r="T384" s="14">
        <v>47.38984</v>
      </c>
      <c r="U384" s="252">
        <v>2638.8921722667137</v>
      </c>
      <c r="V384" s="253">
        <v>47.985024745210914</v>
      </c>
      <c r="W384" s="2">
        <f t="shared" si="93"/>
        <v>0.33337479291746352</v>
      </c>
      <c r="X384" s="37">
        <f t="shared" si="93"/>
        <v>1.2559332236844751</v>
      </c>
      <c r="Y384" s="215">
        <f t="shared" si="87"/>
        <v>77.912887833112805</v>
      </c>
      <c r="Z384" s="217">
        <f t="shared" si="87"/>
        <v>0.35424488093178169</v>
      </c>
      <c r="AA384" s="223"/>
      <c r="AB384" s="23"/>
      <c r="AC384" s="372"/>
      <c r="AD384" s="367"/>
      <c r="AE384" s="367"/>
      <c r="AF384" s="61">
        <v>100</v>
      </c>
      <c r="AG384" s="14">
        <v>2853.723</v>
      </c>
      <c r="AH384" s="14">
        <v>47.413899999999998</v>
      </c>
      <c r="AI384" s="252">
        <v>2849.2088616585161</v>
      </c>
      <c r="AJ384" s="253">
        <v>47.992734033452543</v>
      </c>
      <c r="AK384" s="2">
        <f t="shared" si="94"/>
        <v>0.15818418050679359</v>
      </c>
      <c r="AL384" s="37">
        <f t="shared" si="94"/>
        <v>1.2208108454536422</v>
      </c>
      <c r="AM384" s="215">
        <f t="shared" si="88"/>
        <v>20.377444966054885</v>
      </c>
      <c r="AN384" s="217">
        <f t="shared" si="88"/>
        <v>0.33504883828294124</v>
      </c>
      <c r="AO384" s="223"/>
      <c r="AP384" s="23"/>
      <c r="AQ384" s="372"/>
      <c r="AR384" s="367"/>
      <c r="AS384" s="367"/>
      <c r="AT384" s="61">
        <v>100</v>
      </c>
      <c r="AU384" s="14">
        <v>2626.085</v>
      </c>
      <c r="AV384" s="14">
        <v>47.389510000000001</v>
      </c>
      <c r="AW384" s="252">
        <v>2617.2472019655211</v>
      </c>
      <c r="AX384" s="253">
        <v>47.984426440558209</v>
      </c>
      <c r="AY384" s="2">
        <f t="shared" si="95"/>
        <v>0.33653891760849192</v>
      </c>
      <c r="AZ384" s="37">
        <f t="shared" si="95"/>
        <v>1.2553758005900635</v>
      </c>
      <c r="BA384" s="215">
        <f t="shared" si="89"/>
        <v>78.106674098240248</v>
      </c>
      <c r="BB384" s="217">
        <f t="shared" si="89"/>
        <v>0.35392557124644802</v>
      </c>
      <c r="BC384" s="223"/>
      <c r="BD384" s="23"/>
      <c r="BE384" s="135"/>
      <c r="BF384" s="135"/>
      <c r="BG384" s="135"/>
      <c r="BH384" s="135"/>
      <c r="BI384" s="135"/>
      <c r="BJ384" s="135"/>
      <c r="BK384" s="135"/>
      <c r="BL384" s="135"/>
      <c r="BM384" s="135"/>
      <c r="BN384" s="135"/>
      <c r="BO384" s="135"/>
      <c r="BP384" s="135"/>
      <c r="BQ384" s="135"/>
      <c r="BR384" s="135"/>
      <c r="BS384" s="20"/>
      <c r="BT384" s="20"/>
      <c r="BU384" s="8"/>
      <c r="BV384" s="19"/>
      <c r="BW384" s="20"/>
      <c r="BX384" s="135"/>
      <c r="BY384" s="135"/>
      <c r="BZ384" s="136"/>
      <c r="CA384" s="136"/>
      <c r="CB384" s="135"/>
      <c r="CC384" s="135"/>
      <c r="CD384" s="135"/>
      <c r="CE384" s="6"/>
      <c r="CF384" s="6"/>
      <c r="CG384" s="135"/>
      <c r="CH384" s="135"/>
      <c r="CI384" s="135"/>
      <c r="CJ384" s="135"/>
      <c r="CK384" s="135"/>
      <c r="CL384" s="135"/>
      <c r="CM384" s="135"/>
      <c r="CN384" s="135"/>
      <c r="CO384" s="135"/>
      <c r="CP384" s="135"/>
      <c r="CQ384" s="135"/>
      <c r="CR384" s="135"/>
      <c r="CS384" s="135"/>
      <c r="CT384" s="136"/>
      <c r="CU384" s="136"/>
      <c r="CV384" s="136"/>
      <c r="CW384" s="136"/>
      <c r="CX384" s="135"/>
      <c r="CY384" s="135"/>
      <c r="CZ384" s="135"/>
      <c r="DA384" s="135"/>
      <c r="DB384" s="135"/>
      <c r="DC384" s="135"/>
      <c r="DD384" s="135"/>
      <c r="DE384" s="135"/>
      <c r="DF384" s="135"/>
      <c r="DG384" s="135"/>
      <c r="DH384" s="135"/>
      <c r="DI384" s="135"/>
      <c r="DJ384" s="135"/>
      <c r="DK384" s="135"/>
      <c r="DL384" s="135"/>
      <c r="DM384" s="6"/>
      <c r="DN384" s="6"/>
      <c r="DO384" s="135"/>
      <c r="DP384" s="136"/>
      <c r="DQ384" s="136"/>
      <c r="DR384" s="135"/>
      <c r="DS384" s="135"/>
      <c r="DT384" s="135"/>
      <c r="DU384" s="135"/>
      <c r="DV384" s="135"/>
      <c r="DW384" s="135"/>
      <c r="DX384" s="135"/>
      <c r="DY384" s="135"/>
      <c r="DZ384" s="135"/>
      <c r="EA384" s="135"/>
      <c r="EB384" s="135"/>
      <c r="EC384" s="135"/>
      <c r="ED384" s="135"/>
      <c r="EE384" s="135"/>
      <c r="EF384" s="135"/>
      <c r="EG384" s="135"/>
      <c r="EH384" s="135"/>
      <c r="EI384" s="135"/>
      <c r="EJ384" s="135"/>
      <c r="EK384" s="135"/>
      <c r="EL384" s="135"/>
      <c r="EM384" s="135"/>
      <c r="EN384" s="135"/>
      <c r="EO384" s="135"/>
      <c r="EP384" s="135"/>
      <c r="EQ384" s="135"/>
      <c r="ER384" s="135"/>
      <c r="ES384" s="135"/>
      <c r="ET384" s="135"/>
    </row>
    <row r="385" spans="2:150" x14ac:dyDescent="0.25"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27"/>
      <c r="O385" s="372"/>
      <c r="P385" s="367"/>
      <c r="Q385" s="367"/>
      <c r="R385" s="61">
        <v>150</v>
      </c>
      <c r="S385" s="14">
        <v>2634.3220000000001</v>
      </c>
      <c r="T385" s="14">
        <v>47.006160000000001</v>
      </c>
      <c r="U385" s="252">
        <v>2624.2625342241899</v>
      </c>
      <c r="V385" s="253">
        <v>47.70679867718556</v>
      </c>
      <c r="W385" s="2">
        <f t="shared" si="93"/>
        <v>0.38186166215861872</v>
      </c>
      <c r="X385" s="37">
        <f t="shared" si="93"/>
        <v>1.4905252358107084</v>
      </c>
      <c r="Y385" s="215">
        <f t="shared" si="87"/>
        <v>101.19285169469606</v>
      </c>
      <c r="Z385" s="217">
        <f t="shared" si="87"/>
        <v>0.4908945559683297</v>
      </c>
      <c r="AA385" s="223"/>
      <c r="AB385" s="23"/>
      <c r="AC385" s="372"/>
      <c r="AD385" s="367"/>
      <c r="AE385" s="367"/>
      <c r="AF385" s="61">
        <v>150</v>
      </c>
      <c r="AG385" s="14">
        <v>2839.346</v>
      </c>
      <c r="AH385" s="14">
        <v>47.03745</v>
      </c>
      <c r="AI385" s="252">
        <v>2835.1031048247073</v>
      </c>
      <c r="AJ385" s="253">
        <v>47.718147677590011</v>
      </c>
      <c r="AK385" s="2">
        <f t="shared" si="94"/>
        <v>0.14943212892309313</v>
      </c>
      <c r="AL385" s="37">
        <f t="shared" si="94"/>
        <v>1.4471398377038107</v>
      </c>
      <c r="AM385" s="215">
        <f t="shared" si="88"/>
        <v>18.002159468521967</v>
      </c>
      <c r="AN385" s="217">
        <f t="shared" si="88"/>
        <v>0.46334932827643471</v>
      </c>
      <c r="AO385" s="223"/>
      <c r="AP385" s="23"/>
      <c r="AQ385" s="372"/>
      <c r="AR385" s="367"/>
      <c r="AS385" s="367"/>
      <c r="AT385" s="61">
        <v>150</v>
      </c>
      <c r="AU385" s="14">
        <v>2612.7910000000002</v>
      </c>
      <c r="AV385" s="14">
        <v>47.001300000000001</v>
      </c>
      <c r="AW385" s="252">
        <v>2602.5636213673351</v>
      </c>
      <c r="AX385" s="253">
        <v>47.709050926818293</v>
      </c>
      <c r="AY385" s="2">
        <f t="shared" si="95"/>
        <v>0.39143500695865158</v>
      </c>
      <c r="AZ385" s="37">
        <f t="shared" si="95"/>
        <v>1.5058113856814432</v>
      </c>
      <c r="BA385" s="215">
        <f t="shared" si="89"/>
        <v>104.59927369589306</v>
      </c>
      <c r="BB385" s="217">
        <f t="shared" si="89"/>
        <v>0.50091137441215161</v>
      </c>
      <c r="BC385" s="223"/>
      <c r="BD385" s="23"/>
      <c r="BE385" s="135"/>
      <c r="BF385" s="135"/>
      <c r="BG385" s="135"/>
      <c r="BH385" s="135"/>
      <c r="BI385" s="135"/>
      <c r="BJ385" s="135"/>
      <c r="BK385" s="135"/>
      <c r="BL385" s="135"/>
      <c r="BM385" s="135"/>
      <c r="BN385" s="135"/>
      <c r="BO385" s="135"/>
      <c r="BP385" s="135"/>
      <c r="BQ385" s="135"/>
      <c r="BR385" s="135"/>
      <c r="BS385" s="20"/>
      <c r="BT385" s="20"/>
      <c r="BU385" s="8"/>
      <c r="BV385" s="19"/>
      <c r="BW385" s="20"/>
      <c r="BX385" s="135"/>
      <c r="BY385" s="135"/>
      <c r="BZ385" s="136"/>
      <c r="CA385" s="136"/>
      <c r="CB385" s="135"/>
      <c r="CC385" s="135"/>
      <c r="CD385" s="135"/>
      <c r="CE385" s="6"/>
      <c r="CF385" s="6"/>
      <c r="CG385" s="135"/>
      <c r="CH385" s="135"/>
      <c r="CI385" s="135"/>
      <c r="CJ385" s="135"/>
      <c r="CK385" s="135"/>
      <c r="CL385" s="135"/>
      <c r="CM385" s="135"/>
      <c r="CN385" s="135"/>
      <c r="CO385" s="135"/>
      <c r="CP385" s="135"/>
      <c r="CQ385" s="135"/>
      <c r="CR385" s="135"/>
      <c r="CS385" s="135"/>
      <c r="CT385" s="136"/>
      <c r="CU385" s="136"/>
      <c r="CV385" s="136"/>
      <c r="CW385" s="136"/>
      <c r="CX385" s="135"/>
      <c r="CY385" s="135"/>
      <c r="CZ385" s="135"/>
      <c r="DA385" s="135"/>
      <c r="DB385" s="135"/>
      <c r="DC385" s="135"/>
      <c r="DD385" s="135"/>
      <c r="DE385" s="135"/>
      <c r="DF385" s="135"/>
      <c r="DG385" s="135"/>
      <c r="DH385" s="135"/>
      <c r="DI385" s="135"/>
      <c r="DJ385" s="135"/>
      <c r="DK385" s="135"/>
      <c r="DL385" s="135"/>
      <c r="DM385" s="6"/>
      <c r="DN385" s="6"/>
      <c r="DO385" s="135"/>
      <c r="DP385" s="136"/>
      <c r="DQ385" s="136"/>
      <c r="DR385" s="135"/>
      <c r="DS385" s="135"/>
      <c r="DT385" s="135"/>
      <c r="DU385" s="135"/>
      <c r="DV385" s="135"/>
      <c r="DW385" s="135"/>
      <c r="DX385" s="135"/>
      <c r="DY385" s="135"/>
      <c r="DZ385" s="135"/>
      <c r="EA385" s="135"/>
      <c r="EB385" s="135"/>
      <c r="EC385" s="135"/>
      <c r="ED385" s="135"/>
      <c r="EE385" s="135"/>
      <c r="EF385" s="135"/>
      <c r="EG385" s="135"/>
      <c r="EH385" s="135"/>
      <c r="EI385" s="135"/>
      <c r="EJ385" s="135"/>
      <c r="EK385" s="135"/>
      <c r="EL385" s="135"/>
      <c r="EM385" s="135"/>
      <c r="EN385" s="135"/>
      <c r="EO385" s="135"/>
      <c r="EP385" s="135"/>
      <c r="EQ385" s="135"/>
      <c r="ER385" s="135"/>
      <c r="ES385" s="135"/>
      <c r="ET385" s="135"/>
    </row>
    <row r="386" spans="2:150" x14ac:dyDescent="0.25"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27"/>
      <c r="O386" s="372"/>
      <c r="P386" s="367"/>
      <c r="Q386" s="367"/>
      <c r="R386" s="61">
        <v>200</v>
      </c>
      <c r="S386" s="14">
        <v>2620.9560000000001</v>
      </c>
      <c r="T386" s="14">
        <v>46.620559999999998</v>
      </c>
      <c r="U386" s="252">
        <v>2609.6351274548983</v>
      </c>
      <c r="V386" s="253">
        <v>47.380587242370829</v>
      </c>
      <c r="W386" s="2">
        <f t="shared" si="93"/>
        <v>0.43193676448981938</v>
      </c>
      <c r="X386" s="37">
        <f t="shared" si="93"/>
        <v>1.6302404826772392</v>
      </c>
      <c r="Y386" s="215">
        <f t="shared" si="87"/>
        <v>128.16215518243953</v>
      </c>
      <c r="Z386" s="217">
        <f t="shared" si="87"/>
        <v>0.57764140914581119</v>
      </c>
      <c r="AA386" s="223"/>
      <c r="AB386" s="23"/>
      <c r="AC386" s="372"/>
      <c r="AD386" s="367"/>
      <c r="AE386" s="367"/>
      <c r="AF386" s="61">
        <v>200</v>
      </c>
      <c r="AG386" s="14">
        <v>2824.9989999999998</v>
      </c>
      <c r="AH386" s="14">
        <v>46.651060000000001</v>
      </c>
      <c r="AI386" s="252">
        <v>2821.0003799972342</v>
      </c>
      <c r="AJ386" s="253">
        <v>47.395832830605265</v>
      </c>
      <c r="AK386" s="2">
        <f t="shared" si="94"/>
        <v>0.14154412099847186</v>
      </c>
      <c r="AL386" s="37">
        <f t="shared" si="94"/>
        <v>1.5964756869517303</v>
      </c>
      <c r="AM386" s="215">
        <f t="shared" si="88"/>
        <v>15.988961926517323</v>
      </c>
      <c r="AN386" s="217">
        <f t="shared" si="88"/>
        <v>0.55468656920777715</v>
      </c>
      <c r="AO386" s="223"/>
      <c r="AP386" s="23"/>
      <c r="AQ386" s="372"/>
      <c r="AR386" s="367"/>
      <c r="AS386" s="367"/>
      <c r="AT386" s="61">
        <v>200</v>
      </c>
      <c r="AU386" s="14">
        <v>2599.529</v>
      </c>
      <c r="AV386" s="14">
        <v>46.595770000000002</v>
      </c>
      <c r="AW386" s="252">
        <v>2587.8817404184192</v>
      </c>
      <c r="AX386" s="253">
        <v>47.38566518862303</v>
      </c>
      <c r="AY386" s="2">
        <f t="shared" si="95"/>
        <v>0.44805268883635391</v>
      </c>
      <c r="AZ386" s="37">
        <f t="shared" si="95"/>
        <v>1.695207931155613</v>
      </c>
      <c r="BA386" s="215">
        <f t="shared" si="89"/>
        <v>135.65865576072537</v>
      </c>
      <c r="BB386" s="217">
        <f t="shared" si="89"/>
        <v>0.62393440900980879</v>
      </c>
      <c r="BC386" s="223"/>
      <c r="BD386" s="23"/>
      <c r="BE386" s="135"/>
      <c r="BF386" s="135"/>
      <c r="BG386" s="135"/>
      <c r="BH386" s="135"/>
      <c r="BI386" s="135"/>
      <c r="BJ386" s="135"/>
      <c r="BK386" s="135"/>
      <c r="BL386" s="135"/>
      <c r="BM386" s="135"/>
      <c r="BN386" s="135"/>
      <c r="BO386" s="135"/>
      <c r="BP386" s="135"/>
      <c r="BQ386" s="135"/>
      <c r="BR386" s="135"/>
      <c r="BS386" s="20"/>
      <c r="BT386" s="20"/>
      <c r="BU386" s="8"/>
      <c r="BV386" s="19"/>
      <c r="BW386" s="20"/>
      <c r="BX386" s="135"/>
      <c r="BY386" s="135"/>
      <c r="BZ386" s="136"/>
      <c r="CA386" s="136"/>
      <c r="CB386" s="135"/>
      <c r="CC386" s="135"/>
      <c r="CD386" s="135"/>
      <c r="CE386" s="6"/>
      <c r="CF386" s="6"/>
      <c r="CG386" s="135"/>
      <c r="CH386" s="135"/>
      <c r="CI386" s="135"/>
      <c r="CJ386" s="135"/>
      <c r="CK386" s="135"/>
      <c r="CL386" s="135"/>
      <c r="CM386" s="135"/>
      <c r="CN386" s="135"/>
      <c r="CO386" s="135"/>
      <c r="CP386" s="135"/>
      <c r="CQ386" s="135"/>
      <c r="CR386" s="135"/>
      <c r="CS386" s="135"/>
      <c r="CT386" s="136"/>
      <c r="CU386" s="136"/>
      <c r="CV386" s="136"/>
      <c r="CW386" s="136"/>
      <c r="CX386" s="135"/>
      <c r="CY386" s="135"/>
      <c r="CZ386" s="135"/>
      <c r="DA386" s="135"/>
      <c r="DB386" s="135"/>
      <c r="DC386" s="135"/>
      <c r="DD386" s="135"/>
      <c r="DE386" s="135"/>
      <c r="DF386" s="135"/>
      <c r="DG386" s="135"/>
      <c r="DH386" s="135"/>
      <c r="DI386" s="135"/>
      <c r="DJ386" s="135"/>
      <c r="DK386" s="135"/>
      <c r="DL386" s="135"/>
      <c r="DM386" s="6"/>
      <c r="DN386" s="6"/>
      <c r="DO386" s="135"/>
      <c r="DP386" s="136"/>
      <c r="DQ386" s="136"/>
      <c r="DR386" s="135"/>
      <c r="DS386" s="135"/>
      <c r="DT386" s="135"/>
      <c r="DU386" s="135"/>
      <c r="DV386" s="135"/>
      <c r="DW386" s="135"/>
      <c r="DX386" s="135"/>
      <c r="DY386" s="135"/>
      <c r="DZ386" s="135"/>
      <c r="EA386" s="135"/>
      <c r="EB386" s="135"/>
      <c r="EC386" s="135"/>
      <c r="ED386" s="135"/>
      <c r="EE386" s="135"/>
      <c r="EF386" s="135"/>
      <c r="EG386" s="135"/>
      <c r="EH386" s="135"/>
      <c r="EI386" s="135"/>
      <c r="EJ386" s="135"/>
      <c r="EK386" s="135"/>
      <c r="EL386" s="135"/>
      <c r="EM386" s="135"/>
      <c r="EN386" s="135"/>
      <c r="EO386" s="135"/>
      <c r="EP386" s="135"/>
      <c r="EQ386" s="135"/>
      <c r="ER386" s="135"/>
      <c r="ES386" s="135"/>
      <c r="ET386" s="135"/>
    </row>
    <row r="387" spans="2:150" x14ac:dyDescent="0.25"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27"/>
      <c r="O387" s="372"/>
      <c r="P387" s="367"/>
      <c r="Q387" s="367"/>
      <c r="R387" s="61">
        <v>250</v>
      </c>
      <c r="S387" s="14">
        <v>2607.6190000000001</v>
      </c>
      <c r="T387" s="14">
        <v>46.218870000000003</v>
      </c>
      <c r="U387" s="252">
        <v>2595.0166402056952</v>
      </c>
      <c r="V387" s="253">
        <v>47.014724240324114</v>
      </c>
      <c r="W387" s="2">
        <f t="shared" si="93"/>
        <v>0.48328992058674608</v>
      </c>
      <c r="X387" s="37">
        <f t="shared" si="93"/>
        <v>1.7219249201118743</v>
      </c>
      <c r="Y387" s="215">
        <f t="shared" si="87"/>
        <v>158.8194723851127</v>
      </c>
      <c r="Z387" s="217">
        <f t="shared" si="87"/>
        <v>0.63338397184186801</v>
      </c>
      <c r="AA387" s="223"/>
      <c r="AB387" s="23"/>
      <c r="AC387" s="372"/>
      <c r="AD387" s="367"/>
      <c r="AE387" s="367"/>
      <c r="AF387" s="61">
        <v>250</v>
      </c>
      <c r="AG387" s="14">
        <v>2810.683</v>
      </c>
      <c r="AH387" s="14">
        <v>46.24512</v>
      </c>
      <c r="AI387" s="252">
        <v>2806.9073416478891</v>
      </c>
      <c r="AJ387" s="253">
        <v>47.033936387102742</v>
      </c>
      <c r="AK387" s="2">
        <f t="shared" si="94"/>
        <v>0.1343324150077008</v>
      </c>
      <c r="AL387" s="37">
        <f t="shared" si="94"/>
        <v>1.7057289225387275</v>
      </c>
      <c r="AM387" s="215">
        <f t="shared" si="88"/>
        <v>14.255595991864759</v>
      </c>
      <c r="AN387" s="217">
        <f t="shared" si="88"/>
        <v>0.6222312925618223</v>
      </c>
      <c r="AO387" s="223"/>
      <c r="AP387" s="23"/>
      <c r="AQ387" s="372"/>
      <c r="AR387" s="367"/>
      <c r="AS387" s="367"/>
      <c r="AT387" s="61">
        <v>250</v>
      </c>
      <c r="AU387" s="14">
        <v>2586.297</v>
      </c>
      <c r="AV387" s="14">
        <v>46.186120000000003</v>
      </c>
      <c r="AW387" s="252">
        <v>2573.2082495008749</v>
      </c>
      <c r="AX387" s="253">
        <v>47.022523464539411</v>
      </c>
      <c r="AY387" s="2">
        <f t="shared" si="95"/>
        <v>0.50608072078052624</v>
      </c>
      <c r="AZ387" s="37">
        <f t="shared" si="95"/>
        <v>1.8109411757025886</v>
      </c>
      <c r="BA387" s="215">
        <f t="shared" si="89"/>
        <v>171.31538962834824</v>
      </c>
      <c r="BB387" s="217">
        <f t="shared" si="89"/>
        <v>0.69957075549352554</v>
      </c>
      <c r="BC387" s="223"/>
      <c r="BD387" s="23"/>
      <c r="BE387" s="135"/>
      <c r="BF387" s="135"/>
      <c r="BG387" s="135"/>
      <c r="BH387" s="135"/>
      <c r="BI387" s="135"/>
      <c r="BJ387" s="135"/>
      <c r="BK387" s="135"/>
      <c r="BL387" s="135"/>
      <c r="BM387" s="135"/>
      <c r="BN387" s="135"/>
      <c r="BO387" s="135"/>
      <c r="BP387" s="135"/>
      <c r="BQ387" s="135"/>
      <c r="BR387" s="135"/>
      <c r="BS387" s="20"/>
      <c r="BT387" s="20"/>
      <c r="BU387" s="8"/>
      <c r="BV387" s="19"/>
      <c r="BW387" s="20"/>
      <c r="BX387" s="135"/>
      <c r="BY387" s="135"/>
      <c r="BZ387" s="136"/>
      <c r="CA387" s="136"/>
      <c r="CB387" s="135"/>
      <c r="CC387" s="135"/>
      <c r="CD387" s="135"/>
      <c r="CE387" s="6"/>
      <c r="CF387" s="6"/>
      <c r="CG387" s="135"/>
      <c r="CH387" s="135"/>
      <c r="CI387" s="135"/>
      <c r="CJ387" s="135"/>
      <c r="CK387" s="135"/>
      <c r="CL387" s="135"/>
      <c r="CM387" s="135"/>
      <c r="CN387" s="135"/>
      <c r="CO387" s="135"/>
      <c r="CP387" s="135"/>
      <c r="CQ387" s="135"/>
      <c r="CR387" s="135"/>
      <c r="CS387" s="135"/>
      <c r="CT387" s="136"/>
      <c r="CU387" s="136"/>
      <c r="CV387" s="136"/>
      <c r="CW387" s="136"/>
      <c r="CX387" s="135"/>
      <c r="CY387" s="135"/>
      <c r="CZ387" s="135"/>
      <c r="DA387" s="135"/>
      <c r="DB387" s="135"/>
      <c r="DC387" s="135"/>
      <c r="DD387" s="135"/>
      <c r="DE387" s="135"/>
      <c r="DF387" s="135"/>
      <c r="DG387" s="135"/>
      <c r="DH387" s="135"/>
      <c r="DI387" s="135"/>
      <c r="DJ387" s="135"/>
      <c r="DK387" s="135"/>
      <c r="DL387" s="135"/>
      <c r="DM387" s="6"/>
      <c r="DN387" s="6"/>
      <c r="DO387" s="135"/>
      <c r="DP387" s="136"/>
      <c r="DQ387" s="136"/>
      <c r="DR387" s="135"/>
      <c r="DS387" s="135"/>
      <c r="DT387" s="135"/>
      <c r="DU387" s="135"/>
      <c r="DV387" s="135"/>
      <c r="DW387" s="135"/>
      <c r="DX387" s="135"/>
      <c r="DY387" s="135"/>
      <c r="DZ387" s="135"/>
      <c r="EA387" s="135"/>
      <c r="EB387" s="135"/>
      <c r="EC387" s="135"/>
      <c r="ED387" s="135"/>
      <c r="EE387" s="135"/>
      <c r="EF387" s="135"/>
      <c r="EG387" s="135"/>
      <c r="EH387" s="135"/>
      <c r="EI387" s="135"/>
      <c r="EJ387" s="135"/>
      <c r="EK387" s="135"/>
      <c r="EL387" s="135"/>
      <c r="EM387" s="135"/>
      <c r="EN387" s="135"/>
      <c r="EO387" s="135"/>
      <c r="EP387" s="135"/>
      <c r="EQ387" s="135"/>
      <c r="ER387" s="135"/>
      <c r="ES387" s="135"/>
      <c r="ET387" s="135"/>
    </row>
    <row r="388" spans="2:150" x14ac:dyDescent="0.25"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27"/>
      <c r="O388" s="372"/>
      <c r="P388" s="367"/>
      <c r="Q388" s="367"/>
      <c r="R388" s="61">
        <v>300</v>
      </c>
      <c r="S388" s="14">
        <v>2592.694</v>
      </c>
      <c r="T388" s="14">
        <v>45.775269999999999</v>
      </c>
      <c r="U388" s="252">
        <v>2580.4126168116145</v>
      </c>
      <c r="V388" s="253">
        <v>46.616096565642088</v>
      </c>
      <c r="W388" s="2">
        <f t="shared" si="93"/>
        <v>0.47369196628624366</v>
      </c>
      <c r="X388" s="37">
        <f t="shared" si="93"/>
        <v>1.8368576867860955</v>
      </c>
      <c r="Y388" s="215">
        <f t="shared" ref="Y388:Z451" si="96">(U388-S388)^2</f>
        <v>150.83237301995706</v>
      </c>
      <c r="Z388" s="217">
        <f t="shared" si="96"/>
        <v>0.70698931348947103</v>
      </c>
      <c r="AA388" s="223"/>
      <c r="AB388" s="23"/>
      <c r="AC388" s="372"/>
      <c r="AD388" s="367"/>
      <c r="AE388" s="367"/>
      <c r="AF388" s="61">
        <v>300</v>
      </c>
      <c r="AG388" s="14">
        <v>2794.66</v>
      </c>
      <c r="AH388" s="14">
        <v>45.809089999999998</v>
      </c>
      <c r="AI388" s="252">
        <v>2792.8295262816273</v>
      </c>
      <c r="AJ388" s="253">
        <v>46.639214461163782</v>
      </c>
      <c r="AK388" s="2">
        <f t="shared" si="94"/>
        <v>6.5498977277112763E-2</v>
      </c>
      <c r="AL388" s="37">
        <f t="shared" si="94"/>
        <v>1.8121391653136618</v>
      </c>
      <c r="AM388" s="215">
        <f t="shared" ref="AM388:AN451" si="97">(AI388-AG388)^2</f>
        <v>3.3506340336526632</v>
      </c>
      <c r="AN388" s="217">
        <f t="shared" si="97"/>
        <v>0.68910662102246301</v>
      </c>
      <c r="AO388" s="223"/>
      <c r="AP388" s="23"/>
      <c r="AQ388" s="372"/>
      <c r="AR388" s="367"/>
      <c r="AS388" s="367"/>
      <c r="AT388" s="61">
        <v>300</v>
      </c>
      <c r="AU388" s="14">
        <v>2571.491</v>
      </c>
      <c r="AV388" s="14">
        <v>45.743400000000001</v>
      </c>
      <c r="AW388" s="252">
        <v>2558.5487061703011</v>
      </c>
      <c r="AX388" s="253">
        <v>46.62646130404864</v>
      </c>
      <c r="AY388" s="2">
        <f t="shared" si="95"/>
        <v>0.50329920772419123</v>
      </c>
      <c r="AZ388" s="37">
        <f t="shared" si="95"/>
        <v>1.9304671363489341</v>
      </c>
      <c r="BA388" s="215">
        <f t="shared" ref="BA388:BB451" si="98">(AW388-AU388)^2</f>
        <v>167.50296957426178</v>
      </c>
      <c r="BB388" s="217">
        <f t="shared" si="98"/>
        <v>0.77979726670808169</v>
      </c>
      <c r="BC388" s="223"/>
      <c r="BD388" s="23"/>
      <c r="BE388" s="135"/>
      <c r="BF388" s="135"/>
      <c r="BG388" s="135"/>
      <c r="BH388" s="135"/>
      <c r="BI388" s="135"/>
      <c r="BJ388" s="135"/>
      <c r="BK388" s="135"/>
      <c r="BL388" s="135"/>
      <c r="BM388" s="135"/>
      <c r="BN388" s="135"/>
      <c r="BO388" s="135"/>
      <c r="BP388" s="135"/>
      <c r="BQ388" s="135"/>
      <c r="BR388" s="135"/>
      <c r="BS388" s="20"/>
      <c r="BT388" s="20"/>
      <c r="BU388" s="8"/>
      <c r="BV388" s="19"/>
      <c r="BW388" s="20"/>
      <c r="BX388" s="135"/>
      <c r="BY388" s="135"/>
      <c r="BZ388" s="136"/>
      <c r="CA388" s="136"/>
      <c r="CB388" s="135"/>
      <c r="CC388" s="135"/>
      <c r="CD388" s="135"/>
      <c r="CE388" s="6"/>
      <c r="CF388" s="6"/>
      <c r="CG388" s="135"/>
      <c r="CH388" s="135"/>
      <c r="CI388" s="135"/>
      <c r="CJ388" s="135"/>
      <c r="CK388" s="135"/>
      <c r="CL388" s="135"/>
      <c r="CM388" s="135"/>
      <c r="CN388" s="135"/>
      <c r="CO388" s="135"/>
      <c r="CP388" s="135"/>
      <c r="CQ388" s="135"/>
      <c r="CR388" s="135"/>
      <c r="CS388" s="135"/>
      <c r="CT388" s="136"/>
      <c r="CU388" s="136"/>
      <c r="CV388" s="136"/>
      <c r="CW388" s="136"/>
      <c r="CX388" s="135"/>
      <c r="CY388" s="135"/>
      <c r="CZ388" s="135"/>
      <c r="DA388" s="135"/>
      <c r="DB388" s="135"/>
      <c r="DC388" s="135"/>
      <c r="DD388" s="135"/>
      <c r="DE388" s="135"/>
      <c r="DF388" s="135"/>
      <c r="DG388" s="135"/>
      <c r="DH388" s="135"/>
      <c r="DI388" s="135"/>
      <c r="DJ388" s="135"/>
      <c r="DK388" s="135"/>
      <c r="DL388" s="135"/>
      <c r="DM388" s="6"/>
      <c r="DN388" s="6"/>
      <c r="DO388" s="135"/>
      <c r="DP388" s="136"/>
      <c r="DQ388" s="136"/>
      <c r="DR388" s="135"/>
      <c r="DS388" s="135"/>
      <c r="DT388" s="135"/>
      <c r="DU388" s="135"/>
      <c r="DV388" s="135"/>
      <c r="DW388" s="135"/>
      <c r="DX388" s="135"/>
      <c r="DY388" s="135"/>
      <c r="DZ388" s="135"/>
      <c r="EA388" s="135"/>
      <c r="EB388" s="135"/>
      <c r="EC388" s="135"/>
      <c r="ED388" s="135"/>
      <c r="EE388" s="135"/>
      <c r="EF388" s="135"/>
      <c r="EG388" s="135"/>
      <c r="EH388" s="135"/>
      <c r="EI388" s="135"/>
      <c r="EJ388" s="135"/>
      <c r="EK388" s="135"/>
      <c r="EL388" s="135"/>
      <c r="EM388" s="135"/>
      <c r="EN388" s="135"/>
      <c r="EO388" s="135"/>
      <c r="EP388" s="135"/>
      <c r="EQ388" s="135"/>
      <c r="ER388" s="135"/>
      <c r="ES388" s="135"/>
      <c r="ET388" s="135"/>
    </row>
    <row r="389" spans="2:150" x14ac:dyDescent="0.25"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27"/>
      <c r="O389" s="372"/>
      <c r="P389" s="367"/>
      <c r="Q389" s="367"/>
      <c r="R389" s="61">
        <v>350</v>
      </c>
      <c r="S389" s="14">
        <v>2578.9969999999998</v>
      </c>
      <c r="T389" s="14">
        <v>45.363050000000001</v>
      </c>
      <c r="U389" s="252">
        <v>2565.8276563437194</v>
      </c>
      <c r="V389" s="253">
        <v>46.190396421552428</v>
      </c>
      <c r="W389" s="2">
        <f t="shared" si="93"/>
        <v>0.51063819214525996</v>
      </c>
      <c r="X389" s="37">
        <f t="shared" si="93"/>
        <v>1.8238333215082034</v>
      </c>
      <c r="Y389" s="215">
        <f t="shared" si="96"/>
        <v>173.43161233721517</v>
      </c>
      <c r="Z389" s="217">
        <f t="shared" si="96"/>
        <v>0.6845021012556064</v>
      </c>
      <c r="AA389" s="223"/>
      <c r="AB389" s="23"/>
      <c r="AC389" s="372"/>
      <c r="AD389" s="367"/>
      <c r="AE389" s="367"/>
      <c r="AF389" s="61">
        <v>350</v>
      </c>
      <c r="AG389" s="14">
        <v>2779.953</v>
      </c>
      <c r="AH389" s="14">
        <v>45.403410000000001</v>
      </c>
      <c r="AI389" s="252">
        <v>2778.7715433330163</v>
      </c>
      <c r="AJ389" s="253">
        <v>46.217270904937159</v>
      </c>
      <c r="AK389" s="2">
        <f t="shared" si="94"/>
        <v>4.2499159769379173E-2</v>
      </c>
      <c r="AL389" s="37">
        <f t="shared" si="94"/>
        <v>1.792510529357064</v>
      </c>
      <c r="AM389" s="215">
        <f t="shared" si="97"/>
        <v>1.395839855960114</v>
      </c>
      <c r="AN389" s="217">
        <f t="shared" si="97"/>
        <v>0.66236957258512996</v>
      </c>
      <c r="AO389" s="223"/>
      <c r="AP389" s="23"/>
      <c r="AQ389" s="372"/>
      <c r="AR389" s="367"/>
      <c r="AS389" s="367"/>
      <c r="AT389" s="61">
        <v>350</v>
      </c>
      <c r="AU389" s="14">
        <v>2557.902</v>
      </c>
      <c r="AV389" s="14">
        <v>45.331609999999998</v>
      </c>
      <c r="AW389" s="252">
        <v>2543.907729901845</v>
      </c>
      <c r="AX389" s="253">
        <v>46.20314040803045</v>
      </c>
      <c r="AY389" s="2">
        <f t="shared" si="95"/>
        <v>0.54709954087979462</v>
      </c>
      <c r="AZ389" s="37">
        <f t="shared" si="95"/>
        <v>1.9225666329310873</v>
      </c>
      <c r="BA389" s="215">
        <f t="shared" si="98"/>
        <v>195.8395955801175</v>
      </c>
      <c r="BB389" s="217">
        <f t="shared" si="98"/>
        <v>0.75956525212172621</v>
      </c>
      <c r="BC389" s="223"/>
      <c r="BD389" s="23"/>
      <c r="BE389" s="135"/>
      <c r="BF389" s="135"/>
      <c r="BG389" s="135"/>
      <c r="BH389" s="135"/>
      <c r="BI389" s="135"/>
      <c r="BJ389" s="135"/>
      <c r="BK389" s="135"/>
      <c r="BL389" s="135"/>
      <c r="BM389" s="135"/>
      <c r="BN389" s="135"/>
      <c r="BO389" s="135"/>
      <c r="BP389" s="135"/>
      <c r="BQ389" s="135"/>
      <c r="BR389" s="135"/>
      <c r="BS389" s="20"/>
      <c r="BT389" s="20"/>
      <c r="BU389" s="8"/>
      <c r="BV389" s="19"/>
      <c r="BW389" s="20"/>
      <c r="BX389" s="135"/>
      <c r="BY389" s="135"/>
      <c r="BZ389" s="136"/>
      <c r="CA389" s="136"/>
      <c r="CB389" s="135"/>
      <c r="CC389" s="135"/>
      <c r="CD389" s="135"/>
      <c r="CE389" s="6"/>
      <c r="CF389" s="6"/>
      <c r="CG389" s="135"/>
      <c r="CH389" s="135"/>
      <c r="CI389" s="135"/>
      <c r="CJ389" s="135"/>
      <c r="CK389" s="135"/>
      <c r="CL389" s="135"/>
      <c r="CM389" s="135"/>
      <c r="CN389" s="135"/>
      <c r="CO389" s="135"/>
      <c r="CP389" s="135"/>
      <c r="CQ389" s="135"/>
      <c r="CR389" s="135"/>
      <c r="CS389" s="135"/>
      <c r="CT389" s="136"/>
      <c r="CU389" s="136"/>
      <c r="CV389" s="136"/>
      <c r="CW389" s="136"/>
      <c r="CX389" s="135"/>
      <c r="CY389" s="135"/>
      <c r="CZ389" s="135"/>
      <c r="DA389" s="135"/>
      <c r="DB389" s="135"/>
      <c r="DC389" s="135"/>
      <c r="DD389" s="135"/>
      <c r="DE389" s="135"/>
      <c r="DF389" s="135"/>
      <c r="DG389" s="135"/>
      <c r="DH389" s="135"/>
      <c r="DI389" s="135"/>
      <c r="DJ389" s="135"/>
      <c r="DK389" s="135"/>
      <c r="DL389" s="135"/>
      <c r="DM389" s="6"/>
      <c r="DN389" s="6"/>
      <c r="DO389" s="135"/>
      <c r="DP389" s="136"/>
      <c r="DQ389" s="136"/>
      <c r="DR389" s="135"/>
      <c r="DS389" s="135"/>
      <c r="DT389" s="135"/>
      <c r="DU389" s="135"/>
      <c r="DV389" s="135"/>
      <c r="DW389" s="135"/>
      <c r="DX389" s="135"/>
      <c r="DY389" s="135"/>
      <c r="DZ389" s="135"/>
      <c r="EA389" s="135"/>
      <c r="EB389" s="135"/>
      <c r="EC389" s="135"/>
      <c r="ED389" s="135"/>
      <c r="EE389" s="135"/>
      <c r="EF389" s="135"/>
      <c r="EG389" s="135"/>
      <c r="EH389" s="135"/>
      <c r="EI389" s="135"/>
      <c r="EJ389" s="135"/>
      <c r="EK389" s="135"/>
      <c r="EL389" s="135"/>
      <c r="EM389" s="135"/>
      <c r="EN389" s="135"/>
      <c r="EO389" s="135"/>
      <c r="EP389" s="135"/>
      <c r="EQ389" s="135"/>
      <c r="ER389" s="135"/>
      <c r="ES389" s="135"/>
      <c r="ET389" s="135"/>
    </row>
    <row r="390" spans="2:150" x14ac:dyDescent="0.25"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27"/>
      <c r="O390" s="372"/>
      <c r="P390" s="367"/>
      <c r="Q390" s="367"/>
      <c r="R390" s="61">
        <v>400</v>
      </c>
      <c r="S390" s="14">
        <v>2565.3339999999998</v>
      </c>
      <c r="T390" s="14">
        <v>44.947710000000001</v>
      </c>
      <c r="U390" s="252">
        <v>2551.2655766282828</v>
      </c>
      <c r="V390" s="253">
        <v>45.742329051374959</v>
      </c>
      <c r="W390" s="2">
        <f t="shared" si="93"/>
        <v>0.54840513444709416</v>
      </c>
      <c r="X390" s="37">
        <f t="shared" si="93"/>
        <v>1.7678743842010161</v>
      </c>
      <c r="Y390" s="215">
        <f t="shared" si="96"/>
        <v>197.92053616587361</v>
      </c>
      <c r="Z390" s="217">
        <f t="shared" si="96"/>
        <v>0.63141943680803891</v>
      </c>
      <c r="AA390" s="223"/>
      <c r="AB390" s="23"/>
      <c r="AC390" s="372"/>
      <c r="AD390" s="367"/>
      <c r="AE390" s="367"/>
      <c r="AF390" s="61">
        <v>400</v>
      </c>
      <c r="AG390" s="14">
        <v>2765.2809999999999</v>
      </c>
      <c r="AH390" s="14">
        <v>44.994250000000001</v>
      </c>
      <c r="AI390" s="252">
        <v>2764.7372333218973</v>
      </c>
      <c r="AJ390" s="253">
        <v>45.7727544039777</v>
      </c>
      <c r="AK390" s="2">
        <f t="shared" si="94"/>
        <v>1.966406589791983E-2</v>
      </c>
      <c r="AL390" s="37">
        <f t="shared" si="94"/>
        <v>1.7302308716729342</v>
      </c>
      <c r="AM390" s="215">
        <f t="shared" si="97"/>
        <v>0.29568220021479796</v>
      </c>
      <c r="AN390" s="217">
        <f t="shared" si="97"/>
        <v>0.60606910701267258</v>
      </c>
      <c r="AO390" s="223"/>
      <c r="AP390" s="23"/>
      <c r="AQ390" s="372"/>
      <c r="AR390" s="367"/>
      <c r="AS390" s="367"/>
      <c r="AT390" s="61">
        <v>400</v>
      </c>
      <c r="AU390" s="14">
        <v>2544.3470000000002</v>
      </c>
      <c r="AV390" s="14">
        <v>44.916440000000001</v>
      </c>
      <c r="AW390" s="252">
        <v>2529.2891632246578</v>
      </c>
      <c r="AX390" s="253">
        <v>45.757250701771298</v>
      </c>
      <c r="AY390" s="2">
        <f t="shared" si="95"/>
        <v>0.59181537641455217</v>
      </c>
      <c r="AZ390" s="37">
        <f t="shared" si="95"/>
        <v>1.8719442185785349</v>
      </c>
      <c r="BA390" s="215">
        <f t="shared" si="98"/>
        <v>226.738448352853</v>
      </c>
      <c r="BB390" s="217">
        <f t="shared" si="98"/>
        <v>0.70696263621314004</v>
      </c>
      <c r="BC390" s="223"/>
      <c r="BD390" s="23"/>
      <c r="BE390" s="135"/>
      <c r="BF390" s="135"/>
      <c r="BG390" s="135"/>
      <c r="BH390" s="135"/>
      <c r="BI390" s="135"/>
      <c r="BJ390" s="135"/>
      <c r="BK390" s="135"/>
      <c r="BL390" s="135"/>
      <c r="BM390" s="135"/>
      <c r="BN390" s="135"/>
      <c r="BO390" s="135"/>
      <c r="BP390" s="135"/>
      <c r="BQ390" s="135"/>
      <c r="BR390" s="135"/>
      <c r="BS390" s="20"/>
      <c r="BT390" s="20"/>
      <c r="BU390" s="8"/>
      <c r="BV390" s="19"/>
      <c r="BW390" s="20"/>
      <c r="BX390" s="135"/>
      <c r="BY390" s="135"/>
      <c r="BZ390" s="136"/>
      <c r="CA390" s="136"/>
      <c r="CB390" s="135"/>
      <c r="CC390" s="135"/>
      <c r="CD390" s="135"/>
      <c r="CE390" s="6"/>
      <c r="CF390" s="6"/>
      <c r="CG390" s="135"/>
      <c r="CH390" s="135"/>
      <c r="CI390" s="135"/>
      <c r="CJ390" s="135"/>
      <c r="CK390" s="135"/>
      <c r="CL390" s="135"/>
      <c r="CM390" s="135"/>
      <c r="CN390" s="135"/>
      <c r="CO390" s="135"/>
      <c r="CP390" s="135"/>
      <c r="CQ390" s="135"/>
      <c r="CR390" s="135"/>
      <c r="CS390" s="135"/>
      <c r="CT390" s="136"/>
      <c r="CU390" s="136"/>
      <c r="CV390" s="136"/>
      <c r="CW390" s="136"/>
      <c r="CX390" s="135"/>
      <c r="CY390" s="135"/>
      <c r="CZ390" s="135"/>
      <c r="DA390" s="135"/>
      <c r="DB390" s="135"/>
      <c r="DC390" s="135"/>
      <c r="DD390" s="135"/>
      <c r="DE390" s="135"/>
      <c r="DF390" s="135"/>
      <c r="DG390" s="135"/>
      <c r="DH390" s="135"/>
      <c r="DI390" s="135"/>
      <c r="DJ390" s="135"/>
      <c r="DK390" s="135"/>
      <c r="DL390" s="135"/>
      <c r="DM390" s="6"/>
      <c r="DN390" s="6"/>
      <c r="DO390" s="135"/>
      <c r="DP390" s="136"/>
      <c r="DQ390" s="136"/>
      <c r="DR390" s="135"/>
      <c r="DS390" s="135"/>
      <c r="DT390" s="135"/>
      <c r="DU390" s="135"/>
      <c r="DV390" s="135"/>
      <c r="DW390" s="135"/>
      <c r="DX390" s="135"/>
      <c r="DY390" s="135"/>
      <c r="DZ390" s="135"/>
      <c r="EA390" s="135"/>
      <c r="EB390" s="135"/>
      <c r="EC390" s="135"/>
      <c r="ED390" s="135"/>
      <c r="EE390" s="135"/>
      <c r="EF390" s="135"/>
      <c r="EG390" s="135"/>
      <c r="EH390" s="135"/>
      <c r="EI390" s="135"/>
      <c r="EJ390" s="135"/>
      <c r="EK390" s="135"/>
      <c r="EL390" s="135"/>
      <c r="EM390" s="135"/>
      <c r="EN390" s="135"/>
      <c r="EO390" s="135"/>
      <c r="EP390" s="135"/>
      <c r="EQ390" s="135"/>
      <c r="ER390" s="135"/>
      <c r="ES390" s="135"/>
      <c r="ET390" s="135"/>
    </row>
    <row r="391" spans="2:150" x14ac:dyDescent="0.25"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27"/>
      <c r="O391" s="372"/>
      <c r="P391" s="367"/>
      <c r="Q391" s="367"/>
      <c r="R391" s="61">
        <v>450</v>
      </c>
      <c r="S391" s="14">
        <v>2551.6959999999999</v>
      </c>
      <c r="T391" s="14">
        <v>44.529119999999999</v>
      </c>
      <c r="U391" s="252">
        <v>2536.7295497456648</v>
      </c>
      <c r="V391" s="253">
        <v>45.275784029203251</v>
      </c>
      <c r="W391" s="2">
        <f t="shared" si="93"/>
        <v>0.58652951818457555</v>
      </c>
      <c r="X391" s="37">
        <f t="shared" si="93"/>
        <v>1.6767994274381623</v>
      </c>
      <c r="Y391" s="215">
        <f t="shared" si="96"/>
        <v>223.99463321548677</v>
      </c>
      <c r="Z391" s="217">
        <f t="shared" si="96"/>
        <v>0.5575071725060351</v>
      </c>
      <c r="AA391" s="223"/>
      <c r="AB391" s="23"/>
      <c r="AC391" s="372"/>
      <c r="AD391" s="367"/>
      <c r="AE391" s="367"/>
      <c r="AF391" s="61">
        <v>450</v>
      </c>
      <c r="AG391" s="14">
        <v>2750.6320000000001</v>
      </c>
      <c r="AH391" s="14">
        <v>44.581499999999998</v>
      </c>
      <c r="AI391" s="252">
        <v>2750.7297989553467</v>
      </c>
      <c r="AJ391" s="253">
        <v>45.309521532037358</v>
      </c>
      <c r="AK391" s="2">
        <f t="shared" si="94"/>
        <v>3.5555085284640544E-3</v>
      </c>
      <c r="AL391" s="37">
        <f t="shared" si="94"/>
        <v>1.6330126443420701</v>
      </c>
      <c r="AM391" s="215">
        <f t="shared" si="97"/>
        <v>9.5646356668982677E-3</v>
      </c>
      <c r="AN391" s="217">
        <f t="shared" si="97"/>
        <v>0.53001535111002473</v>
      </c>
      <c r="AO391" s="223"/>
      <c r="AP391" s="23"/>
      <c r="AQ391" s="372"/>
      <c r="AR391" s="367"/>
      <c r="AS391" s="367"/>
      <c r="AT391" s="61">
        <v>450</v>
      </c>
      <c r="AU391" s="14">
        <v>2530.817</v>
      </c>
      <c r="AV391" s="14">
        <v>44.497790000000002</v>
      </c>
      <c r="AW391" s="252">
        <v>2514.6962051168657</v>
      </c>
      <c r="AX391" s="253">
        <v>45.29267730283317</v>
      </c>
      <c r="AY391" s="2">
        <f t="shared" si="95"/>
        <v>0.63697987184116012</v>
      </c>
      <c r="AZ391" s="37">
        <f t="shared" si="95"/>
        <v>1.7863523173469236</v>
      </c>
      <c r="BA391" s="215">
        <f t="shared" si="98"/>
        <v>259.88002766408886</v>
      </c>
      <c r="BB391" s="217">
        <f t="shared" si="98"/>
        <v>0.63184582420538782</v>
      </c>
      <c r="BC391" s="223"/>
      <c r="BD391" s="23"/>
      <c r="BE391" s="135"/>
      <c r="BF391" s="135"/>
      <c r="BG391" s="135"/>
      <c r="BH391" s="135"/>
      <c r="BI391" s="135"/>
      <c r="BJ391" s="135"/>
      <c r="BK391" s="135"/>
      <c r="BL391" s="135"/>
      <c r="BM391" s="135"/>
      <c r="BN391" s="135"/>
      <c r="BO391" s="135"/>
      <c r="BP391" s="135"/>
      <c r="BQ391" s="135"/>
      <c r="BR391" s="135"/>
      <c r="BS391" s="20"/>
      <c r="BT391" s="19"/>
      <c r="BU391" s="20"/>
      <c r="BV391" s="20"/>
      <c r="BW391" s="20"/>
      <c r="BX391" s="135"/>
      <c r="BY391" s="135"/>
      <c r="BZ391" s="136"/>
      <c r="CA391" s="136"/>
      <c r="CB391" s="135"/>
      <c r="CC391" s="135"/>
      <c r="CD391" s="135"/>
      <c r="CE391" s="6"/>
      <c r="CF391" s="6"/>
      <c r="CG391" s="135"/>
      <c r="CH391" s="135"/>
      <c r="CI391" s="135"/>
      <c r="CJ391" s="135"/>
      <c r="CK391" s="135"/>
      <c r="CL391" s="135"/>
      <c r="CM391" s="135"/>
      <c r="CN391" s="135"/>
      <c r="CO391" s="135"/>
      <c r="CP391" s="135"/>
      <c r="CQ391" s="135"/>
      <c r="CR391" s="135"/>
      <c r="CS391" s="135"/>
      <c r="CT391" s="135"/>
      <c r="CU391" s="135"/>
      <c r="CV391" s="136"/>
      <c r="CW391" s="136"/>
      <c r="CX391" s="135"/>
      <c r="CY391" s="135"/>
      <c r="CZ391" s="135"/>
      <c r="DA391" s="135"/>
      <c r="DB391" s="135"/>
      <c r="DC391" s="135"/>
      <c r="DD391" s="135"/>
      <c r="DE391" s="135"/>
      <c r="DF391" s="135"/>
      <c r="DG391" s="135"/>
      <c r="DH391" s="135"/>
      <c r="DI391" s="135"/>
      <c r="DJ391" s="135"/>
      <c r="DK391" s="135"/>
      <c r="DL391" s="135"/>
      <c r="DM391" s="6"/>
      <c r="DN391" s="6"/>
      <c r="DO391" s="135"/>
      <c r="DP391" s="135"/>
      <c r="DQ391" s="135"/>
      <c r="DR391" s="135"/>
      <c r="DS391" s="135"/>
      <c r="DT391" s="135"/>
      <c r="DU391" s="135"/>
      <c r="DV391" s="135"/>
      <c r="DW391" s="135"/>
      <c r="DX391" s="135"/>
      <c r="DY391" s="135"/>
      <c r="DZ391" s="135"/>
      <c r="EA391" s="135"/>
      <c r="EB391" s="135"/>
      <c r="EC391" s="135"/>
      <c r="ED391" s="135"/>
      <c r="EE391" s="135"/>
      <c r="EF391" s="135"/>
      <c r="EG391" s="135"/>
      <c r="EH391" s="135"/>
      <c r="EI391" s="135"/>
      <c r="EJ391" s="135"/>
      <c r="EK391" s="135"/>
      <c r="EL391" s="135"/>
      <c r="EM391" s="135"/>
      <c r="EN391" s="135"/>
      <c r="EO391" s="135"/>
      <c r="EP391" s="135"/>
      <c r="EQ391" s="135"/>
      <c r="ER391" s="135"/>
      <c r="ES391" s="135"/>
      <c r="ET391" s="135"/>
    </row>
    <row r="392" spans="2:150" x14ac:dyDescent="0.25"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27"/>
      <c r="O392" s="372"/>
      <c r="P392" s="367"/>
      <c r="Q392" s="367"/>
      <c r="R392" s="61">
        <v>500</v>
      </c>
      <c r="S392" s="14">
        <v>2538.1010000000001</v>
      </c>
      <c r="T392" s="14">
        <v>44.107970000000002</v>
      </c>
      <c r="U392" s="252">
        <v>2522.222214012616</v>
      </c>
      <c r="V392" s="253">
        <v>44.793976631438504</v>
      </c>
      <c r="W392" s="2">
        <f t="shared" si="93"/>
        <v>0.62561678937852205</v>
      </c>
      <c r="X392" s="37">
        <f t="shared" si="93"/>
        <v>1.5552895121641332</v>
      </c>
      <c r="Y392" s="215">
        <f t="shared" si="96"/>
        <v>252.13584443314764</v>
      </c>
      <c r="Z392" s="217">
        <f t="shared" si="96"/>
        <v>0.47060509837760106</v>
      </c>
      <c r="AA392" s="223"/>
      <c r="AB392" s="23"/>
      <c r="AC392" s="372"/>
      <c r="AD392" s="367"/>
      <c r="AE392" s="367"/>
      <c r="AF392" s="61">
        <v>500</v>
      </c>
      <c r="AG392" s="14">
        <v>2736.0279999999998</v>
      </c>
      <c r="AH392" s="14">
        <v>44.165869999999998</v>
      </c>
      <c r="AI392" s="252">
        <v>2736.7519138490611</v>
      </c>
      <c r="AJ392" s="253">
        <v>44.830771770264086</v>
      </c>
      <c r="AK392" s="2">
        <f t="shared" si="94"/>
        <v>2.6458568737648836E-2</v>
      </c>
      <c r="AL392" s="37">
        <f t="shared" si="94"/>
        <v>1.5054651255915203</v>
      </c>
      <c r="AM392" s="215">
        <f t="shared" si="97"/>
        <v>0.52405126086277354</v>
      </c>
      <c r="AN392" s="217">
        <f t="shared" si="97"/>
        <v>0.44209436410031749</v>
      </c>
      <c r="AO392" s="223"/>
      <c r="AP392" s="23"/>
      <c r="AQ392" s="372"/>
      <c r="AR392" s="367"/>
      <c r="AS392" s="367"/>
      <c r="AT392" s="61">
        <v>500</v>
      </c>
      <c r="AU392" s="14">
        <v>2517.33</v>
      </c>
      <c r="AV392" s="14">
        <v>44.076369999999997</v>
      </c>
      <c r="AW392" s="252">
        <v>2500.1315214807323</v>
      </c>
      <c r="AX392" s="253">
        <v>44.81263860939179</v>
      </c>
      <c r="AY392" s="2">
        <f t="shared" si="95"/>
        <v>0.68320317635223071</v>
      </c>
      <c r="AZ392" s="37">
        <f t="shared" si="95"/>
        <v>1.6704383990600702</v>
      </c>
      <c r="BA392" s="215">
        <f t="shared" si="98"/>
        <v>295.78766337770941</v>
      </c>
      <c r="BB392" s="217">
        <f t="shared" si="98"/>
        <v>0.5420914651757246</v>
      </c>
      <c r="BC392" s="223"/>
      <c r="BD392" s="23"/>
      <c r="BE392" s="135"/>
      <c r="BF392" s="135"/>
      <c r="BG392" s="135"/>
      <c r="BH392" s="135"/>
      <c r="BI392" s="135"/>
      <c r="BJ392" s="135"/>
      <c r="BK392" s="135"/>
      <c r="BL392" s="135"/>
      <c r="BM392" s="135"/>
      <c r="BN392" s="135"/>
      <c r="BO392" s="135"/>
      <c r="BP392" s="135"/>
      <c r="BQ392" s="135"/>
      <c r="BR392" s="135"/>
      <c r="BS392" s="20"/>
      <c r="BT392" s="19"/>
      <c r="BU392" s="20"/>
      <c r="BV392" s="20"/>
      <c r="BW392" s="20"/>
      <c r="BX392" s="135"/>
      <c r="BY392" s="135"/>
      <c r="BZ392" s="136"/>
      <c r="CA392" s="136"/>
      <c r="CB392" s="135"/>
      <c r="CC392" s="135"/>
      <c r="CD392" s="135"/>
      <c r="CE392" s="6"/>
      <c r="CF392" s="6"/>
      <c r="CG392" s="135"/>
      <c r="CH392" s="135"/>
      <c r="CI392" s="135"/>
      <c r="CJ392" s="135"/>
      <c r="CK392" s="135"/>
      <c r="CL392" s="135"/>
      <c r="CM392" s="135"/>
      <c r="CN392" s="135"/>
      <c r="CO392" s="135"/>
      <c r="CP392" s="135"/>
      <c r="CQ392" s="135"/>
      <c r="CR392" s="135"/>
      <c r="CS392" s="135"/>
      <c r="CT392" s="135"/>
      <c r="CU392" s="135"/>
      <c r="CV392" s="136"/>
      <c r="CW392" s="136"/>
      <c r="CX392" s="135"/>
      <c r="CY392" s="135"/>
      <c r="CZ392" s="135"/>
      <c r="DA392" s="135"/>
      <c r="DB392" s="135"/>
      <c r="DC392" s="135"/>
      <c r="DD392" s="135"/>
      <c r="DE392" s="135"/>
      <c r="DF392" s="135"/>
      <c r="DG392" s="135"/>
      <c r="DH392" s="135"/>
      <c r="DI392" s="135"/>
      <c r="DJ392" s="135"/>
      <c r="DK392" s="135"/>
      <c r="DL392" s="135"/>
      <c r="DM392" s="6"/>
      <c r="DN392" s="6"/>
      <c r="DO392" s="135"/>
      <c r="DP392" s="135"/>
      <c r="DQ392" s="135"/>
      <c r="DR392" s="135"/>
      <c r="DS392" s="135"/>
      <c r="DT392" s="135"/>
      <c r="DU392" s="135"/>
      <c r="DV392" s="135"/>
      <c r="DW392" s="135"/>
      <c r="DX392" s="135"/>
      <c r="DY392" s="135"/>
      <c r="DZ392" s="135"/>
      <c r="EA392" s="135"/>
      <c r="EB392" s="135"/>
      <c r="EC392" s="135"/>
      <c r="ED392" s="135"/>
      <c r="EE392" s="135"/>
      <c r="EF392" s="135"/>
      <c r="EG392" s="135"/>
      <c r="EH392" s="135"/>
      <c r="EI392" s="135"/>
      <c r="EJ392" s="135"/>
      <c r="EK392" s="135"/>
      <c r="EL392" s="135"/>
      <c r="EM392" s="135"/>
      <c r="EN392" s="135"/>
      <c r="EO392" s="135"/>
      <c r="EP392" s="135"/>
      <c r="EQ392" s="135"/>
      <c r="ER392" s="135"/>
      <c r="ES392" s="135"/>
      <c r="ET392" s="135"/>
    </row>
    <row r="393" spans="2:150" x14ac:dyDescent="0.25"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27"/>
      <c r="O393" s="372"/>
      <c r="P393" s="367"/>
      <c r="Q393" s="367"/>
      <c r="R393" s="61">
        <v>550</v>
      </c>
      <c r="S393" s="14">
        <v>2524.54</v>
      </c>
      <c r="T393" s="14">
        <v>43.684089999999998</v>
      </c>
      <c r="U393" s="252">
        <v>2507.7457665559991</v>
      </c>
      <c r="V393" s="253">
        <v>44.299564598973376</v>
      </c>
      <c r="W393" s="2">
        <f t="shared" si="93"/>
        <v>0.6652393483169543</v>
      </c>
      <c r="X393" s="37">
        <f t="shared" si="93"/>
        <v>1.4089216439517873</v>
      </c>
      <c r="Y393" s="215">
        <f t="shared" si="96"/>
        <v>282.04627697159623</v>
      </c>
      <c r="Z393" s="217">
        <f t="shared" si="96"/>
        <v>0.37880898198144086</v>
      </c>
      <c r="AA393" s="223"/>
      <c r="AB393" s="23"/>
      <c r="AC393" s="372"/>
      <c r="AD393" s="367"/>
      <c r="AE393" s="367"/>
      <c r="AF393" s="61">
        <v>550</v>
      </c>
      <c r="AG393" s="14">
        <v>2721.4560000000001</v>
      </c>
      <c r="AH393" s="14">
        <v>43.747239999999998</v>
      </c>
      <c r="AI393" s="252">
        <v>2722.8058127166746</v>
      </c>
      <c r="AJ393" s="253">
        <v>44.339159394122596</v>
      </c>
      <c r="AK393" s="2">
        <f t="shared" si="94"/>
        <v>4.9598917516009006E-2</v>
      </c>
      <c r="AL393" s="37">
        <f t="shared" si="94"/>
        <v>1.3530439728828572</v>
      </c>
      <c r="AM393" s="215">
        <f t="shared" si="97"/>
        <v>1.8219943700961345</v>
      </c>
      <c r="AN393" s="217">
        <f t="shared" si="97"/>
        <v>0.35036856913846398</v>
      </c>
      <c r="AO393" s="223"/>
      <c r="AP393" s="23"/>
      <c r="AQ393" s="372"/>
      <c r="AR393" s="367"/>
      <c r="AS393" s="367"/>
      <c r="AT393" s="61">
        <v>550</v>
      </c>
      <c r="AU393" s="14">
        <v>2503.8760000000002</v>
      </c>
      <c r="AV393" s="14">
        <v>43.652030000000003</v>
      </c>
      <c r="AW393" s="252">
        <v>2485.5973366627104</v>
      </c>
      <c r="AX393" s="253">
        <v>44.319800587117186</v>
      </c>
      <c r="AY393" s="2">
        <f t="shared" si="95"/>
        <v>0.73001471867176326</v>
      </c>
      <c r="AZ393" s="37">
        <f t="shared" si="95"/>
        <v>1.529758380348365</v>
      </c>
      <c r="BA393" s="215">
        <f t="shared" si="98"/>
        <v>334.10953339798226</v>
      </c>
      <c r="BB393" s="217">
        <f t="shared" si="98"/>
        <v>0.44591755701882652</v>
      </c>
      <c r="BC393" s="223"/>
      <c r="BD393" s="23"/>
      <c r="BE393" s="135"/>
      <c r="BF393" s="135"/>
      <c r="BG393" s="135"/>
      <c r="BH393" s="135"/>
      <c r="BI393" s="135"/>
      <c r="BJ393" s="135"/>
      <c r="BK393" s="135"/>
      <c r="BL393" s="135"/>
      <c r="BM393" s="135"/>
      <c r="BN393" s="135"/>
      <c r="BO393" s="135"/>
      <c r="BP393" s="135"/>
      <c r="BQ393" s="135"/>
      <c r="BR393" s="135"/>
      <c r="BS393" s="20"/>
      <c r="BT393" s="19"/>
      <c r="BU393" s="20"/>
      <c r="BV393" s="20"/>
      <c r="BW393" s="20"/>
      <c r="BX393" s="135"/>
      <c r="BY393" s="135"/>
      <c r="BZ393" s="136"/>
      <c r="CA393" s="136"/>
      <c r="CB393" s="135"/>
      <c r="CC393" s="135"/>
      <c r="CD393" s="135"/>
      <c r="CE393" s="6"/>
      <c r="CF393" s="6"/>
      <c r="CG393" s="135"/>
      <c r="CH393" s="135"/>
      <c r="CI393" s="135"/>
      <c r="CJ393" s="135"/>
      <c r="CK393" s="135"/>
      <c r="CL393" s="135"/>
      <c r="CM393" s="135"/>
      <c r="CN393" s="135"/>
      <c r="CO393" s="135"/>
      <c r="CP393" s="135"/>
      <c r="CQ393" s="135"/>
      <c r="CR393" s="135"/>
      <c r="CS393" s="135"/>
      <c r="CT393" s="135"/>
      <c r="CU393" s="135"/>
      <c r="CV393" s="136"/>
      <c r="CW393" s="136"/>
      <c r="CX393" s="135"/>
      <c r="CY393" s="135"/>
      <c r="CZ393" s="135"/>
      <c r="DA393" s="135"/>
      <c r="DB393" s="135"/>
      <c r="DC393" s="135"/>
      <c r="DD393" s="135"/>
      <c r="DE393" s="135"/>
      <c r="DF393" s="135"/>
      <c r="DG393" s="135"/>
      <c r="DH393" s="135"/>
      <c r="DI393" s="135"/>
      <c r="DJ393" s="135"/>
      <c r="DK393" s="135"/>
      <c r="DL393" s="135"/>
      <c r="DM393" s="6"/>
      <c r="DN393" s="6"/>
      <c r="DO393" s="135"/>
      <c r="DP393" s="135"/>
      <c r="DQ393" s="135"/>
      <c r="DR393" s="135"/>
      <c r="DS393" s="135"/>
      <c r="DT393" s="135"/>
      <c r="DU393" s="135"/>
      <c r="DV393" s="135"/>
      <c r="DW393" s="135"/>
      <c r="DX393" s="135"/>
      <c r="DY393" s="135"/>
      <c r="DZ393" s="135"/>
      <c r="EA393" s="135"/>
      <c r="EB393" s="135"/>
      <c r="EC393" s="135"/>
      <c r="ED393" s="135"/>
      <c r="EE393" s="135"/>
      <c r="EF393" s="135"/>
      <c r="EG393" s="135"/>
      <c r="EH393" s="135"/>
      <c r="EI393" s="135"/>
      <c r="EJ393" s="135"/>
      <c r="EK393" s="135"/>
      <c r="EL393" s="135"/>
      <c r="EM393" s="135"/>
      <c r="EN393" s="135"/>
      <c r="EO393" s="135"/>
      <c r="EP393" s="135"/>
      <c r="EQ393" s="135"/>
      <c r="ER393" s="135"/>
      <c r="ES393" s="135"/>
      <c r="ET393" s="135"/>
    </row>
    <row r="394" spans="2:150" x14ac:dyDescent="0.25"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27"/>
      <c r="O394" s="372"/>
      <c r="P394" s="367"/>
      <c r="Q394" s="367"/>
      <c r="R394" s="61">
        <v>600</v>
      </c>
      <c r="S394" s="14">
        <v>2506.627</v>
      </c>
      <c r="T394" s="14">
        <v>43.119770000000003</v>
      </c>
      <c r="U394" s="252">
        <v>2493.3020398567023</v>
      </c>
      <c r="V394" s="253">
        <v>43.794744627441034</v>
      </c>
      <c r="W394" s="2">
        <f t="shared" si="93"/>
        <v>0.53158926889791069</v>
      </c>
      <c r="X394" s="37">
        <f t="shared" si="93"/>
        <v>1.5653483945787077</v>
      </c>
      <c r="Y394" s="215">
        <f t="shared" si="96"/>
        <v>177.55456282047041</v>
      </c>
      <c r="Z394" s="217">
        <f t="shared" si="96"/>
        <v>0.45559074768915903</v>
      </c>
      <c r="AA394" s="223"/>
      <c r="AB394" s="23"/>
      <c r="AC394" s="372"/>
      <c r="AD394" s="367"/>
      <c r="AE394" s="367"/>
      <c r="AF394" s="61">
        <v>600</v>
      </c>
      <c r="AG394" s="14">
        <v>2702.2049999999999</v>
      </c>
      <c r="AH394" s="14">
        <v>43.189610000000002</v>
      </c>
      <c r="AI394" s="252">
        <v>2708.8933662022732</v>
      </c>
      <c r="AJ394" s="253">
        <v>43.836886245029689</v>
      </c>
      <c r="AK394" s="2">
        <f t="shared" si="94"/>
        <v>0.24751512939519024</v>
      </c>
      <c r="AL394" s="37">
        <f t="shared" si="94"/>
        <v>1.4986850889130208</v>
      </c>
      <c r="AM394" s="215">
        <f t="shared" si="97"/>
        <v>44.734242455711772</v>
      </c>
      <c r="AN394" s="217">
        <f t="shared" si="97"/>
        <v>0.41896653737973133</v>
      </c>
      <c r="AO394" s="223"/>
      <c r="AP394" s="23"/>
      <c r="AQ394" s="372"/>
      <c r="AR394" s="367"/>
      <c r="AS394" s="367"/>
      <c r="AT394" s="61">
        <v>600</v>
      </c>
      <c r="AU394" s="14">
        <v>2486.1039999999998</v>
      </c>
      <c r="AV394" s="14">
        <v>43.086919999999999</v>
      </c>
      <c r="AW394" s="252">
        <v>2471.0955092857766</v>
      </c>
      <c r="AX394" s="253">
        <v>43.816371410384725</v>
      </c>
      <c r="AY394" s="2">
        <f t="shared" si="95"/>
        <v>0.60369520801314713</v>
      </c>
      <c r="AZ394" s="37">
        <f t="shared" si="95"/>
        <v>1.6929764540717374</v>
      </c>
      <c r="BA394" s="215">
        <f t="shared" si="98"/>
        <v>225.25479351892315</v>
      </c>
      <c r="BB394" s="217">
        <f t="shared" si="98"/>
        <v>0.53209936011226633</v>
      </c>
      <c r="BC394" s="223"/>
      <c r="BD394" s="23"/>
      <c r="BE394" s="135"/>
      <c r="BF394" s="135"/>
      <c r="BG394" s="135"/>
      <c r="BH394" s="135"/>
      <c r="BI394" s="135"/>
      <c r="BJ394" s="135"/>
      <c r="BK394" s="135"/>
      <c r="BL394" s="135"/>
      <c r="BM394" s="135"/>
      <c r="BN394" s="135"/>
      <c r="BO394" s="135"/>
      <c r="BP394" s="135"/>
      <c r="BQ394" s="135"/>
      <c r="BR394" s="135"/>
      <c r="BS394" s="20"/>
      <c r="BT394" s="19"/>
      <c r="BU394" s="20"/>
      <c r="BV394" s="20"/>
      <c r="BW394" s="20"/>
      <c r="BX394" s="135"/>
      <c r="BY394" s="135"/>
      <c r="BZ394" s="136"/>
      <c r="CA394" s="136"/>
      <c r="CB394" s="135"/>
      <c r="CC394" s="135"/>
      <c r="CD394" s="135"/>
      <c r="CE394" s="6"/>
      <c r="CF394" s="6"/>
      <c r="CG394" s="135"/>
      <c r="CH394" s="135"/>
      <c r="CI394" s="135"/>
      <c r="CJ394" s="135"/>
      <c r="CK394" s="135"/>
      <c r="CL394" s="135"/>
      <c r="CM394" s="135"/>
      <c r="CN394" s="135"/>
      <c r="CO394" s="135"/>
      <c r="CP394" s="135"/>
      <c r="CQ394" s="135"/>
      <c r="CR394" s="135"/>
      <c r="CS394" s="135"/>
      <c r="CT394" s="135"/>
      <c r="CU394" s="135"/>
      <c r="CV394" s="136"/>
      <c r="CW394" s="136"/>
      <c r="CX394" s="135"/>
      <c r="CY394" s="135"/>
      <c r="CZ394" s="135"/>
      <c r="DA394" s="135"/>
      <c r="DB394" s="135"/>
      <c r="DC394" s="135"/>
      <c r="DD394" s="135"/>
      <c r="DE394" s="135"/>
      <c r="DF394" s="135"/>
      <c r="DG394" s="135"/>
      <c r="DH394" s="135"/>
      <c r="DI394" s="135"/>
      <c r="DJ394" s="135"/>
      <c r="DK394" s="135"/>
      <c r="DL394" s="135"/>
      <c r="DM394" s="6"/>
      <c r="DN394" s="6"/>
      <c r="DO394" s="135"/>
      <c r="DP394" s="135"/>
      <c r="DQ394" s="135"/>
      <c r="DR394" s="135"/>
      <c r="DS394" s="135"/>
      <c r="DT394" s="135"/>
      <c r="DU394" s="135"/>
      <c r="DV394" s="135"/>
      <c r="DW394" s="135"/>
      <c r="DX394" s="135"/>
      <c r="DY394" s="135"/>
      <c r="DZ394" s="135"/>
      <c r="EA394" s="135"/>
      <c r="EB394" s="135"/>
      <c r="EC394" s="135"/>
      <c r="ED394" s="135"/>
      <c r="EE394" s="135"/>
      <c r="EF394" s="135"/>
      <c r="EG394" s="135"/>
      <c r="EH394" s="135"/>
      <c r="EI394" s="135"/>
      <c r="EJ394" s="135"/>
      <c r="EK394" s="135"/>
      <c r="EL394" s="135"/>
      <c r="EM394" s="135"/>
      <c r="EN394" s="135"/>
      <c r="EO394" s="135"/>
      <c r="EP394" s="135"/>
      <c r="EQ394" s="135"/>
      <c r="ER394" s="135"/>
      <c r="ES394" s="135"/>
      <c r="ET394" s="135"/>
    </row>
    <row r="395" spans="2:150" x14ac:dyDescent="0.25"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27"/>
      <c r="O395" s="372"/>
      <c r="P395" s="367"/>
      <c r="Q395" s="367"/>
      <c r="R395" s="61">
        <v>650</v>
      </c>
      <c r="S395" s="14">
        <v>2492.4659999999999</v>
      </c>
      <c r="T395" s="14">
        <v>42.675890000000003</v>
      </c>
      <c r="U395" s="252">
        <v>2478.8925650469018</v>
      </c>
      <c r="V395" s="253">
        <v>43.281332138435943</v>
      </c>
      <c r="W395" s="2">
        <f t="shared" si="93"/>
        <v>0.54457854001210282</v>
      </c>
      <c r="X395" s="37">
        <f t="shared" si="93"/>
        <v>1.4186983292813342</v>
      </c>
      <c r="Y395" s="215">
        <f t="shared" si="96"/>
        <v>184.2381364259841</v>
      </c>
      <c r="Z395" s="217">
        <f t="shared" si="96"/>
        <v>0.36656018299388404</v>
      </c>
      <c r="AA395" s="223"/>
      <c r="AB395" s="23"/>
      <c r="AC395" s="372"/>
      <c r="AD395" s="367"/>
      <c r="AE395" s="367"/>
      <c r="AF395" s="61">
        <v>650</v>
      </c>
      <c r="AG395" s="14">
        <v>2686.9830000000002</v>
      </c>
      <c r="AH395" s="14">
        <v>42.74953</v>
      </c>
      <c r="AI395" s="252">
        <v>2695.0161429798559</v>
      </c>
      <c r="AJ395" s="253">
        <v>43.325778686742133</v>
      </c>
      <c r="AK395" s="2">
        <f t="shared" si="94"/>
        <v>0.29896515831531911</v>
      </c>
      <c r="AL395" s="37">
        <f t="shared" si="94"/>
        <v>1.3479649641578118</v>
      </c>
      <c r="AM395" s="215">
        <f t="shared" si="97"/>
        <v>64.531386134805089</v>
      </c>
      <c r="AN395" s="217">
        <f t="shared" si="97"/>
        <v>0.33206254897203297</v>
      </c>
      <c r="AO395" s="223"/>
      <c r="AP395" s="23"/>
      <c r="AQ395" s="372"/>
      <c r="AR395" s="367"/>
      <c r="AS395" s="367"/>
      <c r="AT395" s="61">
        <v>650</v>
      </c>
      <c r="AU395" s="14">
        <v>2472.0540000000001</v>
      </c>
      <c r="AV395" s="14">
        <v>42.642800000000001</v>
      </c>
      <c r="AW395" s="252">
        <v>2456.6275950908444</v>
      </c>
      <c r="AX395" s="253">
        <v>43.304179868301198</v>
      </c>
      <c r="AY395" s="2">
        <f t="shared" si="95"/>
        <v>0.6240318742695643</v>
      </c>
      <c r="AZ395" s="37">
        <f t="shared" si="95"/>
        <v>1.5509766438911057</v>
      </c>
      <c r="BA395" s="215">
        <f t="shared" si="98"/>
        <v>237.97396842122419</v>
      </c>
      <c r="BB395" s="217">
        <f t="shared" si="98"/>
        <v>0.43742333019410795</v>
      </c>
      <c r="BC395" s="223"/>
      <c r="BD395" s="23"/>
      <c r="BE395" s="135"/>
      <c r="BF395" s="135"/>
      <c r="BG395" s="135"/>
      <c r="BH395" s="135"/>
      <c r="BI395" s="135"/>
      <c r="BJ395" s="135"/>
      <c r="BK395" s="135"/>
      <c r="BL395" s="135"/>
      <c r="BM395" s="135"/>
      <c r="BN395" s="135"/>
      <c r="BO395" s="135"/>
      <c r="BP395" s="135"/>
      <c r="BQ395" s="135"/>
      <c r="BR395" s="135"/>
      <c r="BS395" s="20"/>
      <c r="BT395" s="19"/>
      <c r="BU395" s="135"/>
      <c r="BV395" s="135"/>
      <c r="BW395" s="20"/>
      <c r="BX395" s="135"/>
      <c r="BY395" s="135"/>
      <c r="BZ395" s="136"/>
      <c r="CA395" s="136"/>
      <c r="CB395" s="135"/>
      <c r="CC395" s="135"/>
      <c r="CD395" s="135"/>
      <c r="CE395" s="6"/>
      <c r="CF395" s="6"/>
      <c r="CG395" s="135"/>
      <c r="CH395" s="135"/>
      <c r="CI395" s="135"/>
      <c r="CJ395" s="135"/>
      <c r="CK395" s="135"/>
      <c r="CL395" s="135"/>
      <c r="CM395" s="135"/>
      <c r="CN395" s="135"/>
      <c r="CO395" s="135"/>
      <c r="CP395" s="135"/>
      <c r="CQ395" s="135"/>
      <c r="CR395" s="135"/>
      <c r="CS395" s="135"/>
      <c r="CT395" s="135"/>
      <c r="CU395" s="135"/>
      <c r="CV395" s="136"/>
      <c r="CW395" s="136"/>
      <c r="CX395" s="135"/>
      <c r="CY395" s="135"/>
      <c r="CZ395" s="135"/>
      <c r="DA395" s="135"/>
      <c r="DB395" s="135"/>
      <c r="DC395" s="135"/>
      <c r="DD395" s="135"/>
      <c r="DE395" s="135"/>
      <c r="DF395" s="135"/>
      <c r="DG395" s="135"/>
      <c r="DH395" s="135"/>
      <c r="DI395" s="135"/>
      <c r="DJ395" s="135"/>
      <c r="DK395" s="135"/>
      <c r="DL395" s="135"/>
      <c r="DM395" s="6"/>
      <c r="DN395" s="6"/>
      <c r="DO395" s="135"/>
      <c r="DP395" s="135"/>
      <c r="DQ395" s="135"/>
      <c r="DR395" s="135"/>
      <c r="DS395" s="135"/>
      <c r="DT395" s="135"/>
      <c r="DU395" s="135"/>
      <c r="DV395" s="135"/>
      <c r="DW395" s="135"/>
      <c r="DX395" s="135"/>
      <c r="DY395" s="135"/>
      <c r="DZ395" s="135"/>
      <c r="EA395" s="135"/>
      <c r="EB395" s="135"/>
      <c r="EC395" s="135"/>
      <c r="ED395" s="135"/>
      <c r="EE395" s="135"/>
      <c r="EF395" s="135"/>
      <c r="EG395" s="135"/>
      <c r="EH395" s="135"/>
      <c r="EI395" s="135"/>
      <c r="EJ395" s="135"/>
      <c r="EK395" s="135"/>
      <c r="EL395" s="135"/>
      <c r="EM395" s="135"/>
      <c r="EN395" s="135"/>
      <c r="EO395" s="135"/>
      <c r="EP395" s="135"/>
      <c r="EQ395" s="135"/>
      <c r="ER395" s="135"/>
      <c r="ES395" s="135"/>
      <c r="ET395" s="135"/>
    </row>
    <row r="396" spans="2:150" x14ac:dyDescent="0.25"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27"/>
      <c r="O396" s="372"/>
      <c r="P396" s="367"/>
      <c r="Q396" s="367"/>
      <c r="R396" s="61">
        <v>700</v>
      </c>
      <c r="S396" s="14">
        <v>2478.34</v>
      </c>
      <c r="T396" s="14">
        <v>42.230780000000003</v>
      </c>
      <c r="U396" s="252">
        <v>2464.5186242559835</v>
      </c>
      <c r="V396" s="253">
        <v>42.760827248691896</v>
      </c>
      <c r="W396" s="2">
        <f t="shared" si="93"/>
        <v>0.55768682844229112</v>
      </c>
      <c r="X396" s="37">
        <f t="shared" si="93"/>
        <v>1.2551206695493038</v>
      </c>
      <c r="Y396" s="215">
        <f t="shared" si="96"/>
        <v>191.03042745729257</v>
      </c>
      <c r="Z396" s="217">
        <f t="shared" si="96"/>
        <v>0.28095008584584596</v>
      </c>
      <c r="AA396" s="223"/>
      <c r="AB396" s="23"/>
      <c r="AC396" s="372"/>
      <c r="AD396" s="367"/>
      <c r="AE396" s="367"/>
      <c r="AF396" s="61">
        <v>700</v>
      </c>
      <c r="AG396" s="14">
        <v>2671.7950000000001</v>
      </c>
      <c r="AH396" s="14">
        <v>42.308950000000003</v>
      </c>
      <c r="AI396" s="252">
        <v>2681.1754612904742</v>
      </c>
      <c r="AJ396" s="253">
        <v>42.807351463852363</v>
      </c>
      <c r="AK396" s="2">
        <f t="shared" si="94"/>
        <v>0.35109210438952682</v>
      </c>
      <c r="AL396" s="37">
        <f t="shared" si="94"/>
        <v>1.1780048047809279</v>
      </c>
      <c r="AM396" s="215">
        <f t="shared" si="97"/>
        <v>87.993054022084124</v>
      </c>
      <c r="AN396" s="217">
        <f t="shared" si="97"/>
        <v>0.24840401917017571</v>
      </c>
      <c r="AO396" s="223"/>
      <c r="AP396" s="23"/>
      <c r="AQ396" s="372"/>
      <c r="AR396" s="367"/>
      <c r="AS396" s="367"/>
      <c r="AT396" s="61">
        <v>700</v>
      </c>
      <c r="AU396" s="14">
        <v>2458.0390000000002</v>
      </c>
      <c r="AV396" s="14">
        <v>42.196759999999998</v>
      </c>
      <c r="AW396" s="252">
        <v>2442.1948990158221</v>
      </c>
      <c r="AX396" s="253">
        <v>42.784740340894061</v>
      </c>
      <c r="AY396" s="2">
        <f t="shared" si="95"/>
        <v>0.64458297790141295</v>
      </c>
      <c r="AZ396" s="37">
        <f t="shared" si="95"/>
        <v>1.3934253267171772</v>
      </c>
      <c r="BA396" s="215">
        <f t="shared" si="98"/>
        <v>251.03553599683383</v>
      </c>
      <c r="BB396" s="217">
        <f t="shared" si="98"/>
        <v>0.34572088127789868</v>
      </c>
      <c r="BC396" s="223"/>
      <c r="BD396" s="23"/>
      <c r="BE396" s="135"/>
      <c r="BF396" s="135"/>
      <c r="BG396" s="135"/>
      <c r="BH396" s="135"/>
      <c r="BI396" s="135"/>
      <c r="BJ396" s="135"/>
      <c r="BK396" s="135"/>
      <c r="BL396" s="135"/>
      <c r="BM396" s="135"/>
      <c r="BN396" s="135"/>
      <c r="BO396" s="135"/>
      <c r="BP396" s="135"/>
      <c r="BQ396" s="135"/>
      <c r="BR396" s="135"/>
      <c r="BS396" s="20"/>
      <c r="BT396" s="19"/>
      <c r="BU396" s="135"/>
      <c r="BV396" s="135"/>
      <c r="BW396" s="20"/>
      <c r="BX396" s="135"/>
      <c r="BY396" s="135"/>
      <c r="BZ396" s="136"/>
      <c r="CA396" s="136"/>
      <c r="CB396" s="135"/>
      <c r="CC396" s="135"/>
      <c r="CD396" s="135"/>
      <c r="CE396" s="6"/>
      <c r="CF396" s="6"/>
      <c r="CG396" s="135"/>
      <c r="CH396" s="135"/>
      <c r="CI396" s="135"/>
      <c r="CJ396" s="135"/>
      <c r="CK396" s="135"/>
      <c r="CL396" s="135"/>
      <c r="CM396" s="135"/>
      <c r="CN396" s="135"/>
      <c r="CO396" s="135"/>
      <c r="CP396" s="135"/>
      <c r="CQ396" s="135"/>
      <c r="CR396" s="135"/>
      <c r="CS396" s="135"/>
      <c r="CT396" s="135"/>
      <c r="CU396" s="135"/>
      <c r="CV396" s="136"/>
      <c r="CW396" s="136"/>
      <c r="CX396" s="135"/>
      <c r="CY396" s="135"/>
      <c r="CZ396" s="135"/>
      <c r="DA396" s="135"/>
      <c r="DB396" s="135"/>
      <c r="DC396" s="135"/>
      <c r="DD396" s="135"/>
      <c r="DE396" s="135"/>
      <c r="DF396" s="135"/>
      <c r="DG396" s="135"/>
      <c r="DH396" s="135"/>
      <c r="DI396" s="135"/>
      <c r="DJ396" s="135"/>
      <c r="DK396" s="135"/>
      <c r="DL396" s="135"/>
      <c r="DM396" s="6"/>
      <c r="DN396" s="6"/>
      <c r="DO396" s="135"/>
      <c r="DP396" s="135"/>
      <c r="DQ396" s="135"/>
      <c r="DR396" s="135"/>
      <c r="DS396" s="135"/>
      <c r="DT396" s="135"/>
      <c r="DU396" s="135"/>
      <c r="DV396" s="135"/>
      <c r="DW396" s="135"/>
      <c r="DX396" s="135"/>
      <c r="DY396" s="135"/>
      <c r="DZ396" s="135"/>
      <c r="EA396" s="135"/>
      <c r="EB396" s="135"/>
      <c r="EC396" s="135"/>
      <c r="ED396" s="135"/>
      <c r="EE396" s="135"/>
      <c r="EF396" s="135"/>
      <c r="EG396" s="135"/>
      <c r="EH396" s="135"/>
      <c r="EI396" s="135"/>
      <c r="EJ396" s="135"/>
      <c r="EK396" s="135"/>
      <c r="EL396" s="135"/>
      <c r="EM396" s="135"/>
      <c r="EN396" s="135"/>
      <c r="EO396" s="135"/>
      <c r="EP396" s="135"/>
      <c r="EQ396" s="135"/>
      <c r="ER396" s="135"/>
      <c r="ES396" s="135"/>
      <c r="ET396" s="135"/>
    </row>
    <row r="397" spans="2:150" x14ac:dyDescent="0.25"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27"/>
      <c r="O397" s="372"/>
      <c r="P397" s="367"/>
      <c r="Q397" s="367"/>
      <c r="R397" s="61">
        <v>750</v>
      </c>
      <c r="S397" s="14">
        <v>2464.2489999999998</v>
      </c>
      <c r="T397" s="14">
        <v>41.782980000000002</v>
      </c>
      <c r="U397" s="252">
        <v>2450.1812938999301</v>
      </c>
      <c r="V397" s="253">
        <v>42.234469336646775</v>
      </c>
      <c r="W397" s="2">
        <f t="shared" si="93"/>
        <v>0.57087194110942929</v>
      </c>
      <c r="X397" s="37">
        <f t="shared" si="93"/>
        <v>1.0805580086599214</v>
      </c>
      <c r="Y397" s="215">
        <f t="shared" si="96"/>
        <v>197.90035491793824</v>
      </c>
      <c r="Z397" s="217">
        <f t="shared" si="96"/>
        <v>0.20384262110574325</v>
      </c>
      <c r="AA397" s="223"/>
      <c r="AB397" s="23"/>
      <c r="AC397" s="372"/>
      <c r="AD397" s="367"/>
      <c r="AE397" s="367"/>
      <c r="AF397" s="61">
        <v>750</v>
      </c>
      <c r="AG397" s="14">
        <v>2656.6419999999998</v>
      </c>
      <c r="AH397" s="14">
        <v>41.86551</v>
      </c>
      <c r="AI397" s="252">
        <v>2667.3724317147621</v>
      </c>
      <c r="AJ397" s="253">
        <v>42.282860704272935</v>
      </c>
      <c r="AK397" s="2">
        <f t="shared" si="94"/>
        <v>0.40390958641632146</v>
      </c>
      <c r="AL397" s="37">
        <f t="shared" si="94"/>
        <v>0.99688431903238273</v>
      </c>
      <c r="AM397" s="215">
        <f t="shared" si="97"/>
        <v>115.14216478517638</v>
      </c>
      <c r="AN397" s="217">
        <f t="shared" si="97"/>
        <v>0.17418161035711408</v>
      </c>
      <c r="AO397" s="223"/>
      <c r="AP397" s="23"/>
      <c r="AQ397" s="372"/>
      <c r="AR397" s="367"/>
      <c r="AS397" s="367"/>
      <c r="AT397" s="61">
        <v>750</v>
      </c>
      <c r="AU397" s="14">
        <v>2444.0590000000002</v>
      </c>
      <c r="AV397" s="14">
        <v>41.747880000000002</v>
      </c>
      <c r="AW397" s="252">
        <v>2427.7985183557589</v>
      </c>
      <c r="AX397" s="253">
        <v>42.259306657484508</v>
      </c>
      <c r="AY397" s="2">
        <f t="shared" si="95"/>
        <v>0.66530642853717026</v>
      </c>
      <c r="AZ397" s="37">
        <f t="shared" si="95"/>
        <v>1.2250362353357969</v>
      </c>
      <c r="BA397" s="215">
        <f t="shared" si="98"/>
        <v>264.40326330270761</v>
      </c>
      <c r="BB397" s="217">
        <f t="shared" si="98"/>
        <v>0.26155722598577436</v>
      </c>
      <c r="BC397" s="223"/>
      <c r="BD397" s="23"/>
      <c r="BE397" s="135"/>
      <c r="BF397" s="135"/>
      <c r="BG397" s="135"/>
      <c r="BH397" s="135"/>
      <c r="BI397" s="135"/>
      <c r="BJ397" s="135"/>
      <c r="BK397" s="135"/>
      <c r="BL397" s="135"/>
      <c r="BM397" s="135"/>
      <c r="BN397" s="135"/>
      <c r="BO397" s="135"/>
      <c r="BP397" s="135"/>
      <c r="BQ397" s="135"/>
      <c r="BR397" s="135"/>
      <c r="BS397" s="20"/>
      <c r="BT397" s="19"/>
      <c r="BU397" s="135"/>
      <c r="BV397" s="135"/>
      <c r="BW397" s="20"/>
      <c r="BX397" s="135"/>
      <c r="BY397" s="135"/>
      <c r="BZ397" s="136"/>
      <c r="CA397" s="136"/>
      <c r="CB397" s="135"/>
      <c r="CC397" s="135"/>
      <c r="CD397" s="135"/>
      <c r="CE397" s="6"/>
      <c r="CF397" s="6"/>
      <c r="CG397" s="135"/>
      <c r="CH397" s="135"/>
      <c r="CI397" s="135"/>
      <c r="CJ397" s="135"/>
      <c r="CK397" s="135"/>
      <c r="CL397" s="135"/>
      <c r="CM397" s="135"/>
      <c r="CN397" s="135"/>
      <c r="CO397" s="135"/>
      <c r="CP397" s="135"/>
      <c r="CQ397" s="135"/>
      <c r="CR397" s="135"/>
      <c r="CS397" s="135"/>
      <c r="CT397" s="135"/>
      <c r="CU397" s="135"/>
      <c r="CV397" s="136"/>
      <c r="CW397" s="136"/>
      <c r="CX397" s="135"/>
      <c r="CY397" s="135"/>
      <c r="CZ397" s="135"/>
      <c r="DA397" s="135"/>
      <c r="DB397" s="135"/>
      <c r="DC397" s="135"/>
      <c r="DD397" s="135"/>
      <c r="DE397" s="135"/>
      <c r="DF397" s="135"/>
      <c r="DG397" s="135"/>
      <c r="DH397" s="135"/>
      <c r="DI397" s="135"/>
      <c r="DJ397" s="135"/>
      <c r="DK397" s="135"/>
      <c r="DL397" s="135"/>
      <c r="DM397" s="6"/>
      <c r="DN397" s="6"/>
      <c r="DO397" s="135"/>
      <c r="DP397" s="135"/>
      <c r="DQ397" s="135"/>
      <c r="DR397" s="135"/>
      <c r="DS397" s="135"/>
      <c r="DT397" s="135"/>
      <c r="DU397" s="135"/>
      <c r="DV397" s="135"/>
      <c r="DW397" s="135"/>
      <c r="DX397" s="135"/>
      <c r="DY397" s="135"/>
      <c r="DZ397" s="135"/>
      <c r="EA397" s="135"/>
      <c r="EB397" s="135"/>
      <c r="EC397" s="135"/>
      <c r="ED397" s="135"/>
      <c r="EE397" s="135"/>
      <c r="EF397" s="135"/>
      <c r="EG397" s="135"/>
      <c r="EH397" s="135"/>
      <c r="EI397" s="135"/>
      <c r="EJ397" s="135"/>
      <c r="EK397" s="135"/>
      <c r="EL397" s="135"/>
      <c r="EM397" s="135"/>
      <c r="EN397" s="135"/>
      <c r="EO397" s="135"/>
      <c r="EP397" s="135"/>
      <c r="EQ397" s="135"/>
      <c r="ER397" s="135"/>
      <c r="ES397" s="135"/>
      <c r="ET397" s="135"/>
    </row>
    <row r="398" spans="2:150" x14ac:dyDescent="0.25"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27"/>
      <c r="O398" s="372"/>
      <c r="P398" s="367"/>
      <c r="Q398" s="367"/>
      <c r="R398" s="61">
        <v>800</v>
      </c>
      <c r="S398" s="14">
        <v>2450.1930000000002</v>
      </c>
      <c r="T398" s="14">
        <v>41.332689999999999</v>
      </c>
      <c r="U398" s="252">
        <v>2435.8814804795525</v>
      </c>
      <c r="V398" s="253">
        <v>41.703282183160425</v>
      </c>
      <c r="W398" s="2">
        <f t="shared" si="93"/>
        <v>0.58409764130612341</v>
      </c>
      <c r="X398" s="37">
        <f t="shared" si="93"/>
        <v>0.89660794678600819</v>
      </c>
      <c r="Y398" s="215">
        <f t="shared" si="96"/>
        <v>204.81959098415689</v>
      </c>
      <c r="Z398" s="217">
        <f t="shared" si="96"/>
        <v>0.13733856621961055</v>
      </c>
      <c r="AA398" s="223"/>
      <c r="AB398" s="23"/>
      <c r="AC398" s="372"/>
      <c r="AD398" s="367"/>
      <c r="AE398" s="367"/>
      <c r="AF398" s="61">
        <v>800</v>
      </c>
      <c r="AG398" s="14">
        <v>2641.5230000000001</v>
      </c>
      <c r="AH398" s="14">
        <v>41.419409999999999</v>
      </c>
      <c r="AI398" s="252">
        <v>2653.6079926708408</v>
      </c>
      <c r="AJ398" s="253">
        <v>41.753347918260268</v>
      </c>
      <c r="AK398" s="2">
        <f t="shared" si="94"/>
        <v>0.45750094437340194</v>
      </c>
      <c r="AL398" s="37">
        <f t="shared" si="94"/>
        <v>0.8062353332900406</v>
      </c>
      <c r="AM398" s="215">
        <f t="shared" si="97"/>
        <v>146.04704785427151</v>
      </c>
      <c r="AN398" s="217">
        <f t="shared" si="97"/>
        <v>0.11151453325200171</v>
      </c>
      <c r="AO398" s="223"/>
      <c r="AP398" s="23"/>
      <c r="AQ398" s="372"/>
      <c r="AR398" s="367"/>
      <c r="AS398" s="367"/>
      <c r="AT398" s="61">
        <v>800</v>
      </c>
      <c r="AU398" s="14">
        <v>2430.114</v>
      </c>
      <c r="AV398" s="14">
        <v>41.296379999999999</v>
      </c>
      <c r="AW398" s="252">
        <v>2413.4393785301354</v>
      </c>
      <c r="AX398" s="253">
        <v>41.728916745698065</v>
      </c>
      <c r="AY398" s="2">
        <f t="shared" si="95"/>
        <v>0.68616622388351467</v>
      </c>
      <c r="AZ398" s="37">
        <f t="shared" si="95"/>
        <v>1.047396274680894</v>
      </c>
      <c r="BA398" s="215">
        <f t="shared" si="98"/>
        <v>278.04300116327056</v>
      </c>
      <c r="BB398" s="217">
        <f t="shared" si="98"/>
        <v>0.18708803637907323</v>
      </c>
      <c r="BC398" s="223"/>
      <c r="BD398" s="23"/>
      <c r="BE398" s="135"/>
      <c r="BF398" s="135"/>
      <c r="BG398" s="135"/>
      <c r="BH398" s="135"/>
      <c r="BI398" s="135"/>
      <c r="BJ398" s="135"/>
      <c r="BK398" s="135"/>
      <c r="BL398" s="135"/>
      <c r="BM398" s="135"/>
      <c r="BN398" s="135"/>
      <c r="BO398" s="135"/>
      <c r="BP398" s="135"/>
      <c r="BQ398" s="135"/>
      <c r="BR398" s="135"/>
      <c r="BS398" s="20"/>
      <c r="BT398" s="19"/>
      <c r="BU398" s="135"/>
      <c r="BV398" s="135"/>
      <c r="BW398" s="20"/>
      <c r="BX398" s="135"/>
      <c r="BY398" s="135"/>
      <c r="BZ398" s="136"/>
      <c r="CA398" s="136"/>
      <c r="CB398" s="135"/>
      <c r="CC398" s="135"/>
      <c r="CD398" s="135"/>
      <c r="CE398" s="135"/>
      <c r="CF398" s="135"/>
      <c r="CG398" s="135"/>
      <c r="CH398" s="135"/>
      <c r="CI398" s="135"/>
      <c r="CJ398" s="135"/>
      <c r="CK398" s="135"/>
      <c r="CL398" s="135"/>
      <c r="CM398" s="135"/>
      <c r="CN398" s="135"/>
      <c r="CO398" s="135"/>
      <c r="CP398" s="135"/>
      <c r="CQ398" s="135"/>
      <c r="CR398" s="135"/>
      <c r="CS398" s="135"/>
      <c r="CT398" s="135"/>
      <c r="CU398" s="135"/>
      <c r="CV398" s="136"/>
      <c r="CW398" s="136"/>
      <c r="CX398" s="135"/>
      <c r="CY398" s="135"/>
      <c r="CZ398" s="135"/>
      <c r="DA398" s="135"/>
      <c r="DB398" s="135"/>
      <c r="DC398" s="135"/>
      <c r="DD398" s="135"/>
      <c r="DE398" s="135"/>
      <c r="DF398" s="135"/>
      <c r="DG398" s="135"/>
      <c r="DH398" s="135"/>
      <c r="DI398" s="135"/>
      <c r="DJ398" s="135"/>
      <c r="DK398" s="135"/>
      <c r="DL398" s="135"/>
      <c r="DM398" s="135"/>
      <c r="DN398" s="135"/>
      <c r="DO398" s="135"/>
      <c r="DP398" s="135"/>
      <c r="DQ398" s="135"/>
      <c r="DR398" s="135"/>
      <c r="DS398" s="135"/>
      <c r="DT398" s="135"/>
      <c r="DU398" s="135"/>
      <c r="DV398" s="135"/>
      <c r="DW398" s="135"/>
      <c r="DX398" s="135"/>
      <c r="DY398" s="135"/>
      <c r="DZ398" s="135"/>
      <c r="EA398" s="135"/>
      <c r="EB398" s="135"/>
      <c r="EC398" s="135"/>
      <c r="ED398" s="135"/>
      <c r="EE398" s="135"/>
      <c r="EF398" s="135"/>
      <c r="EG398" s="135"/>
      <c r="EH398" s="135"/>
      <c r="EI398" s="135"/>
      <c r="EJ398" s="135"/>
      <c r="EK398" s="135"/>
      <c r="EL398" s="135"/>
      <c r="EM398" s="135"/>
      <c r="EN398" s="135"/>
      <c r="EO398" s="135"/>
      <c r="EP398" s="135"/>
      <c r="EQ398" s="135"/>
      <c r="ER398" s="135"/>
      <c r="ES398" s="135"/>
      <c r="ET398" s="135"/>
    </row>
    <row r="399" spans="2:150" x14ac:dyDescent="0.25"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27"/>
      <c r="O399" s="372"/>
      <c r="P399" s="367"/>
      <c r="Q399" s="367"/>
      <c r="R399" s="61">
        <v>850</v>
      </c>
      <c r="S399" s="14">
        <v>2436.172</v>
      </c>
      <c r="T399" s="14">
        <v>40.87997</v>
      </c>
      <c r="U399" s="252">
        <v>2421.6199501815536</v>
      </c>
      <c r="V399" s="253">
        <v>41.168111316990341</v>
      </c>
      <c r="W399" s="2">
        <f t="shared" si="93"/>
        <v>0.59733261109833169</v>
      </c>
      <c r="X399" s="37">
        <f t="shared" si="93"/>
        <v>0.7048471830834051</v>
      </c>
      <c r="Y399" s="215">
        <f t="shared" si="96"/>
        <v>211.76215391854731</v>
      </c>
      <c r="Z399" s="217">
        <f t="shared" si="96"/>
        <v>8.3025418556928215E-2</v>
      </c>
      <c r="AA399" s="223"/>
      <c r="AB399" s="23"/>
      <c r="AC399" s="372"/>
      <c r="AD399" s="367"/>
      <c r="AE399" s="367"/>
      <c r="AF399" s="61">
        <v>850</v>
      </c>
      <c r="AG399" s="14">
        <v>2626.4389999999999</v>
      </c>
      <c r="AH399" s="14">
        <v>40.97072</v>
      </c>
      <c r="AI399" s="252">
        <v>2639.882939873306</v>
      </c>
      <c r="AJ399" s="253">
        <v>41.219676526803504</v>
      </c>
      <c r="AK399" s="2">
        <f t="shared" si="94"/>
        <v>0.5118694884330508</v>
      </c>
      <c r="AL399" s="37">
        <f t="shared" si="94"/>
        <v>0.60764498842955084</v>
      </c>
      <c r="AM399" s="215">
        <f t="shared" si="97"/>
        <v>180.73951931707057</v>
      </c>
      <c r="AN399" s="217">
        <f t="shared" si="97"/>
        <v>6.197935223806364E-2</v>
      </c>
      <c r="AO399" s="223"/>
      <c r="AP399" s="23"/>
      <c r="AQ399" s="372"/>
      <c r="AR399" s="367"/>
      <c r="AS399" s="367"/>
      <c r="AT399" s="61">
        <v>850</v>
      </c>
      <c r="AU399" s="14">
        <v>2416.203</v>
      </c>
      <c r="AV399" s="14">
        <v>40.840890000000002</v>
      </c>
      <c r="AW399" s="252">
        <v>2399.1182627213921</v>
      </c>
      <c r="AX399" s="253">
        <v>41.194429648465352</v>
      </c>
      <c r="AY399" s="2">
        <f t="shared" si="95"/>
        <v>0.70709030982114984</v>
      </c>
      <c r="AZ399" s="37">
        <f t="shared" si="95"/>
        <v>0.86565118552840137</v>
      </c>
      <c r="BA399" s="215">
        <f t="shared" si="98"/>
        <v>291.88824787905509</v>
      </c>
      <c r="BB399" s="217">
        <f t="shared" si="98"/>
        <v>0.12499028303700351</v>
      </c>
      <c r="BC399" s="223"/>
      <c r="BD399" s="23"/>
      <c r="BE399" s="135"/>
      <c r="BF399" s="135"/>
      <c r="BG399" s="135"/>
      <c r="BH399" s="135"/>
      <c r="BI399" s="135"/>
      <c r="BJ399" s="135"/>
      <c r="BK399" s="135"/>
      <c r="BL399" s="135"/>
      <c r="BM399" s="135"/>
      <c r="BN399" s="135"/>
      <c r="BO399" s="135"/>
      <c r="BP399" s="135"/>
      <c r="BQ399" s="135"/>
      <c r="BR399" s="135"/>
      <c r="BS399" s="20"/>
      <c r="BT399" s="19"/>
      <c r="BU399" s="135"/>
      <c r="BV399" s="135"/>
      <c r="BW399" s="20"/>
      <c r="BX399" s="135"/>
      <c r="BY399" s="135"/>
      <c r="BZ399" s="136"/>
      <c r="CA399" s="136"/>
      <c r="CB399" s="135"/>
      <c r="CC399" s="135"/>
      <c r="CD399" s="135"/>
      <c r="CE399" s="135"/>
      <c r="CF399" s="135"/>
      <c r="CG399" s="135"/>
      <c r="CH399" s="135"/>
      <c r="CI399" s="135"/>
      <c r="CJ399" s="135"/>
      <c r="CK399" s="135"/>
      <c r="CL399" s="135"/>
      <c r="CM399" s="135"/>
      <c r="CN399" s="135"/>
      <c r="CO399" s="135"/>
      <c r="CP399" s="135"/>
      <c r="CQ399" s="135"/>
      <c r="CR399" s="135"/>
      <c r="CS399" s="135"/>
      <c r="CT399" s="135"/>
      <c r="CU399" s="135"/>
      <c r="CV399" s="136"/>
      <c r="CW399" s="136"/>
      <c r="CX399" s="135"/>
      <c r="CY399" s="135"/>
      <c r="CZ399" s="135"/>
      <c r="DA399" s="135"/>
      <c r="DB399" s="135"/>
      <c r="DC399" s="135"/>
      <c r="DD399" s="135"/>
      <c r="DE399" s="135"/>
      <c r="DF399" s="135"/>
      <c r="DG399" s="135"/>
      <c r="DH399" s="135"/>
      <c r="DI399" s="135"/>
      <c r="DJ399" s="135"/>
      <c r="DK399" s="135"/>
      <c r="DL399" s="135"/>
      <c r="DM399" s="135"/>
      <c r="DN399" s="135"/>
      <c r="DO399" s="135"/>
      <c r="DP399" s="135"/>
      <c r="DQ399" s="135"/>
      <c r="DR399" s="135"/>
      <c r="DS399" s="135"/>
      <c r="DT399" s="135"/>
      <c r="DU399" s="135"/>
      <c r="DV399" s="135"/>
      <c r="DW399" s="135"/>
      <c r="DX399" s="135"/>
      <c r="DY399" s="135"/>
      <c r="DZ399" s="135"/>
      <c r="EA399" s="135"/>
      <c r="EB399" s="135"/>
      <c r="EC399" s="135"/>
      <c r="ED399" s="135"/>
      <c r="EE399" s="135"/>
      <c r="EF399" s="135"/>
      <c r="EG399" s="135"/>
      <c r="EH399" s="135"/>
      <c r="EI399" s="135"/>
      <c r="EJ399" s="135"/>
      <c r="EK399" s="135"/>
      <c r="EL399" s="135"/>
      <c r="EM399" s="135"/>
      <c r="EN399" s="135"/>
      <c r="EO399" s="135"/>
      <c r="EP399" s="135"/>
      <c r="EQ399" s="135"/>
      <c r="ER399" s="135"/>
      <c r="ES399" s="135"/>
      <c r="ET399" s="135"/>
    </row>
    <row r="400" spans="2:150" x14ac:dyDescent="0.25"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27"/>
      <c r="O400" s="372"/>
      <c r="P400" s="367"/>
      <c r="Q400" s="367"/>
      <c r="R400" s="61">
        <v>900</v>
      </c>
      <c r="S400" s="14">
        <v>2419.94</v>
      </c>
      <c r="T400" s="14">
        <v>40.352119999999999</v>
      </c>
      <c r="U400" s="252">
        <v>2407.3973533525668</v>
      </c>
      <c r="V400" s="253">
        <v>40.629654911443644</v>
      </c>
      <c r="W400" s="2">
        <f t="shared" si="93"/>
        <v>0.51830403429147953</v>
      </c>
      <c r="X400" s="37">
        <f t="shared" si="93"/>
        <v>0.68778272726103407</v>
      </c>
      <c r="Y400" s="215">
        <f t="shared" si="96"/>
        <v>157.31798492236805</v>
      </c>
      <c r="Z400" s="217">
        <f t="shared" si="96"/>
        <v>7.7025627070031966E-2</v>
      </c>
      <c r="AA400" s="223"/>
      <c r="AB400" s="23"/>
      <c r="AC400" s="372"/>
      <c r="AD400" s="367"/>
      <c r="AE400" s="367"/>
      <c r="AF400" s="61">
        <v>900</v>
      </c>
      <c r="AG400" s="14">
        <v>2608.9720000000002</v>
      </c>
      <c r="AH400" s="14">
        <v>40.43777</v>
      </c>
      <c r="AI400" s="252">
        <v>2626.1979507786227</v>
      </c>
      <c r="AJ400" s="253">
        <v>40.682562188997807</v>
      </c>
      <c r="AK400" s="2">
        <f t="shared" si="94"/>
        <v>0.66025816983173902</v>
      </c>
      <c r="AL400" s="37">
        <f t="shared" si="94"/>
        <v>0.60535531261443498</v>
      </c>
      <c r="AM400" s="215">
        <f t="shared" si="97"/>
        <v>296.73338022752574</v>
      </c>
      <c r="AN400" s="217">
        <f t="shared" si="97"/>
        <v>5.9923215794337667E-2</v>
      </c>
      <c r="AO400" s="223"/>
      <c r="AP400" s="23"/>
      <c r="AQ400" s="372"/>
      <c r="AR400" s="367"/>
      <c r="AS400" s="367"/>
      <c r="AT400" s="61">
        <v>900</v>
      </c>
      <c r="AU400" s="14">
        <v>2400.098</v>
      </c>
      <c r="AV400" s="14">
        <v>40.286999999999999</v>
      </c>
      <c r="AW400" s="252">
        <v>2384.8358364322635</v>
      </c>
      <c r="AX400" s="253">
        <v>40.656556214055755</v>
      </c>
      <c r="AY400" s="2">
        <f t="shared" si="95"/>
        <v>0.63589751617377621</v>
      </c>
      <c r="AZ400" s="37">
        <f t="shared" si="95"/>
        <v>0.91730884418238023</v>
      </c>
      <c r="BA400" s="215">
        <f t="shared" si="98"/>
        <v>232.93363676834269</v>
      </c>
      <c r="BB400" s="217">
        <f t="shared" si="98"/>
        <v>0.13657179534722341</v>
      </c>
      <c r="BC400" s="223"/>
      <c r="BD400" s="23"/>
      <c r="BE400" s="135"/>
      <c r="BF400" s="135"/>
      <c r="BG400" s="135"/>
      <c r="BH400" s="135"/>
      <c r="BI400" s="135"/>
      <c r="BJ400" s="135"/>
      <c r="BK400" s="135"/>
      <c r="BL400" s="135"/>
      <c r="BM400" s="135"/>
      <c r="BN400" s="135"/>
      <c r="BO400" s="135"/>
      <c r="BP400" s="135"/>
      <c r="BQ400" s="135"/>
      <c r="BR400" s="135"/>
      <c r="BS400" s="20"/>
      <c r="BT400" s="19"/>
      <c r="BU400" s="135"/>
      <c r="BV400" s="135"/>
      <c r="BW400" s="20"/>
      <c r="BX400" s="135"/>
      <c r="BY400" s="135"/>
      <c r="BZ400" s="136"/>
      <c r="CA400" s="136"/>
      <c r="CB400" s="135"/>
      <c r="CC400" s="135"/>
      <c r="CD400" s="135"/>
      <c r="CE400" s="135"/>
      <c r="CF400" s="135"/>
      <c r="CG400" s="135"/>
      <c r="CH400" s="135"/>
      <c r="CI400" s="135"/>
      <c r="CJ400" s="135"/>
      <c r="CK400" s="135"/>
      <c r="CL400" s="135"/>
      <c r="CM400" s="135"/>
      <c r="CN400" s="135"/>
      <c r="CO400" s="135"/>
      <c r="CP400" s="135"/>
      <c r="CQ400" s="135"/>
      <c r="CR400" s="135"/>
      <c r="CS400" s="135"/>
      <c r="CT400" s="135"/>
      <c r="CU400" s="135"/>
      <c r="CV400" s="136"/>
      <c r="CW400" s="136"/>
      <c r="CX400" s="135"/>
      <c r="CY400" s="135"/>
      <c r="CZ400" s="135"/>
      <c r="DA400" s="135"/>
      <c r="DB400" s="135"/>
      <c r="DC400" s="135"/>
      <c r="DD400" s="135"/>
      <c r="DE400" s="135"/>
      <c r="DF400" s="135"/>
      <c r="DG400" s="135"/>
      <c r="DH400" s="135"/>
      <c r="DI400" s="135"/>
      <c r="DJ400" s="135"/>
      <c r="DK400" s="135"/>
      <c r="DL400" s="135"/>
      <c r="DM400" s="135"/>
      <c r="DN400" s="135"/>
      <c r="DO400" s="135"/>
      <c r="DP400" s="135"/>
      <c r="DQ400" s="135"/>
      <c r="DR400" s="135"/>
      <c r="DS400" s="135"/>
      <c r="DT400" s="135"/>
      <c r="DU400" s="135"/>
      <c r="DV400" s="135"/>
      <c r="DW400" s="135"/>
      <c r="DX400" s="135"/>
      <c r="DY400" s="135"/>
      <c r="DZ400" s="135"/>
      <c r="EA400" s="135"/>
      <c r="EB400" s="135"/>
      <c r="EC400" s="135"/>
      <c r="ED400" s="135"/>
      <c r="EE400" s="135"/>
      <c r="EF400" s="135"/>
      <c r="EG400" s="135"/>
      <c r="EH400" s="135"/>
      <c r="EI400" s="135"/>
      <c r="EJ400" s="135"/>
      <c r="EK400" s="135"/>
      <c r="EL400" s="135"/>
      <c r="EM400" s="135"/>
      <c r="EN400" s="135"/>
      <c r="EO400" s="135"/>
      <c r="EP400" s="135"/>
      <c r="EQ400" s="135"/>
      <c r="ER400" s="135"/>
      <c r="ES400" s="135"/>
      <c r="ET400" s="135"/>
    </row>
    <row r="401" spans="2:150" x14ac:dyDescent="0.25"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27"/>
      <c r="O401" s="372"/>
      <c r="P401" s="367"/>
      <c r="Q401" s="367"/>
      <c r="R401" s="61">
        <v>950</v>
      </c>
      <c r="S401" s="14">
        <v>2405.6529999999998</v>
      </c>
      <c r="T401" s="14">
        <v>39.866810000000001</v>
      </c>
      <c r="U401" s="252">
        <v>2393.2142447314582</v>
      </c>
      <c r="V401" s="253">
        <v>40.088489344854082</v>
      </c>
      <c r="W401" s="2">
        <f t="shared" si="93"/>
        <v>0.51706356937353926</v>
      </c>
      <c r="X401" s="37">
        <f t="shared" si="93"/>
        <v>0.55604986918712895</v>
      </c>
      <c r="Y401" s="215">
        <f t="shared" si="96"/>
        <v>154.72263263067208</v>
      </c>
      <c r="Z401" s="217">
        <f t="shared" si="96"/>
        <v>4.9141731934934679E-2</v>
      </c>
      <c r="AA401" s="223"/>
      <c r="AB401" s="23"/>
      <c r="AC401" s="372"/>
      <c r="AD401" s="367"/>
      <c r="AE401" s="367"/>
      <c r="AF401" s="61">
        <v>950</v>
      </c>
      <c r="AG401" s="14">
        <v>2593.5949999999998</v>
      </c>
      <c r="AH401" s="14">
        <v>39.950490000000002</v>
      </c>
      <c r="AI401" s="252">
        <v>2612.5536048679992</v>
      </c>
      <c r="AJ401" s="253">
        <v>40.142597980899531</v>
      </c>
      <c r="AK401" s="2">
        <f t="shared" si="94"/>
        <v>0.73097784611704542</v>
      </c>
      <c r="AL401" s="37">
        <f t="shared" si="94"/>
        <v>0.48086514307966871</v>
      </c>
      <c r="AM401" s="215">
        <f t="shared" si="97"/>
        <v>359.42869854092993</v>
      </c>
      <c r="AN401" s="217">
        <f t="shared" si="97"/>
        <v>3.6905476325293701E-2</v>
      </c>
      <c r="AO401" s="223"/>
      <c r="AP401" s="23"/>
      <c r="AQ401" s="372"/>
      <c r="AR401" s="367"/>
      <c r="AS401" s="367"/>
      <c r="AT401" s="61">
        <v>950</v>
      </c>
      <c r="AU401" s="14">
        <v>2385.9250000000002</v>
      </c>
      <c r="AV401" s="14">
        <v>39.7973</v>
      </c>
      <c r="AW401" s="252">
        <v>2370.5926678303654</v>
      </c>
      <c r="AX401" s="253">
        <v>40.115884539775202</v>
      </c>
      <c r="AY401" s="2">
        <f t="shared" si="95"/>
        <v>0.64261584792626791</v>
      </c>
      <c r="AZ401" s="37">
        <f t="shared" si="95"/>
        <v>0.80051797427263116</v>
      </c>
      <c r="BA401" s="215">
        <f t="shared" si="98"/>
        <v>235.08040976001848</v>
      </c>
      <c r="BB401" s="217">
        <f t="shared" si="98"/>
        <v>0.10149610898377717</v>
      </c>
      <c r="BC401" s="223"/>
      <c r="BD401" s="23"/>
      <c r="BE401" s="135"/>
      <c r="BF401" s="135"/>
      <c r="BG401" s="135"/>
      <c r="BH401" s="135"/>
      <c r="BI401" s="135"/>
      <c r="BJ401" s="135"/>
      <c r="BK401" s="135"/>
      <c r="BL401" s="135"/>
      <c r="BM401" s="135"/>
      <c r="BN401" s="135"/>
      <c r="BO401" s="135"/>
      <c r="BP401" s="135"/>
      <c r="BQ401" s="135"/>
      <c r="BR401" s="135"/>
      <c r="BS401" s="20"/>
      <c r="BT401" s="19"/>
      <c r="BU401" s="135"/>
      <c r="BV401" s="135"/>
      <c r="BW401" s="20"/>
      <c r="BX401" s="135"/>
      <c r="BY401" s="135"/>
      <c r="BZ401" s="136"/>
      <c r="CA401" s="136"/>
      <c r="CB401" s="135"/>
      <c r="CC401" s="135"/>
      <c r="CD401" s="135"/>
      <c r="CE401" s="135"/>
      <c r="CF401" s="135"/>
      <c r="CG401" s="135"/>
      <c r="CH401" s="135"/>
      <c r="CI401" s="135"/>
      <c r="CJ401" s="135"/>
      <c r="CK401" s="135"/>
      <c r="CL401" s="135"/>
      <c r="CM401" s="135"/>
      <c r="CN401" s="135"/>
      <c r="CO401" s="135"/>
      <c r="CP401" s="135"/>
      <c r="CQ401" s="135"/>
      <c r="CR401" s="135"/>
      <c r="CS401" s="135"/>
      <c r="CT401" s="135"/>
      <c r="CU401" s="135"/>
      <c r="CV401" s="136"/>
      <c r="CW401" s="136"/>
      <c r="CX401" s="135"/>
      <c r="CY401" s="135"/>
      <c r="CZ401" s="135"/>
      <c r="DA401" s="135"/>
      <c r="DB401" s="135"/>
      <c r="DC401" s="135"/>
      <c r="DD401" s="135"/>
      <c r="DE401" s="135"/>
      <c r="DF401" s="135"/>
      <c r="DG401" s="135"/>
      <c r="DH401" s="135"/>
      <c r="DI401" s="135"/>
      <c r="DJ401" s="135"/>
      <c r="DK401" s="135"/>
      <c r="DL401" s="135"/>
      <c r="DM401" s="135"/>
      <c r="DN401" s="135"/>
      <c r="DO401" s="135"/>
      <c r="DP401" s="135"/>
      <c r="DQ401" s="135"/>
      <c r="DR401" s="135"/>
      <c r="DS401" s="135"/>
      <c r="DT401" s="135"/>
      <c r="DU401" s="135"/>
      <c r="DV401" s="135"/>
      <c r="DW401" s="135"/>
      <c r="DX401" s="135"/>
      <c r="DY401" s="135"/>
      <c r="DZ401" s="135"/>
      <c r="EA401" s="135"/>
      <c r="EB401" s="135"/>
      <c r="EC401" s="135"/>
      <c r="ED401" s="135"/>
      <c r="EE401" s="135"/>
      <c r="EF401" s="135"/>
      <c r="EG401" s="135"/>
      <c r="EH401" s="135"/>
      <c r="EI401" s="135"/>
      <c r="EJ401" s="135"/>
      <c r="EK401" s="135"/>
      <c r="EL401" s="135"/>
      <c r="EM401" s="135"/>
      <c r="EN401" s="135"/>
      <c r="EO401" s="135"/>
      <c r="EP401" s="135"/>
      <c r="EQ401" s="135"/>
      <c r="ER401" s="135"/>
      <c r="ES401" s="135"/>
      <c r="ET401" s="135"/>
    </row>
    <row r="402" spans="2:150" x14ac:dyDescent="0.25"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27"/>
      <c r="O402" s="372"/>
      <c r="P402" s="367"/>
      <c r="Q402" s="367"/>
      <c r="R402" s="61">
        <v>1000</v>
      </c>
      <c r="S402" s="14">
        <v>2391.4050000000002</v>
      </c>
      <c r="T402" s="14">
        <v>39.375729999999997</v>
      </c>
      <c r="U402" s="252">
        <v>2379.0711001724549</v>
      </c>
      <c r="V402" s="253">
        <v>39.545090344922954</v>
      </c>
      <c r="W402" s="2">
        <f t="shared" si="93"/>
        <v>0.51575955672691731</v>
      </c>
      <c r="X402" s="37">
        <f t="shared" si="93"/>
        <v>0.43011353674701919</v>
      </c>
      <c r="Y402" s="215">
        <f t="shared" si="96"/>
        <v>152.12508495592292</v>
      </c>
      <c r="Z402" s="217">
        <f t="shared" si="96"/>
        <v>2.868292643242298E-2</v>
      </c>
      <c r="AA402" s="223"/>
      <c r="AB402" s="23"/>
      <c r="AC402" s="372"/>
      <c r="AD402" s="367"/>
      <c r="AE402" s="367"/>
      <c r="AF402" s="61">
        <v>1000</v>
      </c>
      <c r="AG402" s="14">
        <v>2578.2559999999999</v>
      </c>
      <c r="AH402" s="14">
        <v>39.461950000000002</v>
      </c>
      <c r="AI402" s="252">
        <v>2598.9504004743526</v>
      </c>
      <c r="AJ402" s="253">
        <v>39.600275298952482</v>
      </c>
      <c r="AK402" s="2">
        <f t="shared" si="94"/>
        <v>0.80265111278138157</v>
      </c>
      <c r="AL402" s="37">
        <f t="shared" si="94"/>
        <v>0.35052829105627215</v>
      </c>
      <c r="AM402" s="215">
        <f t="shared" si="97"/>
        <v>428.25821099289061</v>
      </c>
      <c r="AN402" s="217">
        <f t="shared" si="97"/>
        <v>1.9133888330293124E-2</v>
      </c>
      <c r="AO402" s="223"/>
      <c r="AP402" s="23"/>
      <c r="AQ402" s="372"/>
      <c r="AR402" s="367"/>
      <c r="AS402" s="367"/>
      <c r="AT402" s="61">
        <v>1000</v>
      </c>
      <c r="AU402" s="14">
        <v>2371.7910000000002</v>
      </c>
      <c r="AV402" s="14">
        <v>39.306199999999997</v>
      </c>
      <c r="AW402" s="252">
        <v>2356.3892446001469</v>
      </c>
      <c r="AX402" s="253">
        <v>39.57290106471315</v>
      </c>
      <c r="AY402" s="2">
        <f t="shared" si="95"/>
        <v>0.64937236880708715</v>
      </c>
      <c r="AZ402" s="37">
        <f t="shared" si="95"/>
        <v>0.67852161926910615</v>
      </c>
      <c r="BA402" s="215">
        <f t="shared" si="98"/>
        <v>237.2140693969103</v>
      </c>
      <c r="BB402" s="217">
        <f t="shared" si="98"/>
        <v>7.1129457919129613E-2</v>
      </c>
      <c r="BC402" s="223"/>
      <c r="BD402" s="23"/>
      <c r="BE402" s="135"/>
      <c r="BF402" s="135"/>
      <c r="BG402" s="135"/>
      <c r="BH402" s="135"/>
      <c r="BI402" s="135"/>
      <c r="BJ402" s="135"/>
      <c r="BK402" s="135"/>
      <c r="BL402" s="135"/>
      <c r="BM402" s="135"/>
      <c r="BN402" s="135"/>
      <c r="BO402" s="135"/>
      <c r="BP402" s="135"/>
      <c r="BQ402" s="135"/>
      <c r="BR402" s="135"/>
      <c r="BS402" s="135"/>
      <c r="BT402" s="19"/>
      <c r="BU402" s="135"/>
      <c r="BV402" s="135"/>
      <c r="BW402" s="135"/>
      <c r="BX402" s="135"/>
      <c r="BY402" s="135"/>
      <c r="BZ402" s="136"/>
      <c r="CA402" s="136"/>
      <c r="CB402" s="135"/>
      <c r="CC402" s="135"/>
      <c r="CD402" s="135"/>
      <c r="CE402" s="135"/>
      <c r="CF402" s="135"/>
      <c r="CG402" s="135"/>
      <c r="CH402" s="135"/>
      <c r="CI402" s="135"/>
      <c r="CJ402" s="135"/>
      <c r="CK402" s="135"/>
      <c r="CL402" s="135"/>
      <c r="CM402" s="135"/>
      <c r="CN402" s="135"/>
      <c r="CO402" s="135"/>
      <c r="CP402" s="135"/>
      <c r="CQ402" s="135"/>
      <c r="CR402" s="135"/>
      <c r="CS402" s="135"/>
      <c r="CT402" s="135"/>
      <c r="CU402" s="135"/>
      <c r="CV402" s="136"/>
      <c r="CW402" s="136"/>
      <c r="CX402" s="135"/>
      <c r="CY402" s="135"/>
      <c r="CZ402" s="135"/>
      <c r="DA402" s="135"/>
      <c r="DB402" s="135"/>
      <c r="DC402" s="135"/>
      <c r="DD402" s="135"/>
      <c r="DE402" s="135"/>
      <c r="DF402" s="135"/>
      <c r="DG402" s="135"/>
      <c r="DH402" s="135"/>
      <c r="DI402" s="135"/>
      <c r="DJ402" s="135"/>
      <c r="DK402" s="135"/>
      <c r="DL402" s="135"/>
      <c r="DM402" s="135"/>
      <c r="DN402" s="135"/>
      <c r="DO402" s="135"/>
      <c r="DP402" s="135"/>
      <c r="DQ402" s="135"/>
      <c r="DR402" s="135"/>
      <c r="DS402" s="135"/>
      <c r="DT402" s="135"/>
      <c r="DU402" s="135"/>
      <c r="DV402" s="135"/>
      <c r="DW402" s="135"/>
      <c r="DX402" s="135"/>
      <c r="DY402" s="135"/>
      <c r="DZ402" s="135"/>
      <c r="EA402" s="135"/>
      <c r="EB402" s="135"/>
      <c r="EC402" s="135"/>
      <c r="ED402" s="135"/>
      <c r="EE402" s="135"/>
      <c r="EF402" s="135"/>
      <c r="EG402" s="135"/>
      <c r="EH402" s="135"/>
      <c r="EI402" s="135"/>
      <c r="EJ402" s="135"/>
      <c r="EK402" s="135"/>
      <c r="EL402" s="135"/>
      <c r="EM402" s="135"/>
      <c r="EN402" s="135"/>
      <c r="EO402" s="135"/>
      <c r="EP402" s="135"/>
      <c r="EQ402" s="135"/>
      <c r="ER402" s="135"/>
      <c r="ES402" s="135"/>
      <c r="ET402" s="135"/>
    </row>
    <row r="403" spans="2:150" x14ac:dyDescent="0.25"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27"/>
      <c r="O403" s="372"/>
      <c r="P403" s="367"/>
      <c r="Q403" s="367"/>
      <c r="R403" s="61">
        <v>1050</v>
      </c>
      <c r="S403" s="14">
        <v>2377.1950000000002</v>
      </c>
      <c r="T403" s="14">
        <v>38.887140000000002</v>
      </c>
      <c r="U403" s="252">
        <v>2364.9683304653481</v>
      </c>
      <c r="V403" s="253">
        <v>38.999850478056075</v>
      </c>
      <c r="W403" s="2">
        <f t="shared" si="93"/>
        <v>0.51433178744915942</v>
      </c>
      <c r="X403" s="37">
        <f t="shared" si="93"/>
        <v>0.2898399780906305</v>
      </c>
      <c r="Y403" s="215">
        <f t="shared" si="96"/>
        <v>149.49144790958849</v>
      </c>
      <c r="Z403" s="217">
        <f t="shared" si="96"/>
        <v>1.2703651863628472E-2</v>
      </c>
      <c r="AA403" s="223"/>
      <c r="AB403" s="23"/>
      <c r="AC403" s="372"/>
      <c r="AD403" s="367"/>
      <c r="AE403" s="367"/>
      <c r="AF403" s="61">
        <v>1050</v>
      </c>
      <c r="AG403" s="14">
        <v>2562.9560000000001</v>
      </c>
      <c r="AH403" s="14">
        <v>38.974299999999999</v>
      </c>
      <c r="AI403" s="252">
        <v>2585.3887687401648</v>
      </c>
      <c r="AJ403" s="253">
        <v>39.056001212624004</v>
      </c>
      <c r="AK403" s="2">
        <f t="shared" si="94"/>
        <v>0.87526936631626318</v>
      </c>
      <c r="AL403" s="37">
        <f t="shared" si="94"/>
        <v>0.20962842853881769</v>
      </c>
      <c r="AM403" s="215">
        <f t="shared" si="97"/>
        <v>503.22911334970814</v>
      </c>
      <c r="AN403" s="217">
        <f t="shared" si="97"/>
        <v>6.6750881442327803E-3</v>
      </c>
      <c r="AO403" s="223"/>
      <c r="AP403" s="23"/>
      <c r="AQ403" s="372"/>
      <c r="AR403" s="367"/>
      <c r="AS403" s="367"/>
      <c r="AT403" s="61">
        <v>1050</v>
      </c>
      <c r="AU403" s="14">
        <v>2357.694</v>
      </c>
      <c r="AV403" s="14">
        <v>38.818739999999998</v>
      </c>
      <c r="AW403" s="252">
        <v>2342.2259878994264</v>
      </c>
      <c r="AX403" s="253">
        <v>39.028008053799368</v>
      </c>
      <c r="AY403" s="2">
        <f t="shared" si="95"/>
        <v>0.65606529518137469</v>
      </c>
      <c r="AZ403" s="37">
        <f t="shared" si="95"/>
        <v>0.53909027907492646</v>
      </c>
      <c r="BA403" s="215">
        <f t="shared" si="98"/>
        <v>239.25939834349009</v>
      </c>
      <c r="BB403" s="217">
        <f t="shared" si="98"/>
        <v>4.3793118340976052E-2</v>
      </c>
      <c r="BC403" s="223"/>
      <c r="BD403" s="23"/>
      <c r="BE403" s="135"/>
      <c r="BF403" s="135"/>
      <c r="BG403" s="135"/>
      <c r="BH403" s="135"/>
      <c r="BI403" s="135"/>
      <c r="BJ403" s="135"/>
      <c r="BK403" s="135"/>
      <c r="BL403" s="135"/>
      <c r="BM403" s="135"/>
      <c r="BN403" s="135"/>
      <c r="BO403" s="135"/>
      <c r="BP403" s="135"/>
      <c r="BQ403" s="135"/>
      <c r="BR403" s="135"/>
      <c r="BS403" s="135"/>
      <c r="BT403" s="19"/>
      <c r="BU403" s="135"/>
      <c r="BV403" s="135"/>
      <c r="BW403" s="135"/>
      <c r="BX403" s="135"/>
      <c r="BY403" s="135"/>
      <c r="BZ403" s="136"/>
      <c r="CA403" s="136"/>
      <c r="CB403" s="135"/>
      <c r="CC403" s="135"/>
      <c r="CD403" s="135"/>
      <c r="CE403" s="135"/>
      <c r="CF403" s="135"/>
      <c r="CG403" s="135"/>
      <c r="CH403" s="135"/>
      <c r="CI403" s="135"/>
      <c r="CJ403" s="135"/>
      <c r="CK403" s="135"/>
      <c r="CL403" s="135"/>
      <c r="CM403" s="135"/>
      <c r="CN403" s="135"/>
      <c r="CO403" s="135"/>
      <c r="CP403" s="135"/>
      <c r="CQ403" s="135"/>
      <c r="CR403" s="135"/>
      <c r="CS403" s="135"/>
      <c r="CT403" s="135"/>
      <c r="CU403" s="135"/>
      <c r="CV403" s="136"/>
      <c r="CW403" s="136"/>
      <c r="CX403" s="135"/>
      <c r="CY403" s="135"/>
      <c r="CZ403" s="135"/>
      <c r="DA403" s="135"/>
      <c r="DB403" s="135"/>
      <c r="DC403" s="135"/>
      <c r="DD403" s="135"/>
      <c r="DE403" s="135"/>
      <c r="DF403" s="135"/>
      <c r="DG403" s="135"/>
      <c r="DH403" s="135"/>
      <c r="DI403" s="135"/>
      <c r="DJ403" s="135"/>
      <c r="DK403" s="135"/>
      <c r="DL403" s="135"/>
      <c r="DM403" s="135"/>
      <c r="DN403" s="135"/>
      <c r="DO403" s="135"/>
      <c r="DP403" s="135"/>
      <c r="DQ403" s="135"/>
      <c r="DR403" s="135"/>
      <c r="DS403" s="135"/>
      <c r="DT403" s="135"/>
      <c r="DU403" s="135"/>
      <c r="DV403" s="135"/>
      <c r="DW403" s="135"/>
      <c r="DX403" s="135"/>
      <c r="DY403" s="135"/>
      <c r="DZ403" s="135"/>
      <c r="EA403" s="135"/>
      <c r="EB403" s="135"/>
      <c r="EC403" s="135"/>
      <c r="ED403" s="135"/>
      <c r="EE403" s="135"/>
      <c r="EF403" s="135"/>
      <c r="EG403" s="135"/>
      <c r="EH403" s="135"/>
      <c r="EI403" s="135"/>
      <c r="EJ403" s="135"/>
      <c r="EK403" s="135"/>
      <c r="EL403" s="135"/>
      <c r="EM403" s="135"/>
      <c r="EN403" s="135"/>
      <c r="EO403" s="135"/>
      <c r="EP403" s="135"/>
      <c r="EQ403" s="135"/>
      <c r="ER403" s="135"/>
      <c r="ES403" s="135"/>
      <c r="ET403" s="135"/>
    </row>
    <row r="404" spans="2:150" x14ac:dyDescent="0.25"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27"/>
      <c r="O404" s="372"/>
      <c r="P404" s="367"/>
      <c r="Q404" s="367"/>
      <c r="R404" s="61">
        <v>1100</v>
      </c>
      <c r="S404" s="14">
        <v>2363.0140000000001</v>
      </c>
      <c r="T404" s="14">
        <v>38.401449999999997</v>
      </c>
      <c r="U404" s="252">
        <v>2350.9062927545415</v>
      </c>
      <c r="V404" s="253">
        <v>38.453093613588329</v>
      </c>
      <c r="W404" s="2">
        <f t="shared" si="93"/>
        <v>0.51238406735883246</v>
      </c>
      <c r="X404" s="37">
        <f t="shared" si="93"/>
        <v>0.13448349889999589</v>
      </c>
      <c r="Y404" s="215">
        <f t="shared" si="96"/>
        <v>146.59657474173167</v>
      </c>
      <c r="Z404" s="217">
        <f t="shared" si="96"/>
        <v>2.6670628244609982E-3</v>
      </c>
      <c r="AA404" s="223"/>
      <c r="AB404" s="23"/>
      <c r="AC404" s="372"/>
      <c r="AD404" s="367"/>
      <c r="AE404" s="367"/>
      <c r="AF404" s="61">
        <v>1100</v>
      </c>
      <c r="AG404" s="14">
        <v>2547.6840000000002</v>
      </c>
      <c r="AH404" s="14">
        <v>38.490839999999999</v>
      </c>
      <c r="AI404" s="252">
        <v>2571.8690851935617</v>
      </c>
      <c r="AJ404" s="253">
        <v>38.510112867916789</v>
      </c>
      <c r="AK404" s="2">
        <f t="shared" si="94"/>
        <v>0.94929689842074061</v>
      </c>
      <c r="AL404" s="37">
        <f t="shared" si="94"/>
        <v>5.0071310256647947E-2</v>
      </c>
      <c r="AM404" s="215">
        <f t="shared" si="97"/>
        <v>584.91834581982584</v>
      </c>
      <c r="AN404" s="217">
        <f t="shared" si="97"/>
        <v>3.7144343773803132E-4</v>
      </c>
      <c r="AO404" s="223"/>
      <c r="AP404" s="23"/>
      <c r="AQ404" s="372"/>
      <c r="AR404" s="367"/>
      <c r="AS404" s="367"/>
      <c r="AT404" s="61">
        <v>1100</v>
      </c>
      <c r="AU404" s="14">
        <v>2343.625</v>
      </c>
      <c r="AV404" s="14">
        <v>38.332880000000003</v>
      </c>
      <c r="AW404" s="252">
        <v>2328.1032639158461</v>
      </c>
      <c r="AX404" s="253">
        <v>38.481538088720029</v>
      </c>
      <c r="AY404" s="2">
        <f t="shared" si="95"/>
        <v>0.6622960620472077</v>
      </c>
      <c r="AZ404" s="37">
        <f t="shared" si="95"/>
        <v>0.38780829595904653</v>
      </c>
      <c r="BA404" s="215">
        <f t="shared" si="98"/>
        <v>240.92429106612437</v>
      </c>
      <c r="BB404" s="217">
        <f t="shared" si="98"/>
        <v>2.2099227341891171E-2</v>
      </c>
      <c r="BC404" s="223"/>
      <c r="BD404" s="23"/>
      <c r="BE404" s="135"/>
      <c r="BF404" s="135"/>
      <c r="BG404" s="135"/>
      <c r="BH404" s="135"/>
      <c r="BI404" s="135"/>
      <c r="BJ404" s="135"/>
      <c r="BK404" s="135"/>
      <c r="BL404" s="135"/>
      <c r="BM404" s="135"/>
      <c r="BN404" s="135"/>
      <c r="BO404" s="135"/>
      <c r="BP404" s="135"/>
      <c r="BQ404" s="135"/>
      <c r="BR404" s="135"/>
      <c r="BS404" s="135"/>
      <c r="BT404" s="19"/>
      <c r="BU404" s="135"/>
      <c r="BV404" s="135"/>
      <c r="BW404" s="135"/>
      <c r="BX404" s="135"/>
      <c r="BY404" s="135"/>
      <c r="BZ404" s="136"/>
      <c r="CA404" s="136"/>
      <c r="CB404" s="135"/>
      <c r="CC404" s="135"/>
      <c r="CD404" s="135"/>
      <c r="CE404" s="135"/>
      <c r="CF404" s="135"/>
      <c r="CG404" s="135"/>
      <c r="CH404" s="135"/>
      <c r="CI404" s="135"/>
      <c r="CJ404" s="135"/>
      <c r="CK404" s="135"/>
      <c r="CL404" s="135"/>
      <c r="CM404" s="135"/>
      <c r="CN404" s="135"/>
      <c r="CO404" s="135"/>
      <c r="CP404" s="135"/>
      <c r="CQ404" s="135"/>
      <c r="CR404" s="135"/>
      <c r="CS404" s="135"/>
      <c r="CT404" s="135"/>
      <c r="CU404" s="135"/>
      <c r="CV404" s="136"/>
      <c r="CW404" s="136"/>
      <c r="CX404" s="135"/>
      <c r="CY404" s="135"/>
      <c r="CZ404" s="135"/>
      <c r="DA404" s="135"/>
      <c r="DB404" s="135"/>
      <c r="DC404" s="135"/>
      <c r="DD404" s="135"/>
      <c r="DE404" s="135"/>
      <c r="DF404" s="135"/>
      <c r="DG404" s="135"/>
      <c r="DH404" s="135"/>
      <c r="DI404" s="135"/>
      <c r="DJ404" s="135"/>
      <c r="DK404" s="135"/>
      <c r="DL404" s="135"/>
      <c r="DM404" s="135"/>
      <c r="DN404" s="135"/>
      <c r="DO404" s="135"/>
      <c r="DP404" s="135"/>
      <c r="DQ404" s="135"/>
      <c r="DR404" s="135"/>
      <c r="DS404" s="135"/>
      <c r="DT404" s="135"/>
      <c r="DU404" s="135"/>
      <c r="DV404" s="135"/>
      <c r="DW404" s="135"/>
      <c r="DX404" s="135"/>
      <c r="DY404" s="135"/>
      <c r="DZ404" s="135"/>
      <c r="EA404" s="135"/>
      <c r="EB404" s="135"/>
      <c r="EC404" s="135"/>
      <c r="ED404" s="135"/>
      <c r="EE404" s="135"/>
      <c r="EF404" s="135"/>
      <c r="EG404" s="135"/>
      <c r="EH404" s="135"/>
      <c r="EI404" s="135"/>
      <c r="EJ404" s="135"/>
      <c r="EK404" s="135"/>
      <c r="EL404" s="135"/>
      <c r="EM404" s="135"/>
      <c r="EN404" s="135"/>
      <c r="EO404" s="135"/>
      <c r="EP404" s="135"/>
      <c r="EQ404" s="135"/>
      <c r="ER404" s="135"/>
      <c r="ES404" s="135"/>
      <c r="ET404" s="135"/>
    </row>
    <row r="405" spans="2:150" x14ac:dyDescent="0.25"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27"/>
      <c r="O405" s="372"/>
      <c r="P405" s="367"/>
      <c r="Q405" s="367"/>
      <c r="R405" s="61">
        <v>1150</v>
      </c>
      <c r="S405" s="14">
        <v>2348.877</v>
      </c>
      <c r="T405" s="14">
        <v>37.914439999999999</v>
      </c>
      <c r="U405" s="252">
        <v>2336.8852999722417</v>
      </c>
      <c r="V405" s="253">
        <v>37.90508688430522</v>
      </c>
      <c r="W405" s="2">
        <f t="shared" si="93"/>
        <v>0.51052907528824498</v>
      </c>
      <c r="X405" s="37">
        <f t="shared" si="93"/>
        <v>2.4669006570528364E-2</v>
      </c>
      <c r="Y405" s="215">
        <f t="shared" si="96"/>
        <v>143.80086955573771</v>
      </c>
      <c r="Z405" s="217">
        <f t="shared" si="96"/>
        <v>8.7480773199921918E-5</v>
      </c>
      <c r="AA405" s="223"/>
      <c r="AB405" s="23"/>
      <c r="AC405" s="372"/>
      <c r="AD405" s="367"/>
      <c r="AE405" s="367"/>
      <c r="AF405" s="61">
        <v>1150</v>
      </c>
      <c r="AG405" s="14">
        <v>2532.4569999999999</v>
      </c>
      <c r="AH405" s="14">
        <v>38.006140000000002</v>
      </c>
      <c r="AI405" s="252">
        <v>2558.3916793473845</v>
      </c>
      <c r="AJ405" s="253">
        <v>37.9628894414626</v>
      </c>
      <c r="AK405" s="2">
        <f t="shared" si="94"/>
        <v>1.0240915975033198</v>
      </c>
      <c r="AL405" s="37">
        <f t="shared" si="94"/>
        <v>0.11379887180703346</v>
      </c>
      <c r="AM405" s="215">
        <f t="shared" si="97"/>
        <v>672.60759285165966</v>
      </c>
      <c r="AN405" s="217">
        <f t="shared" si="97"/>
        <v>1.8706108137972089E-3</v>
      </c>
      <c r="AO405" s="223"/>
      <c r="AP405" s="23"/>
      <c r="AQ405" s="372"/>
      <c r="AR405" s="367"/>
      <c r="AS405" s="367"/>
      <c r="AT405" s="61">
        <v>1150</v>
      </c>
      <c r="AU405" s="14">
        <v>2329.6010000000001</v>
      </c>
      <c r="AV405" s="14">
        <v>37.845640000000003</v>
      </c>
      <c r="AW405" s="252">
        <v>2314.0213934340973</v>
      </c>
      <c r="AX405" s="253">
        <v>37.933766076296472</v>
      </c>
      <c r="AY405" s="2">
        <f t="shared" si="95"/>
        <v>0.66876716510264411</v>
      </c>
      <c r="AZ405" s="37">
        <f t="shared" si="95"/>
        <v>0.2328566151780459</v>
      </c>
      <c r="BA405" s="215">
        <f t="shared" si="98"/>
        <v>242.72414074832321</v>
      </c>
      <c r="BB405" s="217">
        <f t="shared" si="98"/>
        <v>7.7662053234110089E-3</v>
      </c>
      <c r="BC405" s="223"/>
      <c r="BD405" s="23"/>
      <c r="BE405" s="135"/>
      <c r="BF405" s="135"/>
      <c r="BG405" s="135"/>
      <c r="BH405" s="135"/>
      <c r="BI405" s="135"/>
      <c r="BJ405" s="135"/>
      <c r="BK405" s="135"/>
      <c r="BL405" s="135"/>
      <c r="BM405" s="135"/>
      <c r="BN405" s="135"/>
      <c r="BO405" s="135"/>
      <c r="BP405" s="135"/>
      <c r="BQ405" s="135"/>
      <c r="BR405" s="135"/>
      <c r="BS405" s="135"/>
      <c r="BT405" s="19"/>
      <c r="BU405" s="135"/>
      <c r="BV405" s="135"/>
      <c r="BW405" s="135"/>
      <c r="BX405" s="135"/>
      <c r="BY405" s="135"/>
      <c r="BZ405" s="136"/>
      <c r="CA405" s="136"/>
      <c r="CB405" s="135"/>
      <c r="CC405" s="135"/>
      <c r="CD405" s="135"/>
      <c r="CE405" s="135"/>
      <c r="CF405" s="135"/>
      <c r="CG405" s="135"/>
      <c r="CH405" s="135"/>
      <c r="CI405" s="135"/>
      <c r="CJ405" s="135"/>
      <c r="CK405" s="135"/>
      <c r="CL405" s="135"/>
      <c r="CM405" s="135"/>
      <c r="CN405" s="135"/>
      <c r="CO405" s="135"/>
      <c r="CP405" s="135"/>
      <c r="CQ405" s="135"/>
      <c r="CR405" s="135"/>
      <c r="CS405" s="135"/>
      <c r="CT405" s="135"/>
      <c r="CU405" s="135"/>
      <c r="CV405" s="136"/>
      <c r="CW405" s="136"/>
      <c r="CX405" s="135"/>
      <c r="CY405" s="135"/>
      <c r="CZ405" s="135"/>
      <c r="DA405" s="135"/>
      <c r="DB405" s="135"/>
      <c r="DC405" s="135"/>
      <c r="DD405" s="135"/>
      <c r="DE405" s="135"/>
      <c r="DF405" s="135"/>
      <c r="DG405" s="135"/>
      <c r="DH405" s="135"/>
      <c r="DI405" s="135"/>
      <c r="DJ405" s="135"/>
      <c r="DK405" s="135"/>
      <c r="DL405" s="135"/>
      <c r="DM405" s="135"/>
      <c r="DN405" s="135"/>
      <c r="DO405" s="135"/>
      <c r="DP405" s="135"/>
      <c r="DQ405" s="135"/>
      <c r="DR405" s="135"/>
      <c r="DS405" s="135"/>
      <c r="DT405" s="135"/>
      <c r="DU405" s="135"/>
      <c r="DV405" s="135"/>
      <c r="DW405" s="135"/>
      <c r="DX405" s="135"/>
      <c r="DY405" s="135"/>
      <c r="DZ405" s="135"/>
      <c r="EA405" s="135"/>
      <c r="EB405" s="135"/>
      <c r="EC405" s="135"/>
      <c r="ED405" s="135"/>
      <c r="EE405" s="135"/>
      <c r="EF405" s="135"/>
      <c r="EG405" s="135"/>
      <c r="EH405" s="135"/>
      <c r="EI405" s="135"/>
      <c r="EJ405" s="135"/>
      <c r="EK405" s="135"/>
      <c r="EL405" s="135"/>
      <c r="EM405" s="135"/>
      <c r="EN405" s="135"/>
      <c r="EO405" s="135"/>
      <c r="EP405" s="135"/>
      <c r="EQ405" s="135"/>
      <c r="ER405" s="135"/>
      <c r="ES405" s="135"/>
      <c r="ET405" s="135"/>
    </row>
    <row r="406" spans="2:150" x14ac:dyDescent="0.25"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27"/>
      <c r="O406" s="372"/>
      <c r="P406" s="367"/>
      <c r="Q406" s="367"/>
      <c r="R406" s="61">
        <v>1200</v>
      </c>
      <c r="S406" s="14">
        <v>2330.982</v>
      </c>
      <c r="T406" s="14">
        <v>37.294640000000001</v>
      </c>
      <c r="U406" s="252">
        <v>2322.9056286295158</v>
      </c>
      <c r="V406" s="253">
        <v>37.356050574940994</v>
      </c>
      <c r="W406" s="2">
        <f t="shared" si="93"/>
        <v>0.34647935378669331</v>
      </c>
      <c r="X406" s="37">
        <f t="shared" si="93"/>
        <v>0.16466327317006679</v>
      </c>
      <c r="Y406" s="215">
        <f t="shared" si="96"/>
        <v>65.227774513975859</v>
      </c>
      <c r="Z406" s="217">
        <f t="shared" si="96"/>
        <v>3.7712587145833174E-3</v>
      </c>
      <c r="AA406" s="223"/>
      <c r="AB406" s="23"/>
      <c r="AC406" s="372"/>
      <c r="AD406" s="367"/>
      <c r="AE406" s="367"/>
      <c r="AF406" s="61">
        <v>1200</v>
      </c>
      <c r="AG406" s="14">
        <v>2513.1759999999999</v>
      </c>
      <c r="AH406" s="14">
        <v>37.389499999999998</v>
      </c>
      <c r="AI406" s="252">
        <v>2544.9568426574338</v>
      </c>
      <c r="AJ406" s="253">
        <v>37.414562060306423</v>
      </c>
      <c r="AK406" s="2">
        <f t="shared" si="94"/>
        <v>1.2645689222495289</v>
      </c>
      <c r="AL406" s="37">
        <f t="shared" si="94"/>
        <v>6.7029674925914717E-2</v>
      </c>
      <c r="AM406" s="215">
        <f t="shared" si="97"/>
        <v>1010.0219600165653</v>
      </c>
      <c r="AN406" s="217">
        <f t="shared" si="97"/>
        <v>6.2810686680287765E-4</v>
      </c>
      <c r="AO406" s="223"/>
      <c r="AP406" s="23"/>
      <c r="AQ406" s="372"/>
      <c r="AR406" s="367"/>
      <c r="AS406" s="367"/>
      <c r="AT406" s="61">
        <v>1200</v>
      </c>
      <c r="AU406" s="14">
        <v>2311.848</v>
      </c>
      <c r="AV406" s="14">
        <v>37.22551</v>
      </c>
      <c r="AW406" s="252">
        <v>2299.980659754679</v>
      </c>
      <c r="AX406" s="253">
        <v>37.384919197950509</v>
      </c>
      <c r="AY406" s="2">
        <f t="shared" si="95"/>
        <v>0.51332701134853909</v>
      </c>
      <c r="AZ406" s="37">
        <f t="shared" si="95"/>
        <v>0.42822569240961222</v>
      </c>
      <c r="BA406" s="215">
        <f t="shared" si="98"/>
        <v>140.83376449821489</v>
      </c>
      <c r="BB406" s="217">
        <f t="shared" si="98"/>
        <v>2.5411292391224707E-2</v>
      </c>
      <c r="BC406" s="223"/>
      <c r="BD406" s="23"/>
      <c r="BE406" s="135"/>
      <c r="BF406" s="135"/>
      <c r="BG406" s="135"/>
      <c r="BH406" s="135"/>
      <c r="BI406" s="135"/>
      <c r="BJ406" s="135"/>
      <c r="BK406" s="135"/>
      <c r="BL406" s="135"/>
      <c r="BM406" s="135"/>
      <c r="BN406" s="135"/>
      <c r="BO406" s="135"/>
      <c r="BP406" s="135"/>
      <c r="BQ406" s="135"/>
      <c r="BR406" s="135"/>
      <c r="BS406" s="135"/>
      <c r="BT406" s="19"/>
      <c r="BU406" s="135"/>
      <c r="BV406" s="135"/>
      <c r="BW406" s="135"/>
      <c r="BX406" s="135"/>
      <c r="BY406" s="135"/>
      <c r="BZ406" s="136"/>
      <c r="CA406" s="136"/>
      <c r="CB406" s="135"/>
      <c r="CC406" s="135"/>
      <c r="CD406" s="135"/>
      <c r="CE406" s="135"/>
      <c r="CF406" s="135"/>
      <c r="CG406" s="135"/>
      <c r="CH406" s="135"/>
      <c r="CI406" s="135"/>
      <c r="CJ406" s="135"/>
      <c r="CK406" s="135"/>
      <c r="CL406" s="135"/>
      <c r="CM406" s="135"/>
      <c r="CN406" s="135"/>
      <c r="CO406" s="135"/>
      <c r="CP406" s="135"/>
      <c r="CQ406" s="135"/>
      <c r="CR406" s="135"/>
      <c r="CS406" s="135"/>
      <c r="CT406" s="135"/>
      <c r="CU406" s="135"/>
      <c r="CV406" s="136"/>
      <c r="CW406" s="136"/>
      <c r="CX406" s="135"/>
      <c r="CY406" s="135"/>
      <c r="CZ406" s="135"/>
      <c r="DA406" s="135"/>
      <c r="DB406" s="135"/>
      <c r="DC406" s="135"/>
      <c r="DD406" s="135"/>
      <c r="DE406" s="135"/>
      <c r="DF406" s="135"/>
      <c r="DG406" s="135"/>
      <c r="DH406" s="135"/>
      <c r="DI406" s="135"/>
      <c r="DJ406" s="135"/>
      <c r="DK406" s="135"/>
      <c r="DL406" s="135"/>
      <c r="DM406" s="135"/>
      <c r="DN406" s="135"/>
      <c r="DO406" s="135"/>
      <c r="DP406" s="135"/>
      <c r="DQ406" s="135"/>
      <c r="DR406" s="135"/>
      <c r="DS406" s="135"/>
      <c r="DT406" s="135"/>
      <c r="DU406" s="135"/>
      <c r="DV406" s="135"/>
      <c r="DW406" s="135"/>
      <c r="DX406" s="135"/>
      <c r="DY406" s="135"/>
      <c r="DZ406" s="135"/>
      <c r="EA406" s="135"/>
      <c r="EB406" s="135"/>
      <c r="EC406" s="135"/>
      <c r="ED406" s="135"/>
      <c r="EE406" s="135"/>
      <c r="EF406" s="135"/>
      <c r="EG406" s="135"/>
      <c r="EH406" s="135"/>
      <c r="EI406" s="135"/>
      <c r="EJ406" s="135"/>
      <c r="EK406" s="135"/>
      <c r="EL406" s="135"/>
      <c r="EM406" s="135"/>
      <c r="EN406" s="135"/>
      <c r="EO406" s="135"/>
      <c r="EP406" s="135"/>
      <c r="EQ406" s="135"/>
      <c r="ER406" s="135"/>
      <c r="ES406" s="135"/>
      <c r="ET406" s="135"/>
    </row>
    <row r="407" spans="2:150" x14ac:dyDescent="0.25"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27"/>
      <c r="O407" s="372"/>
      <c r="P407" s="367"/>
      <c r="Q407" s="367"/>
      <c r="R407" s="61">
        <v>1250</v>
      </c>
      <c r="S407" s="14">
        <v>2316.7829999999999</v>
      </c>
      <c r="T407" s="14">
        <v>36.799840000000003</v>
      </c>
      <c r="U407" s="252">
        <v>2308.9675252496709</v>
      </c>
      <c r="V407" s="253">
        <v>36.806166296076768</v>
      </c>
      <c r="W407" s="2">
        <f t="shared" si="93"/>
        <v>0.33734168242468249</v>
      </c>
      <c r="X407" s="37">
        <f t="shared" si="93"/>
        <v>1.7191096691628258E-2</v>
      </c>
      <c r="Y407" s="215">
        <f t="shared" si="96"/>
        <v>61.081645573030627</v>
      </c>
      <c r="Z407" s="217">
        <f t="shared" si="96"/>
        <v>4.0022022050885813E-5</v>
      </c>
      <c r="AA407" s="223"/>
      <c r="AB407" s="23"/>
      <c r="AC407" s="372"/>
      <c r="AD407" s="367"/>
      <c r="AE407" s="367"/>
      <c r="AF407" s="61">
        <v>1250</v>
      </c>
      <c r="AG407" s="14">
        <v>2497.8739999999998</v>
      </c>
      <c r="AH407" s="14">
        <v>36.897370000000002</v>
      </c>
      <c r="AI407" s="252">
        <v>2531.5648351190985</v>
      </c>
      <c r="AJ407" s="253">
        <v>36.865322032257666</v>
      </c>
      <c r="AK407" s="2">
        <f t="shared" si="94"/>
        <v>1.3487804076225889</v>
      </c>
      <c r="AL407" s="37">
        <f t="shared" si="94"/>
        <v>8.6857051714895731E-2</v>
      </c>
      <c r="AM407" s="215">
        <f t="shared" si="97"/>
        <v>1135.0723710222919</v>
      </c>
      <c r="AN407" s="217">
        <f t="shared" si="97"/>
        <v>1.027072236413836E-3</v>
      </c>
      <c r="AO407" s="223"/>
      <c r="AP407" s="23"/>
      <c r="AQ407" s="372"/>
      <c r="AR407" s="367"/>
      <c r="AS407" s="367"/>
      <c r="AT407" s="61">
        <v>1250</v>
      </c>
      <c r="AU407" s="14">
        <v>2297.7620000000002</v>
      </c>
      <c r="AV407" s="14">
        <v>36.730359999999997</v>
      </c>
      <c r="AW407" s="252">
        <v>2285.9813152468091</v>
      </c>
      <c r="AX407" s="253">
        <v>36.835185151753286</v>
      </c>
      <c r="AY407" s="2">
        <f t="shared" si="95"/>
        <v>0.51270256681027249</v>
      </c>
      <c r="AZ407" s="37">
        <f t="shared" si="95"/>
        <v>0.28539102734982452</v>
      </c>
      <c r="BA407" s="215">
        <f t="shared" si="98"/>
        <v>138.78453325406815</v>
      </c>
      <c r="BB407" s="217">
        <f t="shared" si="98"/>
        <v>1.0988312440100066E-2</v>
      </c>
      <c r="BC407" s="223"/>
      <c r="BD407" s="23"/>
      <c r="BE407" s="135"/>
      <c r="BF407" s="135"/>
      <c r="BG407" s="135"/>
      <c r="BH407" s="135"/>
      <c r="BI407" s="135"/>
      <c r="BJ407" s="135"/>
      <c r="BK407" s="135"/>
      <c r="BL407" s="135"/>
      <c r="BM407" s="135"/>
      <c r="BN407" s="135"/>
      <c r="BO407" s="135"/>
      <c r="BP407" s="135"/>
      <c r="BQ407" s="135"/>
      <c r="BR407" s="135"/>
      <c r="BS407" s="135"/>
      <c r="BT407" s="19"/>
      <c r="BU407" s="135"/>
      <c r="BV407" s="135"/>
      <c r="BW407" s="135"/>
      <c r="BX407" s="135"/>
      <c r="BY407" s="135"/>
      <c r="BZ407" s="136"/>
      <c r="CA407" s="136"/>
      <c r="CB407" s="135"/>
      <c r="CC407" s="135"/>
      <c r="CD407" s="135"/>
      <c r="CE407" s="135"/>
      <c r="CF407" s="135"/>
      <c r="CG407" s="135"/>
      <c r="CH407" s="135"/>
      <c r="CI407" s="135"/>
      <c r="CJ407" s="135"/>
      <c r="CK407" s="135"/>
      <c r="CL407" s="135"/>
      <c r="CM407" s="135"/>
      <c r="CN407" s="135"/>
      <c r="CO407" s="135"/>
      <c r="CP407" s="135"/>
      <c r="CQ407" s="135"/>
      <c r="CR407" s="135"/>
      <c r="CS407" s="135"/>
      <c r="CT407" s="135"/>
      <c r="CU407" s="135"/>
      <c r="CV407" s="136"/>
      <c r="CW407" s="136"/>
      <c r="CX407" s="135"/>
      <c r="CY407" s="135"/>
      <c r="CZ407" s="135"/>
      <c r="DA407" s="135"/>
      <c r="DB407" s="135"/>
      <c r="DC407" s="135"/>
      <c r="DD407" s="135"/>
      <c r="DE407" s="135"/>
      <c r="DF407" s="135"/>
      <c r="DG407" s="135"/>
      <c r="DH407" s="135"/>
      <c r="DI407" s="135"/>
      <c r="DJ407" s="135"/>
      <c r="DK407" s="135"/>
      <c r="DL407" s="135"/>
      <c r="DM407" s="135"/>
      <c r="DN407" s="135"/>
      <c r="DO407" s="135"/>
      <c r="DP407" s="135"/>
      <c r="DQ407" s="135"/>
      <c r="DR407" s="135"/>
      <c r="DS407" s="135"/>
      <c r="DT407" s="135"/>
      <c r="DU407" s="135"/>
      <c r="DV407" s="135"/>
      <c r="DW407" s="135"/>
      <c r="DX407" s="135"/>
      <c r="DY407" s="135"/>
      <c r="DZ407" s="135"/>
      <c r="EA407" s="135"/>
      <c r="EB407" s="135"/>
      <c r="EC407" s="135"/>
      <c r="ED407" s="135"/>
      <c r="EE407" s="135"/>
      <c r="EF407" s="135"/>
      <c r="EG407" s="135"/>
      <c r="EH407" s="135"/>
      <c r="EI407" s="135"/>
      <c r="EJ407" s="135"/>
      <c r="EK407" s="135"/>
      <c r="EL407" s="135"/>
      <c r="EM407" s="135"/>
      <c r="EN407" s="135"/>
      <c r="EO407" s="135"/>
      <c r="EP407" s="135"/>
      <c r="EQ407" s="135"/>
      <c r="ER407" s="135"/>
      <c r="ES407" s="135"/>
      <c r="ET407" s="135"/>
    </row>
    <row r="408" spans="2:150" x14ac:dyDescent="0.25"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27"/>
      <c r="O408" s="372"/>
      <c r="P408" s="367"/>
      <c r="Q408" s="367"/>
      <c r="R408" s="61">
        <v>1300</v>
      </c>
      <c r="S408" s="14">
        <v>2302.6320000000001</v>
      </c>
      <c r="T408" s="14">
        <v>36.304000000000002</v>
      </c>
      <c r="U408" s="252">
        <v>2295.0712116793575</v>
      </c>
      <c r="V408" s="253">
        <v>36.255583739388001</v>
      </c>
      <c r="W408" s="2">
        <f t="shared" si="93"/>
        <v>0.3283541755974288</v>
      </c>
      <c r="X408" s="37">
        <f t="shared" si="93"/>
        <v>0.13336343271265116</v>
      </c>
      <c r="Y408" s="215">
        <f t="shared" si="96"/>
        <v>57.16552002956535</v>
      </c>
      <c r="Z408" s="217">
        <f t="shared" si="96"/>
        <v>2.3441342916491882E-3</v>
      </c>
      <c r="AA408" s="223"/>
      <c r="AB408" s="23"/>
      <c r="AC408" s="372"/>
      <c r="AD408" s="367"/>
      <c r="AE408" s="367"/>
      <c r="AF408" s="61">
        <v>1300</v>
      </c>
      <c r="AG408" s="14">
        <v>2482.6190000000001</v>
      </c>
      <c r="AH408" s="14">
        <v>36.404299999999999</v>
      </c>
      <c r="AI408" s="252">
        <v>2518.2158907342532</v>
      </c>
      <c r="AJ408" s="253">
        <v>36.315327673355192</v>
      </c>
      <c r="AK408" s="2">
        <f t="shared" si="94"/>
        <v>1.4338442884008002</v>
      </c>
      <c r="AL408" s="37">
        <f t="shared" si="94"/>
        <v>0.24440059730528332</v>
      </c>
      <c r="AM408" s="215">
        <f t="shared" si="97"/>
        <v>1267.1386299463518</v>
      </c>
      <c r="AN408" s="217">
        <f t="shared" si="97"/>
        <v>7.916074908590278E-3</v>
      </c>
      <c r="AO408" s="223"/>
      <c r="AP408" s="23"/>
      <c r="AQ408" s="372"/>
      <c r="AR408" s="367"/>
      <c r="AS408" s="367"/>
      <c r="AT408" s="61">
        <v>1300</v>
      </c>
      <c r="AU408" s="14">
        <v>2283.723</v>
      </c>
      <c r="AV408" s="14">
        <v>36.23413</v>
      </c>
      <c r="AW408" s="252">
        <v>2272.0235867698657</v>
      </c>
      <c r="AX408" s="253">
        <v>36.284718978720214</v>
      </c>
      <c r="AY408" s="2">
        <f t="shared" si="95"/>
        <v>0.51229563437134318</v>
      </c>
      <c r="AZ408" s="37">
        <f t="shared" si="95"/>
        <v>0.13961692669373771</v>
      </c>
      <c r="BA408" s="215">
        <f t="shared" si="98"/>
        <v>136.87626992944075</v>
      </c>
      <c r="BB408" s="217">
        <f t="shared" si="98"/>
        <v>2.5592447679542263E-3</v>
      </c>
      <c r="BC408" s="223"/>
      <c r="BD408" s="23"/>
      <c r="BE408" s="135"/>
      <c r="BF408" s="135"/>
      <c r="BG408" s="135"/>
      <c r="BH408" s="135"/>
      <c r="BI408" s="135"/>
      <c r="BJ408" s="135"/>
      <c r="BK408" s="135"/>
      <c r="BL408" s="135"/>
      <c r="BM408" s="135"/>
      <c r="BN408" s="135"/>
      <c r="BO408" s="135"/>
      <c r="BP408" s="135"/>
      <c r="BQ408" s="135"/>
      <c r="BR408" s="135"/>
      <c r="BS408" s="135"/>
      <c r="BT408" s="19"/>
      <c r="BU408" s="135"/>
      <c r="BV408" s="135"/>
      <c r="BW408" s="135"/>
      <c r="BX408" s="135"/>
      <c r="BY408" s="135"/>
      <c r="BZ408" s="136"/>
      <c r="CA408" s="136"/>
      <c r="CB408" s="135"/>
      <c r="CC408" s="135"/>
      <c r="CD408" s="135"/>
      <c r="CE408" s="135"/>
      <c r="CF408" s="135"/>
      <c r="CG408" s="135"/>
      <c r="CH408" s="135"/>
      <c r="CI408" s="135"/>
      <c r="CJ408" s="135"/>
      <c r="CK408" s="135"/>
      <c r="CL408" s="135"/>
      <c r="CM408" s="135"/>
      <c r="CN408" s="135"/>
      <c r="CO408" s="135"/>
      <c r="CP408" s="135"/>
      <c r="CQ408" s="135"/>
      <c r="CR408" s="135"/>
      <c r="CS408" s="135"/>
      <c r="CT408" s="135"/>
      <c r="CU408" s="135"/>
      <c r="CV408" s="136"/>
      <c r="CW408" s="136"/>
      <c r="CX408" s="135"/>
      <c r="CY408" s="135"/>
      <c r="CZ408" s="135"/>
      <c r="DA408" s="135"/>
      <c r="DB408" s="135"/>
      <c r="DC408" s="135"/>
      <c r="DD408" s="135"/>
      <c r="DE408" s="135"/>
      <c r="DF408" s="135"/>
      <c r="DG408" s="135"/>
      <c r="DH408" s="135"/>
      <c r="DI408" s="135"/>
      <c r="DJ408" s="135"/>
      <c r="DK408" s="135"/>
      <c r="DL408" s="135"/>
      <c r="DM408" s="135"/>
      <c r="DN408" s="135"/>
      <c r="DO408" s="135"/>
      <c r="DP408" s="135"/>
      <c r="DQ408" s="135"/>
      <c r="DR408" s="135"/>
      <c r="DS408" s="135"/>
      <c r="DT408" s="135"/>
      <c r="DU408" s="135"/>
      <c r="DV408" s="135"/>
      <c r="DW408" s="135"/>
      <c r="DX408" s="135"/>
      <c r="DY408" s="135"/>
      <c r="DZ408" s="135"/>
      <c r="EA408" s="135"/>
      <c r="EB408" s="135"/>
      <c r="EC408" s="135"/>
      <c r="ED408" s="135"/>
      <c r="EE408" s="135"/>
      <c r="EF408" s="135"/>
      <c r="EG408" s="135"/>
      <c r="EH408" s="135"/>
      <c r="EI408" s="135"/>
      <c r="EJ408" s="135"/>
      <c r="EK408" s="135"/>
      <c r="EL408" s="135"/>
      <c r="EM408" s="135"/>
      <c r="EN408" s="135"/>
      <c r="EO408" s="135"/>
      <c r="EP408" s="135"/>
      <c r="EQ408" s="135"/>
      <c r="ER408" s="135"/>
      <c r="ES408" s="135"/>
      <c r="ET408" s="135"/>
    </row>
    <row r="409" spans="2:150" x14ac:dyDescent="0.25"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27"/>
      <c r="O409" s="372"/>
      <c r="P409" s="367"/>
      <c r="Q409" s="367"/>
      <c r="R409" s="61">
        <v>1350</v>
      </c>
      <c r="S409" s="14">
        <v>2288.509</v>
      </c>
      <c r="T409" s="14">
        <v>35.806570000000001</v>
      </c>
      <c r="U409" s="252">
        <v>2281.2168894721599</v>
      </c>
      <c r="V409" s="253">
        <v>35.704426259284695</v>
      </c>
      <c r="W409" s="2">
        <f t="shared" si="93"/>
        <v>0.31864023815681403</v>
      </c>
      <c r="X409" s="37">
        <f t="shared" si="93"/>
        <v>0.28526535972394412</v>
      </c>
      <c r="Y409" s="215">
        <f t="shared" si="96"/>
        <v>53.174875950236753</v>
      </c>
      <c r="Z409" s="217">
        <f t="shared" si="96"/>
        <v>1.0433343767315631E-2</v>
      </c>
      <c r="AA409" s="223"/>
      <c r="AB409" s="23"/>
      <c r="AC409" s="372"/>
      <c r="AD409" s="367"/>
      <c r="AE409" s="367"/>
      <c r="AF409" s="61">
        <v>1350</v>
      </c>
      <c r="AG409" s="14">
        <v>2467.393</v>
      </c>
      <c r="AH409" s="14">
        <v>35.909750000000003</v>
      </c>
      <c r="AI409" s="252">
        <v>2504.9102220409741</v>
      </c>
      <c r="AJ409" s="253">
        <v>35.764709970532209</v>
      </c>
      <c r="AK409" s="2">
        <f t="shared" si="94"/>
        <v>1.520520729408491</v>
      </c>
      <c r="AL409" s="37">
        <f t="shared" si="94"/>
        <v>0.40390152943920066</v>
      </c>
      <c r="AM409" s="215">
        <f t="shared" si="97"/>
        <v>1407.5419496717489</v>
      </c>
      <c r="AN409" s="217">
        <f t="shared" si="97"/>
        <v>2.1036610148018369E-2</v>
      </c>
      <c r="AO409" s="223"/>
      <c r="AP409" s="23"/>
      <c r="AQ409" s="372"/>
      <c r="AR409" s="367"/>
      <c r="AS409" s="367"/>
      <c r="AT409" s="61">
        <v>1350</v>
      </c>
      <c r="AU409" s="14">
        <v>2269.7130000000002</v>
      </c>
      <c r="AV409" s="14">
        <v>35.736280000000001</v>
      </c>
      <c r="AW409" s="252">
        <v>2258.1076801576964</v>
      </c>
      <c r="AX409" s="253">
        <v>35.733648715363081</v>
      </c>
      <c r="AY409" s="2">
        <f t="shared" si="95"/>
        <v>0.51131221622750289</v>
      </c>
      <c r="AZ409" s="37">
        <f t="shared" si="95"/>
        <v>7.3630625149551593E-3</v>
      </c>
      <c r="BA409" s="215">
        <f t="shared" si="98"/>
        <v>134.68344864216897</v>
      </c>
      <c r="BB409" s="217">
        <f t="shared" si="98"/>
        <v>6.9236588404881511E-6</v>
      </c>
      <c r="BC409" s="223"/>
      <c r="BD409" s="23"/>
      <c r="BE409" s="135"/>
      <c r="BF409" s="135"/>
      <c r="BG409" s="135"/>
      <c r="BH409" s="135"/>
      <c r="BI409" s="135"/>
      <c r="BJ409" s="135"/>
      <c r="BK409" s="135"/>
      <c r="BL409" s="135"/>
      <c r="BM409" s="135"/>
      <c r="BN409" s="135"/>
      <c r="BO409" s="135"/>
      <c r="BP409" s="135"/>
      <c r="BQ409" s="135"/>
      <c r="BR409" s="135"/>
      <c r="BS409" s="135"/>
      <c r="BT409" s="19"/>
      <c r="BU409" s="135"/>
      <c r="BV409" s="135"/>
      <c r="BW409" s="135"/>
      <c r="BX409" s="135"/>
      <c r="BY409" s="135"/>
      <c r="BZ409" s="136"/>
      <c r="CA409" s="136"/>
      <c r="CB409" s="135"/>
      <c r="CC409" s="135"/>
      <c r="CD409" s="135"/>
      <c r="CE409" s="135"/>
      <c r="CF409" s="135"/>
      <c r="CG409" s="135"/>
      <c r="CH409" s="135"/>
      <c r="CI409" s="135"/>
      <c r="CJ409" s="135"/>
      <c r="CK409" s="135"/>
      <c r="CL409" s="135"/>
      <c r="CM409" s="135"/>
      <c r="CN409" s="135"/>
      <c r="CO409" s="135"/>
      <c r="CP409" s="135"/>
      <c r="CQ409" s="135"/>
      <c r="CR409" s="135"/>
      <c r="CS409" s="135"/>
      <c r="CT409" s="135"/>
      <c r="CU409" s="135"/>
      <c r="CV409" s="136"/>
      <c r="CW409" s="136"/>
      <c r="CX409" s="135"/>
      <c r="CY409" s="135"/>
      <c r="CZ409" s="135"/>
      <c r="DA409" s="135"/>
      <c r="DB409" s="135"/>
      <c r="DC409" s="135"/>
      <c r="DD409" s="135"/>
      <c r="DE409" s="135"/>
      <c r="DF409" s="135"/>
      <c r="DG409" s="135"/>
      <c r="DH409" s="135"/>
      <c r="DI409" s="135"/>
      <c r="DJ409" s="135"/>
      <c r="DK409" s="135"/>
      <c r="DL409" s="135"/>
      <c r="DM409" s="135"/>
      <c r="DN409" s="135"/>
      <c r="DO409" s="135"/>
      <c r="DP409" s="135"/>
      <c r="DQ409" s="135"/>
      <c r="DR409" s="135"/>
      <c r="DS409" s="135"/>
      <c r="DT409" s="135"/>
      <c r="DU409" s="135"/>
      <c r="DV409" s="135"/>
      <c r="DW409" s="135"/>
      <c r="DX409" s="135"/>
      <c r="DY409" s="135"/>
      <c r="DZ409" s="135"/>
      <c r="EA409" s="135"/>
      <c r="EB409" s="135"/>
      <c r="EC409" s="135"/>
      <c r="ED409" s="135"/>
      <c r="EE409" s="135"/>
      <c r="EF409" s="135"/>
      <c r="EG409" s="135"/>
      <c r="EH409" s="135"/>
      <c r="EI409" s="135"/>
      <c r="EJ409" s="135"/>
      <c r="EK409" s="135"/>
      <c r="EL409" s="135"/>
      <c r="EM409" s="135"/>
      <c r="EN409" s="135"/>
      <c r="EO409" s="135"/>
      <c r="EP409" s="135"/>
      <c r="EQ409" s="135"/>
      <c r="ER409" s="135"/>
      <c r="ES409" s="135"/>
      <c r="ET409" s="135"/>
    </row>
    <row r="410" spans="2:150" x14ac:dyDescent="0.25"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27"/>
      <c r="O410" s="372"/>
      <c r="P410" s="367"/>
      <c r="Q410" s="367"/>
      <c r="R410" s="61">
        <v>1400</v>
      </c>
      <c r="S410" s="14">
        <v>2273.085</v>
      </c>
      <c r="T410" s="14">
        <v>35.260539999999999</v>
      </c>
      <c r="U410" s="252">
        <v>2267.4047435058001</v>
      </c>
      <c r="V410" s="253">
        <v>35.152795483825834</v>
      </c>
      <c r="W410" s="2">
        <f t="shared" si="93"/>
        <v>0.24989195275143544</v>
      </c>
      <c r="X410" s="37">
        <f t="shared" si="93"/>
        <v>0.30556683526164102</v>
      </c>
      <c r="Y410" s="215">
        <f t="shared" si="96"/>
        <v>32.265313839900891</v>
      </c>
      <c r="Z410" s="217">
        <f t="shared" si="96"/>
        <v>1.160888076560491E-2</v>
      </c>
      <c r="AA410" s="223"/>
      <c r="AB410" s="23"/>
      <c r="AC410" s="372"/>
      <c r="AD410" s="367"/>
      <c r="AE410" s="367"/>
      <c r="AF410" s="61">
        <v>1400</v>
      </c>
      <c r="AG410" s="14">
        <v>2450.7570000000001</v>
      </c>
      <c r="AH410" s="14">
        <v>35.366990000000001</v>
      </c>
      <c r="AI410" s="252">
        <v>2491.6480238659487</v>
      </c>
      <c r="AJ410" s="253">
        <v>35.213577277296714</v>
      </c>
      <c r="AK410" s="2">
        <f t="shared" si="94"/>
        <v>1.6685058480277188</v>
      </c>
      <c r="AL410" s="37">
        <f t="shared" si="94"/>
        <v>0.43377376107858451</v>
      </c>
      <c r="AM410" s="215">
        <f t="shared" si="97"/>
        <v>1672.0758328055847</v>
      </c>
      <c r="AN410" s="217">
        <f t="shared" si="97"/>
        <v>2.3535463487235592E-2</v>
      </c>
      <c r="AO410" s="223"/>
      <c r="AP410" s="23"/>
      <c r="AQ410" s="372"/>
      <c r="AR410" s="367"/>
      <c r="AS410" s="367"/>
      <c r="AT410" s="61">
        <v>1400</v>
      </c>
      <c r="AU410" s="14">
        <v>2254.4110000000001</v>
      </c>
      <c r="AV410" s="14">
        <v>35.189779999999999</v>
      </c>
      <c r="AW410" s="252">
        <v>2244.2337839269176</v>
      </c>
      <c r="AX410" s="253">
        <v>35.182080073301236</v>
      </c>
      <c r="AY410" s="2">
        <f t="shared" si="95"/>
        <v>0.45143569974962372</v>
      </c>
      <c r="AZ410" s="37">
        <f t="shared" si="95"/>
        <v>2.1881144749307149E-2</v>
      </c>
      <c r="BA410" s="215">
        <f t="shared" si="98"/>
        <v>103.57572699820859</v>
      </c>
      <c r="BB410" s="217">
        <f t="shared" si="98"/>
        <v>5.9288871166319237E-5</v>
      </c>
      <c r="BC410" s="223"/>
      <c r="BD410" s="23"/>
      <c r="BE410" s="135"/>
      <c r="BF410" s="135"/>
      <c r="BG410" s="135"/>
      <c r="BH410" s="135"/>
      <c r="BI410" s="135"/>
      <c r="BJ410" s="135"/>
      <c r="BK410" s="135"/>
      <c r="BL410" s="135"/>
      <c r="BM410" s="135"/>
      <c r="BN410" s="135"/>
      <c r="BO410" s="135"/>
      <c r="BP410" s="135"/>
      <c r="BQ410" s="135"/>
      <c r="BR410" s="135"/>
      <c r="BS410" s="135"/>
      <c r="BT410" s="19"/>
      <c r="BU410" s="135"/>
      <c r="BV410" s="135"/>
      <c r="BW410" s="135"/>
      <c r="BX410" s="135"/>
      <c r="BY410" s="135"/>
      <c r="BZ410" s="136"/>
      <c r="CA410" s="136"/>
      <c r="CB410" s="135"/>
      <c r="CC410" s="135"/>
      <c r="CD410" s="135"/>
      <c r="CE410" s="135"/>
      <c r="CF410" s="135"/>
      <c r="CG410" s="135"/>
      <c r="CH410" s="135"/>
      <c r="CI410" s="135"/>
      <c r="CJ410" s="135"/>
      <c r="CK410" s="135"/>
      <c r="CL410" s="135"/>
      <c r="CM410" s="135"/>
      <c r="CN410" s="135"/>
      <c r="CO410" s="135"/>
      <c r="CP410" s="135"/>
      <c r="CQ410" s="135"/>
      <c r="CR410" s="135"/>
      <c r="CS410" s="135"/>
      <c r="CT410" s="135"/>
      <c r="CU410" s="135"/>
      <c r="CV410" s="136"/>
      <c r="CW410" s="136"/>
      <c r="CX410" s="135"/>
      <c r="CY410" s="135"/>
      <c r="CZ410" s="135"/>
      <c r="DA410" s="135"/>
      <c r="DB410" s="135"/>
      <c r="DC410" s="135"/>
      <c r="DD410" s="135"/>
      <c r="DE410" s="135"/>
      <c r="DF410" s="135"/>
      <c r="DG410" s="135"/>
      <c r="DH410" s="135"/>
      <c r="DI410" s="135"/>
      <c r="DJ410" s="135"/>
      <c r="DK410" s="135"/>
      <c r="DL410" s="135"/>
      <c r="DM410" s="135"/>
      <c r="DN410" s="135"/>
      <c r="DO410" s="135"/>
      <c r="DP410" s="135"/>
      <c r="DQ410" s="135"/>
      <c r="DR410" s="135"/>
      <c r="DS410" s="135"/>
      <c r="DT410" s="135"/>
      <c r="DU410" s="135"/>
      <c r="DV410" s="135"/>
      <c r="DW410" s="135"/>
      <c r="DX410" s="135"/>
      <c r="DY410" s="135"/>
      <c r="DZ410" s="135"/>
      <c r="EA410" s="135"/>
      <c r="EB410" s="135"/>
      <c r="EC410" s="135"/>
      <c r="ED410" s="135"/>
      <c r="EE410" s="135"/>
      <c r="EF410" s="135"/>
      <c r="EG410" s="135"/>
      <c r="EH410" s="135"/>
      <c r="EI410" s="135"/>
      <c r="EJ410" s="135"/>
      <c r="EK410" s="135"/>
      <c r="EL410" s="135"/>
      <c r="EM410" s="135"/>
      <c r="EN410" s="135"/>
      <c r="EO410" s="135"/>
      <c r="EP410" s="135"/>
      <c r="EQ410" s="135"/>
      <c r="ER410" s="135"/>
      <c r="ES410" s="135"/>
      <c r="ET410" s="135"/>
    </row>
    <row r="411" spans="2:150" x14ac:dyDescent="0.25"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27"/>
      <c r="O411" s="372"/>
      <c r="P411" s="367"/>
      <c r="Q411" s="367"/>
      <c r="R411" s="61">
        <v>1450</v>
      </c>
      <c r="S411" s="14">
        <v>2259.0479999999998</v>
      </c>
      <c r="T411" s="14">
        <v>34.768810000000002</v>
      </c>
      <c r="U411" s="252">
        <v>2253.634944966233</v>
      </c>
      <c r="V411" s="253">
        <v>34.600775122865976</v>
      </c>
      <c r="W411" s="2">
        <f t="shared" si="93"/>
        <v>0.23961664531992219</v>
      </c>
      <c r="X411" s="37">
        <f t="shared" si="93"/>
        <v>0.48329199973777159</v>
      </c>
      <c r="Y411" s="215">
        <f t="shared" si="96"/>
        <v>29.301164798588044</v>
      </c>
      <c r="Z411" s="217">
        <f t="shared" si="96"/>
        <v>2.8235719933447319E-2</v>
      </c>
      <c r="AA411" s="223"/>
      <c r="AB411" s="23"/>
      <c r="AC411" s="372"/>
      <c r="AD411" s="367"/>
      <c r="AE411" s="367"/>
      <c r="AF411" s="61">
        <v>1450</v>
      </c>
      <c r="AG411" s="14">
        <v>2435.6149999999998</v>
      </c>
      <c r="AH411" s="14">
        <v>34.875970000000002</v>
      </c>
      <c r="AI411" s="252">
        <v>2478.4294764323113</v>
      </c>
      <c r="AJ411" s="253">
        <v>34.662019206774396</v>
      </c>
      <c r="AK411" s="2">
        <f t="shared" si="94"/>
        <v>1.7578507453892136</v>
      </c>
      <c r="AL411" s="37">
        <f t="shared" si="94"/>
        <v>0.61346191439437125</v>
      </c>
      <c r="AM411" s="215">
        <f t="shared" si="97"/>
        <v>1833.0793921729564</v>
      </c>
      <c r="AN411" s="217">
        <f t="shared" si="97"/>
        <v>4.5774941921866277E-2</v>
      </c>
      <c r="AO411" s="223"/>
      <c r="AP411" s="23"/>
      <c r="AQ411" s="372"/>
      <c r="AR411" s="367"/>
      <c r="AS411" s="367"/>
      <c r="AT411" s="61">
        <v>1450</v>
      </c>
      <c r="AU411" s="14">
        <v>2240.4859999999999</v>
      </c>
      <c r="AV411" s="14">
        <v>34.698920000000001</v>
      </c>
      <c r="AW411" s="252">
        <v>2230.4020723427639</v>
      </c>
      <c r="AX411" s="253">
        <v>34.630100312526864</v>
      </c>
      <c r="AY411" s="2">
        <f t="shared" si="95"/>
        <v>0.45007769105613776</v>
      </c>
      <c r="AZ411" s="37">
        <f t="shared" si="95"/>
        <v>0.19833380253084965</v>
      </c>
      <c r="BA411" s="215">
        <f t="shared" si="98"/>
        <v>101.68559699636948</v>
      </c>
      <c r="BB411" s="217">
        <f t="shared" si="98"/>
        <v>4.7361493839003172E-3</v>
      </c>
      <c r="BC411" s="223"/>
      <c r="BD411" s="23"/>
      <c r="BE411" s="135"/>
      <c r="BF411" s="135"/>
      <c r="BG411" s="135"/>
      <c r="BH411" s="135"/>
      <c r="BI411" s="135"/>
      <c r="BJ411" s="135"/>
      <c r="BK411" s="135"/>
      <c r="BL411" s="135"/>
      <c r="BM411" s="135"/>
      <c r="BN411" s="135"/>
      <c r="BO411" s="135"/>
      <c r="BP411" s="135"/>
      <c r="BQ411" s="135"/>
      <c r="BR411" s="135"/>
      <c r="BS411" s="135"/>
      <c r="BT411" s="19"/>
      <c r="BU411" s="135"/>
      <c r="BV411" s="135"/>
      <c r="BW411" s="135"/>
      <c r="BX411" s="135"/>
      <c r="BY411" s="135"/>
      <c r="BZ411" s="136"/>
      <c r="CA411" s="136"/>
      <c r="CB411" s="135"/>
      <c r="CC411" s="135"/>
      <c r="CD411" s="135"/>
      <c r="CE411" s="135"/>
      <c r="CF411" s="135"/>
      <c r="CG411" s="135"/>
      <c r="CH411" s="135"/>
      <c r="CI411" s="135"/>
      <c r="CJ411" s="135"/>
      <c r="CK411" s="135"/>
      <c r="CL411" s="135"/>
      <c r="CM411" s="135"/>
      <c r="CN411" s="135"/>
      <c r="CO411" s="135"/>
      <c r="CP411" s="135"/>
      <c r="CQ411" s="135"/>
      <c r="CR411" s="135"/>
      <c r="CS411" s="135"/>
      <c r="CT411" s="135"/>
      <c r="CU411" s="135"/>
      <c r="CV411" s="136"/>
      <c r="CW411" s="136"/>
      <c r="CX411" s="135"/>
      <c r="CY411" s="135"/>
      <c r="CZ411" s="135"/>
      <c r="DA411" s="135"/>
      <c r="DB411" s="135"/>
      <c r="DC411" s="135"/>
      <c r="DD411" s="135"/>
      <c r="DE411" s="135"/>
      <c r="DF411" s="135"/>
      <c r="DG411" s="135"/>
      <c r="DH411" s="135"/>
      <c r="DI411" s="135"/>
      <c r="DJ411" s="135"/>
      <c r="DK411" s="135"/>
      <c r="DL411" s="135"/>
      <c r="DM411" s="135"/>
      <c r="DN411" s="135"/>
      <c r="DO411" s="135"/>
      <c r="DP411" s="135"/>
      <c r="DQ411" s="135"/>
      <c r="DR411" s="135"/>
      <c r="DS411" s="135"/>
      <c r="DT411" s="135"/>
      <c r="DU411" s="135"/>
      <c r="DV411" s="135"/>
      <c r="DW411" s="135"/>
      <c r="DX411" s="135"/>
      <c r="DY411" s="135"/>
      <c r="DZ411" s="135"/>
      <c r="EA411" s="135"/>
      <c r="EB411" s="135"/>
      <c r="EC411" s="135"/>
      <c r="ED411" s="135"/>
      <c r="EE411" s="135"/>
      <c r="EF411" s="135"/>
      <c r="EG411" s="135"/>
      <c r="EH411" s="135"/>
      <c r="EI411" s="135"/>
      <c r="EJ411" s="135"/>
      <c r="EK411" s="135"/>
      <c r="EL411" s="135"/>
      <c r="EM411" s="135"/>
      <c r="EN411" s="135"/>
      <c r="EO411" s="135"/>
      <c r="EP411" s="135"/>
      <c r="EQ411" s="135"/>
      <c r="ER411" s="135"/>
      <c r="ES411" s="135"/>
      <c r="ET411" s="135"/>
    </row>
    <row r="412" spans="2:150" x14ac:dyDescent="0.25"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27"/>
      <c r="O412" s="372"/>
      <c r="P412" s="367"/>
      <c r="Q412" s="367"/>
      <c r="R412" s="61">
        <v>1500</v>
      </c>
      <c r="S412" s="14">
        <v>2245.0479999999998</v>
      </c>
      <c r="T412" s="14">
        <v>34.276969999999999</v>
      </c>
      <c r="U412" s="252">
        <v>2239.9076538088489</v>
      </c>
      <c r="V412" s="253">
        <v>34.048434112462886</v>
      </c>
      <c r="W412" s="2">
        <f t="shared" si="93"/>
        <v>0.22896375450105794</v>
      </c>
      <c r="X412" s="37">
        <f t="shared" si="93"/>
        <v>0.66673305002487993</v>
      </c>
      <c r="Y412" s="215">
        <f t="shared" si="96"/>
        <v>26.423158964879679</v>
      </c>
      <c r="Z412" s="217">
        <f t="shared" si="96"/>
        <v>5.2228651892375993E-2</v>
      </c>
      <c r="AA412" s="223"/>
      <c r="AB412" s="23"/>
      <c r="AC412" s="372"/>
      <c r="AD412" s="367"/>
      <c r="AE412" s="367"/>
      <c r="AF412" s="61">
        <v>1500</v>
      </c>
      <c r="AG412" s="14">
        <v>2420.509</v>
      </c>
      <c r="AH412" s="14">
        <v>34.38682</v>
      </c>
      <c r="AI412" s="252">
        <v>2465.2547479330683</v>
      </c>
      <c r="AJ412" s="253">
        <v>34.110109858641934</v>
      </c>
      <c r="AK412" s="2">
        <f t="shared" si="94"/>
        <v>1.8486090294672852</v>
      </c>
      <c r="AL412" s="37">
        <f t="shared" si="94"/>
        <v>0.80469825752444157</v>
      </c>
      <c r="AM412" s="215">
        <f t="shared" si="97"/>
        <v>2002.1819580896849</v>
      </c>
      <c r="AN412" s="217">
        <f t="shared" si="97"/>
        <v>7.6568502330400953E-2</v>
      </c>
      <c r="AO412" s="223"/>
      <c r="AP412" s="23"/>
      <c r="AQ412" s="372"/>
      <c r="AR412" s="367"/>
      <c r="AS412" s="367"/>
      <c r="AT412" s="61">
        <v>1500</v>
      </c>
      <c r="AU412" s="14">
        <v>2226.596</v>
      </c>
      <c r="AV412" s="14">
        <v>34.194490000000002</v>
      </c>
      <c r="AW412" s="252">
        <v>2216.6127079531816</v>
      </c>
      <c r="AX412" s="253">
        <v>34.077781446523801</v>
      </c>
      <c r="AY412" s="2">
        <f t="shared" si="95"/>
        <v>0.448365668797501</v>
      </c>
      <c r="AZ412" s="37">
        <f t="shared" si="95"/>
        <v>0.34130806886197423</v>
      </c>
      <c r="BA412" s="215">
        <f t="shared" si="98"/>
        <v>99.666120092067629</v>
      </c>
      <c r="BB412" s="217">
        <f t="shared" si="98"/>
        <v>1.3620886454507247E-2</v>
      </c>
      <c r="BC412" s="223"/>
      <c r="BD412" s="23"/>
      <c r="BE412" s="135"/>
      <c r="BF412" s="135"/>
      <c r="BG412" s="135"/>
      <c r="BH412" s="135"/>
      <c r="BI412" s="135"/>
      <c r="BJ412" s="135"/>
      <c r="BK412" s="135"/>
      <c r="BL412" s="135"/>
      <c r="BM412" s="135"/>
      <c r="BN412" s="135"/>
      <c r="BO412" s="135"/>
      <c r="BP412" s="135"/>
      <c r="BQ412" s="135"/>
      <c r="BR412" s="135"/>
      <c r="BS412" s="135"/>
      <c r="BT412" s="19"/>
      <c r="BU412" s="135"/>
      <c r="BV412" s="135"/>
      <c r="BW412" s="135"/>
      <c r="BX412" s="135"/>
      <c r="BY412" s="135"/>
      <c r="BZ412" s="136"/>
      <c r="CA412" s="136"/>
      <c r="CB412" s="135"/>
      <c r="CC412" s="135"/>
      <c r="CD412" s="135"/>
      <c r="CE412" s="135"/>
      <c r="CF412" s="135"/>
      <c r="CG412" s="135"/>
      <c r="CH412" s="135"/>
      <c r="CI412" s="135"/>
      <c r="CJ412" s="135"/>
      <c r="CK412" s="135"/>
      <c r="CL412" s="135"/>
      <c r="CM412" s="135"/>
      <c r="CN412" s="135"/>
      <c r="CO412" s="135"/>
      <c r="CP412" s="135"/>
      <c r="CQ412" s="135"/>
      <c r="CR412" s="135"/>
      <c r="CS412" s="135"/>
      <c r="CT412" s="135"/>
      <c r="CU412" s="135"/>
      <c r="CV412" s="136"/>
      <c r="CW412" s="136"/>
      <c r="CX412" s="135"/>
      <c r="CY412" s="135"/>
      <c r="CZ412" s="135"/>
      <c r="DA412" s="135"/>
      <c r="DB412" s="135"/>
      <c r="DC412" s="135"/>
      <c r="DD412" s="135"/>
      <c r="DE412" s="135"/>
      <c r="DF412" s="135"/>
      <c r="DG412" s="135"/>
      <c r="DH412" s="135"/>
      <c r="DI412" s="135"/>
      <c r="DJ412" s="135"/>
      <c r="DK412" s="135"/>
      <c r="DL412" s="135"/>
      <c r="DM412" s="135"/>
      <c r="DN412" s="135"/>
      <c r="DO412" s="135"/>
      <c r="DP412" s="135"/>
      <c r="DQ412" s="135"/>
      <c r="DR412" s="135"/>
      <c r="DS412" s="135"/>
      <c r="DT412" s="135"/>
      <c r="DU412" s="135"/>
      <c r="DV412" s="135"/>
      <c r="DW412" s="135"/>
      <c r="DX412" s="135"/>
      <c r="DY412" s="135"/>
      <c r="DZ412" s="135"/>
      <c r="EA412" s="135"/>
      <c r="EB412" s="135"/>
      <c r="EC412" s="135"/>
      <c r="ED412" s="135"/>
      <c r="EE412" s="135"/>
      <c r="EF412" s="135"/>
      <c r="EG412" s="135"/>
      <c r="EH412" s="135"/>
      <c r="EI412" s="135"/>
      <c r="EJ412" s="135"/>
      <c r="EK412" s="135"/>
      <c r="EL412" s="135"/>
      <c r="EM412" s="135"/>
      <c r="EN412" s="135"/>
      <c r="EO412" s="135"/>
      <c r="EP412" s="135"/>
      <c r="EQ412" s="135"/>
      <c r="ER412" s="135"/>
      <c r="ES412" s="135"/>
      <c r="ET412" s="135"/>
    </row>
    <row r="413" spans="2:150" x14ac:dyDescent="0.25"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27"/>
      <c r="O413" s="372"/>
      <c r="P413" s="367"/>
      <c r="Q413" s="367"/>
      <c r="R413" s="61">
        <v>1550</v>
      </c>
      <c r="S413" s="14">
        <v>2231.085</v>
      </c>
      <c r="T413" s="14">
        <v>33.77872</v>
      </c>
      <c r="U413" s="252">
        <v>2226.2230207879124</v>
      </c>
      <c r="V413" s="253">
        <v>33.495829210611909</v>
      </c>
      <c r="W413" s="2">
        <f t="shared" si="93"/>
        <v>0.21791994532201103</v>
      </c>
      <c r="X413" s="37">
        <f t="shared" si="93"/>
        <v>0.83748226513050517</v>
      </c>
      <c r="Y413" s="215">
        <f t="shared" si="96"/>
        <v>23.638841858771862</v>
      </c>
      <c r="Z413" s="217">
        <f t="shared" si="96"/>
        <v>8.0027198720617254E-2</v>
      </c>
      <c r="AA413" s="223"/>
      <c r="AB413" s="23"/>
      <c r="AC413" s="372"/>
      <c r="AD413" s="367"/>
      <c r="AE413" s="367"/>
      <c r="AF413" s="61">
        <v>1550</v>
      </c>
      <c r="AG413" s="14">
        <v>2405.4389999999999</v>
      </c>
      <c r="AH413" s="14">
        <v>33.876840000000001</v>
      </c>
      <c r="AI413" s="252">
        <v>2452.1239966615512</v>
      </c>
      <c r="AJ413" s="253">
        <v>33.557910493355855</v>
      </c>
      <c r="AK413" s="2">
        <f t="shared" si="94"/>
        <v>1.9408098339451303</v>
      </c>
      <c r="AL413" s="37">
        <f t="shared" si="94"/>
        <v>0.94143818208589103</v>
      </c>
      <c r="AM413" s="215">
        <f t="shared" si="97"/>
        <v>2179.4889132890648</v>
      </c>
      <c r="AN413" s="217">
        <f t="shared" si="97"/>
        <v>0.10171603020827837</v>
      </c>
      <c r="AO413" s="223"/>
      <c r="AP413" s="23"/>
      <c r="AQ413" s="372"/>
      <c r="AR413" s="367"/>
      <c r="AS413" s="367"/>
      <c r="AT413" s="61">
        <v>1550</v>
      </c>
      <c r="AU413" s="14">
        <v>2212.7449999999999</v>
      </c>
      <c r="AV413" s="14">
        <v>33.679160000000003</v>
      </c>
      <c r="AW413" s="252">
        <v>2202.865843682885</v>
      </c>
      <c r="AX413" s="253">
        <v>33.52518289386731</v>
      </c>
      <c r="AY413" s="2">
        <f t="shared" si="95"/>
        <v>0.44646610057258512</v>
      </c>
      <c r="AZ413" s="37">
        <f t="shared" si="95"/>
        <v>0.45718808346969786</v>
      </c>
      <c r="BA413" s="215">
        <f t="shared" si="98"/>
        <v>97.597729537990205</v>
      </c>
      <c r="BB413" s="217">
        <f t="shared" si="98"/>
        <v>2.370894921299864E-2</v>
      </c>
      <c r="BC413" s="223"/>
      <c r="BD413" s="23"/>
      <c r="BE413" s="135"/>
      <c r="BF413" s="135"/>
      <c r="BG413" s="135"/>
      <c r="BH413" s="135"/>
      <c r="BI413" s="135"/>
      <c r="BJ413" s="135"/>
      <c r="BK413" s="135"/>
      <c r="BL413" s="135"/>
      <c r="BM413" s="135"/>
      <c r="BN413" s="135"/>
      <c r="BO413" s="135"/>
      <c r="BP413" s="135"/>
      <c r="BQ413" s="135"/>
      <c r="BR413" s="135"/>
      <c r="BS413" s="135"/>
      <c r="BT413" s="19"/>
      <c r="BU413" s="135"/>
      <c r="BV413" s="135"/>
      <c r="BW413" s="135"/>
      <c r="BX413" s="135"/>
      <c r="BY413" s="135"/>
      <c r="BZ413" s="136"/>
      <c r="CA413" s="136"/>
      <c r="CB413" s="135"/>
      <c r="CC413" s="135"/>
      <c r="CD413" s="135"/>
      <c r="CE413" s="135"/>
      <c r="CF413" s="135"/>
      <c r="CG413" s="135"/>
      <c r="CH413" s="135"/>
      <c r="CI413" s="135"/>
      <c r="CJ413" s="135"/>
      <c r="CK413" s="135"/>
      <c r="CL413" s="135"/>
      <c r="CM413" s="135"/>
      <c r="CN413" s="135"/>
      <c r="CO413" s="135"/>
      <c r="CP413" s="135"/>
      <c r="CQ413" s="135"/>
      <c r="CR413" s="135"/>
      <c r="CS413" s="135"/>
      <c r="CT413" s="135"/>
      <c r="CU413" s="135"/>
      <c r="CV413" s="136"/>
      <c r="CW413" s="136"/>
      <c r="CX413" s="135"/>
      <c r="CY413" s="135"/>
      <c r="CZ413" s="135"/>
      <c r="DA413" s="135"/>
      <c r="DB413" s="135"/>
      <c r="DC413" s="135"/>
      <c r="DD413" s="135"/>
      <c r="DE413" s="135"/>
      <c r="DF413" s="135"/>
      <c r="DG413" s="135"/>
      <c r="DH413" s="135"/>
      <c r="DI413" s="135"/>
      <c r="DJ413" s="135"/>
      <c r="DK413" s="135"/>
      <c r="DL413" s="135"/>
      <c r="DM413" s="135"/>
      <c r="DN413" s="135"/>
      <c r="DO413" s="135"/>
      <c r="DP413" s="135"/>
      <c r="DQ413" s="135"/>
      <c r="DR413" s="135"/>
      <c r="DS413" s="135"/>
      <c r="DT413" s="135"/>
      <c r="DU413" s="135"/>
      <c r="DV413" s="135"/>
      <c r="DW413" s="135"/>
      <c r="DX413" s="135"/>
      <c r="DY413" s="135"/>
      <c r="DZ413" s="135"/>
      <c r="EA413" s="135"/>
      <c r="EB413" s="135"/>
      <c r="EC413" s="135"/>
      <c r="ED413" s="135"/>
      <c r="EE413" s="135"/>
      <c r="EF413" s="135"/>
      <c r="EG413" s="135"/>
      <c r="EH413" s="135"/>
      <c r="EI413" s="135"/>
      <c r="EJ413" s="135"/>
      <c r="EK413" s="135"/>
      <c r="EL413" s="135"/>
      <c r="EM413" s="135"/>
      <c r="EN413" s="135"/>
      <c r="EO413" s="135"/>
      <c r="EP413" s="135"/>
      <c r="EQ413" s="135"/>
      <c r="ER413" s="135"/>
      <c r="ES413" s="135"/>
      <c r="ET413" s="135"/>
    </row>
    <row r="414" spans="2:150" x14ac:dyDescent="0.25"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27"/>
      <c r="O414" s="372"/>
      <c r="P414" s="367"/>
      <c r="Q414" s="367"/>
      <c r="R414" s="61">
        <v>1600</v>
      </c>
      <c r="S414" s="14">
        <v>2217.1579999999999</v>
      </c>
      <c r="T414" s="14">
        <v>33.261949999999999</v>
      </c>
      <c r="U414" s="252">
        <v>2212.5811891295734</v>
      </c>
      <c r="V414" s="253">
        <v>32.943007139524127</v>
      </c>
      <c r="W414" s="2">
        <f t="shared" si="93"/>
        <v>0.2064269154668486</v>
      </c>
      <c r="X414" s="37">
        <f t="shared" si="93"/>
        <v>0.95888202728905469</v>
      </c>
      <c r="Y414" s="215">
        <f t="shared" si="96"/>
        <v>20.947197743653906</v>
      </c>
      <c r="Z414" s="217">
        <f t="shared" si="96"/>
        <v>0.10172454824853137</v>
      </c>
      <c r="AA414" s="223"/>
      <c r="AB414" s="23"/>
      <c r="AC414" s="372"/>
      <c r="AD414" s="367"/>
      <c r="AE414" s="367"/>
      <c r="AF414" s="61">
        <v>1600</v>
      </c>
      <c r="AG414" s="14">
        <v>2390.4059999999999</v>
      </c>
      <c r="AH414" s="14">
        <v>33.360759999999999</v>
      </c>
      <c r="AI414" s="252">
        <v>2439.0373727747588</v>
      </c>
      <c r="AJ414" s="253">
        <v>33.005471747862387</v>
      </c>
      <c r="AK414" s="2">
        <f t="shared" si="94"/>
        <v>2.0344398723379542</v>
      </c>
      <c r="AL414" s="37">
        <f t="shared" si="94"/>
        <v>1.0649884838882926</v>
      </c>
      <c r="AM414" s="215">
        <f t="shared" si="97"/>
        <v>2365.0104179575515</v>
      </c>
      <c r="AN414" s="217">
        <f t="shared" si="97"/>
        <v>0.12622974210699933</v>
      </c>
      <c r="AO414" s="223"/>
      <c r="AP414" s="23"/>
      <c r="AQ414" s="372"/>
      <c r="AR414" s="367"/>
      <c r="AS414" s="367"/>
      <c r="AT414" s="61">
        <v>1600</v>
      </c>
      <c r="AU414" s="14">
        <v>2198.9299999999998</v>
      </c>
      <c r="AV414" s="14">
        <v>33.163139999999999</v>
      </c>
      <c r="AW414" s="252">
        <v>2189.1616245633663</v>
      </c>
      <c r="AX414" s="253">
        <v>32.972353671365802</v>
      </c>
      <c r="AY414" s="2">
        <f t="shared" si="95"/>
        <v>0.44423312413917249</v>
      </c>
      <c r="AZ414" s="37">
        <f t="shared" si="95"/>
        <v>0.57529633392434021</v>
      </c>
      <c r="BA414" s="215">
        <f t="shared" si="98"/>
        <v>95.421158671024827</v>
      </c>
      <c r="BB414" s="217">
        <f t="shared" si="98"/>
        <v>3.6399423193715599E-2</v>
      </c>
      <c r="BC414" s="223"/>
      <c r="BD414" s="23"/>
      <c r="BE414" s="135"/>
      <c r="BF414" s="135"/>
      <c r="BG414" s="135"/>
      <c r="BH414" s="135"/>
      <c r="BI414" s="135"/>
      <c r="BJ414" s="135"/>
      <c r="BK414" s="135"/>
      <c r="BL414" s="135"/>
      <c r="BM414" s="135"/>
      <c r="BN414" s="135"/>
      <c r="BO414" s="135"/>
      <c r="BP414" s="135"/>
      <c r="BQ414" s="135"/>
      <c r="BR414" s="135"/>
      <c r="BS414" s="135"/>
      <c r="BT414" s="19"/>
      <c r="BU414" s="135"/>
      <c r="BV414" s="135"/>
      <c r="BW414" s="135"/>
      <c r="BX414" s="135"/>
      <c r="BY414" s="135"/>
      <c r="BZ414" s="136"/>
      <c r="CA414" s="136"/>
      <c r="CB414" s="135"/>
      <c r="CC414" s="135"/>
      <c r="CD414" s="135"/>
      <c r="CE414" s="135"/>
      <c r="CF414" s="135"/>
      <c r="CG414" s="135"/>
      <c r="CH414" s="135"/>
      <c r="CI414" s="135"/>
      <c r="CJ414" s="135"/>
      <c r="CK414" s="135"/>
      <c r="CL414" s="135"/>
      <c r="CM414" s="135"/>
      <c r="CN414" s="135"/>
      <c r="CO414" s="135"/>
      <c r="CP414" s="135"/>
      <c r="CQ414" s="135"/>
      <c r="CR414" s="135"/>
      <c r="CS414" s="135"/>
      <c r="CT414" s="135"/>
      <c r="CU414" s="135"/>
      <c r="CV414" s="136"/>
      <c r="CW414" s="136"/>
      <c r="CX414" s="135"/>
      <c r="CY414" s="135"/>
      <c r="CZ414" s="135"/>
      <c r="DA414" s="135"/>
      <c r="DB414" s="135"/>
      <c r="DC414" s="135"/>
      <c r="DD414" s="135"/>
      <c r="DE414" s="135"/>
      <c r="DF414" s="135"/>
      <c r="DG414" s="135"/>
      <c r="DH414" s="135"/>
      <c r="DI414" s="135"/>
      <c r="DJ414" s="135"/>
      <c r="DK414" s="135"/>
      <c r="DL414" s="135"/>
      <c r="DM414" s="135"/>
      <c r="DN414" s="135"/>
      <c r="DO414" s="135"/>
      <c r="DP414" s="135"/>
      <c r="DQ414" s="135"/>
      <c r="DR414" s="135"/>
      <c r="DS414" s="135"/>
      <c r="DT414" s="135"/>
      <c r="DU414" s="135"/>
      <c r="DV414" s="135"/>
      <c r="DW414" s="135"/>
      <c r="DX414" s="135"/>
      <c r="DY414" s="135"/>
      <c r="DZ414" s="135"/>
      <c r="EA414" s="135"/>
      <c r="EB414" s="135"/>
      <c r="EC414" s="135"/>
      <c r="ED414" s="135"/>
      <c r="EE414" s="135"/>
      <c r="EF414" s="135"/>
      <c r="EG414" s="135"/>
      <c r="EH414" s="135"/>
      <c r="EI414" s="135"/>
      <c r="EJ414" s="135"/>
      <c r="EK414" s="135"/>
      <c r="EL414" s="135"/>
      <c r="EM414" s="135"/>
      <c r="EN414" s="135"/>
      <c r="EO414" s="135"/>
      <c r="EP414" s="135"/>
      <c r="EQ414" s="135"/>
      <c r="ER414" s="135"/>
      <c r="ES414" s="135"/>
      <c r="ET414" s="135"/>
    </row>
    <row r="415" spans="2:150" x14ac:dyDescent="0.25"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27"/>
      <c r="O415" s="372"/>
      <c r="P415" s="367"/>
      <c r="Q415" s="367"/>
      <c r="R415" s="61">
        <v>1650</v>
      </c>
      <c r="S415" s="14">
        <v>2203.2710000000002</v>
      </c>
      <c r="T415" s="14">
        <v>32.744590000000002</v>
      </c>
      <c r="U415" s="252">
        <v>2198.9822959107091</v>
      </c>
      <c r="V415" s="253">
        <v>32.390006353226021</v>
      </c>
      <c r="W415" s="2">
        <f t="shared" si="93"/>
        <v>0.19465168330591465</v>
      </c>
      <c r="X415" s="37">
        <f t="shared" si="93"/>
        <v>1.0828770394559277</v>
      </c>
      <c r="Y415" s="215">
        <f t="shared" si="96"/>
        <v>18.392982765501852</v>
      </c>
      <c r="Z415" s="217">
        <f t="shared" si="96"/>
        <v>0.12572956255953588</v>
      </c>
      <c r="AA415" s="223"/>
      <c r="AB415" s="23"/>
      <c r="AC415" s="372"/>
      <c r="AD415" s="367"/>
      <c r="AE415" s="367"/>
      <c r="AF415" s="61">
        <v>1650</v>
      </c>
      <c r="AG415" s="14">
        <v>2375.4110000000001</v>
      </c>
      <c r="AH415" s="14">
        <v>32.84442</v>
      </c>
      <c r="AI415" s="252">
        <v>2425.9950197525304</v>
      </c>
      <c r="AJ415" s="253">
        <v>32.45283547099946</v>
      </c>
      <c r="AK415" s="2">
        <f t="shared" si="94"/>
        <v>2.1294849502898812</v>
      </c>
      <c r="AL415" s="37">
        <f t="shared" si="94"/>
        <v>1.1922406576232412</v>
      </c>
      <c r="AM415" s="215">
        <f t="shared" si="97"/>
        <v>2558.7430543243822</v>
      </c>
      <c r="AN415" s="217">
        <f t="shared" si="97"/>
        <v>0.15333844335257421</v>
      </c>
      <c r="AO415" s="223"/>
      <c r="AP415" s="23"/>
      <c r="AQ415" s="372"/>
      <c r="AR415" s="367"/>
      <c r="AS415" s="367"/>
      <c r="AT415" s="61">
        <v>1650</v>
      </c>
      <c r="AU415" s="14">
        <v>2185.154</v>
      </c>
      <c r="AV415" s="14">
        <v>32.646529999999998</v>
      </c>
      <c r="AW415" s="252">
        <v>2175.500189161794</v>
      </c>
      <c r="AX415" s="253">
        <v>32.419334207564624</v>
      </c>
      <c r="AY415" s="2">
        <f t="shared" si="95"/>
        <v>0.44179086866216422</v>
      </c>
      <c r="AZ415" s="37">
        <f t="shared" si="95"/>
        <v>0.6959263126444809</v>
      </c>
      <c r="BA415" s="215">
        <f t="shared" si="98"/>
        <v>93.196063699864155</v>
      </c>
      <c r="BB415" s="217">
        <f t="shared" si="98"/>
        <v>5.1617928100337655E-2</v>
      </c>
      <c r="BC415" s="223"/>
      <c r="BD415" s="23"/>
      <c r="BE415" s="135"/>
      <c r="BF415" s="135"/>
      <c r="BG415" s="135"/>
      <c r="BH415" s="135"/>
      <c r="BI415" s="135"/>
      <c r="BJ415" s="135"/>
      <c r="BK415" s="135"/>
      <c r="BL415" s="135"/>
      <c r="BM415" s="135"/>
      <c r="BN415" s="135"/>
      <c r="BO415" s="135"/>
      <c r="BP415" s="135"/>
      <c r="BQ415" s="135"/>
      <c r="BR415" s="135"/>
      <c r="BS415" s="135"/>
      <c r="BT415" s="19"/>
      <c r="BU415" s="135"/>
      <c r="BV415" s="135"/>
      <c r="BW415" s="135"/>
      <c r="BX415" s="135"/>
      <c r="BY415" s="135"/>
      <c r="BZ415" s="136"/>
      <c r="CA415" s="136"/>
      <c r="CB415" s="135"/>
      <c r="CC415" s="135"/>
      <c r="CD415" s="135"/>
      <c r="CE415" s="135"/>
      <c r="CF415" s="135"/>
      <c r="CG415" s="135"/>
      <c r="CH415" s="135"/>
      <c r="CI415" s="135"/>
      <c r="CJ415" s="135"/>
      <c r="CK415" s="135"/>
      <c r="CL415" s="135"/>
      <c r="CM415" s="135"/>
      <c r="CN415" s="135"/>
      <c r="CO415" s="135"/>
      <c r="CP415" s="135"/>
      <c r="CQ415" s="135"/>
      <c r="CR415" s="135"/>
      <c r="CS415" s="135"/>
      <c r="CT415" s="135"/>
      <c r="CU415" s="135"/>
      <c r="CV415" s="136"/>
      <c r="CW415" s="136"/>
      <c r="CX415" s="135"/>
      <c r="CY415" s="135"/>
      <c r="CZ415" s="135"/>
      <c r="DA415" s="135"/>
      <c r="DB415" s="135"/>
      <c r="DC415" s="135"/>
      <c r="DD415" s="135"/>
      <c r="DE415" s="135"/>
      <c r="DF415" s="135"/>
      <c r="DG415" s="135"/>
      <c r="DH415" s="135"/>
      <c r="DI415" s="135"/>
      <c r="DJ415" s="135"/>
      <c r="DK415" s="135"/>
      <c r="DL415" s="135"/>
      <c r="DM415" s="135"/>
      <c r="DN415" s="135"/>
      <c r="DO415" s="135"/>
      <c r="DP415" s="135"/>
      <c r="DQ415" s="135"/>
      <c r="DR415" s="135"/>
      <c r="DS415" s="135"/>
      <c r="DT415" s="135"/>
      <c r="DU415" s="135"/>
      <c r="DV415" s="135"/>
      <c r="DW415" s="135"/>
      <c r="DX415" s="135"/>
      <c r="DY415" s="135"/>
      <c r="DZ415" s="135"/>
      <c r="EA415" s="135"/>
      <c r="EB415" s="135"/>
      <c r="EC415" s="135"/>
      <c r="ED415" s="135"/>
      <c r="EE415" s="135"/>
      <c r="EF415" s="135"/>
      <c r="EG415" s="135"/>
      <c r="EH415" s="135"/>
      <c r="EI415" s="135"/>
      <c r="EJ415" s="135"/>
      <c r="EK415" s="135"/>
      <c r="EL415" s="135"/>
      <c r="EM415" s="135"/>
      <c r="EN415" s="135"/>
      <c r="EO415" s="135"/>
      <c r="EP415" s="135"/>
      <c r="EQ415" s="135"/>
      <c r="ER415" s="135"/>
      <c r="ES415" s="135"/>
      <c r="ET415" s="135"/>
    </row>
    <row r="416" spans="2:150" x14ac:dyDescent="0.25"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27"/>
      <c r="O416" s="373"/>
      <c r="P416" s="368"/>
      <c r="Q416" s="368"/>
      <c r="R416" s="204">
        <v>1700</v>
      </c>
      <c r="S416" s="16">
        <v>2189.422</v>
      </c>
      <c r="T416" s="16">
        <v>32.226649999999999</v>
      </c>
      <c r="U416" s="15">
        <v>2185.4264731950434</v>
      </c>
      <c r="V416" s="17">
        <v>31.836858495644705</v>
      </c>
      <c r="W416" s="18">
        <f t="shared" si="93"/>
        <v>0.18249231098237917</v>
      </c>
      <c r="X416" s="38">
        <f t="shared" si="93"/>
        <v>1.2095315658167827</v>
      </c>
      <c r="Y416" s="18">
        <f t="shared" si="96"/>
        <v>15.964234449126902</v>
      </c>
      <c r="Z416" s="38">
        <f t="shared" si="96"/>
        <v>0.15193741686756335</v>
      </c>
      <c r="AA416" s="223"/>
      <c r="AB416" s="23"/>
      <c r="AC416" s="373"/>
      <c r="AD416" s="368"/>
      <c r="AE416" s="368"/>
      <c r="AF416" s="204">
        <v>1700</v>
      </c>
      <c r="AG416" s="16">
        <v>2360.4560000000001</v>
      </c>
      <c r="AH416" s="16">
        <v>32.327809999999999</v>
      </c>
      <c r="AI416" s="15">
        <v>2412.9970756047551</v>
      </c>
      <c r="AJ416" s="17">
        <v>31.900036243526241</v>
      </c>
      <c r="AK416" s="18">
        <f t="shared" si="94"/>
        <v>2.2258866763352061</v>
      </c>
      <c r="AL416" s="38">
        <f t="shared" si="94"/>
        <v>1.3232376596922542</v>
      </c>
      <c r="AM416" s="18">
        <f t="shared" si="97"/>
        <v>2760.564625704576</v>
      </c>
      <c r="AN416" s="38">
        <f t="shared" si="97"/>
        <v>0.18299038672767043</v>
      </c>
      <c r="AO416" s="223"/>
      <c r="AP416" s="23"/>
      <c r="AQ416" s="373"/>
      <c r="AR416" s="368"/>
      <c r="AS416" s="368"/>
      <c r="AT416" s="204">
        <v>1700</v>
      </c>
      <c r="AU416" s="16">
        <v>2171.4169999999999</v>
      </c>
      <c r="AV416" s="16">
        <v>32.129350000000002</v>
      </c>
      <c r="AW416" s="15">
        <v>2161.8816707609217</v>
      </c>
      <c r="AX416" s="17">
        <v>31.866157841953491</v>
      </c>
      <c r="AY416" s="18">
        <f t="shared" si="95"/>
        <v>0.43912934452839958</v>
      </c>
      <c r="AZ416" s="38">
        <f t="shared" si="95"/>
        <v>0.81916427828920002</v>
      </c>
      <c r="BA416" s="18">
        <f t="shared" si="98"/>
        <v>90.922503697620357</v>
      </c>
      <c r="BB416" s="38">
        <f t="shared" si="98"/>
        <v>6.9270112057179672E-2</v>
      </c>
      <c r="BC416" s="223"/>
      <c r="BD416" s="23"/>
      <c r="BE416" s="135"/>
      <c r="BF416" s="135"/>
      <c r="BG416" s="135"/>
      <c r="BH416" s="135"/>
      <c r="BI416" s="135"/>
      <c r="BJ416" s="135"/>
      <c r="BK416" s="135"/>
      <c r="BL416" s="135"/>
      <c r="BM416" s="135"/>
      <c r="BN416" s="135"/>
      <c r="BO416" s="135"/>
      <c r="BP416" s="135"/>
      <c r="BQ416" s="135"/>
      <c r="BR416" s="135"/>
      <c r="BS416" s="135"/>
      <c r="BT416" s="19"/>
      <c r="BU416" s="135"/>
      <c r="BV416" s="135"/>
      <c r="BW416" s="135"/>
      <c r="BX416" s="135"/>
      <c r="BY416" s="135"/>
      <c r="BZ416" s="136"/>
      <c r="CA416" s="136"/>
      <c r="CB416" s="135"/>
      <c r="CC416" s="135"/>
      <c r="CD416" s="135"/>
      <c r="CE416" s="135"/>
      <c r="CF416" s="135"/>
      <c r="CG416" s="135"/>
      <c r="CH416" s="135"/>
      <c r="CI416" s="135"/>
      <c r="CJ416" s="135"/>
      <c r="CK416" s="135"/>
      <c r="CL416" s="135"/>
      <c r="CM416" s="135"/>
      <c r="CN416" s="135"/>
      <c r="CO416" s="135"/>
      <c r="CP416" s="135"/>
      <c r="CQ416" s="135"/>
      <c r="CR416" s="135"/>
      <c r="CS416" s="135"/>
      <c r="CT416" s="135"/>
      <c r="CU416" s="135"/>
      <c r="CV416" s="136"/>
      <c r="CW416" s="136"/>
      <c r="CX416" s="135"/>
      <c r="CY416" s="135"/>
      <c r="CZ416" s="135"/>
      <c r="DA416" s="135"/>
      <c r="DB416" s="135"/>
      <c r="DC416" s="135"/>
      <c r="DD416" s="135"/>
      <c r="DE416" s="135"/>
      <c r="DF416" s="135"/>
      <c r="DG416" s="135"/>
      <c r="DH416" s="135"/>
      <c r="DI416" s="135"/>
      <c r="DJ416" s="135"/>
      <c r="DK416" s="135"/>
      <c r="DL416" s="135"/>
      <c r="DM416" s="135"/>
      <c r="DN416" s="135"/>
      <c r="DO416" s="135"/>
      <c r="DP416" s="135"/>
      <c r="DQ416" s="135"/>
      <c r="DR416" s="135"/>
      <c r="DS416" s="135"/>
      <c r="DT416" s="135"/>
      <c r="DU416" s="135"/>
      <c r="DV416" s="135"/>
      <c r="DW416" s="135"/>
      <c r="DX416" s="135"/>
      <c r="DY416" s="135"/>
      <c r="DZ416" s="135"/>
      <c r="EA416" s="135"/>
      <c r="EB416" s="135"/>
      <c r="EC416" s="135"/>
      <c r="ED416" s="135"/>
      <c r="EE416" s="135"/>
      <c r="EF416" s="135"/>
      <c r="EG416" s="135"/>
      <c r="EH416" s="135"/>
      <c r="EI416" s="135"/>
      <c r="EJ416" s="135"/>
      <c r="EK416" s="135"/>
      <c r="EL416" s="135"/>
      <c r="EM416" s="135"/>
      <c r="EN416" s="135"/>
      <c r="EO416" s="135"/>
      <c r="EP416" s="135"/>
      <c r="EQ416" s="135"/>
      <c r="ER416" s="135"/>
      <c r="ES416" s="135"/>
      <c r="ET416" s="135"/>
    </row>
    <row r="417" spans="2:150" x14ac:dyDescent="0.25"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27"/>
      <c r="O417" s="371">
        <v>31</v>
      </c>
      <c r="P417" s="366">
        <v>1071</v>
      </c>
      <c r="Q417" s="366">
        <v>0.33</v>
      </c>
      <c r="R417" s="61">
        <v>0</v>
      </c>
      <c r="S417" s="14">
        <v>2682</v>
      </c>
      <c r="T417" s="14">
        <v>48.333329999999997</v>
      </c>
      <c r="U417" s="252">
        <v>2667.4173597031868</v>
      </c>
      <c r="V417" s="253">
        <v>48.358205011104452</v>
      </c>
      <c r="W417" s="2">
        <f t="shared" si="93"/>
        <v>0.54372260614516132</v>
      </c>
      <c r="X417" s="37">
        <f t="shared" si="93"/>
        <v>5.1465543765463251E-2</v>
      </c>
      <c r="Y417" s="215">
        <f t="shared" si="96"/>
        <v>212.65339802624089</v>
      </c>
      <c r="Z417" s="217">
        <f t="shared" si="96"/>
        <v>6.1876617744679833E-4</v>
      </c>
      <c r="AA417" s="223"/>
      <c r="AB417" s="63"/>
      <c r="AC417" s="371">
        <v>31</v>
      </c>
      <c r="AD417" s="366">
        <v>1180</v>
      </c>
      <c r="AE417" s="366">
        <v>0.3044</v>
      </c>
      <c r="AF417" s="61">
        <v>0</v>
      </c>
      <c r="AG417" s="14">
        <v>2902.1</v>
      </c>
      <c r="AH417" s="14">
        <v>48.333329999999997</v>
      </c>
      <c r="AI417" s="252">
        <v>2889.0941139974452</v>
      </c>
      <c r="AJ417" s="253">
        <v>48.357760308778822</v>
      </c>
      <c r="AK417" s="2">
        <f t="shared" si="94"/>
        <v>0.44815430214516</v>
      </c>
      <c r="AL417" s="37">
        <f t="shared" si="94"/>
        <v>5.0545469924843475E-2</v>
      </c>
      <c r="AM417" s="215">
        <f t="shared" si="97"/>
        <v>169.15307071144798</v>
      </c>
      <c r="AN417" s="217">
        <f t="shared" si="97"/>
        <v>5.9683998702875088E-4</v>
      </c>
      <c r="AO417" s="223"/>
      <c r="AP417" s="63"/>
      <c r="AQ417" s="371">
        <v>40</v>
      </c>
      <c r="AR417" s="366">
        <v>1071</v>
      </c>
      <c r="AS417" s="366">
        <v>0.3044</v>
      </c>
      <c r="AT417" s="61">
        <v>0</v>
      </c>
      <c r="AU417" s="14">
        <v>2656.5</v>
      </c>
      <c r="AV417" s="14">
        <v>48.333329999999997</v>
      </c>
      <c r="AW417" s="252">
        <v>2643.0626092857642</v>
      </c>
      <c r="AX417" s="253">
        <v>48.349053244303107</v>
      </c>
      <c r="AY417" s="2">
        <f t="shared" si="95"/>
        <v>0.50583063106477655</v>
      </c>
      <c r="AZ417" s="37">
        <f t="shared" si="95"/>
        <v>3.2530852525804788E-2</v>
      </c>
      <c r="BA417" s="215">
        <f t="shared" si="98"/>
        <v>180.56346920703021</v>
      </c>
      <c r="BB417" s="217">
        <f t="shared" si="98"/>
        <v>2.4722041141529873E-4</v>
      </c>
      <c r="BC417" s="223"/>
      <c r="BD417" s="63"/>
      <c r="BE417" s="135"/>
      <c r="BF417" s="135"/>
      <c r="BG417" s="135"/>
      <c r="BH417" s="135"/>
      <c r="BI417" s="135"/>
      <c r="BJ417" s="135"/>
      <c r="BK417" s="135"/>
      <c r="BL417" s="135"/>
      <c r="BM417" s="135"/>
      <c r="BN417" s="135"/>
      <c r="BO417" s="135"/>
      <c r="BP417" s="135"/>
      <c r="BQ417" s="135"/>
      <c r="BR417" s="135"/>
      <c r="BS417" s="135"/>
      <c r="BT417" s="19"/>
      <c r="BU417" s="135"/>
      <c r="BV417" s="135"/>
      <c r="BW417" s="135"/>
      <c r="BX417" s="135"/>
      <c r="BY417" s="135"/>
      <c r="BZ417" s="136"/>
      <c r="CA417" s="136"/>
      <c r="CB417" s="135"/>
      <c r="CC417" s="135"/>
      <c r="CD417" s="135"/>
      <c r="CE417" s="135"/>
      <c r="CF417" s="135"/>
      <c r="CG417" s="135"/>
      <c r="CH417" s="135"/>
      <c r="CI417" s="135"/>
      <c r="CJ417" s="135"/>
      <c r="CK417" s="135"/>
      <c r="CL417" s="135"/>
      <c r="CM417" s="135"/>
      <c r="CN417" s="135"/>
      <c r="CO417" s="135"/>
      <c r="CP417" s="135"/>
      <c r="CQ417" s="135"/>
      <c r="CR417" s="135"/>
      <c r="CS417" s="135"/>
      <c r="CT417" s="135"/>
      <c r="CU417" s="135"/>
      <c r="CV417" s="136"/>
      <c r="CW417" s="136"/>
      <c r="CX417" s="135"/>
      <c r="CY417" s="135"/>
      <c r="CZ417" s="135"/>
      <c r="DA417" s="135"/>
      <c r="DB417" s="135"/>
      <c r="DC417" s="135"/>
      <c r="DD417" s="135"/>
      <c r="DE417" s="135"/>
      <c r="DF417" s="135"/>
      <c r="DG417" s="135"/>
      <c r="DH417" s="135"/>
      <c r="DI417" s="135"/>
      <c r="DJ417" s="135"/>
      <c r="DK417" s="135"/>
      <c r="DL417" s="135"/>
      <c r="DM417" s="135"/>
      <c r="DN417" s="135"/>
      <c r="DO417" s="135"/>
      <c r="DP417" s="135"/>
      <c r="DQ417" s="135"/>
      <c r="DR417" s="135"/>
      <c r="DS417" s="135"/>
      <c r="DT417" s="135"/>
      <c r="DU417" s="135"/>
      <c r="DV417" s="135"/>
      <c r="DW417" s="135"/>
      <c r="DX417" s="135"/>
      <c r="DY417" s="135"/>
      <c r="DZ417" s="135"/>
      <c r="EA417" s="135"/>
      <c r="EB417" s="135"/>
      <c r="EC417" s="135"/>
      <c r="ED417" s="135"/>
      <c r="EE417" s="135"/>
      <c r="EF417" s="135"/>
      <c r="EG417" s="135"/>
      <c r="EH417" s="135"/>
      <c r="EI417" s="135"/>
      <c r="EJ417" s="135"/>
      <c r="EK417" s="135"/>
      <c r="EL417" s="135"/>
      <c r="EM417" s="135"/>
      <c r="EN417" s="135"/>
      <c r="EO417" s="135"/>
      <c r="EP417" s="135"/>
      <c r="EQ417" s="135"/>
      <c r="ER417" s="135"/>
      <c r="ES417" s="135"/>
      <c r="ET417" s="135"/>
    </row>
    <row r="418" spans="2:150" x14ac:dyDescent="0.25"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27"/>
      <c r="O418" s="372"/>
      <c r="P418" s="367"/>
      <c r="Q418" s="367"/>
      <c r="R418" s="61">
        <v>50</v>
      </c>
      <c r="S418" s="14">
        <v>2661.1489999999999</v>
      </c>
      <c r="T418" s="14">
        <v>47.766509999999997</v>
      </c>
      <c r="U418" s="252">
        <v>2652.8069498910413</v>
      </c>
      <c r="V418" s="253">
        <v>48.206786134561483</v>
      </c>
      <c r="W418" s="2">
        <f t="shared" si="93"/>
        <v>0.31347549907797623</v>
      </c>
      <c r="X418" s="37">
        <f t="shared" si="93"/>
        <v>0.92172556580224585</v>
      </c>
      <c r="Y418" s="215">
        <f t="shared" si="96"/>
        <v>69.589800020375762</v>
      </c>
      <c r="Z418" s="217">
        <f t="shared" si="96"/>
        <v>0.19384307466440398</v>
      </c>
      <c r="AA418" s="223"/>
      <c r="AB418" s="63"/>
      <c r="AC418" s="372"/>
      <c r="AD418" s="367"/>
      <c r="AE418" s="367"/>
      <c r="AF418" s="61">
        <v>50</v>
      </c>
      <c r="AG418" s="14">
        <v>2894.145</v>
      </c>
      <c r="AH418" s="14">
        <v>48.141219999999997</v>
      </c>
      <c r="AI418" s="252">
        <v>2875.037076160364</v>
      </c>
      <c r="AJ418" s="253">
        <v>48.210131495900768</v>
      </c>
      <c r="AK418" s="2">
        <f t="shared" si="94"/>
        <v>0.66022690085106261</v>
      </c>
      <c r="AL418" s="37">
        <f t="shared" si="94"/>
        <v>0.14314447349022535</v>
      </c>
      <c r="AM418" s="215">
        <f t="shared" si="97"/>
        <v>365.11275346132931</v>
      </c>
      <c r="AN418" s="217">
        <f t="shared" si="97"/>
        <v>4.7487942672819862E-3</v>
      </c>
      <c r="AO418" s="223"/>
      <c r="AP418" s="63"/>
      <c r="AQ418" s="372"/>
      <c r="AR418" s="367"/>
      <c r="AS418" s="367"/>
      <c r="AT418" s="61">
        <v>50</v>
      </c>
      <c r="AU418" s="14">
        <v>2649.1770000000001</v>
      </c>
      <c r="AV418" s="14">
        <v>48.135950000000001</v>
      </c>
      <c r="AW418" s="252">
        <v>2628.3926847173548</v>
      </c>
      <c r="AX418" s="253">
        <v>48.201689559679572</v>
      </c>
      <c r="AY418" s="2">
        <f t="shared" si="95"/>
        <v>0.78455744114664161</v>
      </c>
      <c r="AZ418" s="37">
        <f t="shared" si="95"/>
        <v>0.13657060820357947</v>
      </c>
      <c r="BA418" s="215">
        <f t="shared" si="98"/>
        <v>431.98776176840573</v>
      </c>
      <c r="BB418" s="217">
        <f t="shared" si="98"/>
        <v>4.3216897068638644E-3</v>
      </c>
      <c r="BC418" s="223"/>
      <c r="BD418" s="63"/>
      <c r="BE418" s="135"/>
      <c r="BF418" s="135"/>
      <c r="BG418" s="135"/>
      <c r="BH418" s="135"/>
      <c r="BI418" s="135"/>
      <c r="BJ418" s="135"/>
      <c r="BK418" s="135"/>
      <c r="BL418" s="135"/>
      <c r="BM418" s="135"/>
      <c r="BN418" s="135"/>
      <c r="BO418" s="135"/>
      <c r="BP418" s="135"/>
      <c r="BQ418" s="135"/>
      <c r="BR418" s="135"/>
      <c r="BS418" s="135"/>
      <c r="BT418" s="19"/>
      <c r="BU418" s="135"/>
      <c r="BV418" s="135"/>
      <c r="BW418" s="135"/>
      <c r="BX418" s="135"/>
      <c r="BY418" s="135"/>
      <c r="BZ418" s="136"/>
      <c r="CA418" s="136"/>
      <c r="CB418" s="135"/>
      <c r="CC418" s="135"/>
      <c r="CD418" s="135"/>
      <c r="CE418" s="135"/>
      <c r="CF418" s="135"/>
      <c r="CG418" s="135"/>
      <c r="CH418" s="135"/>
      <c r="CI418" s="135"/>
      <c r="CJ418" s="135"/>
      <c r="CK418" s="135"/>
      <c r="CL418" s="135"/>
      <c r="CM418" s="135"/>
      <c r="CN418" s="135"/>
      <c r="CO418" s="135"/>
      <c r="CP418" s="135"/>
      <c r="CQ418" s="135"/>
      <c r="CR418" s="135"/>
      <c r="CS418" s="135"/>
      <c r="CT418" s="135"/>
      <c r="CU418" s="135"/>
      <c r="CV418" s="136"/>
      <c r="CW418" s="136"/>
      <c r="CX418" s="135"/>
      <c r="CY418" s="135"/>
      <c r="CZ418" s="135"/>
      <c r="DA418" s="135"/>
      <c r="DB418" s="135"/>
      <c r="DC418" s="135"/>
      <c r="DD418" s="135"/>
      <c r="DE418" s="135"/>
      <c r="DF418" s="135"/>
      <c r="DG418" s="135"/>
      <c r="DH418" s="135"/>
      <c r="DI418" s="135"/>
      <c r="DJ418" s="135"/>
      <c r="DK418" s="135"/>
      <c r="DL418" s="135"/>
      <c r="DM418" s="135"/>
      <c r="DN418" s="135"/>
      <c r="DO418" s="135"/>
      <c r="DP418" s="135"/>
      <c r="DQ418" s="135"/>
      <c r="DR418" s="135"/>
      <c r="DS418" s="135"/>
      <c r="DT418" s="135"/>
      <c r="DU418" s="135"/>
      <c r="DV418" s="135"/>
      <c r="DW418" s="135"/>
      <c r="DX418" s="135"/>
      <c r="DY418" s="135"/>
      <c r="DZ418" s="135"/>
      <c r="EA418" s="135"/>
      <c r="EB418" s="135"/>
      <c r="EC418" s="135"/>
      <c r="ED418" s="135"/>
      <c r="EE418" s="135"/>
      <c r="EF418" s="135"/>
      <c r="EG418" s="135"/>
      <c r="EH418" s="135"/>
      <c r="EI418" s="135"/>
      <c r="EJ418" s="135"/>
      <c r="EK418" s="135"/>
      <c r="EL418" s="135"/>
      <c r="EM418" s="135"/>
      <c r="EN418" s="135"/>
      <c r="EO418" s="135"/>
      <c r="EP418" s="135"/>
      <c r="EQ418" s="135"/>
      <c r="ER418" s="135"/>
      <c r="ES418" s="135"/>
      <c r="ET418" s="135"/>
    </row>
    <row r="419" spans="2:150" x14ac:dyDescent="0.25"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27"/>
      <c r="O419" s="372"/>
      <c r="P419" s="367"/>
      <c r="Q419" s="367"/>
      <c r="R419" s="61">
        <v>100</v>
      </c>
      <c r="S419" s="14">
        <v>2647.7190000000001</v>
      </c>
      <c r="T419" s="14">
        <v>47.38984</v>
      </c>
      <c r="U419" s="252">
        <v>2638.1811595554168</v>
      </c>
      <c r="V419" s="253">
        <v>47.984886994407915</v>
      </c>
      <c r="W419" s="2">
        <f t="shared" si="93"/>
        <v>0.36022857578856565</v>
      </c>
      <c r="X419" s="37">
        <f t="shared" si="93"/>
        <v>1.2556425478708433</v>
      </c>
      <c r="Y419" s="215">
        <f t="shared" si="96"/>
        <v>90.970400346328063</v>
      </c>
      <c r="Z419" s="217">
        <f t="shared" si="96"/>
        <v>0.35408092555389437</v>
      </c>
      <c r="AA419" s="223"/>
      <c r="AB419" s="63"/>
      <c r="AC419" s="372"/>
      <c r="AD419" s="367"/>
      <c r="AE419" s="367"/>
      <c r="AF419" s="61">
        <v>100</v>
      </c>
      <c r="AG419" s="14">
        <v>2865.19</v>
      </c>
      <c r="AH419" s="14">
        <v>47.412770000000002</v>
      </c>
      <c r="AI419" s="252">
        <v>2860.9655112028863</v>
      </c>
      <c r="AJ419" s="253">
        <v>47.993118263820293</v>
      </c>
      <c r="AK419" s="2">
        <f t="shared" si="94"/>
        <v>0.14744183796235977</v>
      </c>
      <c r="AL419" s="37">
        <f t="shared" si="94"/>
        <v>1.2240336597509294</v>
      </c>
      <c r="AM419" s="215">
        <f t="shared" si="97"/>
        <v>17.846305596939459</v>
      </c>
      <c r="AN419" s="217">
        <f t="shared" si="97"/>
        <v>0.33680410731922589</v>
      </c>
      <c r="AO419" s="223"/>
      <c r="AP419" s="63"/>
      <c r="AQ419" s="372"/>
      <c r="AR419" s="367"/>
      <c r="AS419" s="367"/>
      <c r="AT419" s="61">
        <v>100</v>
      </c>
      <c r="AU419" s="14">
        <v>2622.529</v>
      </c>
      <c r="AV419" s="14">
        <v>47.389879999999998</v>
      </c>
      <c r="AW419" s="252">
        <v>2613.7066663276632</v>
      </c>
      <c r="AX419" s="253">
        <v>47.984288509463539</v>
      </c>
      <c r="AY419" s="2">
        <f t="shared" si="95"/>
        <v>0.33640557158135354</v>
      </c>
      <c r="AZ419" s="37">
        <f t="shared" si="95"/>
        <v>1.2542941857281369</v>
      </c>
      <c r="BA419" s="215">
        <f t="shared" si="98"/>
        <v>77.833571426046916</v>
      </c>
      <c r="BB419" s="217">
        <f t="shared" si="98"/>
        <v>0.35332147612266873</v>
      </c>
      <c r="BC419" s="223"/>
      <c r="BD419" s="63"/>
      <c r="BE419" s="135"/>
      <c r="BF419" s="135"/>
      <c r="BG419" s="135"/>
      <c r="BH419" s="135"/>
      <c r="BI419" s="135"/>
      <c r="BJ419" s="135"/>
      <c r="BK419" s="135"/>
      <c r="BL419" s="135"/>
      <c r="BM419" s="135"/>
      <c r="BN419" s="135"/>
      <c r="BO419" s="135"/>
      <c r="BP419" s="135"/>
      <c r="BQ419" s="135"/>
      <c r="BR419" s="135"/>
      <c r="BS419" s="135"/>
      <c r="BT419" s="19"/>
      <c r="BU419" s="135"/>
      <c r="BV419" s="135"/>
      <c r="BW419" s="135"/>
      <c r="BX419" s="135"/>
      <c r="BY419" s="135"/>
      <c r="BZ419" s="136"/>
      <c r="CA419" s="136"/>
      <c r="CB419" s="135"/>
      <c r="CC419" s="135"/>
      <c r="CD419" s="135"/>
      <c r="CE419" s="135"/>
      <c r="CF419" s="135"/>
      <c r="CG419" s="135"/>
      <c r="CH419" s="135"/>
      <c r="CI419" s="135"/>
      <c r="CJ419" s="135"/>
      <c r="CK419" s="135"/>
      <c r="CL419" s="135"/>
      <c r="CM419" s="135"/>
      <c r="CN419" s="135"/>
      <c r="CO419" s="135"/>
      <c r="CP419" s="135"/>
      <c r="CQ419" s="135"/>
      <c r="CR419" s="135"/>
      <c r="CS419" s="135"/>
      <c r="CT419" s="135"/>
      <c r="CU419" s="135"/>
      <c r="CV419" s="136"/>
      <c r="CW419" s="136"/>
      <c r="CX419" s="135"/>
      <c r="CY419" s="135"/>
      <c r="CZ419" s="135"/>
      <c r="DA419" s="135"/>
      <c r="DB419" s="135"/>
      <c r="DC419" s="135"/>
      <c r="DD419" s="135"/>
      <c r="DE419" s="135"/>
      <c r="DF419" s="135"/>
      <c r="DG419" s="135"/>
      <c r="DH419" s="135"/>
      <c r="DI419" s="135"/>
      <c r="DJ419" s="135"/>
      <c r="DK419" s="135"/>
      <c r="DL419" s="135"/>
      <c r="DM419" s="135"/>
      <c r="DN419" s="135"/>
      <c r="DO419" s="135"/>
      <c r="DP419" s="135"/>
      <c r="DQ419" s="135"/>
      <c r="DR419" s="135"/>
      <c r="DS419" s="135"/>
      <c r="DT419" s="135"/>
      <c r="DU419" s="135"/>
      <c r="DV419" s="135"/>
      <c r="DW419" s="135"/>
      <c r="DX419" s="135"/>
      <c r="DY419" s="135"/>
      <c r="DZ419" s="135"/>
      <c r="EA419" s="135"/>
      <c r="EB419" s="135"/>
      <c r="EC419" s="135"/>
      <c r="ED419" s="135"/>
      <c r="EE419" s="135"/>
      <c r="EF419" s="135"/>
      <c r="EG419" s="135"/>
      <c r="EH419" s="135"/>
      <c r="EI419" s="135"/>
      <c r="EJ419" s="135"/>
      <c r="EK419" s="135"/>
      <c r="EL419" s="135"/>
      <c r="EM419" s="135"/>
      <c r="EN419" s="135"/>
      <c r="EO419" s="135"/>
      <c r="EP419" s="135"/>
      <c r="EQ419" s="135"/>
      <c r="ER419" s="135"/>
      <c r="ES419" s="135"/>
      <c r="ET419" s="135"/>
    </row>
    <row r="420" spans="2:150" x14ac:dyDescent="0.25"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27"/>
      <c r="O420" s="372"/>
      <c r="P420" s="367"/>
      <c r="Q420" s="367"/>
      <c r="R420" s="61">
        <v>150</v>
      </c>
      <c r="S420" s="14">
        <v>2634.3220000000001</v>
      </c>
      <c r="T420" s="14">
        <v>47.006160000000001</v>
      </c>
      <c r="U420" s="252">
        <v>2623.5497657330779</v>
      </c>
      <c r="V420" s="253">
        <v>47.704837445090888</v>
      </c>
      <c r="W420" s="2">
        <f t="shared" si="93"/>
        <v>0.40891866168684649</v>
      </c>
      <c r="X420" s="37">
        <f t="shared" si="93"/>
        <v>1.4863529484026921</v>
      </c>
      <c r="Y420" s="215">
        <f t="shared" si="96"/>
        <v>116.04103110145219</v>
      </c>
      <c r="Z420" s="217">
        <f t="shared" si="96"/>
        <v>0.48815017227872914</v>
      </c>
      <c r="AA420" s="223"/>
      <c r="AB420" s="63"/>
      <c r="AC420" s="372"/>
      <c r="AD420" s="367"/>
      <c r="AE420" s="367"/>
      <c r="AF420" s="61">
        <v>150</v>
      </c>
      <c r="AG420" s="14">
        <v>2850.76</v>
      </c>
      <c r="AH420" s="14">
        <v>47.03595</v>
      </c>
      <c r="AI420" s="252">
        <v>2846.8890456796416</v>
      </c>
      <c r="AJ420" s="253">
        <v>47.718569381401984</v>
      </c>
      <c r="AK420" s="2">
        <f t="shared" si="94"/>
        <v>0.1357867488093904</v>
      </c>
      <c r="AL420" s="37">
        <f t="shared" si="94"/>
        <v>1.4512715941784624</v>
      </c>
      <c r="AM420" s="215">
        <f t="shared" si="97"/>
        <v>14.984287350302742</v>
      </c>
      <c r="AN420" s="217">
        <f t="shared" si="97"/>
        <v>0.465969219865628</v>
      </c>
      <c r="AO420" s="223"/>
      <c r="AP420" s="63"/>
      <c r="AQ420" s="372"/>
      <c r="AR420" s="367"/>
      <c r="AS420" s="367"/>
      <c r="AT420" s="61">
        <v>150</v>
      </c>
      <c r="AU420" s="14">
        <v>2609.252</v>
      </c>
      <c r="AV420" s="14">
        <v>46.996650000000002</v>
      </c>
      <c r="AW420" s="252">
        <v>2599.0142676938312</v>
      </c>
      <c r="AX420" s="253">
        <v>47.708900134435005</v>
      </c>
      <c r="AY420" s="2">
        <f t="shared" si="95"/>
        <v>0.39236272717885085</v>
      </c>
      <c r="AZ420" s="37">
        <f t="shared" si="95"/>
        <v>1.5155338400396683</v>
      </c>
      <c r="BA420" s="215">
        <f t="shared" si="98"/>
        <v>104.81116277277047</v>
      </c>
      <c r="BB420" s="217">
        <f t="shared" si="98"/>
        <v>0.50730025400267942</v>
      </c>
      <c r="BC420" s="223"/>
      <c r="BD420" s="63"/>
      <c r="BE420" s="135"/>
      <c r="BF420" s="135"/>
      <c r="BG420" s="135"/>
      <c r="BH420" s="135"/>
      <c r="BI420" s="135"/>
      <c r="BJ420" s="135"/>
      <c r="BK420" s="135"/>
      <c r="BL420" s="135"/>
      <c r="BM420" s="135"/>
      <c r="BN420" s="135"/>
      <c r="BO420" s="135"/>
      <c r="BP420" s="135"/>
      <c r="BQ420" s="135"/>
      <c r="BR420" s="135"/>
      <c r="BS420" s="135"/>
      <c r="BT420" s="19"/>
      <c r="BU420" s="135"/>
      <c r="BV420" s="135"/>
      <c r="BW420" s="135"/>
      <c r="BX420" s="135"/>
      <c r="BY420" s="135"/>
      <c r="BZ420" s="136"/>
      <c r="CA420" s="136"/>
      <c r="CB420" s="135"/>
      <c r="CC420" s="135"/>
      <c r="CD420" s="135"/>
      <c r="CE420" s="135"/>
      <c r="CF420" s="135"/>
      <c r="CG420" s="135"/>
      <c r="CH420" s="135"/>
      <c r="CI420" s="135"/>
      <c r="CJ420" s="135"/>
      <c r="CK420" s="135"/>
      <c r="CL420" s="135"/>
      <c r="CM420" s="135"/>
      <c r="CN420" s="135"/>
      <c r="CO420" s="135"/>
      <c r="CP420" s="135"/>
      <c r="CQ420" s="135"/>
      <c r="CR420" s="135"/>
      <c r="CS420" s="135"/>
      <c r="CT420" s="135"/>
      <c r="CU420" s="135"/>
      <c r="CV420" s="136"/>
      <c r="CW420" s="136"/>
      <c r="CX420" s="135"/>
      <c r="CY420" s="135"/>
      <c r="CZ420" s="135"/>
      <c r="DA420" s="135"/>
      <c r="DB420" s="135"/>
      <c r="DC420" s="135"/>
      <c r="DD420" s="135"/>
      <c r="DE420" s="135"/>
      <c r="DF420" s="135"/>
      <c r="DG420" s="135"/>
      <c r="DH420" s="135"/>
      <c r="DI420" s="135"/>
      <c r="DJ420" s="135"/>
      <c r="DK420" s="135"/>
      <c r="DL420" s="135"/>
      <c r="DM420" s="135"/>
      <c r="DN420" s="135"/>
      <c r="DO420" s="135"/>
      <c r="DP420" s="135"/>
      <c r="DQ420" s="135"/>
      <c r="DR420" s="135"/>
      <c r="DS420" s="135"/>
      <c r="DT420" s="135"/>
      <c r="DU420" s="135"/>
      <c r="DV420" s="135"/>
      <c r="DW420" s="135"/>
      <c r="DX420" s="135"/>
      <c r="DY420" s="135"/>
      <c r="DZ420" s="135"/>
      <c r="EA420" s="135"/>
      <c r="EB420" s="135"/>
      <c r="EC420" s="135"/>
      <c r="ED420" s="135"/>
      <c r="EE420" s="135"/>
      <c r="EF420" s="135"/>
      <c r="EG420" s="135"/>
      <c r="EH420" s="135"/>
      <c r="EI420" s="135"/>
      <c r="EJ420" s="135"/>
      <c r="EK420" s="135"/>
      <c r="EL420" s="135"/>
      <c r="EM420" s="135"/>
      <c r="EN420" s="135"/>
      <c r="EO420" s="135"/>
      <c r="EP420" s="135"/>
      <c r="EQ420" s="135"/>
      <c r="ER420" s="135"/>
      <c r="ES420" s="135"/>
      <c r="ET420" s="135"/>
    </row>
    <row r="421" spans="2:150" x14ac:dyDescent="0.25"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27"/>
      <c r="O421" s="372"/>
      <c r="P421" s="367"/>
      <c r="Q421" s="367"/>
      <c r="R421" s="61">
        <v>200</v>
      </c>
      <c r="S421" s="14">
        <v>2620.9560000000001</v>
      </c>
      <c r="T421" s="14">
        <v>46.620559999999998</v>
      </c>
      <c r="U421" s="252">
        <v>2608.9208527485343</v>
      </c>
      <c r="V421" s="253">
        <v>47.376805931657216</v>
      </c>
      <c r="W421" s="2">
        <f t="shared" si="93"/>
        <v>0.45918921383898803</v>
      </c>
      <c r="X421" s="37">
        <f t="shared" si="93"/>
        <v>1.6221296605129127</v>
      </c>
      <c r="Y421" s="215">
        <f t="shared" si="96"/>
        <v>144.8447693644645</v>
      </c>
      <c r="Z421" s="217">
        <f t="shared" si="96"/>
        <v>0.57190790914809475</v>
      </c>
      <c r="AA421" s="223"/>
      <c r="AB421" s="63"/>
      <c r="AC421" s="372"/>
      <c r="AD421" s="367"/>
      <c r="AE421" s="367"/>
      <c r="AF421" s="61">
        <v>200</v>
      </c>
      <c r="AG421" s="14">
        <v>2836.3620000000001</v>
      </c>
      <c r="AH421" s="14">
        <v>46.655439999999999</v>
      </c>
      <c r="AI421" s="252">
        <v>2832.8156800556594</v>
      </c>
      <c r="AJ421" s="253">
        <v>47.396304977844402</v>
      </c>
      <c r="AK421" s="2">
        <f t="shared" si="94"/>
        <v>0.12503058299119316</v>
      </c>
      <c r="AL421" s="37">
        <f t="shared" si="94"/>
        <v>1.5879498250244837</v>
      </c>
      <c r="AM421" s="215">
        <f t="shared" si="97"/>
        <v>12.576385147628388</v>
      </c>
      <c r="AN421" s="217">
        <f t="shared" si="97"/>
        <v>0.54888091539638773</v>
      </c>
      <c r="AO421" s="223"/>
      <c r="AP421" s="63"/>
      <c r="AQ421" s="372"/>
      <c r="AR421" s="367"/>
      <c r="AS421" s="367"/>
      <c r="AT421" s="61">
        <v>200</v>
      </c>
      <c r="AU421" s="14">
        <v>2596.0070000000001</v>
      </c>
      <c r="AV421" s="14">
        <v>46.59178</v>
      </c>
      <c r="AW421" s="252">
        <v>2584.3235484904103</v>
      </c>
      <c r="AX421" s="253">
        <v>47.385496834242502</v>
      </c>
      <c r="AY421" s="2">
        <f t="shared" si="95"/>
        <v>0.45005469975966</v>
      </c>
      <c r="AZ421" s="37">
        <f t="shared" si="95"/>
        <v>1.7035555075219331</v>
      </c>
      <c r="BA421" s="215">
        <f t="shared" si="98"/>
        <v>136.5030391769352</v>
      </c>
      <c r="BB421" s="217">
        <f t="shared" si="98"/>
        <v>0.62998641295994018</v>
      </c>
      <c r="BC421" s="223"/>
      <c r="BD421" s="63"/>
      <c r="BE421" s="135"/>
      <c r="BF421" s="135"/>
      <c r="BG421" s="135"/>
      <c r="BH421" s="135"/>
      <c r="BI421" s="135"/>
      <c r="BJ421" s="135"/>
      <c r="BK421" s="135"/>
      <c r="BL421" s="135"/>
      <c r="BM421" s="135"/>
      <c r="BN421" s="135"/>
      <c r="BO421" s="135"/>
      <c r="BP421" s="135"/>
      <c r="BQ421" s="135"/>
      <c r="BR421" s="135"/>
      <c r="BS421" s="135"/>
      <c r="BT421" s="19"/>
      <c r="BU421" s="135"/>
      <c r="BV421" s="135"/>
      <c r="BW421" s="135"/>
      <c r="BX421" s="135"/>
      <c r="BY421" s="135"/>
      <c r="BZ421" s="136"/>
      <c r="CA421" s="136"/>
      <c r="CB421" s="135"/>
      <c r="CC421" s="135"/>
      <c r="CD421" s="135"/>
      <c r="CE421" s="135"/>
      <c r="CF421" s="135"/>
      <c r="CG421" s="135"/>
      <c r="CH421" s="135"/>
      <c r="CI421" s="135"/>
      <c r="CJ421" s="135"/>
      <c r="CK421" s="135"/>
      <c r="CL421" s="135"/>
      <c r="CM421" s="135"/>
      <c r="CN421" s="135"/>
      <c r="CO421" s="135"/>
      <c r="CP421" s="135"/>
      <c r="CQ421" s="135"/>
      <c r="CR421" s="135"/>
      <c r="CS421" s="135"/>
      <c r="CT421" s="135"/>
      <c r="CU421" s="135"/>
      <c r="CV421" s="136"/>
      <c r="CW421" s="136"/>
      <c r="CX421" s="135"/>
      <c r="CY421" s="135"/>
      <c r="CZ421" s="135"/>
      <c r="DA421" s="135"/>
      <c r="DB421" s="135"/>
      <c r="DC421" s="135"/>
      <c r="DD421" s="135"/>
      <c r="DE421" s="135"/>
      <c r="DF421" s="135"/>
      <c r="DG421" s="135"/>
      <c r="DH421" s="135"/>
      <c r="DI421" s="135"/>
      <c r="DJ421" s="135"/>
      <c r="DK421" s="135"/>
      <c r="DL421" s="135"/>
      <c r="DM421" s="135"/>
      <c r="DN421" s="135"/>
      <c r="DO421" s="135"/>
      <c r="DP421" s="135"/>
      <c r="DQ421" s="135"/>
      <c r="DR421" s="135"/>
      <c r="DS421" s="135"/>
      <c r="DT421" s="135"/>
      <c r="DU421" s="135"/>
      <c r="DV421" s="135"/>
      <c r="DW421" s="135"/>
      <c r="DX421" s="135"/>
      <c r="DY421" s="135"/>
      <c r="DZ421" s="135"/>
      <c r="EA421" s="135"/>
      <c r="EB421" s="135"/>
      <c r="EC421" s="135"/>
      <c r="ED421" s="135"/>
      <c r="EE421" s="135"/>
      <c r="EF421" s="135"/>
      <c r="EG421" s="135"/>
      <c r="EH421" s="135"/>
      <c r="EI421" s="135"/>
      <c r="EJ421" s="135"/>
      <c r="EK421" s="135"/>
      <c r="EL421" s="135"/>
      <c r="EM421" s="135"/>
      <c r="EN421" s="135"/>
      <c r="EO421" s="135"/>
      <c r="EP421" s="135"/>
      <c r="EQ421" s="135"/>
      <c r="ER421" s="135"/>
      <c r="ES421" s="135"/>
      <c r="ET421" s="135"/>
    </row>
    <row r="422" spans="2:150" x14ac:dyDescent="0.25"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27"/>
      <c r="O422" s="372"/>
      <c r="P422" s="367"/>
      <c r="Q422" s="367"/>
      <c r="R422" s="61">
        <v>250</v>
      </c>
      <c r="S422" s="14">
        <v>2607.6190000000001</v>
      </c>
      <c r="T422" s="14">
        <v>46.218870000000003</v>
      </c>
      <c r="U422" s="252">
        <v>2594.3011089974411</v>
      </c>
      <c r="V422" s="253">
        <v>47.0091814889429</v>
      </c>
      <c r="W422" s="2">
        <f t="shared" si="93"/>
        <v>0.5107299418572655</v>
      </c>
      <c r="X422" s="37">
        <f t="shared" si="93"/>
        <v>1.7099325209441463</v>
      </c>
      <c r="Y422" s="215">
        <f t="shared" si="96"/>
        <v>177.3662207560422</v>
      </c>
      <c r="Z422" s="217">
        <f t="shared" si="96"/>
        <v>0.62459224955513992</v>
      </c>
      <c r="AA422" s="223"/>
      <c r="AB422" s="63"/>
      <c r="AC422" s="372"/>
      <c r="AD422" s="367"/>
      <c r="AE422" s="367"/>
      <c r="AF422" s="61">
        <v>250</v>
      </c>
      <c r="AG422" s="14">
        <v>2821.9929999999999</v>
      </c>
      <c r="AH422" s="14">
        <v>46.258600000000001</v>
      </c>
      <c r="AI422" s="252">
        <v>2818.7520671659117</v>
      </c>
      <c r="AJ422" s="253">
        <v>47.034466995968884</v>
      </c>
      <c r="AK422" s="2">
        <f t="shared" si="94"/>
        <v>0.11484553059090503</v>
      </c>
      <c r="AL422" s="37">
        <f t="shared" si="94"/>
        <v>1.6772383858761033</v>
      </c>
      <c r="AM422" s="215">
        <f t="shared" si="97"/>
        <v>10.503645635070962</v>
      </c>
      <c r="AN422" s="217">
        <f t="shared" si="97"/>
        <v>0.60196959543377881</v>
      </c>
      <c r="AO422" s="223"/>
      <c r="AP422" s="63"/>
      <c r="AQ422" s="372"/>
      <c r="AR422" s="367"/>
      <c r="AS422" s="367"/>
      <c r="AT422" s="61">
        <v>250</v>
      </c>
      <c r="AU422" s="14">
        <v>2582.7930000000001</v>
      </c>
      <c r="AV422" s="14">
        <v>46.182659999999998</v>
      </c>
      <c r="AW422" s="252">
        <v>2569.6411997036839</v>
      </c>
      <c r="AX422" s="253">
        <v>47.02233463708545</v>
      </c>
      <c r="AY422" s="2">
        <f t="shared" si="95"/>
        <v>0.50920845365138423</v>
      </c>
      <c r="AZ422" s="37">
        <f t="shared" si="95"/>
        <v>1.818159969749364</v>
      </c>
      <c r="BA422" s="215">
        <f t="shared" si="98"/>
        <v>172.9698510341828</v>
      </c>
      <c r="BB422" s="217">
        <f t="shared" si="98"/>
        <v>0.70505349616458479</v>
      </c>
      <c r="BC422" s="223"/>
      <c r="BD422" s="63"/>
      <c r="BE422" s="135"/>
      <c r="BF422" s="135"/>
      <c r="BG422" s="135"/>
      <c r="BH422" s="135"/>
      <c r="BI422" s="135"/>
      <c r="BJ422" s="135"/>
      <c r="BK422" s="135"/>
      <c r="BL422" s="135"/>
      <c r="BM422" s="135"/>
      <c r="BN422" s="135"/>
      <c r="BO422" s="135"/>
      <c r="BP422" s="135"/>
      <c r="BQ422" s="135"/>
      <c r="BR422" s="135"/>
      <c r="BS422" s="135"/>
      <c r="BT422" s="19"/>
      <c r="BU422" s="135"/>
      <c r="BV422" s="135"/>
      <c r="BW422" s="135"/>
      <c r="BX422" s="135"/>
      <c r="BY422" s="135"/>
      <c r="BZ422" s="136"/>
      <c r="CA422" s="136"/>
      <c r="CB422" s="135"/>
      <c r="CC422" s="135"/>
      <c r="CD422" s="135"/>
      <c r="CE422" s="135"/>
      <c r="CF422" s="135"/>
      <c r="CG422" s="135"/>
      <c r="CH422" s="135"/>
      <c r="CI422" s="135"/>
      <c r="CJ422" s="135"/>
      <c r="CK422" s="135"/>
      <c r="CL422" s="135"/>
      <c r="CM422" s="135"/>
      <c r="CN422" s="135"/>
      <c r="CO422" s="135"/>
      <c r="CP422" s="135"/>
      <c r="CQ422" s="135"/>
      <c r="CR422" s="135"/>
      <c r="CS422" s="135"/>
      <c r="CT422" s="135"/>
      <c r="CU422" s="135"/>
      <c r="CV422" s="136"/>
      <c r="CW422" s="136"/>
      <c r="CX422" s="135"/>
      <c r="CY422" s="135"/>
      <c r="CZ422" s="135"/>
      <c r="DA422" s="135"/>
      <c r="DB422" s="135"/>
      <c r="DC422" s="135"/>
      <c r="DD422" s="135"/>
      <c r="DE422" s="135"/>
      <c r="DF422" s="135"/>
      <c r="DG422" s="135"/>
      <c r="DH422" s="135"/>
      <c r="DI422" s="135"/>
      <c r="DJ422" s="135"/>
      <c r="DK422" s="135"/>
      <c r="DL422" s="135"/>
      <c r="DM422" s="135"/>
      <c r="DN422" s="135"/>
      <c r="DO422" s="135"/>
      <c r="DP422" s="135"/>
      <c r="DQ422" s="135"/>
      <c r="DR422" s="135"/>
      <c r="DS422" s="135"/>
      <c r="DT422" s="135"/>
      <c r="DU422" s="135"/>
      <c r="DV422" s="135"/>
      <c r="DW422" s="135"/>
      <c r="DX422" s="135"/>
      <c r="DY422" s="135"/>
      <c r="DZ422" s="135"/>
      <c r="EA422" s="135"/>
      <c r="EB422" s="135"/>
      <c r="EC422" s="135"/>
      <c r="ED422" s="135"/>
      <c r="EE422" s="135"/>
      <c r="EF422" s="135"/>
      <c r="EG422" s="135"/>
      <c r="EH422" s="135"/>
      <c r="EI422" s="135"/>
      <c r="EJ422" s="135"/>
      <c r="EK422" s="135"/>
      <c r="EL422" s="135"/>
      <c r="EM422" s="135"/>
      <c r="EN422" s="135"/>
      <c r="EO422" s="135"/>
      <c r="EP422" s="135"/>
      <c r="EQ422" s="135"/>
      <c r="ER422" s="135"/>
      <c r="ES422" s="135"/>
      <c r="ET422" s="135"/>
    </row>
    <row r="423" spans="2:150" x14ac:dyDescent="0.25"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27"/>
      <c r="O423" s="372"/>
      <c r="P423" s="367"/>
      <c r="Q423" s="367"/>
      <c r="R423" s="61">
        <v>300</v>
      </c>
      <c r="S423" s="14">
        <v>2592.694</v>
      </c>
      <c r="T423" s="14">
        <v>45.775269999999999</v>
      </c>
      <c r="U423" s="252">
        <v>2579.6960712717073</v>
      </c>
      <c r="V423" s="253">
        <v>46.608886948804937</v>
      </c>
      <c r="W423" s="2">
        <f t="shared" si="93"/>
        <v>0.50132907039136376</v>
      </c>
      <c r="X423" s="37">
        <f t="shared" si="93"/>
        <v>1.8211076609814378</v>
      </c>
      <c r="Y423" s="215">
        <f t="shared" si="96"/>
        <v>168.94615122577574</v>
      </c>
      <c r="Z423" s="217">
        <f t="shared" si="96"/>
        <v>0.69491721733485434</v>
      </c>
      <c r="AA423" s="223"/>
      <c r="AB423" s="63"/>
      <c r="AC423" s="372"/>
      <c r="AD423" s="367"/>
      <c r="AE423" s="367"/>
      <c r="AF423" s="61">
        <v>300</v>
      </c>
      <c r="AG423" s="14">
        <v>2805.91</v>
      </c>
      <c r="AH423" s="14">
        <v>45.821219999999997</v>
      </c>
      <c r="AI423" s="252">
        <v>2804.7037425640615</v>
      </c>
      <c r="AJ423" s="253">
        <v>46.639807883305259</v>
      </c>
      <c r="AK423" s="2">
        <f t="shared" si="94"/>
        <v>4.2989883351154133E-2</v>
      </c>
      <c r="AL423" s="37">
        <f t="shared" si="94"/>
        <v>1.7864820781840003</v>
      </c>
      <c r="AM423" s="215">
        <f t="shared" si="97"/>
        <v>1.455057001756608</v>
      </c>
      <c r="AN423" s="217">
        <f t="shared" si="97"/>
        <v>0.67008612269419032</v>
      </c>
      <c r="AO423" s="223"/>
      <c r="AP423" s="63"/>
      <c r="AQ423" s="372"/>
      <c r="AR423" s="367"/>
      <c r="AS423" s="367"/>
      <c r="AT423" s="61">
        <v>300</v>
      </c>
      <c r="AU423" s="14">
        <v>2568.0059999999999</v>
      </c>
      <c r="AV423" s="14">
        <v>45.740319999999997</v>
      </c>
      <c r="AW423" s="252">
        <v>2554.972779245707</v>
      </c>
      <c r="AX423" s="253">
        <v>46.626250415871112</v>
      </c>
      <c r="AY423" s="2">
        <f t="shared" si="95"/>
        <v>0.50752298687358488</v>
      </c>
      <c r="AZ423" s="37">
        <f t="shared" si="95"/>
        <v>1.9368697374026145</v>
      </c>
      <c r="BA423" s="215">
        <f t="shared" si="98"/>
        <v>169.86484323013042</v>
      </c>
      <c r="BB423" s="217">
        <f t="shared" si="98"/>
        <v>0.78487270176556756</v>
      </c>
      <c r="BC423" s="223"/>
      <c r="BD423" s="63"/>
      <c r="BE423" s="135"/>
      <c r="BF423" s="135"/>
      <c r="BG423" s="135"/>
      <c r="BH423" s="135"/>
      <c r="BI423" s="135"/>
      <c r="BJ423" s="135"/>
      <c r="BK423" s="135"/>
      <c r="BL423" s="135"/>
      <c r="BM423" s="135"/>
      <c r="BN423" s="135"/>
      <c r="BO423" s="135"/>
      <c r="BP423" s="135"/>
      <c r="BQ423" s="135"/>
      <c r="BR423" s="135"/>
      <c r="BS423" s="135"/>
      <c r="BT423" s="19"/>
      <c r="BU423" s="135"/>
      <c r="BV423" s="135"/>
      <c r="BW423" s="135"/>
      <c r="BX423" s="135"/>
      <c r="BY423" s="135"/>
      <c r="BZ423" s="136"/>
      <c r="CA423" s="136"/>
      <c r="CB423" s="135"/>
      <c r="CC423" s="135"/>
      <c r="CD423" s="135"/>
      <c r="CE423" s="135"/>
      <c r="CF423" s="135"/>
      <c r="CG423" s="135"/>
      <c r="CH423" s="135"/>
      <c r="CI423" s="135"/>
      <c r="CJ423" s="135"/>
      <c r="CK423" s="135"/>
      <c r="CL423" s="135"/>
      <c r="CM423" s="135"/>
      <c r="CN423" s="135"/>
      <c r="CO423" s="135"/>
      <c r="CP423" s="135"/>
      <c r="CQ423" s="135"/>
      <c r="CR423" s="135"/>
      <c r="CS423" s="135"/>
      <c r="CT423" s="135"/>
      <c r="CU423" s="135"/>
      <c r="CV423" s="136"/>
      <c r="CW423" s="136"/>
      <c r="CX423" s="135"/>
      <c r="CY423" s="135"/>
      <c r="CZ423" s="135"/>
      <c r="DA423" s="135"/>
      <c r="DB423" s="135"/>
      <c r="DC423" s="135"/>
      <c r="DD423" s="135"/>
      <c r="DE423" s="135"/>
      <c r="DF423" s="135"/>
      <c r="DG423" s="135"/>
      <c r="DH423" s="135"/>
      <c r="DI423" s="135"/>
      <c r="DJ423" s="135"/>
      <c r="DK423" s="135"/>
      <c r="DL423" s="135"/>
      <c r="DM423" s="135"/>
      <c r="DN423" s="135"/>
      <c r="DO423" s="135"/>
      <c r="DP423" s="135"/>
      <c r="DQ423" s="135"/>
      <c r="DR423" s="135"/>
      <c r="DS423" s="135"/>
      <c r="DT423" s="135"/>
      <c r="DU423" s="135"/>
      <c r="DV423" s="135"/>
      <c r="DW423" s="135"/>
      <c r="DX423" s="135"/>
      <c r="DY423" s="135"/>
      <c r="DZ423" s="135"/>
      <c r="EA423" s="135"/>
      <c r="EB423" s="135"/>
      <c r="EC423" s="135"/>
      <c r="ED423" s="135"/>
      <c r="EE423" s="135"/>
      <c r="EF423" s="135"/>
      <c r="EG423" s="135"/>
      <c r="EH423" s="135"/>
      <c r="EI423" s="135"/>
      <c r="EJ423" s="135"/>
      <c r="EK423" s="135"/>
      <c r="EL423" s="135"/>
      <c r="EM423" s="135"/>
      <c r="EN423" s="135"/>
      <c r="EO423" s="135"/>
      <c r="EP423" s="135"/>
      <c r="EQ423" s="135"/>
      <c r="ER423" s="135"/>
      <c r="ES423" s="135"/>
      <c r="ET423" s="135"/>
    </row>
    <row r="424" spans="2:150" x14ac:dyDescent="0.25"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27"/>
      <c r="O424" s="372"/>
      <c r="P424" s="367"/>
      <c r="Q424" s="367"/>
      <c r="R424" s="61">
        <v>350</v>
      </c>
      <c r="S424" s="14">
        <v>2578.9969999999998</v>
      </c>
      <c r="T424" s="14">
        <v>45.363050000000001</v>
      </c>
      <c r="U424" s="252">
        <v>2565.1103260756777</v>
      </c>
      <c r="V424" s="253">
        <v>46.181636193372277</v>
      </c>
      <c r="W424" s="2">
        <f t="shared" si="93"/>
        <v>0.53845250398981348</v>
      </c>
      <c r="X424" s="37">
        <f t="shared" si="93"/>
        <v>1.804521947647427</v>
      </c>
      <c r="Y424" s="215">
        <f t="shared" si="96"/>
        <v>192.83971268044922</v>
      </c>
      <c r="Z424" s="217">
        <f t="shared" si="96"/>
        <v>0.67008335597971358</v>
      </c>
      <c r="AA424" s="223"/>
      <c r="AB424" s="63"/>
      <c r="AC424" s="372"/>
      <c r="AD424" s="367"/>
      <c r="AE424" s="367"/>
      <c r="AF424" s="61">
        <v>350</v>
      </c>
      <c r="AG424" s="14">
        <v>2791.1489999999999</v>
      </c>
      <c r="AH424" s="14">
        <v>45.414369999999998</v>
      </c>
      <c r="AI424" s="252">
        <v>2790.6753152416327</v>
      </c>
      <c r="AJ424" s="253">
        <v>46.21792882011917</v>
      </c>
      <c r="AK424" s="2">
        <f t="shared" si="94"/>
        <v>1.6970959213112549E-2</v>
      </c>
      <c r="AL424" s="37">
        <f t="shared" si="94"/>
        <v>1.7693933002245137</v>
      </c>
      <c r="AM424" s="215">
        <f t="shared" si="97"/>
        <v>0.22437725030939151</v>
      </c>
      <c r="AN424" s="217">
        <f t="shared" si="97"/>
        <v>0.64570677739131499</v>
      </c>
      <c r="AO424" s="223"/>
      <c r="AP424" s="63"/>
      <c r="AQ424" s="372"/>
      <c r="AR424" s="367"/>
      <c r="AS424" s="367"/>
      <c r="AT424" s="61">
        <v>350</v>
      </c>
      <c r="AU424" s="14">
        <v>2554.4349999999999</v>
      </c>
      <c r="AV424" s="14">
        <v>45.328870000000002</v>
      </c>
      <c r="AW424" s="252">
        <v>2540.3229067646653</v>
      </c>
      <c r="AX424" s="253">
        <v>46.202906834521087</v>
      </c>
      <c r="AY424" s="2">
        <f t="shared" si="95"/>
        <v>0.55245458331625852</v>
      </c>
      <c r="AZ424" s="37">
        <f t="shared" si="95"/>
        <v>1.9282122729313247</v>
      </c>
      <c r="BA424" s="215">
        <f t="shared" si="98"/>
        <v>199.15117548277851</v>
      </c>
      <c r="BB424" s="217">
        <f t="shared" si="98"/>
        <v>0.76394038809963916</v>
      </c>
      <c r="BC424" s="223"/>
      <c r="BD424" s="63"/>
      <c r="BE424" s="135"/>
      <c r="BF424" s="135"/>
      <c r="BG424" s="135"/>
      <c r="BH424" s="135"/>
      <c r="BI424" s="135"/>
      <c r="BJ424" s="135"/>
      <c r="BK424" s="135"/>
      <c r="BL424" s="135"/>
      <c r="BM424" s="135"/>
      <c r="BN424" s="135"/>
      <c r="BO424" s="135"/>
      <c r="BP424" s="135"/>
      <c r="BQ424" s="135"/>
      <c r="BR424" s="135"/>
      <c r="BS424" s="135"/>
      <c r="BT424" s="19"/>
      <c r="BU424" s="135"/>
      <c r="BV424" s="135"/>
      <c r="BW424" s="135"/>
      <c r="BX424" s="135"/>
      <c r="BY424" s="135"/>
      <c r="BZ424" s="136"/>
      <c r="CA424" s="136"/>
      <c r="CB424" s="135"/>
      <c r="CC424" s="135"/>
      <c r="CD424" s="135"/>
      <c r="CE424" s="135"/>
      <c r="CF424" s="135"/>
      <c r="CG424" s="135"/>
      <c r="CH424" s="135"/>
      <c r="CI424" s="135"/>
      <c r="CJ424" s="135"/>
      <c r="CK424" s="135"/>
      <c r="CL424" s="135"/>
      <c r="CM424" s="135"/>
      <c r="CN424" s="135"/>
      <c r="CO424" s="135"/>
      <c r="CP424" s="135"/>
      <c r="CQ424" s="135"/>
      <c r="CR424" s="135"/>
      <c r="CS424" s="135"/>
      <c r="CT424" s="135"/>
      <c r="CU424" s="135"/>
      <c r="CV424" s="136"/>
      <c r="CW424" s="136"/>
      <c r="CX424" s="135"/>
      <c r="CY424" s="135"/>
      <c r="CZ424" s="135"/>
      <c r="DA424" s="135"/>
      <c r="DB424" s="135"/>
      <c r="DC424" s="135"/>
      <c r="DD424" s="135"/>
      <c r="DE424" s="135"/>
      <c r="DF424" s="135"/>
      <c r="DG424" s="135"/>
      <c r="DH424" s="135"/>
      <c r="DI424" s="135"/>
      <c r="DJ424" s="135"/>
      <c r="DK424" s="135"/>
      <c r="DL424" s="135"/>
      <c r="DM424" s="135"/>
      <c r="DN424" s="135"/>
      <c r="DO424" s="135"/>
      <c r="DP424" s="135"/>
      <c r="DQ424" s="135"/>
      <c r="DR424" s="135"/>
      <c r="DS424" s="135"/>
      <c r="DT424" s="135"/>
      <c r="DU424" s="135"/>
      <c r="DV424" s="135"/>
      <c r="DW424" s="135"/>
      <c r="DX424" s="135"/>
      <c r="DY424" s="135"/>
      <c r="DZ424" s="135"/>
      <c r="EA424" s="135"/>
      <c r="EB424" s="135"/>
      <c r="EC424" s="135"/>
      <c r="ED424" s="135"/>
      <c r="EE424" s="135"/>
      <c r="EF424" s="135"/>
      <c r="EG424" s="135"/>
      <c r="EH424" s="135"/>
      <c r="EI424" s="135"/>
      <c r="EJ424" s="135"/>
      <c r="EK424" s="135"/>
      <c r="EL424" s="135"/>
      <c r="EM424" s="135"/>
      <c r="EN424" s="135"/>
      <c r="EO424" s="135"/>
      <c r="EP424" s="135"/>
      <c r="EQ424" s="135"/>
      <c r="ER424" s="135"/>
      <c r="ES424" s="135"/>
      <c r="ET424" s="135"/>
    </row>
    <row r="425" spans="2:150" x14ac:dyDescent="0.25"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27"/>
      <c r="O425" s="372"/>
      <c r="P425" s="367"/>
      <c r="Q425" s="367"/>
      <c r="R425" s="61">
        <v>400</v>
      </c>
      <c r="S425" s="14">
        <v>2565.3339999999998</v>
      </c>
      <c r="T425" s="14">
        <v>44.947710000000001</v>
      </c>
      <c r="U425" s="252">
        <v>2550.547675618458</v>
      </c>
      <c r="V425" s="253">
        <v>45.732145750727014</v>
      </c>
      <c r="W425" s="2">
        <f t="shared" si="93"/>
        <v>0.57638983389850285</v>
      </c>
      <c r="X425" s="37">
        <f t="shared" si="93"/>
        <v>1.745218501069383</v>
      </c>
      <c r="Y425" s="215">
        <f t="shared" si="96"/>
        <v>218.635388716178</v>
      </c>
      <c r="Z425" s="217">
        <f t="shared" si="96"/>
        <v>0.61533944701865284</v>
      </c>
      <c r="AA425" s="223"/>
      <c r="AB425" s="63"/>
      <c r="AC425" s="372"/>
      <c r="AD425" s="367"/>
      <c r="AE425" s="367"/>
      <c r="AF425" s="61">
        <v>400</v>
      </c>
      <c r="AG425" s="14">
        <v>2776.4209999999998</v>
      </c>
      <c r="AH425" s="14">
        <v>45.004100000000001</v>
      </c>
      <c r="AI425" s="252">
        <v>2776.6706256464195</v>
      </c>
      <c r="AJ425" s="253">
        <v>45.773476585871087</v>
      </c>
      <c r="AK425" s="2">
        <f t="shared" si="94"/>
        <v>8.9909147935289691E-3</v>
      </c>
      <c r="AL425" s="37">
        <f t="shared" si="94"/>
        <v>1.709569985559285</v>
      </c>
      <c r="AM425" s="215">
        <f t="shared" si="97"/>
        <v>6.2312963350425576E-2</v>
      </c>
      <c r="AN425" s="217">
        <f t="shared" si="97"/>
        <v>0.59194033088664877</v>
      </c>
      <c r="AO425" s="223"/>
      <c r="AP425" s="63"/>
      <c r="AQ425" s="372"/>
      <c r="AR425" s="367"/>
      <c r="AS425" s="367"/>
      <c r="AT425" s="61">
        <v>400</v>
      </c>
      <c r="AU425" s="14">
        <v>2540.8980000000001</v>
      </c>
      <c r="AV425" s="14">
        <v>44.914020000000001</v>
      </c>
      <c r="AW425" s="252">
        <v>2525.6954248290617</v>
      </c>
      <c r="AX425" s="253">
        <v>45.756994504263432</v>
      </c>
      <c r="AY425" s="2">
        <f t="shared" si="95"/>
        <v>0.59831505125110951</v>
      </c>
      <c r="AZ425" s="37">
        <f t="shared" si="95"/>
        <v>1.8768627352070264</v>
      </c>
      <c r="BA425" s="215">
        <f t="shared" si="98"/>
        <v>231.11829182803322</v>
      </c>
      <c r="BB425" s="217">
        <f t="shared" si="98"/>
        <v>0.71060601483817709</v>
      </c>
      <c r="BC425" s="223"/>
      <c r="BD425" s="63"/>
      <c r="BE425" s="135"/>
      <c r="BF425" s="135"/>
      <c r="BG425" s="135"/>
      <c r="BH425" s="135"/>
      <c r="BI425" s="135"/>
      <c r="BJ425" s="135"/>
      <c r="BK425" s="135"/>
      <c r="BL425" s="135"/>
      <c r="BM425" s="135"/>
      <c r="BN425" s="135"/>
      <c r="BO425" s="135"/>
      <c r="BP425" s="135"/>
      <c r="BQ425" s="135"/>
      <c r="BR425" s="135"/>
      <c r="BS425" s="135"/>
      <c r="BT425" s="19"/>
      <c r="BU425" s="135"/>
      <c r="BV425" s="135"/>
      <c r="BW425" s="135"/>
      <c r="BX425" s="135"/>
      <c r="BY425" s="135"/>
      <c r="BZ425" s="136"/>
      <c r="CA425" s="136"/>
      <c r="CB425" s="135"/>
      <c r="CC425" s="135"/>
      <c r="CD425" s="135"/>
      <c r="CE425" s="135"/>
      <c r="CF425" s="135"/>
      <c r="CG425" s="135"/>
      <c r="CH425" s="135"/>
      <c r="CI425" s="135"/>
      <c r="CJ425" s="135"/>
      <c r="CK425" s="135"/>
      <c r="CL425" s="135"/>
      <c r="CM425" s="135"/>
      <c r="CN425" s="135"/>
      <c r="CO425" s="135"/>
      <c r="CP425" s="135"/>
      <c r="CQ425" s="135"/>
      <c r="CR425" s="135"/>
      <c r="CS425" s="135"/>
      <c r="CT425" s="135"/>
      <c r="CU425" s="135"/>
      <c r="CV425" s="136"/>
      <c r="CW425" s="136"/>
      <c r="CX425" s="135"/>
      <c r="CY425" s="135"/>
      <c r="CZ425" s="135"/>
      <c r="DA425" s="135"/>
      <c r="DB425" s="135"/>
      <c r="DC425" s="135"/>
      <c r="DD425" s="135"/>
      <c r="DE425" s="135"/>
      <c r="DF425" s="135"/>
      <c r="DG425" s="135"/>
      <c r="DH425" s="135"/>
      <c r="DI425" s="135"/>
      <c r="DJ425" s="135"/>
      <c r="DK425" s="135"/>
      <c r="DL425" s="135"/>
      <c r="DM425" s="135"/>
      <c r="DN425" s="135"/>
      <c r="DO425" s="135"/>
      <c r="DP425" s="135"/>
      <c r="DQ425" s="135"/>
      <c r="DR425" s="135"/>
      <c r="DS425" s="135"/>
      <c r="DT425" s="135"/>
      <c r="DU425" s="135"/>
      <c r="DV425" s="135"/>
      <c r="DW425" s="135"/>
      <c r="DX425" s="135"/>
      <c r="DY425" s="135"/>
      <c r="DZ425" s="135"/>
      <c r="EA425" s="135"/>
      <c r="EB425" s="135"/>
      <c r="EC425" s="135"/>
      <c r="ED425" s="135"/>
      <c r="EE425" s="135"/>
      <c r="EF425" s="135"/>
      <c r="EG425" s="135"/>
      <c r="EH425" s="135"/>
      <c r="EI425" s="135"/>
      <c r="EJ425" s="135"/>
      <c r="EK425" s="135"/>
      <c r="EL425" s="135"/>
      <c r="EM425" s="135"/>
      <c r="EN425" s="135"/>
      <c r="EO425" s="135"/>
      <c r="EP425" s="135"/>
      <c r="EQ425" s="135"/>
      <c r="ER425" s="135"/>
      <c r="ES425" s="135"/>
      <c r="ET425" s="135"/>
    </row>
    <row r="426" spans="2:150" x14ac:dyDescent="0.25"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27"/>
      <c r="O426" s="372"/>
      <c r="P426" s="367"/>
      <c r="Q426" s="367"/>
      <c r="R426" s="61">
        <v>450</v>
      </c>
      <c r="S426" s="14">
        <v>2551.6959999999999</v>
      </c>
      <c r="T426" s="14">
        <v>44.529119999999999</v>
      </c>
      <c r="U426" s="252">
        <v>2536.0112747527101</v>
      </c>
      <c r="V426" s="253">
        <v>45.264309035312884</v>
      </c>
      <c r="W426" s="2">
        <f t="shared" si="93"/>
        <v>0.61467844317230047</v>
      </c>
      <c r="X426" s="37">
        <f t="shared" si="93"/>
        <v>1.651029787502841</v>
      </c>
      <c r="Y426" s="215">
        <f t="shared" si="96"/>
        <v>246.010606082972</v>
      </c>
      <c r="Z426" s="217">
        <f t="shared" si="96"/>
        <v>0.5405029176442907</v>
      </c>
      <c r="AA426" s="223"/>
      <c r="AB426" s="63"/>
      <c r="AC426" s="372"/>
      <c r="AD426" s="367"/>
      <c r="AE426" s="367"/>
      <c r="AF426" s="61">
        <v>450</v>
      </c>
      <c r="AG426" s="14">
        <v>2761.7179999999998</v>
      </c>
      <c r="AH426" s="14">
        <v>44.590299999999999</v>
      </c>
      <c r="AI426" s="252">
        <v>2762.692876678725</v>
      </c>
      <c r="AJ426" s="253">
        <v>45.310306433991407</v>
      </c>
      <c r="AK426" s="2">
        <f t="shared" si="94"/>
        <v>3.5299646043701609E-2</v>
      </c>
      <c r="AL426" s="37">
        <f t="shared" si="94"/>
        <v>1.6147153842683453</v>
      </c>
      <c r="AM426" s="215">
        <f t="shared" si="97"/>
        <v>0.95038453872226758</v>
      </c>
      <c r="AN426" s="217">
        <f t="shared" si="97"/>
        <v>0.51840926498902351</v>
      </c>
      <c r="AO426" s="223"/>
      <c r="AP426" s="63"/>
      <c r="AQ426" s="372"/>
      <c r="AR426" s="367"/>
      <c r="AS426" s="367"/>
      <c r="AT426" s="61">
        <v>450</v>
      </c>
      <c r="AU426" s="14">
        <v>2527.386</v>
      </c>
      <c r="AV426" s="14">
        <v>44.495660000000001</v>
      </c>
      <c r="AW426" s="252">
        <v>2511.0935323609442</v>
      </c>
      <c r="AX426" s="253">
        <v>45.292399016940379</v>
      </c>
      <c r="AY426" s="2">
        <f t="shared" si="95"/>
        <v>0.64463709299077221</v>
      </c>
      <c r="AZ426" s="37">
        <f t="shared" si="95"/>
        <v>1.7905993909077391</v>
      </c>
      <c r="BA426" s="215">
        <f t="shared" si="98"/>
        <v>265.44450176967911</v>
      </c>
      <c r="BB426" s="217">
        <f t="shared" si="98"/>
        <v>0.63479306111512079</v>
      </c>
      <c r="BC426" s="223"/>
      <c r="BD426" s="63"/>
      <c r="BE426" s="135"/>
      <c r="BF426" s="135"/>
      <c r="BG426" s="135"/>
      <c r="BH426" s="135"/>
      <c r="BI426" s="135"/>
      <c r="BJ426" s="135"/>
      <c r="BK426" s="135"/>
      <c r="BL426" s="135"/>
      <c r="BM426" s="135"/>
      <c r="BN426" s="135"/>
      <c r="BO426" s="135"/>
      <c r="BP426" s="135"/>
      <c r="BQ426" s="135"/>
      <c r="BR426" s="135"/>
      <c r="BS426" s="135"/>
      <c r="BT426" s="19"/>
      <c r="BU426" s="135"/>
      <c r="BV426" s="135"/>
      <c r="BW426" s="135"/>
      <c r="BX426" s="135"/>
      <c r="BY426" s="135"/>
      <c r="BZ426" s="136"/>
      <c r="CA426" s="136"/>
      <c r="CB426" s="135"/>
      <c r="CC426" s="135"/>
      <c r="CD426" s="135"/>
      <c r="CE426" s="135"/>
      <c r="CF426" s="135"/>
      <c r="CG426" s="135"/>
      <c r="CH426" s="135"/>
      <c r="CI426" s="135"/>
      <c r="CJ426" s="135"/>
      <c r="CK426" s="135"/>
      <c r="CL426" s="135"/>
      <c r="CM426" s="135"/>
      <c r="CN426" s="135"/>
      <c r="CO426" s="135"/>
      <c r="CP426" s="135"/>
      <c r="CQ426" s="135"/>
      <c r="CR426" s="135"/>
      <c r="CS426" s="135"/>
      <c r="CT426" s="135"/>
      <c r="CU426" s="135"/>
      <c r="CV426" s="136"/>
      <c r="CW426" s="136"/>
      <c r="CX426" s="135"/>
      <c r="CY426" s="135"/>
      <c r="CZ426" s="135"/>
      <c r="DA426" s="135"/>
      <c r="DB426" s="135"/>
      <c r="DC426" s="135"/>
      <c r="DD426" s="135"/>
      <c r="DE426" s="135"/>
      <c r="DF426" s="135"/>
      <c r="DG426" s="135"/>
      <c r="DH426" s="135"/>
      <c r="DI426" s="135"/>
      <c r="DJ426" s="135"/>
      <c r="DK426" s="135"/>
      <c r="DL426" s="135"/>
      <c r="DM426" s="135"/>
      <c r="DN426" s="135"/>
      <c r="DO426" s="135"/>
      <c r="DP426" s="135"/>
      <c r="DQ426" s="135"/>
      <c r="DR426" s="135"/>
      <c r="DS426" s="135"/>
      <c r="DT426" s="135"/>
      <c r="DU426" s="135"/>
      <c r="DV426" s="135"/>
      <c r="DW426" s="135"/>
      <c r="DX426" s="135"/>
      <c r="DY426" s="135"/>
      <c r="DZ426" s="135"/>
      <c r="EA426" s="135"/>
      <c r="EB426" s="135"/>
      <c r="EC426" s="135"/>
      <c r="ED426" s="135"/>
      <c r="EE426" s="135"/>
      <c r="EF426" s="135"/>
      <c r="EG426" s="135"/>
      <c r="EH426" s="135"/>
      <c r="EI426" s="135"/>
      <c r="EJ426" s="135"/>
      <c r="EK426" s="135"/>
      <c r="EL426" s="135"/>
      <c r="EM426" s="135"/>
      <c r="EN426" s="135"/>
      <c r="EO426" s="135"/>
      <c r="EP426" s="135"/>
      <c r="EQ426" s="135"/>
      <c r="ER426" s="135"/>
      <c r="ES426" s="135"/>
      <c r="ET426" s="135"/>
    </row>
    <row r="427" spans="2:150" x14ac:dyDescent="0.25"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60"/>
      <c r="O427" s="372"/>
      <c r="P427" s="367"/>
      <c r="Q427" s="367"/>
      <c r="R427" s="61">
        <v>500</v>
      </c>
      <c r="S427" s="14">
        <v>2538.1010000000001</v>
      </c>
      <c r="T427" s="14">
        <v>44.107970000000002</v>
      </c>
      <c r="U427" s="252">
        <v>2521.5037439896787</v>
      </c>
      <c r="V427" s="253">
        <v>44.781339958232259</v>
      </c>
      <c r="W427" s="2">
        <f t="shared" si="93"/>
        <v>0.65392417442495065</v>
      </c>
      <c r="X427" s="37">
        <f t="shared" si="93"/>
        <v>1.5266401020773732</v>
      </c>
      <c r="Y427" s="215">
        <f t="shared" si="96"/>
        <v>275.46890707215039</v>
      </c>
      <c r="Z427" s="217">
        <f t="shared" si="96"/>
        <v>0.45342710064971181</v>
      </c>
      <c r="AA427" s="223"/>
      <c r="AB427" s="63"/>
      <c r="AC427" s="372"/>
      <c r="AD427" s="367"/>
      <c r="AE427" s="367"/>
      <c r="AF427" s="61">
        <v>500</v>
      </c>
      <c r="AG427" s="14">
        <v>2747.058</v>
      </c>
      <c r="AH427" s="14">
        <v>44.173690000000001</v>
      </c>
      <c r="AI427" s="252">
        <v>2748.7447423318295</v>
      </c>
      <c r="AJ427" s="253">
        <v>44.831616969810689</v>
      </c>
      <c r="AK427" s="2">
        <f t="shared" si="94"/>
        <v>6.140177352751431E-2</v>
      </c>
      <c r="AL427" s="37">
        <f t="shared" si="94"/>
        <v>1.4894091252297201</v>
      </c>
      <c r="AM427" s="215">
        <f t="shared" si="97"/>
        <v>2.8450996939854978</v>
      </c>
      <c r="AN427" s="217">
        <f t="shared" si="97"/>
        <v>0.43286789760427452</v>
      </c>
      <c r="AO427" s="223"/>
      <c r="AP427" s="63"/>
      <c r="AQ427" s="372"/>
      <c r="AR427" s="367"/>
      <c r="AS427" s="367"/>
      <c r="AT427" s="61">
        <v>500</v>
      </c>
      <c r="AU427" s="14">
        <v>2513.9169999999999</v>
      </c>
      <c r="AV427" s="14">
        <v>44.07452</v>
      </c>
      <c r="AW427" s="252">
        <v>2496.5198951403077</v>
      </c>
      <c r="AX427" s="253">
        <v>44.812339084643469</v>
      </c>
      <c r="AY427" s="2">
        <f t="shared" si="95"/>
        <v>0.69203179180904795</v>
      </c>
      <c r="AZ427" s="37">
        <f t="shared" si="95"/>
        <v>1.6740263640839859</v>
      </c>
      <c r="BA427" s="215">
        <f t="shared" si="98"/>
        <v>302.65925749912816</v>
      </c>
      <c r="BB427" s="217">
        <f t="shared" si="98"/>
        <v>0.54437700166412661</v>
      </c>
      <c r="BC427" s="223"/>
      <c r="BD427" s="63"/>
      <c r="BE427" s="135"/>
      <c r="BF427" s="135"/>
      <c r="BG427" s="135"/>
      <c r="BH427" s="135"/>
      <c r="BI427" s="135"/>
      <c r="BJ427" s="135"/>
      <c r="BK427" s="135"/>
      <c r="BL427" s="135"/>
      <c r="BM427" s="135"/>
      <c r="BN427" s="135"/>
      <c r="BO427" s="135"/>
      <c r="BP427" s="135"/>
      <c r="BQ427" s="135"/>
      <c r="BR427" s="135"/>
      <c r="BS427" s="135"/>
      <c r="BT427" s="135"/>
      <c r="BU427" s="135"/>
      <c r="BV427" s="135"/>
      <c r="BW427" s="135"/>
      <c r="BX427" s="135"/>
      <c r="BY427" s="135"/>
      <c r="BZ427" s="136"/>
      <c r="CA427" s="136"/>
      <c r="CB427" s="135"/>
      <c r="CC427" s="135"/>
      <c r="CD427" s="135"/>
      <c r="CE427" s="135"/>
      <c r="CF427" s="135"/>
      <c r="CG427" s="135"/>
      <c r="CH427" s="135"/>
      <c r="CI427" s="135"/>
      <c r="CJ427" s="135"/>
      <c r="CK427" s="135"/>
      <c r="CL427" s="135"/>
      <c r="CM427" s="135"/>
      <c r="CN427" s="135"/>
      <c r="CO427" s="135"/>
      <c r="CP427" s="135"/>
      <c r="CQ427" s="135"/>
      <c r="CR427" s="135"/>
      <c r="CS427" s="135"/>
      <c r="CT427" s="135"/>
      <c r="CU427" s="135"/>
      <c r="CV427" s="136"/>
      <c r="CW427" s="136"/>
      <c r="CX427" s="135"/>
      <c r="CY427" s="135"/>
      <c r="CZ427" s="135"/>
      <c r="DA427" s="135"/>
      <c r="DB427" s="135"/>
      <c r="DC427" s="135"/>
      <c r="DD427" s="135"/>
      <c r="DE427" s="135"/>
      <c r="DF427" s="135"/>
      <c r="DG427" s="135"/>
      <c r="DH427" s="135"/>
      <c r="DI427" s="135"/>
      <c r="DJ427" s="135"/>
      <c r="DK427" s="135"/>
      <c r="DL427" s="135"/>
      <c r="DM427" s="135"/>
      <c r="DN427" s="135"/>
      <c r="DO427" s="135"/>
      <c r="DP427" s="135"/>
      <c r="DQ427" s="135"/>
      <c r="DR427" s="135"/>
      <c r="DS427" s="135"/>
      <c r="DT427" s="135"/>
      <c r="DU427" s="135"/>
      <c r="DV427" s="135"/>
      <c r="DW427" s="135"/>
      <c r="DX427" s="135"/>
      <c r="DY427" s="135"/>
      <c r="DZ427" s="135"/>
      <c r="EA427" s="135"/>
      <c r="EB427" s="135"/>
      <c r="EC427" s="135"/>
      <c r="ED427" s="135"/>
      <c r="EE427" s="135"/>
      <c r="EF427" s="135"/>
      <c r="EG427" s="135"/>
      <c r="EH427" s="135"/>
      <c r="EI427" s="135"/>
      <c r="EJ427" s="135"/>
      <c r="EK427" s="135"/>
      <c r="EL427" s="135"/>
      <c r="EM427" s="135"/>
      <c r="EN427" s="135"/>
      <c r="EO427" s="135"/>
      <c r="EP427" s="135"/>
      <c r="EQ427" s="135"/>
      <c r="ER427" s="135"/>
      <c r="ES427" s="135"/>
      <c r="ET427" s="135"/>
    </row>
    <row r="428" spans="2:150" x14ac:dyDescent="0.25"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60"/>
      <c r="O428" s="372"/>
      <c r="P428" s="367"/>
      <c r="Q428" s="367"/>
      <c r="R428" s="61">
        <v>550</v>
      </c>
      <c r="S428" s="14">
        <v>2524.54</v>
      </c>
      <c r="T428" s="14">
        <v>43.684089999999998</v>
      </c>
      <c r="U428" s="252">
        <v>2507.0272627964314</v>
      </c>
      <c r="V428" s="253">
        <v>44.28589137633778</v>
      </c>
      <c r="W428" s="2">
        <f t="shared" si="93"/>
        <v>0.69370012768934453</v>
      </c>
      <c r="X428" s="37">
        <f t="shared" si="93"/>
        <v>1.3776214093913421</v>
      </c>
      <c r="Y428" s="215">
        <f t="shared" si="96"/>
        <v>306.69596436125494</v>
      </c>
      <c r="Z428" s="217">
        <f t="shared" si="96"/>
        <v>0.36216489656204909</v>
      </c>
      <c r="AA428" s="223"/>
      <c r="AB428" s="63"/>
      <c r="AC428" s="372"/>
      <c r="AD428" s="367"/>
      <c r="AE428" s="367"/>
      <c r="AF428" s="61">
        <v>550</v>
      </c>
      <c r="AG428" s="14">
        <v>2732.4319999999998</v>
      </c>
      <c r="AH428" s="14">
        <v>43.75412</v>
      </c>
      <c r="AI428" s="252">
        <v>2734.8284578198663</v>
      </c>
      <c r="AJ428" s="253">
        <v>44.340061926946468</v>
      </c>
      <c r="AK428" s="2">
        <f t="shared" si="94"/>
        <v>8.7704207089748437E-2</v>
      </c>
      <c r="AL428" s="37">
        <f t="shared" si="94"/>
        <v>1.3391697214947258</v>
      </c>
      <c r="AM428" s="215">
        <f t="shared" si="97"/>
        <v>5.7430100823995618</v>
      </c>
      <c r="AN428" s="217">
        <f t="shared" si="97"/>
        <v>0.34332794175374015</v>
      </c>
      <c r="AO428" s="223"/>
      <c r="AP428" s="63"/>
      <c r="AQ428" s="372"/>
      <c r="AR428" s="367"/>
      <c r="AS428" s="367"/>
      <c r="AT428" s="61">
        <v>550</v>
      </c>
      <c r="AU428" s="14">
        <v>2500.48</v>
      </c>
      <c r="AV428" s="14">
        <v>43.650460000000002</v>
      </c>
      <c r="AW428" s="252">
        <v>2481.9767373473137</v>
      </c>
      <c r="AX428" s="253">
        <v>44.319480866681694</v>
      </c>
      <c r="AY428" s="2">
        <f t="shared" si="95"/>
        <v>0.73998842832921341</v>
      </c>
      <c r="AZ428" s="37">
        <f t="shared" si="95"/>
        <v>1.5326777007199728</v>
      </c>
      <c r="BA428" s="215">
        <f t="shared" si="98"/>
        <v>342.37072879429627</v>
      </c>
      <c r="BB428" s="217">
        <f t="shared" si="98"/>
        <v>0.44758892005552159</v>
      </c>
      <c r="BC428" s="223"/>
      <c r="BD428" s="63"/>
      <c r="BE428" s="135"/>
      <c r="BF428" s="135"/>
      <c r="BG428" s="135"/>
      <c r="BH428" s="135"/>
      <c r="BI428" s="135"/>
      <c r="BJ428" s="135"/>
      <c r="BK428" s="135"/>
      <c r="BL428" s="135"/>
      <c r="BM428" s="135"/>
      <c r="BN428" s="135"/>
      <c r="BO428" s="135"/>
      <c r="BP428" s="135"/>
      <c r="BQ428" s="135"/>
      <c r="BR428" s="135"/>
      <c r="BS428" s="135"/>
      <c r="BT428" s="19"/>
      <c r="BU428" s="135"/>
      <c r="BV428" s="135"/>
      <c r="BW428" s="135"/>
      <c r="BX428" s="135"/>
      <c r="BY428" s="135"/>
      <c r="BZ428" s="136"/>
      <c r="CA428" s="136"/>
      <c r="CB428" s="135"/>
      <c r="CC428" s="135"/>
      <c r="CD428" s="135"/>
      <c r="CE428" s="135"/>
      <c r="CF428" s="135"/>
      <c r="CG428" s="135"/>
      <c r="CH428" s="135"/>
      <c r="CI428" s="135"/>
      <c r="CJ428" s="135"/>
      <c r="CK428" s="135"/>
      <c r="CL428" s="135"/>
      <c r="CM428" s="135"/>
      <c r="CN428" s="135"/>
      <c r="CO428" s="135"/>
      <c r="CP428" s="135"/>
      <c r="CQ428" s="135"/>
      <c r="CR428" s="135"/>
      <c r="CS428" s="135"/>
      <c r="CT428" s="135"/>
      <c r="CU428" s="135"/>
      <c r="CV428" s="136"/>
      <c r="CW428" s="136"/>
      <c r="CX428" s="135"/>
      <c r="CY428" s="135"/>
      <c r="CZ428" s="135"/>
      <c r="DA428" s="135"/>
      <c r="DB428" s="135"/>
      <c r="DC428" s="135"/>
      <c r="DD428" s="135"/>
      <c r="DE428" s="135"/>
      <c r="DF428" s="135"/>
      <c r="DG428" s="135"/>
      <c r="DH428" s="135"/>
      <c r="DI428" s="135"/>
      <c r="DJ428" s="135"/>
      <c r="DK428" s="135"/>
      <c r="DL428" s="135"/>
      <c r="DM428" s="135"/>
      <c r="DN428" s="135"/>
      <c r="DO428" s="135"/>
      <c r="DP428" s="135"/>
      <c r="DQ428" s="135"/>
      <c r="DR428" s="135"/>
      <c r="DS428" s="135"/>
      <c r="DT428" s="135"/>
      <c r="DU428" s="135"/>
      <c r="DV428" s="135"/>
      <c r="DW428" s="135"/>
      <c r="DX428" s="135"/>
      <c r="DY428" s="135"/>
      <c r="DZ428" s="135"/>
      <c r="EA428" s="135"/>
      <c r="EB428" s="135"/>
      <c r="EC428" s="135"/>
      <c r="ED428" s="135"/>
      <c r="EE428" s="135"/>
      <c r="EF428" s="135"/>
      <c r="EG428" s="135"/>
      <c r="EH428" s="135"/>
      <c r="EI428" s="135"/>
      <c r="EJ428" s="135"/>
      <c r="EK428" s="135"/>
      <c r="EL428" s="135"/>
      <c r="EM428" s="135"/>
      <c r="EN428" s="135"/>
      <c r="EO428" s="135"/>
      <c r="EP428" s="135"/>
      <c r="EQ428" s="135"/>
      <c r="ER428" s="135"/>
      <c r="ES428" s="135"/>
      <c r="ET428" s="135"/>
    </row>
    <row r="429" spans="2:150" x14ac:dyDescent="0.25"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60"/>
      <c r="O429" s="372"/>
      <c r="P429" s="367"/>
      <c r="Q429" s="367"/>
      <c r="R429" s="61">
        <v>600</v>
      </c>
      <c r="S429" s="14">
        <v>2506.627</v>
      </c>
      <c r="T429" s="14">
        <v>43.119770000000003</v>
      </c>
      <c r="U429" s="252">
        <v>2492.5836466301694</v>
      </c>
      <c r="V429" s="253">
        <v>43.780152842081165</v>
      </c>
      <c r="W429" s="2">
        <f t="shared" si="93"/>
        <v>0.56024902667331766</v>
      </c>
      <c r="X429" s="37">
        <f t="shared" si="93"/>
        <v>1.5315082665820396</v>
      </c>
      <c r="Y429" s="215">
        <f t="shared" si="96"/>
        <v>197.21577386993201</v>
      </c>
      <c r="Z429" s="217">
        <f t="shared" si="96"/>
        <v>0.43610549811519345</v>
      </c>
      <c r="AA429" s="223"/>
      <c r="AB429" s="63"/>
      <c r="AC429" s="372"/>
      <c r="AD429" s="367"/>
      <c r="AE429" s="367"/>
      <c r="AF429" s="61">
        <v>600</v>
      </c>
      <c r="AG429" s="14">
        <v>2713.1089999999999</v>
      </c>
      <c r="AH429" s="14">
        <v>43.195320000000002</v>
      </c>
      <c r="AI429" s="252">
        <v>2720.9458943641298</v>
      </c>
      <c r="AJ429" s="253">
        <v>43.837842852774806</v>
      </c>
      <c r="AK429" s="2">
        <f t="shared" si="94"/>
        <v>0.28885291243845623</v>
      </c>
      <c r="AL429" s="37">
        <f t="shared" si="94"/>
        <v>1.487482562404453</v>
      </c>
      <c r="AM429" s="215">
        <f t="shared" si="97"/>
        <v>61.416913274530607</v>
      </c>
      <c r="AN429" s="217">
        <f t="shared" si="97"/>
        <v>0.41283561633787152</v>
      </c>
      <c r="AO429" s="223"/>
      <c r="AP429" s="63"/>
      <c r="AQ429" s="372"/>
      <c r="AR429" s="367"/>
      <c r="AS429" s="367"/>
      <c r="AT429" s="61">
        <v>600</v>
      </c>
      <c r="AU429" s="14">
        <v>2482.7330000000002</v>
      </c>
      <c r="AV429" s="14">
        <v>43.085680000000004</v>
      </c>
      <c r="AW429" s="252">
        <v>2467.4659174112644</v>
      </c>
      <c r="AX429" s="253">
        <v>43.816032641999513</v>
      </c>
      <c r="AY429" s="2">
        <f t="shared" si="95"/>
        <v>0.61493050556526918</v>
      </c>
      <c r="AZ429" s="37">
        <f t="shared" si="95"/>
        <v>1.6951168973067372</v>
      </c>
      <c r="BA429" s="215">
        <f t="shared" si="98"/>
        <v>233.08381077127905</v>
      </c>
      <c r="BB429" s="217">
        <f t="shared" si="98"/>
        <v>0.53341498167566359</v>
      </c>
      <c r="BC429" s="223"/>
      <c r="BD429" s="63"/>
      <c r="BE429" s="135"/>
      <c r="BF429" s="135"/>
      <c r="BG429" s="135"/>
      <c r="BH429" s="135"/>
      <c r="BI429" s="135"/>
      <c r="BJ429" s="135"/>
      <c r="BK429" s="135"/>
      <c r="BL429" s="135"/>
      <c r="BM429" s="135"/>
      <c r="BN429" s="135"/>
      <c r="BO429" s="135"/>
      <c r="BP429" s="135"/>
      <c r="BQ429" s="135"/>
      <c r="BR429" s="135"/>
      <c r="BS429" s="135"/>
      <c r="BT429" s="19"/>
      <c r="BU429" s="135"/>
      <c r="BV429" s="135"/>
      <c r="BW429" s="135"/>
      <c r="BX429" s="135"/>
      <c r="BY429" s="135"/>
      <c r="BZ429" s="136"/>
      <c r="CA429" s="136"/>
      <c r="CB429" s="135"/>
      <c r="CC429" s="135"/>
      <c r="CD429" s="135"/>
      <c r="CE429" s="135"/>
      <c r="CF429" s="135"/>
      <c r="CG429" s="135"/>
      <c r="CH429" s="135"/>
      <c r="CI429" s="135"/>
      <c r="CJ429" s="135"/>
      <c r="CK429" s="135"/>
      <c r="CL429" s="135"/>
      <c r="CM429" s="135"/>
      <c r="CN429" s="135"/>
      <c r="CO429" s="135"/>
      <c r="CP429" s="135"/>
      <c r="CQ429" s="135"/>
      <c r="CR429" s="135"/>
      <c r="CS429" s="135"/>
      <c r="CT429" s="135"/>
      <c r="CU429" s="135"/>
      <c r="CV429" s="136"/>
      <c r="CW429" s="136"/>
      <c r="CX429" s="135"/>
      <c r="CY429" s="135"/>
      <c r="CZ429" s="135"/>
      <c r="DA429" s="135"/>
      <c r="DB429" s="135"/>
      <c r="DC429" s="135"/>
      <c r="DD429" s="135"/>
      <c r="DE429" s="135"/>
      <c r="DF429" s="135"/>
      <c r="DG429" s="135"/>
      <c r="DH429" s="135"/>
      <c r="DI429" s="135"/>
      <c r="DJ429" s="135"/>
      <c r="DK429" s="135"/>
      <c r="DL429" s="135"/>
      <c r="DM429" s="135"/>
      <c r="DN429" s="135"/>
      <c r="DO429" s="135"/>
      <c r="DP429" s="135"/>
      <c r="DQ429" s="135"/>
      <c r="DR429" s="135"/>
      <c r="DS429" s="135"/>
      <c r="DT429" s="135"/>
      <c r="DU429" s="135"/>
      <c r="DV429" s="135"/>
      <c r="DW429" s="135"/>
      <c r="DX429" s="135"/>
      <c r="DY429" s="135"/>
      <c r="DZ429" s="135"/>
      <c r="EA429" s="135"/>
      <c r="EB429" s="135"/>
      <c r="EC429" s="135"/>
      <c r="ED429" s="135"/>
      <c r="EE429" s="135"/>
      <c r="EF429" s="135"/>
      <c r="EG429" s="135"/>
      <c r="EH429" s="135"/>
      <c r="EI429" s="135"/>
      <c r="EJ429" s="135"/>
      <c r="EK429" s="135"/>
      <c r="EL429" s="135"/>
      <c r="EM429" s="135"/>
      <c r="EN429" s="135"/>
      <c r="EO429" s="135"/>
      <c r="EP429" s="135"/>
      <c r="EQ429" s="135"/>
      <c r="ER429" s="135"/>
      <c r="ES429" s="135"/>
      <c r="ET429" s="135"/>
    </row>
    <row r="430" spans="2:150" x14ac:dyDescent="0.25"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60"/>
      <c r="O430" s="372"/>
      <c r="P430" s="367"/>
      <c r="Q430" s="367"/>
      <c r="R430" s="61">
        <v>650</v>
      </c>
      <c r="S430" s="14">
        <v>2492.4659999999999</v>
      </c>
      <c r="T430" s="14">
        <v>42.675890000000003</v>
      </c>
      <c r="U430" s="252">
        <v>2478.1744105516946</v>
      </c>
      <c r="V430" s="253">
        <v>43.265931304562123</v>
      </c>
      <c r="W430" s="2">
        <f t="shared" si="93"/>
        <v>0.57339155070943115</v>
      </c>
      <c r="X430" s="37">
        <f t="shared" si="93"/>
        <v>1.3826104260792702</v>
      </c>
      <c r="Y430" s="215">
        <f t="shared" si="96"/>
        <v>204.24952895891226</v>
      </c>
      <c r="Z430" s="217">
        <f t="shared" si="96"/>
        <v>0.34814874108936922</v>
      </c>
      <c r="AA430" s="223"/>
      <c r="AB430" s="63"/>
      <c r="AC430" s="372"/>
      <c r="AD430" s="367"/>
      <c r="AE430" s="367"/>
      <c r="AF430" s="61">
        <v>650</v>
      </c>
      <c r="AG430" s="14">
        <v>2697.8290000000002</v>
      </c>
      <c r="AH430" s="14">
        <v>42.754300000000001</v>
      </c>
      <c r="AI430" s="252">
        <v>2707.0986212582184</v>
      </c>
      <c r="AJ430" s="253">
        <v>43.326785997959043</v>
      </c>
      <c r="AK430" s="2">
        <f t="shared" si="94"/>
        <v>0.34359558215951397</v>
      </c>
      <c r="AL430" s="37">
        <f t="shared" si="94"/>
        <v>1.3390138488036103</v>
      </c>
      <c r="AM430" s="215">
        <f t="shared" si="97"/>
        <v>85.925878270810657</v>
      </c>
      <c r="AN430" s="217">
        <f t="shared" si="97"/>
        <v>0.32774021785916024</v>
      </c>
      <c r="AO430" s="223"/>
      <c r="AP430" s="63"/>
      <c r="AQ430" s="372"/>
      <c r="AR430" s="367"/>
      <c r="AS430" s="367"/>
      <c r="AT430" s="61">
        <v>650</v>
      </c>
      <c r="AU430" s="14">
        <v>2468.7020000000002</v>
      </c>
      <c r="AV430" s="14">
        <v>42.641820000000003</v>
      </c>
      <c r="AW430" s="252">
        <v>2452.9889908643531</v>
      </c>
      <c r="AX430" s="253">
        <v>43.303823239382005</v>
      </c>
      <c r="AY430" s="2">
        <f t="shared" si="95"/>
        <v>0.63648869469247793</v>
      </c>
      <c r="AZ430" s="37">
        <f t="shared" si="95"/>
        <v>1.5524741659291337</v>
      </c>
      <c r="BA430" s="215">
        <f t="shared" si="98"/>
        <v>246.89865609692919</v>
      </c>
      <c r="BB430" s="217">
        <f t="shared" si="98"/>
        <v>0.43824828895226497</v>
      </c>
      <c r="BC430" s="223"/>
      <c r="BD430" s="63"/>
      <c r="BE430" s="135"/>
      <c r="BF430" s="135"/>
      <c r="BG430" s="135"/>
      <c r="BH430" s="135"/>
      <c r="BI430" s="135"/>
      <c r="BJ430" s="135"/>
      <c r="BK430" s="135"/>
      <c r="BL430" s="135"/>
      <c r="BM430" s="135"/>
      <c r="BN430" s="135"/>
      <c r="BO430" s="135"/>
      <c r="BP430" s="135"/>
      <c r="BQ430" s="135"/>
      <c r="BR430" s="135"/>
      <c r="BS430" s="135"/>
      <c r="BT430" s="19"/>
      <c r="BU430" s="135"/>
      <c r="BV430" s="135"/>
      <c r="BW430" s="135"/>
      <c r="BX430" s="135"/>
      <c r="BY430" s="135"/>
      <c r="BZ430" s="136"/>
      <c r="CA430" s="136"/>
      <c r="CB430" s="135"/>
      <c r="CC430" s="135"/>
      <c r="CD430" s="135"/>
      <c r="CE430" s="135"/>
      <c r="CF430" s="135"/>
      <c r="CG430" s="135"/>
      <c r="CH430" s="135"/>
      <c r="CI430" s="135"/>
      <c r="CJ430" s="135"/>
      <c r="CK430" s="135"/>
      <c r="CL430" s="135"/>
      <c r="CM430" s="135"/>
      <c r="CN430" s="135"/>
      <c r="CO430" s="135"/>
      <c r="CP430" s="135"/>
      <c r="CQ430" s="135"/>
      <c r="CR430" s="135"/>
      <c r="CS430" s="135"/>
      <c r="CT430" s="135"/>
      <c r="CU430" s="135"/>
      <c r="CV430" s="136"/>
      <c r="CW430" s="136"/>
      <c r="CX430" s="135"/>
      <c r="CY430" s="135"/>
      <c r="CZ430" s="135"/>
      <c r="DA430" s="135"/>
      <c r="DB430" s="135"/>
      <c r="DC430" s="135"/>
      <c r="DD430" s="135"/>
      <c r="DE430" s="135"/>
      <c r="DF430" s="135"/>
      <c r="DG430" s="135"/>
      <c r="DH430" s="135"/>
      <c r="DI430" s="135"/>
      <c r="DJ430" s="135"/>
      <c r="DK430" s="135"/>
      <c r="DL430" s="135"/>
      <c r="DM430" s="135"/>
      <c r="DN430" s="135"/>
      <c r="DO430" s="135"/>
      <c r="DP430" s="135"/>
      <c r="DQ430" s="135"/>
      <c r="DR430" s="135"/>
      <c r="DS430" s="135"/>
      <c r="DT430" s="135"/>
      <c r="DU430" s="135"/>
      <c r="DV430" s="135"/>
      <c r="DW430" s="135"/>
      <c r="DX430" s="135"/>
      <c r="DY430" s="135"/>
      <c r="DZ430" s="135"/>
      <c r="EA430" s="135"/>
      <c r="EB430" s="135"/>
      <c r="EC430" s="135"/>
      <c r="ED430" s="135"/>
      <c r="EE430" s="135"/>
      <c r="EF430" s="135"/>
      <c r="EG430" s="135"/>
      <c r="EH430" s="135"/>
      <c r="EI430" s="135"/>
      <c r="EJ430" s="135"/>
      <c r="EK430" s="135"/>
      <c r="EL430" s="135"/>
      <c r="EM430" s="135"/>
      <c r="EN430" s="135"/>
      <c r="EO430" s="135"/>
      <c r="EP430" s="135"/>
      <c r="EQ430" s="135"/>
      <c r="ER430" s="135"/>
      <c r="ES430" s="135"/>
      <c r="ET430" s="135"/>
    </row>
    <row r="431" spans="2:150" x14ac:dyDescent="0.25"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60"/>
      <c r="O431" s="372"/>
      <c r="P431" s="367"/>
      <c r="Q431" s="367"/>
      <c r="R431" s="61">
        <v>700</v>
      </c>
      <c r="S431" s="14">
        <v>2478.34</v>
      </c>
      <c r="T431" s="14">
        <v>42.230780000000003</v>
      </c>
      <c r="U431" s="252">
        <v>2463.8008217588349</v>
      </c>
      <c r="V431" s="253">
        <v>42.744717755118501</v>
      </c>
      <c r="W431" s="2">
        <f t="shared" si="93"/>
        <v>0.58664986406890274</v>
      </c>
      <c r="X431" s="37">
        <f t="shared" si="93"/>
        <v>1.2169743374820399</v>
      </c>
      <c r="Y431" s="215">
        <f t="shared" si="96"/>
        <v>211.38770392837293</v>
      </c>
      <c r="Z431" s="217">
        <f t="shared" si="96"/>
        <v>0.26413201613624104</v>
      </c>
      <c r="AA431" s="223"/>
      <c r="AB431" s="63"/>
      <c r="AC431" s="372"/>
      <c r="AD431" s="367"/>
      <c r="AE431" s="367"/>
      <c r="AF431" s="61">
        <v>700</v>
      </c>
      <c r="AG431" s="14">
        <v>2682.5839999999998</v>
      </c>
      <c r="AH431" s="14">
        <v>42.312899999999999</v>
      </c>
      <c r="AI431" s="252">
        <v>2693.287957380081</v>
      </c>
      <c r="AJ431" s="253">
        <v>42.808406123354175</v>
      </c>
      <c r="AK431" s="2">
        <f t="shared" si="94"/>
        <v>0.39901667124239887</v>
      </c>
      <c r="AL431" s="37">
        <f t="shared" si="94"/>
        <v>1.1710521456912089</v>
      </c>
      <c r="AM431" s="215">
        <f t="shared" si="97"/>
        <v>114.57470359459462</v>
      </c>
      <c r="AN431" s="217">
        <f t="shared" si="97"/>
        <v>0.24552631828148344</v>
      </c>
      <c r="AO431" s="223"/>
      <c r="AP431" s="63"/>
      <c r="AQ431" s="372"/>
      <c r="AR431" s="367"/>
      <c r="AS431" s="367"/>
      <c r="AT431" s="61">
        <v>700</v>
      </c>
      <c r="AU431" s="14">
        <v>2454.7049999999999</v>
      </c>
      <c r="AV431" s="14">
        <v>42.196010000000001</v>
      </c>
      <c r="AW431" s="252">
        <v>2438.5472624297208</v>
      </c>
      <c r="AX431" s="253">
        <v>42.784367032271035</v>
      </c>
      <c r="AY431" s="2">
        <f t="shared" si="95"/>
        <v>0.65823541200588653</v>
      </c>
      <c r="AZ431" s="37">
        <f t="shared" si="95"/>
        <v>1.3943428117280143</v>
      </c>
      <c r="BA431" s="215">
        <f t="shared" si="98"/>
        <v>261.07248339000864</v>
      </c>
      <c r="BB431" s="217">
        <f t="shared" si="98"/>
        <v>0.34616399742277865</v>
      </c>
      <c r="BC431" s="223"/>
      <c r="BD431" s="63"/>
      <c r="BE431" s="135"/>
      <c r="BF431" s="135"/>
      <c r="BG431" s="135"/>
      <c r="BH431" s="135"/>
      <c r="BI431" s="135"/>
      <c r="BJ431" s="135"/>
      <c r="BK431" s="135"/>
      <c r="BL431" s="135"/>
      <c r="BM431" s="135"/>
      <c r="BN431" s="135"/>
      <c r="BO431" s="135"/>
      <c r="BP431" s="135"/>
      <c r="BQ431" s="135"/>
      <c r="BR431" s="135"/>
      <c r="BS431" s="135"/>
      <c r="BT431" s="19"/>
      <c r="BU431" s="135"/>
      <c r="BV431" s="135"/>
      <c r="BW431" s="135"/>
      <c r="BX431" s="135"/>
      <c r="BY431" s="135"/>
      <c r="BZ431" s="136"/>
      <c r="CA431" s="136"/>
      <c r="CB431" s="135"/>
      <c r="CC431" s="135"/>
      <c r="CD431" s="135"/>
      <c r="CE431" s="135"/>
      <c r="CF431" s="135"/>
      <c r="CG431" s="135"/>
      <c r="CH431" s="135"/>
      <c r="CI431" s="135"/>
      <c r="CJ431" s="135"/>
      <c r="CK431" s="135"/>
      <c r="CL431" s="135"/>
      <c r="CM431" s="135"/>
      <c r="CN431" s="135"/>
      <c r="CO431" s="135"/>
      <c r="CP431" s="135"/>
      <c r="CQ431" s="135"/>
      <c r="CR431" s="135"/>
      <c r="CS431" s="135"/>
      <c r="CT431" s="135"/>
      <c r="CU431" s="135"/>
      <c r="CV431" s="136"/>
      <c r="CW431" s="136"/>
      <c r="CX431" s="135"/>
      <c r="CY431" s="135"/>
      <c r="CZ431" s="135"/>
      <c r="DA431" s="135"/>
      <c r="DB431" s="135"/>
      <c r="DC431" s="135"/>
      <c r="DD431" s="135"/>
      <c r="DE431" s="135"/>
      <c r="DF431" s="135"/>
      <c r="DG431" s="135"/>
      <c r="DH431" s="135"/>
      <c r="DI431" s="135"/>
      <c r="DJ431" s="135"/>
      <c r="DK431" s="135"/>
      <c r="DL431" s="135"/>
      <c r="DM431" s="135"/>
      <c r="DN431" s="135"/>
      <c r="DO431" s="135"/>
      <c r="DP431" s="135"/>
      <c r="DQ431" s="135"/>
      <c r="DR431" s="135"/>
      <c r="DS431" s="135"/>
      <c r="DT431" s="135"/>
      <c r="DU431" s="135"/>
      <c r="DV431" s="135"/>
      <c r="DW431" s="135"/>
      <c r="DX431" s="135"/>
      <c r="DY431" s="135"/>
      <c r="DZ431" s="135"/>
      <c r="EA431" s="135"/>
      <c r="EB431" s="135"/>
      <c r="EC431" s="135"/>
      <c r="ED431" s="135"/>
      <c r="EE431" s="135"/>
      <c r="EF431" s="135"/>
      <c r="EG431" s="135"/>
      <c r="EH431" s="135"/>
      <c r="EI431" s="135"/>
      <c r="EJ431" s="135"/>
      <c r="EK431" s="135"/>
      <c r="EL431" s="135"/>
      <c r="EM431" s="135"/>
      <c r="EN431" s="135"/>
      <c r="EO431" s="135"/>
      <c r="EP431" s="135"/>
      <c r="EQ431" s="135"/>
      <c r="ER431" s="135"/>
      <c r="ES431" s="135"/>
      <c r="ET431" s="135"/>
    </row>
    <row r="432" spans="2:150" x14ac:dyDescent="0.25"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60"/>
      <c r="O432" s="372"/>
      <c r="P432" s="367"/>
      <c r="Q432" s="367"/>
      <c r="R432" s="61">
        <v>750</v>
      </c>
      <c r="S432" s="14">
        <v>2464.2489999999998</v>
      </c>
      <c r="T432" s="14">
        <v>41.782980000000002</v>
      </c>
      <c r="U432" s="252">
        <v>2449.4639429695994</v>
      </c>
      <c r="V432" s="253">
        <v>42.217742276595175</v>
      </c>
      <c r="W432" s="2">
        <f t="shared" si="93"/>
        <v>0.59998226763611828</v>
      </c>
      <c r="X432" s="37">
        <f t="shared" si="93"/>
        <v>1.0405248179885029</v>
      </c>
      <c r="Y432" s="215">
        <f t="shared" si="96"/>
        <v>218.59791139219132</v>
      </c>
      <c r="Z432" s="217">
        <f t="shared" si="96"/>
        <v>0.1890182371502174</v>
      </c>
      <c r="AA432" s="223"/>
      <c r="AB432" s="63"/>
      <c r="AC432" s="372"/>
      <c r="AD432" s="367"/>
      <c r="AE432" s="367"/>
      <c r="AF432" s="61">
        <v>750</v>
      </c>
      <c r="AG432" s="14">
        <v>2667.3739999999998</v>
      </c>
      <c r="AH432" s="14">
        <v>41.868679999999998</v>
      </c>
      <c r="AI432" s="252">
        <v>2679.5150139465736</v>
      </c>
      <c r="AJ432" s="253">
        <v>42.283959462949085</v>
      </c>
      <c r="AK432" s="2">
        <f t="shared" si="94"/>
        <v>0.45516728987287952</v>
      </c>
      <c r="AL432" s="37">
        <f t="shared" si="94"/>
        <v>0.99186184744560146</v>
      </c>
      <c r="AM432" s="215">
        <f t="shared" si="97"/>
        <v>147.40421965090005</v>
      </c>
      <c r="AN432" s="217">
        <f t="shared" si="97"/>
        <v>0.17245703234728213</v>
      </c>
      <c r="AO432" s="223"/>
      <c r="AP432" s="63"/>
      <c r="AQ432" s="372"/>
      <c r="AR432" s="367"/>
      <c r="AS432" s="367"/>
      <c r="AT432" s="61">
        <v>750</v>
      </c>
      <c r="AU432" s="14">
        <v>2440.7440000000001</v>
      </c>
      <c r="AV432" s="14">
        <v>41.74736</v>
      </c>
      <c r="AW432" s="252">
        <v>2424.1418291880295</v>
      </c>
      <c r="AX432" s="253">
        <v>42.258917811388834</v>
      </c>
      <c r="AY432" s="2">
        <f t="shared" si="95"/>
        <v>0.68020942843537091</v>
      </c>
      <c r="AZ432" s="37">
        <f t="shared" si="95"/>
        <v>1.2253656551907313</v>
      </c>
      <c r="BA432" s="215">
        <f t="shared" si="98"/>
        <v>275.63207566984886</v>
      </c>
      <c r="BB432" s="217">
        <f t="shared" si="98"/>
        <v>0.2616913943929331</v>
      </c>
      <c r="BC432" s="223"/>
      <c r="BD432" s="63"/>
      <c r="BE432" s="135"/>
      <c r="BF432" s="135"/>
      <c r="BG432" s="135"/>
      <c r="BH432" s="135"/>
      <c r="BI432" s="135"/>
      <c r="BJ432" s="135"/>
      <c r="BK432" s="135"/>
      <c r="BL432" s="135"/>
      <c r="BM432" s="135"/>
      <c r="BN432" s="135"/>
      <c r="BO432" s="135"/>
      <c r="BP432" s="135"/>
      <c r="BQ432" s="135"/>
      <c r="BR432" s="135"/>
      <c r="BS432" s="135"/>
      <c r="BT432" s="19"/>
      <c r="BU432" s="135"/>
      <c r="BV432" s="135"/>
      <c r="BW432" s="135"/>
      <c r="BX432" s="135"/>
      <c r="BY432" s="135"/>
      <c r="BZ432" s="136"/>
      <c r="CA432" s="136"/>
      <c r="CB432" s="135"/>
      <c r="CC432" s="135"/>
      <c r="CD432" s="135"/>
      <c r="CE432" s="135"/>
      <c r="CF432" s="135"/>
      <c r="CG432" s="135"/>
      <c r="CH432" s="135"/>
      <c r="CI432" s="135"/>
      <c r="CJ432" s="135"/>
      <c r="CK432" s="135"/>
      <c r="CL432" s="135"/>
      <c r="CM432" s="135"/>
      <c r="CN432" s="135"/>
      <c r="CO432" s="135"/>
      <c r="CP432" s="135"/>
      <c r="CQ432" s="135"/>
      <c r="CR432" s="135"/>
      <c r="CS432" s="135"/>
      <c r="CT432" s="135"/>
      <c r="CU432" s="135"/>
      <c r="CV432" s="136"/>
      <c r="CW432" s="136"/>
      <c r="CX432" s="135"/>
      <c r="CY432" s="135"/>
      <c r="CZ432" s="135"/>
      <c r="DA432" s="135"/>
      <c r="DB432" s="135"/>
      <c r="DC432" s="135"/>
      <c r="DD432" s="135"/>
      <c r="DE432" s="135"/>
      <c r="DF432" s="135"/>
      <c r="DG432" s="135"/>
      <c r="DH432" s="135"/>
      <c r="DI432" s="135"/>
      <c r="DJ432" s="135"/>
      <c r="DK432" s="135"/>
      <c r="DL432" s="135"/>
      <c r="DM432" s="135"/>
      <c r="DN432" s="135"/>
      <c r="DO432" s="135"/>
      <c r="DP432" s="135"/>
      <c r="DQ432" s="135"/>
      <c r="DR432" s="135"/>
      <c r="DS432" s="135"/>
      <c r="DT432" s="135"/>
      <c r="DU432" s="135"/>
      <c r="DV432" s="135"/>
      <c r="DW432" s="135"/>
      <c r="DX432" s="135"/>
      <c r="DY432" s="135"/>
      <c r="DZ432" s="135"/>
      <c r="EA432" s="135"/>
      <c r="EB432" s="135"/>
      <c r="EC432" s="135"/>
      <c r="ED432" s="135"/>
      <c r="EE432" s="135"/>
      <c r="EF432" s="135"/>
      <c r="EG432" s="135"/>
      <c r="EH432" s="135"/>
      <c r="EI432" s="135"/>
      <c r="EJ432" s="135"/>
      <c r="EK432" s="135"/>
      <c r="EL432" s="135"/>
      <c r="EM432" s="135"/>
      <c r="EN432" s="135"/>
      <c r="EO432" s="135"/>
      <c r="EP432" s="135"/>
      <c r="EQ432" s="135"/>
      <c r="ER432" s="135"/>
      <c r="ES432" s="135"/>
      <c r="ET432" s="135"/>
    </row>
    <row r="433" spans="2:150" x14ac:dyDescent="0.25"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60"/>
      <c r="O433" s="372"/>
      <c r="P433" s="367"/>
      <c r="Q433" s="367"/>
      <c r="R433" s="61">
        <v>800</v>
      </c>
      <c r="S433" s="14">
        <v>2450.1930000000002</v>
      </c>
      <c r="T433" s="14">
        <v>41.332689999999999</v>
      </c>
      <c r="U433" s="252">
        <v>2435.1646682471901</v>
      </c>
      <c r="V433" s="253">
        <v>41.68601951966177</v>
      </c>
      <c r="W433" s="2">
        <f t="shared" si="93"/>
        <v>0.61335297883922268</v>
      </c>
      <c r="X433" s="37">
        <f t="shared" si="93"/>
        <v>0.8548427882670353</v>
      </c>
      <c r="Y433" s="215">
        <f t="shared" si="96"/>
        <v>225.85075527252084</v>
      </c>
      <c r="Z433" s="217">
        <f t="shared" si="96"/>
        <v>0.12484174946441716</v>
      </c>
      <c r="AA433" s="223"/>
      <c r="AB433" s="63"/>
      <c r="AC433" s="372"/>
      <c r="AD433" s="367"/>
      <c r="AE433" s="367"/>
      <c r="AF433" s="61">
        <v>800</v>
      </c>
      <c r="AG433" s="14">
        <v>2652.1979999999999</v>
      </c>
      <c r="AH433" s="14">
        <v>41.421840000000003</v>
      </c>
      <c r="AI433" s="252">
        <v>2665.7807299988553</v>
      </c>
      <c r="AJ433" s="253">
        <v>41.754487692830615</v>
      </c>
      <c r="AK433" s="2">
        <f t="shared" si="94"/>
        <v>0.512131070110734</v>
      </c>
      <c r="AL433" s="37">
        <f t="shared" si="94"/>
        <v>0.80307319238018415</v>
      </c>
      <c r="AM433" s="215">
        <f t="shared" si="97"/>
        <v>184.49055422180871</v>
      </c>
      <c r="AN433" s="217">
        <f t="shared" si="97"/>
        <v>0.11065448754552928</v>
      </c>
      <c r="AO433" s="223"/>
      <c r="AP433" s="63"/>
      <c r="AQ433" s="372"/>
      <c r="AR433" s="367"/>
      <c r="AS433" s="367"/>
      <c r="AT433" s="61">
        <v>800</v>
      </c>
      <c r="AU433" s="14">
        <v>2426.817</v>
      </c>
      <c r="AV433" s="14">
        <v>41.29607</v>
      </c>
      <c r="AW433" s="252">
        <v>2409.7736163492145</v>
      </c>
      <c r="AX433" s="253">
        <v>41.728513444559653</v>
      </c>
      <c r="AY433" s="2">
        <f t="shared" si="95"/>
        <v>0.70229373087404079</v>
      </c>
      <c r="AZ433" s="37">
        <f t="shared" si="95"/>
        <v>1.0471782049954204</v>
      </c>
      <c r="BA433" s="215">
        <f t="shared" si="98"/>
        <v>290.47692626786153</v>
      </c>
      <c r="BB433" s="217">
        <f t="shared" si="98"/>
        <v>0.18700733274261711</v>
      </c>
      <c r="BC433" s="223"/>
      <c r="BD433" s="63"/>
      <c r="BE433" s="135"/>
      <c r="BF433" s="135"/>
      <c r="BG433" s="135"/>
      <c r="BH433" s="135"/>
      <c r="BI433" s="135"/>
      <c r="BJ433" s="135"/>
      <c r="BK433" s="135"/>
      <c r="BL433" s="135"/>
      <c r="BM433" s="135"/>
      <c r="BN433" s="135"/>
      <c r="BO433" s="135"/>
      <c r="BP433" s="135"/>
      <c r="BQ433" s="135"/>
      <c r="BR433" s="135"/>
      <c r="BS433" s="135"/>
      <c r="BT433" s="19"/>
      <c r="BU433" s="135"/>
      <c r="BV433" s="135"/>
      <c r="BW433" s="135"/>
      <c r="BX433" s="135"/>
      <c r="BY433" s="135"/>
      <c r="BZ433" s="136"/>
      <c r="CA433" s="136"/>
      <c r="CB433" s="135"/>
      <c r="CC433" s="135"/>
      <c r="CD433" s="135"/>
      <c r="CE433" s="135"/>
      <c r="CF433" s="135"/>
      <c r="CG433" s="135"/>
      <c r="CH433" s="135"/>
      <c r="CI433" s="135"/>
      <c r="CJ433" s="135"/>
      <c r="CK433" s="135"/>
      <c r="CL433" s="135"/>
      <c r="CM433" s="135"/>
      <c r="CN433" s="135"/>
      <c r="CO433" s="135"/>
      <c r="CP433" s="135"/>
      <c r="CQ433" s="135"/>
      <c r="CR433" s="135"/>
      <c r="CS433" s="135"/>
      <c r="CT433" s="135"/>
      <c r="CU433" s="135"/>
      <c r="CV433" s="136"/>
      <c r="CW433" s="136"/>
      <c r="CX433" s="135"/>
      <c r="CY433" s="135"/>
      <c r="CZ433" s="135"/>
      <c r="DA433" s="135"/>
      <c r="DB433" s="135"/>
      <c r="DC433" s="135"/>
      <c r="DD433" s="135"/>
      <c r="DE433" s="135"/>
      <c r="DF433" s="135"/>
      <c r="DG433" s="135"/>
      <c r="DH433" s="135"/>
      <c r="DI433" s="135"/>
      <c r="DJ433" s="135"/>
      <c r="DK433" s="135"/>
      <c r="DL433" s="135"/>
      <c r="DM433" s="135"/>
      <c r="DN433" s="135"/>
      <c r="DO433" s="135"/>
      <c r="DP433" s="135"/>
      <c r="DQ433" s="135"/>
      <c r="DR433" s="135"/>
      <c r="DS433" s="135"/>
      <c r="DT433" s="135"/>
      <c r="DU433" s="135"/>
      <c r="DV433" s="135"/>
      <c r="DW433" s="135"/>
      <c r="DX433" s="135"/>
      <c r="DY433" s="135"/>
      <c r="DZ433" s="135"/>
      <c r="EA433" s="135"/>
      <c r="EB433" s="135"/>
      <c r="EC433" s="135"/>
      <c r="ED433" s="135"/>
      <c r="EE433" s="135"/>
      <c r="EF433" s="135"/>
      <c r="EG433" s="135"/>
      <c r="EH433" s="135"/>
      <c r="EI433" s="135"/>
      <c r="EJ433" s="135"/>
      <c r="EK433" s="135"/>
      <c r="EL433" s="135"/>
      <c r="EM433" s="135"/>
      <c r="EN433" s="135"/>
      <c r="EO433" s="135"/>
      <c r="EP433" s="135"/>
      <c r="EQ433" s="135"/>
      <c r="ER433" s="135"/>
      <c r="ES433" s="135"/>
      <c r="ET433" s="135"/>
    </row>
    <row r="434" spans="2:150" x14ac:dyDescent="0.25"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60"/>
      <c r="O434" s="372"/>
      <c r="P434" s="367"/>
      <c r="Q434" s="367"/>
      <c r="R434" s="61">
        <v>850</v>
      </c>
      <c r="S434" s="14">
        <v>2436.172</v>
      </c>
      <c r="T434" s="14">
        <v>40.87997</v>
      </c>
      <c r="U434" s="252">
        <v>2420.9037525811777</v>
      </c>
      <c r="V434" s="253">
        <v>41.150386273067213</v>
      </c>
      <c r="W434" s="2">
        <f t="shared" si="93"/>
        <v>0.62673109365111668</v>
      </c>
      <c r="X434" s="37">
        <f t="shared" si="93"/>
        <v>0.66148843325279438</v>
      </c>
      <c r="Y434" s="215">
        <f t="shared" si="96"/>
        <v>233.11937924237333</v>
      </c>
      <c r="Z434" s="217">
        <f t="shared" si="96"/>
        <v>7.3124960739561179E-2</v>
      </c>
      <c r="AA434" s="223"/>
      <c r="AB434" s="63"/>
      <c r="AC434" s="372"/>
      <c r="AD434" s="367"/>
      <c r="AE434" s="367"/>
      <c r="AF434" s="61">
        <v>850</v>
      </c>
      <c r="AG434" s="14">
        <v>2637.058</v>
      </c>
      <c r="AH434" s="14">
        <v>40.972459999999998</v>
      </c>
      <c r="AI434" s="252">
        <v>2652.0859018530209</v>
      </c>
      <c r="AJ434" s="253">
        <v>41.220854436950312</v>
      </c>
      <c r="AK434" s="2">
        <f t="shared" si="94"/>
        <v>0.56987377042980936</v>
      </c>
      <c r="AL434" s="37">
        <f t="shared" si="94"/>
        <v>0.60624731087738815</v>
      </c>
      <c r="AM434" s="215">
        <f t="shared" si="97"/>
        <v>225.83783410402964</v>
      </c>
      <c r="AN434" s="217">
        <f t="shared" si="97"/>
        <v>6.1699796307863264E-2</v>
      </c>
      <c r="AO434" s="223"/>
      <c r="AP434" s="63"/>
      <c r="AQ434" s="372"/>
      <c r="AR434" s="367"/>
      <c r="AS434" s="367"/>
      <c r="AT434" s="61">
        <v>850</v>
      </c>
      <c r="AU434" s="14">
        <v>2412.9250000000002</v>
      </c>
      <c r="AV434" s="14">
        <v>40.835740000000001</v>
      </c>
      <c r="AW434" s="252">
        <v>2395.4434068939745</v>
      </c>
      <c r="AX434" s="253">
        <v>41.194012901827833</v>
      </c>
      <c r="AY434" s="2">
        <f t="shared" si="95"/>
        <v>0.72449798920503883</v>
      </c>
      <c r="AZ434" s="37">
        <f t="shared" si="95"/>
        <v>0.87735131487229434</v>
      </c>
      <c r="BA434" s="215">
        <f t="shared" si="98"/>
        <v>305.60609752464472</v>
      </c>
      <c r="BB434" s="217">
        <f t="shared" si="98"/>
        <v>0.12835947218413496</v>
      </c>
      <c r="BC434" s="223"/>
      <c r="BD434" s="63"/>
      <c r="BE434" s="135"/>
      <c r="BF434" s="135"/>
      <c r="BG434" s="135"/>
      <c r="BH434" s="135"/>
      <c r="BI434" s="135"/>
      <c r="BJ434" s="135"/>
      <c r="BK434" s="135"/>
      <c r="BL434" s="135"/>
      <c r="BM434" s="135"/>
      <c r="BN434" s="135"/>
      <c r="BO434" s="135"/>
      <c r="BP434" s="135"/>
      <c r="BQ434" s="135"/>
      <c r="BR434" s="19"/>
      <c r="BS434" s="135"/>
      <c r="BT434" s="19"/>
      <c r="BU434" s="135"/>
      <c r="BV434" s="135"/>
      <c r="BW434" s="135"/>
      <c r="BX434" s="136"/>
      <c r="BY434" s="136"/>
      <c r="BZ434" s="135"/>
      <c r="CA434" s="135"/>
      <c r="CB434" s="135"/>
      <c r="CC434" s="135"/>
      <c r="CD434" s="135"/>
      <c r="CE434" s="135"/>
      <c r="CF434" s="135"/>
      <c r="CG434" s="135"/>
      <c r="CH434" s="135"/>
      <c r="CI434" s="135"/>
      <c r="CJ434" s="135"/>
      <c r="CK434" s="135"/>
      <c r="CL434" s="135"/>
      <c r="CM434" s="135"/>
      <c r="CN434" s="135"/>
      <c r="CO434" s="135"/>
      <c r="CP434" s="135"/>
      <c r="CQ434" s="135"/>
      <c r="CR434" s="135"/>
      <c r="CS434" s="135"/>
      <c r="CT434" s="136"/>
      <c r="CU434" s="136"/>
      <c r="CV434" s="135"/>
      <c r="CW434" s="135"/>
      <c r="CX434" s="135"/>
      <c r="CY434" s="135"/>
      <c r="CZ434" s="135"/>
      <c r="DA434" s="135"/>
      <c r="DB434" s="135"/>
      <c r="DC434" s="135"/>
      <c r="DD434" s="135"/>
      <c r="DE434" s="135"/>
      <c r="DF434" s="135"/>
      <c r="DG434" s="135"/>
      <c r="DH434" s="135"/>
      <c r="DI434" s="135"/>
      <c r="DJ434" s="135"/>
      <c r="DK434" s="135"/>
      <c r="DL434" s="135"/>
      <c r="DM434" s="135"/>
      <c r="DN434" s="135"/>
      <c r="DO434" s="135"/>
      <c r="DP434" s="135"/>
      <c r="DQ434" s="135"/>
      <c r="DR434" s="135"/>
      <c r="DS434" s="135"/>
      <c r="DT434" s="135"/>
      <c r="DU434" s="135"/>
      <c r="DV434" s="135"/>
      <c r="DW434" s="135"/>
      <c r="DX434" s="135"/>
      <c r="DY434" s="135"/>
      <c r="DZ434" s="135"/>
      <c r="EA434" s="135"/>
      <c r="EB434" s="135"/>
      <c r="EC434" s="135"/>
      <c r="ED434" s="135"/>
      <c r="EE434" s="135"/>
      <c r="EF434" s="135"/>
      <c r="EG434" s="135"/>
      <c r="EH434" s="135"/>
      <c r="EI434" s="135"/>
      <c r="EJ434" s="135"/>
      <c r="EK434" s="135"/>
      <c r="EL434" s="135"/>
      <c r="EM434" s="135"/>
      <c r="EN434" s="135"/>
      <c r="EO434" s="135"/>
      <c r="EP434" s="135"/>
      <c r="EQ434" s="135"/>
      <c r="ER434" s="135"/>
    </row>
    <row r="435" spans="2:150" x14ac:dyDescent="0.25"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60"/>
      <c r="O435" s="372"/>
      <c r="P435" s="367"/>
      <c r="Q435" s="367"/>
      <c r="R435" s="61">
        <v>900</v>
      </c>
      <c r="S435" s="14">
        <v>2419.94</v>
      </c>
      <c r="T435" s="14">
        <v>40.352119999999999</v>
      </c>
      <c r="U435" s="252">
        <v>2406.6818363102934</v>
      </c>
      <c r="V435" s="253">
        <v>40.6115325024047</v>
      </c>
      <c r="W435" s="2">
        <f t="shared" si="93"/>
        <v>0.54787158729995933</v>
      </c>
      <c r="X435" s="37">
        <f t="shared" si="93"/>
        <v>0.64287205332631914</v>
      </c>
      <c r="Y435" s="215">
        <f t="shared" si="96"/>
        <v>175.77890442305545</v>
      </c>
      <c r="Z435" s="217">
        <f t="shared" si="96"/>
        <v>6.7294846403868624E-2</v>
      </c>
      <c r="AA435" s="223"/>
      <c r="AB435" s="63"/>
      <c r="AC435" s="372"/>
      <c r="AD435" s="367"/>
      <c r="AE435" s="367"/>
      <c r="AF435" s="61">
        <v>900</v>
      </c>
      <c r="AG435" s="14">
        <v>2619.5239999999999</v>
      </c>
      <c r="AH435" s="14">
        <v>40.448430000000002</v>
      </c>
      <c r="AI435" s="252">
        <v>2638.4312075402704</v>
      </c>
      <c r="AJ435" s="253">
        <v>40.683775577685154</v>
      </c>
      <c r="AK435" s="2">
        <f t="shared" si="94"/>
        <v>0.721780275358062</v>
      </c>
      <c r="AL435" s="37">
        <f t="shared" si="94"/>
        <v>0.58184106944361458</v>
      </c>
      <c r="AM435" s="215">
        <f t="shared" si="97"/>
        <v>357.48249697086237</v>
      </c>
      <c r="AN435" s="217">
        <f t="shared" si="97"/>
        <v>5.5387540935957845E-2</v>
      </c>
      <c r="AO435" s="223"/>
      <c r="AP435" s="63"/>
      <c r="AQ435" s="372"/>
      <c r="AR435" s="367"/>
      <c r="AS435" s="367"/>
      <c r="AT435" s="61">
        <v>900</v>
      </c>
      <c r="AU435" s="14">
        <v>2396.8420000000001</v>
      </c>
      <c r="AV435" s="14">
        <v>40.282359999999997</v>
      </c>
      <c r="AW435" s="252">
        <v>2381.1518661329501</v>
      </c>
      <c r="AX435" s="253">
        <v>40.656126951508128</v>
      </c>
      <c r="AY435" s="2">
        <f t="shared" si="95"/>
        <v>0.65461694459000674</v>
      </c>
      <c r="AZ435" s="37">
        <f t="shared" si="95"/>
        <v>0.92786756165262119</v>
      </c>
      <c r="BA435" s="215">
        <f t="shared" si="98"/>
        <v>246.18030076594965</v>
      </c>
      <c r="BB435" s="217">
        <f t="shared" si="98"/>
        <v>0.13970173403968139</v>
      </c>
      <c r="BC435" s="223"/>
      <c r="BD435" s="63"/>
      <c r="BE435" s="135"/>
      <c r="BF435" s="135"/>
      <c r="BG435" s="135"/>
      <c r="BH435" s="135"/>
      <c r="BI435" s="135"/>
      <c r="BJ435" s="135"/>
      <c r="BK435" s="135"/>
      <c r="BL435" s="135"/>
      <c r="BM435" s="135"/>
      <c r="BN435" s="135"/>
      <c r="BO435" s="135"/>
      <c r="BP435" s="135"/>
      <c r="BQ435" s="135"/>
      <c r="BR435" s="135"/>
      <c r="BS435" s="135"/>
      <c r="BT435" s="19"/>
      <c r="BU435" s="135"/>
      <c r="BV435" s="135"/>
      <c r="BW435" s="135"/>
      <c r="BX435" s="135"/>
      <c r="BY435" s="135"/>
      <c r="BZ435" s="136"/>
      <c r="CA435" s="136"/>
      <c r="CB435" s="135"/>
      <c r="CC435" s="135"/>
      <c r="CD435" s="135"/>
      <c r="CE435" s="135"/>
      <c r="CF435" s="135"/>
      <c r="CG435" s="135"/>
      <c r="CH435" s="135"/>
      <c r="CI435" s="135"/>
      <c r="CJ435" s="135"/>
      <c r="CK435" s="135"/>
      <c r="CL435" s="135"/>
      <c r="CM435" s="135"/>
      <c r="CN435" s="135"/>
      <c r="CO435" s="135"/>
      <c r="CP435" s="135"/>
      <c r="CQ435" s="135"/>
      <c r="CR435" s="135"/>
      <c r="CS435" s="135"/>
      <c r="CT435" s="135"/>
      <c r="CU435" s="135"/>
      <c r="CV435" s="136"/>
      <c r="CW435" s="136"/>
      <c r="CX435" s="135"/>
      <c r="CY435" s="135"/>
      <c r="CZ435" s="135"/>
      <c r="DA435" s="135"/>
      <c r="DB435" s="135"/>
      <c r="DC435" s="135"/>
      <c r="DD435" s="135"/>
      <c r="DE435" s="135"/>
      <c r="DF435" s="135"/>
      <c r="DG435" s="135"/>
      <c r="DH435" s="135"/>
      <c r="DI435" s="135"/>
      <c r="DJ435" s="135"/>
      <c r="DK435" s="135"/>
      <c r="DL435" s="135"/>
      <c r="DM435" s="135"/>
      <c r="DN435" s="135"/>
      <c r="DO435" s="135"/>
      <c r="DP435" s="135"/>
      <c r="DQ435" s="135"/>
      <c r="DR435" s="135"/>
      <c r="DS435" s="135"/>
      <c r="DT435" s="135"/>
      <c r="DU435" s="135"/>
      <c r="DV435" s="135"/>
      <c r="DW435" s="135"/>
      <c r="DX435" s="135"/>
      <c r="DY435" s="135"/>
      <c r="DZ435" s="135"/>
      <c r="EA435" s="135"/>
      <c r="EB435" s="135"/>
      <c r="EC435" s="135"/>
      <c r="ED435" s="135"/>
      <c r="EE435" s="135"/>
      <c r="EF435" s="135"/>
      <c r="EG435" s="135"/>
      <c r="EH435" s="135"/>
      <c r="EI435" s="135"/>
      <c r="EJ435" s="135"/>
      <c r="EK435" s="135"/>
      <c r="EL435" s="135"/>
      <c r="EM435" s="135"/>
      <c r="EN435" s="135"/>
      <c r="EO435" s="135"/>
      <c r="EP435" s="135"/>
      <c r="EQ435" s="135"/>
      <c r="ER435" s="135"/>
      <c r="ES435" s="135"/>
      <c r="ET435" s="135"/>
    </row>
    <row r="436" spans="2:150" x14ac:dyDescent="0.25"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60"/>
      <c r="O436" s="372"/>
      <c r="P436" s="367"/>
      <c r="Q436" s="367"/>
      <c r="R436" s="61">
        <v>950</v>
      </c>
      <c r="S436" s="14">
        <v>2405.6529999999998</v>
      </c>
      <c r="T436" s="14">
        <v>39.866810000000001</v>
      </c>
      <c r="U436" s="252">
        <v>2392.4994652835721</v>
      </c>
      <c r="V436" s="253">
        <v>40.070026991795615</v>
      </c>
      <c r="W436" s="2">
        <f t="shared" si="93"/>
        <v>0.54677606107063892</v>
      </c>
      <c r="X436" s="37">
        <f t="shared" si="93"/>
        <v>0.50973978553993637</v>
      </c>
      <c r="Y436" s="215">
        <f t="shared" si="96"/>
        <v>173.01547553626762</v>
      </c>
      <c r="Z436" s="217">
        <f t="shared" si="96"/>
        <v>4.1297145754458614E-2</v>
      </c>
      <c r="AA436" s="223"/>
      <c r="AB436" s="63"/>
      <c r="AC436" s="372"/>
      <c r="AD436" s="367"/>
      <c r="AE436" s="367"/>
      <c r="AF436" s="61">
        <v>950</v>
      </c>
      <c r="AG436" s="14">
        <v>2604.0880000000002</v>
      </c>
      <c r="AH436" s="14">
        <v>39.966900000000003</v>
      </c>
      <c r="AI436" s="252">
        <v>2624.8172270868859</v>
      </c>
      <c r="AJ436" s="253">
        <v>40.143844422396171</v>
      </c>
      <c r="AK436" s="2">
        <f t="shared" si="94"/>
        <v>0.79602636650088854</v>
      </c>
      <c r="AL436" s="37">
        <f t="shared" si="94"/>
        <v>0.44272741292461626</v>
      </c>
      <c r="AM436" s="215">
        <f t="shared" si="97"/>
        <v>429.70085561967403</v>
      </c>
      <c r="AN436" s="217">
        <f t="shared" si="97"/>
        <v>3.1309328617113691E-2</v>
      </c>
      <c r="AO436" s="223"/>
      <c r="AP436" s="63"/>
      <c r="AQ436" s="372"/>
      <c r="AR436" s="367"/>
      <c r="AS436" s="367"/>
      <c r="AT436" s="61">
        <v>950</v>
      </c>
      <c r="AU436" s="14">
        <v>2382.6880000000001</v>
      </c>
      <c r="AV436" s="14">
        <v>39.793080000000003</v>
      </c>
      <c r="AW436" s="252">
        <v>2366.8995620523183</v>
      </c>
      <c r="AX436" s="253">
        <v>40.115443608270219</v>
      </c>
      <c r="AY436" s="2">
        <f t="shared" si="95"/>
        <v>0.66263136204495987</v>
      </c>
      <c r="AZ436" s="37">
        <f t="shared" si="95"/>
        <v>0.81009966624904561</v>
      </c>
      <c r="BA436" s="215">
        <f t="shared" si="98"/>
        <v>249.27477282779913</v>
      </c>
      <c r="BB436" s="217">
        <f t="shared" si="98"/>
        <v>0.10391829593699309</v>
      </c>
      <c r="BC436" s="223"/>
      <c r="BD436" s="63"/>
      <c r="BE436" s="135"/>
      <c r="BF436" s="135"/>
      <c r="BG436" s="135"/>
      <c r="BH436" s="135"/>
      <c r="BI436" s="135"/>
      <c r="BJ436" s="135"/>
      <c r="BK436" s="135"/>
      <c r="BL436" s="135"/>
      <c r="BM436" s="135"/>
      <c r="BN436" s="135"/>
      <c r="BO436" s="135"/>
      <c r="BP436" s="135"/>
      <c r="BQ436" s="135"/>
      <c r="BR436" s="135"/>
      <c r="BS436" s="135"/>
      <c r="BT436" s="19"/>
      <c r="BU436" s="135"/>
      <c r="BV436" s="135"/>
      <c r="BW436" s="135"/>
      <c r="BX436" s="135"/>
      <c r="BY436" s="135"/>
      <c r="BZ436" s="136"/>
      <c r="CA436" s="136"/>
      <c r="CB436" s="135"/>
      <c r="CC436" s="135"/>
      <c r="CD436" s="135"/>
      <c r="CE436" s="135"/>
      <c r="CF436" s="135"/>
      <c r="CG436" s="135"/>
      <c r="CH436" s="135"/>
      <c r="CI436" s="135"/>
      <c r="CJ436" s="135"/>
      <c r="CK436" s="135"/>
      <c r="CL436" s="135"/>
      <c r="CM436" s="135"/>
      <c r="CN436" s="135"/>
      <c r="CO436" s="135"/>
      <c r="CP436" s="135"/>
      <c r="CQ436" s="135"/>
      <c r="CR436" s="135"/>
      <c r="CS436" s="135"/>
      <c r="CT436" s="135"/>
      <c r="CU436" s="135"/>
      <c r="CV436" s="136"/>
      <c r="CW436" s="136"/>
      <c r="CX436" s="135"/>
      <c r="CY436" s="135"/>
      <c r="CZ436" s="135"/>
      <c r="DA436" s="135"/>
      <c r="DB436" s="135"/>
      <c r="DC436" s="135"/>
      <c r="DD436" s="135"/>
      <c r="DE436" s="135"/>
      <c r="DF436" s="135"/>
      <c r="DG436" s="135"/>
      <c r="DH436" s="135"/>
      <c r="DI436" s="135"/>
      <c r="DJ436" s="135"/>
      <c r="DK436" s="135"/>
      <c r="DL436" s="135"/>
      <c r="DM436" s="135"/>
      <c r="DN436" s="135"/>
      <c r="DO436" s="135"/>
      <c r="DP436" s="135"/>
      <c r="DQ436" s="135"/>
      <c r="DR436" s="135"/>
      <c r="DS436" s="135"/>
      <c r="DT436" s="135"/>
      <c r="DU436" s="135"/>
      <c r="DV436" s="135"/>
      <c r="DW436" s="135"/>
      <c r="DX436" s="135"/>
      <c r="DY436" s="135"/>
      <c r="DZ436" s="135"/>
      <c r="EA436" s="135"/>
      <c r="EB436" s="135"/>
      <c r="EC436" s="135"/>
      <c r="ED436" s="135"/>
      <c r="EE436" s="135"/>
      <c r="EF436" s="135"/>
      <c r="EG436" s="135"/>
      <c r="EH436" s="135"/>
      <c r="EI436" s="135"/>
      <c r="EJ436" s="135"/>
      <c r="EK436" s="135"/>
      <c r="EL436" s="135"/>
      <c r="EM436" s="135"/>
      <c r="EN436" s="135"/>
      <c r="EO436" s="135"/>
      <c r="EP436" s="135"/>
      <c r="EQ436" s="135"/>
      <c r="ER436" s="135"/>
      <c r="ES436" s="135"/>
      <c r="ET436" s="135"/>
    </row>
    <row r="437" spans="2:150" x14ac:dyDescent="0.25"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60"/>
      <c r="O437" s="372"/>
      <c r="P437" s="367"/>
      <c r="Q437" s="367"/>
      <c r="R437" s="61">
        <v>1000</v>
      </c>
      <c r="S437" s="14">
        <v>2391.4050000000002</v>
      </c>
      <c r="T437" s="14">
        <v>39.375729999999997</v>
      </c>
      <c r="U437" s="252">
        <v>2378.3571075008304</v>
      </c>
      <c r="V437" s="253">
        <v>39.526338525265253</v>
      </c>
      <c r="W437" s="2">
        <f t="shared" si="93"/>
        <v>0.54561617539353835</v>
      </c>
      <c r="X437" s="37">
        <f t="shared" si="93"/>
        <v>0.38249075068641364</v>
      </c>
      <c r="Y437" s="215">
        <f t="shared" si="96"/>
        <v>170.24749866989276</v>
      </c>
      <c r="Z437" s="217">
        <f t="shared" si="96"/>
        <v>2.2682927882575064E-2</v>
      </c>
      <c r="AA437" s="223"/>
      <c r="AB437" s="63"/>
      <c r="AC437" s="372"/>
      <c r="AD437" s="367"/>
      <c r="AE437" s="367"/>
      <c r="AF437" s="61">
        <v>1000</v>
      </c>
      <c r="AG437" s="14">
        <v>2588.69</v>
      </c>
      <c r="AH437" s="14">
        <v>39.476930000000003</v>
      </c>
      <c r="AI437" s="252">
        <v>2611.2444593400073</v>
      </c>
      <c r="AJ437" s="253">
        <v>39.601552598048293</v>
      </c>
      <c r="AK437" s="2">
        <f t="shared" si="94"/>
        <v>0.87126922652025818</v>
      </c>
      <c r="AL437" s="37">
        <f t="shared" si="94"/>
        <v>0.31568462402798408</v>
      </c>
      <c r="AM437" s="215">
        <f t="shared" si="97"/>
        <v>508.70363612004115</v>
      </c>
      <c r="AN437" s="217">
        <f t="shared" si="97"/>
        <v>1.5530791944305768E-2</v>
      </c>
      <c r="AO437" s="223"/>
      <c r="AP437" s="63"/>
      <c r="AQ437" s="372"/>
      <c r="AR437" s="367"/>
      <c r="AS437" s="367"/>
      <c r="AT437" s="61">
        <v>1000</v>
      </c>
      <c r="AU437" s="14">
        <v>2368.5729999999999</v>
      </c>
      <c r="AV437" s="14">
        <v>39.302379999999999</v>
      </c>
      <c r="AW437" s="252">
        <v>2352.6869821661448</v>
      </c>
      <c r="AX437" s="253">
        <v>39.572449229015234</v>
      </c>
      <c r="AY437" s="2">
        <f t="shared" si="95"/>
        <v>0.67069994607956018</v>
      </c>
      <c r="AZ437" s="37">
        <f t="shared" si="95"/>
        <v>0.6871574419036065</v>
      </c>
      <c r="BA437" s="215">
        <f t="shared" si="98"/>
        <v>252.36556261755979</v>
      </c>
      <c r="BB437" s="217">
        <f t="shared" si="98"/>
        <v>7.2937388460883268E-2</v>
      </c>
      <c r="BC437" s="223"/>
      <c r="BD437" s="63"/>
      <c r="BE437" s="135"/>
      <c r="BF437" s="135"/>
      <c r="BG437" s="135"/>
      <c r="BH437" s="135"/>
      <c r="BI437" s="135"/>
      <c r="BJ437" s="135"/>
      <c r="BK437" s="135"/>
      <c r="BL437" s="135"/>
      <c r="BM437" s="135"/>
      <c r="BN437" s="135"/>
      <c r="BO437" s="135"/>
      <c r="BP437" s="135"/>
      <c r="BQ437" s="135"/>
      <c r="BR437" s="135"/>
      <c r="BS437" s="135"/>
      <c r="BT437" s="19"/>
      <c r="BU437" s="135"/>
      <c r="BV437" s="135"/>
      <c r="BW437" s="135"/>
      <c r="BX437" s="135"/>
      <c r="BY437" s="135"/>
      <c r="BZ437" s="136"/>
      <c r="CA437" s="136"/>
      <c r="CB437" s="135"/>
      <c r="CC437" s="135"/>
      <c r="CD437" s="135"/>
      <c r="CE437" s="135"/>
      <c r="CF437" s="135"/>
      <c r="CG437" s="135"/>
      <c r="CH437" s="135"/>
      <c r="CI437" s="135"/>
      <c r="CJ437" s="135"/>
      <c r="CK437" s="135"/>
      <c r="CL437" s="135"/>
      <c r="CM437" s="135"/>
      <c r="CN437" s="135"/>
      <c r="CO437" s="135"/>
      <c r="CP437" s="135"/>
      <c r="CQ437" s="135"/>
      <c r="CR437" s="135"/>
      <c r="CS437" s="135"/>
      <c r="CT437" s="135"/>
      <c r="CU437" s="135"/>
      <c r="CV437" s="136"/>
      <c r="CW437" s="136"/>
      <c r="CX437" s="135"/>
      <c r="CY437" s="135"/>
      <c r="CZ437" s="135"/>
      <c r="DA437" s="135"/>
      <c r="DB437" s="135"/>
      <c r="DC437" s="135"/>
      <c r="DD437" s="135"/>
      <c r="DE437" s="135"/>
      <c r="DF437" s="135"/>
      <c r="DG437" s="135"/>
      <c r="DH437" s="135"/>
      <c r="DI437" s="135"/>
      <c r="DJ437" s="135"/>
      <c r="DK437" s="135"/>
      <c r="DL437" s="135"/>
      <c r="DM437" s="135"/>
      <c r="DN437" s="135"/>
      <c r="DO437" s="135"/>
      <c r="DP437" s="135"/>
      <c r="DQ437" s="135"/>
      <c r="DR437" s="135"/>
      <c r="DS437" s="135"/>
      <c r="DT437" s="135"/>
      <c r="DU437" s="135"/>
      <c r="DV437" s="135"/>
      <c r="DW437" s="135"/>
      <c r="DX437" s="135"/>
      <c r="DY437" s="135"/>
      <c r="DZ437" s="135"/>
      <c r="EA437" s="135"/>
      <c r="EB437" s="135"/>
      <c r="EC437" s="135"/>
      <c r="ED437" s="135"/>
      <c r="EE437" s="135"/>
      <c r="EF437" s="135"/>
      <c r="EG437" s="135"/>
      <c r="EH437" s="135"/>
      <c r="EI437" s="135"/>
      <c r="EJ437" s="135"/>
      <c r="EK437" s="135"/>
      <c r="EL437" s="135"/>
      <c r="EM437" s="135"/>
      <c r="EN437" s="135"/>
      <c r="EO437" s="135"/>
      <c r="EP437" s="135"/>
      <c r="EQ437" s="135"/>
      <c r="ER437" s="135"/>
      <c r="ES437" s="135"/>
      <c r="ET437" s="135"/>
    </row>
    <row r="438" spans="2:150" x14ac:dyDescent="0.25"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60"/>
      <c r="O438" s="372"/>
      <c r="P438" s="367"/>
      <c r="Q438" s="367"/>
      <c r="R438" s="61">
        <v>1050</v>
      </c>
      <c r="S438" s="14">
        <v>2377.1950000000002</v>
      </c>
      <c r="T438" s="14">
        <v>38.887140000000002</v>
      </c>
      <c r="U438" s="252">
        <v>2364.2551668448564</v>
      </c>
      <c r="V438" s="253">
        <v>38.980853381735422</v>
      </c>
      <c r="W438" s="2">
        <f t="shared" si="93"/>
        <v>0.54433200284973626</v>
      </c>
      <c r="X438" s="37">
        <f t="shared" si="93"/>
        <v>0.24098810489899597</v>
      </c>
      <c r="Y438" s="215">
        <f t="shared" si="96"/>
        <v>167.43928208295844</v>
      </c>
      <c r="Z438" s="217">
        <f t="shared" si="96"/>
        <v>8.7821979162884447E-3</v>
      </c>
      <c r="AA438" s="223"/>
      <c r="AB438" s="63"/>
      <c r="AC438" s="372"/>
      <c r="AD438" s="367"/>
      <c r="AE438" s="367"/>
      <c r="AF438" s="61">
        <v>1050</v>
      </c>
      <c r="AG438" s="14">
        <v>2573.3310000000001</v>
      </c>
      <c r="AH438" s="14">
        <v>38.987699999999997</v>
      </c>
      <c r="AI438" s="252">
        <v>2597.7133359255195</v>
      </c>
      <c r="AJ438" s="253">
        <v>39.057307397718667</v>
      </c>
      <c r="AK438" s="2">
        <f t="shared" si="94"/>
        <v>0.947500959865611</v>
      </c>
      <c r="AL438" s="37">
        <f t="shared" si="94"/>
        <v>0.17853681473559604</v>
      </c>
      <c r="AM438" s="215">
        <f t="shared" si="97"/>
        <v>594.49830518487045</v>
      </c>
      <c r="AN438" s="217">
        <f t="shared" si="97"/>
        <v>4.8451898171651018E-3</v>
      </c>
      <c r="AO438" s="223"/>
      <c r="AP438" s="63"/>
      <c r="AQ438" s="372"/>
      <c r="AR438" s="367"/>
      <c r="AS438" s="367"/>
      <c r="AT438" s="61">
        <v>1050</v>
      </c>
      <c r="AU438" s="14">
        <v>2354.4960000000001</v>
      </c>
      <c r="AV438" s="14">
        <v>38.815370000000001</v>
      </c>
      <c r="AW438" s="252">
        <v>2338.5145474728852</v>
      </c>
      <c r="AX438" s="253">
        <v>39.027545999099331</v>
      </c>
      <c r="AY438" s="2">
        <f t="shared" si="95"/>
        <v>0.67876320567607351</v>
      </c>
      <c r="AZ438" s="37">
        <f t="shared" si="95"/>
        <v>0.54662882023108295</v>
      </c>
      <c r="BA438" s="215">
        <f t="shared" si="98"/>
        <v>255.40682487642803</v>
      </c>
      <c r="BB438" s="217">
        <f t="shared" si="98"/>
        <v>4.5018654593798765E-2</v>
      </c>
      <c r="BC438" s="223"/>
      <c r="BD438" s="63"/>
      <c r="BE438" s="135"/>
      <c r="BF438" s="135"/>
      <c r="BG438" s="135"/>
      <c r="BH438" s="135"/>
      <c r="BI438" s="135"/>
      <c r="BJ438" s="135"/>
      <c r="BK438" s="135"/>
      <c r="BL438" s="135"/>
      <c r="BM438" s="135"/>
      <c r="BN438" s="135"/>
      <c r="BO438" s="135"/>
      <c r="BP438" s="135"/>
      <c r="BQ438" s="135"/>
      <c r="BR438" s="135"/>
      <c r="BS438" s="135"/>
      <c r="BT438" s="19"/>
      <c r="BU438" s="135"/>
      <c r="BV438" s="135"/>
      <c r="BW438" s="135"/>
      <c r="BX438" s="135"/>
      <c r="BY438" s="135"/>
      <c r="BZ438" s="136"/>
      <c r="CA438" s="136"/>
      <c r="CB438" s="135"/>
      <c r="CC438" s="135"/>
      <c r="CD438" s="135"/>
      <c r="CE438" s="135"/>
      <c r="CF438" s="135"/>
      <c r="CG438" s="135"/>
      <c r="CH438" s="135"/>
      <c r="CI438" s="135"/>
      <c r="CJ438" s="135"/>
      <c r="CK438" s="135"/>
      <c r="CL438" s="135"/>
      <c r="CM438" s="135"/>
      <c r="CN438" s="135"/>
      <c r="CO438" s="135"/>
      <c r="CP438" s="135"/>
      <c r="CQ438" s="135"/>
      <c r="CR438" s="135"/>
      <c r="CS438" s="135"/>
      <c r="CT438" s="135"/>
      <c r="CU438" s="135"/>
      <c r="CV438" s="136"/>
      <c r="CW438" s="136"/>
      <c r="CX438" s="135"/>
      <c r="CY438" s="135"/>
      <c r="CZ438" s="135"/>
      <c r="DA438" s="135"/>
      <c r="DB438" s="135"/>
      <c r="DC438" s="135"/>
      <c r="DD438" s="135"/>
      <c r="DE438" s="135"/>
      <c r="DF438" s="135"/>
      <c r="DG438" s="135"/>
      <c r="DH438" s="135"/>
      <c r="DI438" s="135"/>
      <c r="DJ438" s="135"/>
      <c r="DK438" s="135"/>
      <c r="DL438" s="135"/>
      <c r="DM438" s="135"/>
      <c r="DN438" s="135"/>
      <c r="DO438" s="135"/>
      <c r="DP438" s="135"/>
      <c r="DQ438" s="135"/>
      <c r="DR438" s="135"/>
      <c r="DS438" s="135"/>
      <c r="DT438" s="135"/>
      <c r="DU438" s="135"/>
      <c r="DV438" s="135"/>
      <c r="DW438" s="135"/>
      <c r="DX438" s="135"/>
      <c r="DY438" s="135"/>
      <c r="DZ438" s="135"/>
      <c r="EA438" s="135"/>
      <c r="EB438" s="135"/>
      <c r="EC438" s="135"/>
      <c r="ED438" s="135"/>
      <c r="EE438" s="135"/>
      <c r="EF438" s="135"/>
      <c r="EG438" s="135"/>
      <c r="EH438" s="135"/>
      <c r="EI438" s="135"/>
      <c r="EJ438" s="135"/>
      <c r="EK438" s="135"/>
      <c r="EL438" s="135"/>
      <c r="EM438" s="135"/>
      <c r="EN438" s="135"/>
      <c r="EO438" s="135"/>
      <c r="EP438" s="135"/>
      <c r="EQ438" s="135"/>
      <c r="ER438" s="135"/>
      <c r="ES438" s="135"/>
      <c r="ET438" s="135"/>
    </row>
    <row r="439" spans="2:150" x14ac:dyDescent="0.25"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60"/>
      <c r="O439" s="372"/>
      <c r="P439" s="367"/>
      <c r="Q439" s="367"/>
      <c r="R439" s="61">
        <v>1100</v>
      </c>
      <c r="S439" s="14">
        <v>2363.0140000000001</v>
      </c>
      <c r="T439" s="14">
        <v>38.401449999999997</v>
      </c>
      <c r="U439" s="252">
        <v>2350.1939944114379</v>
      </c>
      <c r="V439" s="253">
        <v>38.433889783236104</v>
      </c>
      <c r="W439" s="2">
        <f t="shared" si="93"/>
        <v>0.5425277035414201</v>
      </c>
      <c r="X439" s="37">
        <f t="shared" si="93"/>
        <v>8.447541235059404E-2</v>
      </c>
      <c r="Y439" s="215">
        <f t="shared" si="96"/>
        <v>164.35254329076741</v>
      </c>
      <c r="Z439" s="217">
        <f t="shared" si="96"/>
        <v>1.0523395364056211E-3</v>
      </c>
      <c r="AA439" s="223"/>
      <c r="AB439" s="63"/>
      <c r="AC439" s="372"/>
      <c r="AD439" s="367"/>
      <c r="AE439" s="367"/>
      <c r="AF439" s="61">
        <v>1100</v>
      </c>
      <c r="AG439" s="14">
        <v>2557.9989999999998</v>
      </c>
      <c r="AH439" s="14">
        <v>38.502940000000002</v>
      </c>
      <c r="AI439" s="252">
        <v>2584.2242328250163</v>
      </c>
      <c r="AJ439" s="253">
        <v>38.511446180019661</v>
      </c>
      <c r="AK439" s="2">
        <f t="shared" si="94"/>
        <v>1.0252245143573755</v>
      </c>
      <c r="AL439" s="37">
        <f t="shared" si="94"/>
        <v>2.2092287029661671E-2</v>
      </c>
      <c r="AM439" s="215">
        <f t="shared" si="97"/>
        <v>687.76283672632394</v>
      </c>
      <c r="AN439" s="217">
        <f t="shared" si="97"/>
        <v>7.2355098526836044E-5</v>
      </c>
      <c r="AO439" s="223"/>
      <c r="AP439" s="63"/>
      <c r="AQ439" s="372"/>
      <c r="AR439" s="367"/>
      <c r="AS439" s="367"/>
      <c r="AT439" s="61">
        <v>1100</v>
      </c>
      <c r="AU439" s="14">
        <v>2340.4459999999999</v>
      </c>
      <c r="AV439" s="14">
        <v>38.32987</v>
      </c>
      <c r="AW439" s="252">
        <v>2324.3826240115031</v>
      </c>
      <c r="AX439" s="253">
        <v>38.481066424685665</v>
      </c>
      <c r="AY439" s="2">
        <f t="shared" si="95"/>
        <v>0.6863382444413062</v>
      </c>
      <c r="AZ439" s="37">
        <f t="shared" si="95"/>
        <v>0.39446109440408994</v>
      </c>
      <c r="BA439" s="215">
        <f t="shared" si="98"/>
        <v>258.03204814781469</v>
      </c>
      <c r="BB439" s="217">
        <f t="shared" si="98"/>
        <v>2.2860358837727957E-2</v>
      </c>
      <c r="BC439" s="223"/>
      <c r="BD439" s="63"/>
      <c r="BE439" s="135"/>
      <c r="BF439" s="135"/>
      <c r="BG439" s="135"/>
      <c r="BH439" s="135"/>
      <c r="BI439" s="135"/>
      <c r="BJ439" s="135"/>
      <c r="BK439" s="135"/>
      <c r="BL439" s="135"/>
      <c r="BM439" s="135"/>
      <c r="BN439" s="135"/>
      <c r="BO439" s="135"/>
      <c r="BP439" s="135"/>
      <c r="BQ439" s="135"/>
      <c r="BR439" s="135"/>
      <c r="BS439" s="135"/>
      <c r="BT439" s="19"/>
      <c r="BU439" s="135"/>
      <c r="BV439" s="135"/>
      <c r="BW439" s="135"/>
      <c r="BX439" s="135"/>
      <c r="BY439" s="135"/>
      <c r="BZ439" s="136"/>
      <c r="CA439" s="136"/>
      <c r="CB439" s="135"/>
      <c r="CC439" s="135"/>
      <c r="CD439" s="135"/>
      <c r="CE439" s="135"/>
      <c r="CF439" s="135"/>
      <c r="CG439" s="135"/>
      <c r="CH439" s="135"/>
      <c r="CI439" s="135"/>
      <c r="CJ439" s="135"/>
      <c r="CK439" s="135"/>
      <c r="CL439" s="135"/>
      <c r="CM439" s="135"/>
      <c r="CN439" s="135"/>
      <c r="CO439" s="135"/>
      <c r="CP439" s="135"/>
      <c r="CQ439" s="135"/>
      <c r="CR439" s="135"/>
      <c r="CS439" s="135"/>
      <c r="CT439" s="135"/>
      <c r="CU439" s="135"/>
      <c r="CV439" s="136"/>
      <c r="CW439" s="136"/>
      <c r="CX439" s="135"/>
      <c r="CY439" s="135"/>
      <c r="CZ439" s="135"/>
      <c r="DA439" s="135"/>
      <c r="DB439" s="135"/>
      <c r="DC439" s="135"/>
      <c r="DD439" s="135"/>
      <c r="DE439" s="135"/>
      <c r="DF439" s="135"/>
      <c r="DG439" s="135"/>
      <c r="DH439" s="135"/>
      <c r="DI439" s="135"/>
      <c r="DJ439" s="135"/>
      <c r="DK439" s="135"/>
      <c r="DL439" s="135"/>
      <c r="DM439" s="135"/>
      <c r="DN439" s="135"/>
      <c r="DO439" s="135"/>
      <c r="DP439" s="135"/>
      <c r="DQ439" s="135"/>
      <c r="DR439" s="135"/>
      <c r="DS439" s="135"/>
      <c r="DT439" s="135"/>
      <c r="DU439" s="135"/>
      <c r="DV439" s="135"/>
      <c r="DW439" s="135"/>
      <c r="DX439" s="135"/>
      <c r="DY439" s="135"/>
      <c r="DZ439" s="135"/>
      <c r="EA439" s="135"/>
      <c r="EB439" s="135"/>
      <c r="EC439" s="135"/>
      <c r="ED439" s="135"/>
      <c r="EE439" s="135"/>
      <c r="EF439" s="135"/>
      <c r="EG439" s="135"/>
      <c r="EH439" s="135"/>
      <c r="EI439" s="135"/>
      <c r="EJ439" s="135"/>
      <c r="EK439" s="135"/>
      <c r="EL439" s="135"/>
      <c r="EM439" s="135"/>
      <c r="EN439" s="135"/>
      <c r="EO439" s="135"/>
      <c r="EP439" s="135"/>
      <c r="EQ439" s="135"/>
      <c r="ER439" s="135"/>
      <c r="ES439" s="135"/>
      <c r="ET439" s="135"/>
    </row>
    <row r="440" spans="2:150" x14ac:dyDescent="0.25"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60"/>
      <c r="O440" s="372"/>
      <c r="P440" s="367"/>
      <c r="Q440" s="367"/>
      <c r="R440" s="61">
        <v>1150</v>
      </c>
      <c r="S440" s="14">
        <v>2348.877</v>
      </c>
      <c r="T440" s="14">
        <v>37.914439999999999</v>
      </c>
      <c r="U440" s="252">
        <v>2336.1738978555413</v>
      </c>
      <c r="V440" s="253">
        <v>37.885709825052835</v>
      </c>
      <c r="W440" s="2">
        <f t="shared" si="93"/>
        <v>0.54081597905972201</v>
      </c>
      <c r="X440" s="37">
        <f t="shared" si="93"/>
        <v>7.5776339956923511E-2</v>
      </c>
      <c r="Y440" s="215">
        <f t="shared" si="96"/>
        <v>161.36880409254934</v>
      </c>
      <c r="Z440" s="217">
        <f t="shared" si="96"/>
        <v>8.2542295249463788E-4</v>
      </c>
      <c r="AA440" s="223"/>
      <c r="AB440" s="63"/>
      <c r="AC440" s="372"/>
      <c r="AD440" s="367"/>
      <c r="AE440" s="367"/>
      <c r="AF440" s="61">
        <v>1150</v>
      </c>
      <c r="AG440" s="14">
        <v>2542.7130000000002</v>
      </c>
      <c r="AH440" s="14">
        <v>38.017020000000002</v>
      </c>
      <c r="AI440" s="252">
        <v>2570.7774799763301</v>
      </c>
      <c r="AJ440" s="253">
        <v>37.964248320640102</v>
      </c>
      <c r="AK440" s="2">
        <f t="shared" si="94"/>
        <v>1.1037218898212242</v>
      </c>
      <c r="AL440" s="37">
        <f t="shared" si="94"/>
        <v>0.13881066785323992</v>
      </c>
      <c r="AM440" s="215">
        <f t="shared" si="97"/>
        <v>787.61503634182463</v>
      </c>
      <c r="AN440" s="217">
        <f t="shared" si="97"/>
        <v>2.7848501424640737E-3</v>
      </c>
      <c r="AO440" s="223"/>
      <c r="AP440" s="63"/>
      <c r="AQ440" s="372"/>
      <c r="AR440" s="367"/>
      <c r="AS440" s="367"/>
      <c r="AT440" s="61">
        <v>1150</v>
      </c>
      <c r="AU440" s="14">
        <v>2326.442</v>
      </c>
      <c r="AV440" s="14">
        <v>37.842970000000001</v>
      </c>
      <c r="AW440" s="252">
        <v>2310.291532428158</v>
      </c>
      <c r="AX440" s="253">
        <v>37.93328534200981</v>
      </c>
      <c r="AY440" s="2">
        <f t="shared" si="95"/>
        <v>0.69421320505054496</v>
      </c>
      <c r="AZ440" s="37">
        <f t="shared" si="95"/>
        <v>0.23865817616801557</v>
      </c>
      <c r="BA440" s="215">
        <f t="shared" si="98"/>
        <v>260.83760278912001</v>
      </c>
      <c r="BB440" s="217">
        <f t="shared" si="98"/>
        <v>8.1568610023488222E-3</v>
      </c>
      <c r="BC440" s="223"/>
      <c r="BD440" s="63"/>
      <c r="BE440" s="135"/>
      <c r="BF440" s="135"/>
      <c r="BG440" s="135"/>
      <c r="BH440" s="135"/>
      <c r="BI440" s="135"/>
      <c r="BJ440" s="135"/>
      <c r="BK440" s="135"/>
      <c r="BL440" s="135"/>
      <c r="BM440" s="135"/>
      <c r="BN440" s="135"/>
      <c r="BO440" s="135"/>
      <c r="BP440" s="135"/>
      <c r="BQ440" s="135"/>
      <c r="BR440" s="135"/>
      <c r="BS440" s="135"/>
      <c r="BT440" s="19"/>
      <c r="BU440" s="135"/>
      <c r="BV440" s="135"/>
      <c r="BW440" s="135"/>
      <c r="BX440" s="135"/>
      <c r="BY440" s="135"/>
      <c r="BZ440" s="136"/>
      <c r="CA440" s="136"/>
      <c r="CB440" s="135"/>
      <c r="CC440" s="135"/>
      <c r="CD440" s="135"/>
      <c r="CE440" s="135"/>
      <c r="CF440" s="135"/>
      <c r="CG440" s="135"/>
      <c r="CH440" s="135"/>
      <c r="CI440" s="135"/>
      <c r="CJ440" s="135"/>
      <c r="CK440" s="135"/>
      <c r="CL440" s="135"/>
      <c r="CM440" s="135"/>
      <c r="CN440" s="135"/>
      <c r="CO440" s="135"/>
      <c r="CP440" s="135"/>
      <c r="CQ440" s="135"/>
      <c r="CR440" s="135"/>
      <c r="CS440" s="135"/>
      <c r="CT440" s="135"/>
      <c r="CU440" s="135"/>
      <c r="CV440" s="136"/>
      <c r="CW440" s="136"/>
      <c r="CX440" s="135"/>
      <c r="CY440" s="135"/>
      <c r="CZ440" s="135"/>
      <c r="DA440" s="135"/>
      <c r="DB440" s="135"/>
      <c r="DC440" s="135"/>
      <c r="DD440" s="135"/>
      <c r="DE440" s="135"/>
      <c r="DF440" s="135"/>
      <c r="DG440" s="135"/>
      <c r="DH440" s="135"/>
      <c r="DI440" s="135"/>
      <c r="DJ440" s="135"/>
      <c r="DK440" s="135"/>
      <c r="DL440" s="135"/>
      <c r="DM440" s="135"/>
      <c r="DN440" s="135"/>
      <c r="DO440" s="135"/>
      <c r="DP440" s="135"/>
      <c r="DQ440" s="135"/>
      <c r="DR440" s="135"/>
      <c r="DS440" s="135"/>
      <c r="DT440" s="135"/>
      <c r="DU440" s="135"/>
      <c r="DV440" s="135"/>
      <c r="DW440" s="135"/>
      <c r="DX440" s="135"/>
      <c r="DY440" s="135"/>
      <c r="DZ440" s="135"/>
      <c r="EA440" s="135"/>
      <c r="EB440" s="135"/>
      <c r="EC440" s="135"/>
      <c r="ED440" s="135"/>
      <c r="EE440" s="135"/>
      <c r="EF440" s="135"/>
      <c r="EG440" s="135"/>
      <c r="EH440" s="135"/>
      <c r="EI440" s="135"/>
      <c r="EJ440" s="135"/>
      <c r="EK440" s="135"/>
      <c r="EL440" s="135"/>
      <c r="EM440" s="135"/>
      <c r="EN440" s="135"/>
      <c r="EO440" s="135"/>
      <c r="EP440" s="135"/>
      <c r="EQ440" s="135"/>
      <c r="ER440" s="135"/>
      <c r="ES440" s="135"/>
      <c r="ET440" s="135"/>
    </row>
    <row r="441" spans="2:150" x14ac:dyDescent="0.25"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60"/>
      <c r="O441" s="372"/>
      <c r="P441" s="367"/>
      <c r="Q441" s="367"/>
      <c r="R441" s="61">
        <v>1200</v>
      </c>
      <c r="S441" s="14">
        <v>2330.982</v>
      </c>
      <c r="T441" s="14">
        <v>37.294640000000001</v>
      </c>
      <c r="U441" s="252">
        <v>2322.1951490993688</v>
      </c>
      <c r="V441" s="253">
        <v>37.336529324930396</v>
      </c>
      <c r="W441" s="2">
        <f t="shared" si="93"/>
        <v>0.37695919147514567</v>
      </c>
      <c r="X441" s="37">
        <f t="shared" si="93"/>
        <v>0.11231996053694278</v>
      </c>
      <c r="Y441" s="215">
        <f t="shared" si="96"/>
        <v>77.208748749922975</v>
      </c>
      <c r="Z441" s="217">
        <f t="shared" si="96"/>
        <v>1.7547155431242019E-3</v>
      </c>
      <c r="AA441" s="223"/>
      <c r="AB441" s="63"/>
      <c r="AC441" s="372"/>
      <c r="AD441" s="367"/>
      <c r="AE441" s="367"/>
      <c r="AF441" s="61">
        <v>1200</v>
      </c>
      <c r="AG441" s="14">
        <v>2523.357</v>
      </c>
      <c r="AH441" s="14">
        <v>37.398919999999997</v>
      </c>
      <c r="AI441" s="252">
        <v>2557.3733692335918</v>
      </c>
      <c r="AJ441" s="253">
        <v>37.415945130720075</v>
      </c>
      <c r="AK441" s="2">
        <f t="shared" si="94"/>
        <v>1.3480601133169754</v>
      </c>
      <c r="AL441" s="37">
        <f t="shared" si="94"/>
        <v>4.5523054462745474E-2</v>
      </c>
      <c r="AM441" s="215">
        <f t="shared" si="97"/>
        <v>1157.1133758360529</v>
      </c>
      <c r="AN441" s="217">
        <f t="shared" si="97"/>
        <v>2.8985507603576432E-4</v>
      </c>
      <c r="AO441" s="223"/>
      <c r="AP441" s="63"/>
      <c r="AQ441" s="372"/>
      <c r="AR441" s="367"/>
      <c r="AS441" s="367"/>
      <c r="AT441" s="61">
        <v>1200</v>
      </c>
      <c r="AU441" s="14">
        <v>2308.7130000000002</v>
      </c>
      <c r="AV441" s="14">
        <v>37.22325</v>
      </c>
      <c r="AW441" s="252">
        <v>2296.2415558943003</v>
      </c>
      <c r="AX441" s="253">
        <v>37.384429867324464</v>
      </c>
      <c r="AY441" s="2">
        <f t="shared" si="95"/>
        <v>0.54019031840249965</v>
      </c>
      <c r="AZ441" s="37">
        <f t="shared" si="95"/>
        <v>0.4330085828735093</v>
      </c>
      <c r="BA441" s="215">
        <f t="shared" si="98"/>
        <v>155.53691808159684</v>
      </c>
      <c r="BB441" s="217">
        <f t="shared" si="98"/>
        <v>2.5978949630731669E-2</v>
      </c>
      <c r="BC441" s="223"/>
      <c r="BD441" s="63"/>
      <c r="BE441" s="135"/>
      <c r="BF441" s="135"/>
      <c r="BG441" s="135"/>
      <c r="BH441" s="135"/>
      <c r="BI441" s="135"/>
      <c r="BJ441" s="135"/>
      <c r="BK441" s="135"/>
      <c r="BL441" s="135"/>
      <c r="BM441" s="135"/>
      <c r="BN441" s="135"/>
      <c r="BO441" s="135"/>
      <c r="BP441" s="135"/>
      <c r="BQ441" s="135"/>
      <c r="BR441" s="135"/>
      <c r="BS441" s="135"/>
      <c r="BT441" s="19"/>
      <c r="BU441" s="135"/>
      <c r="BV441" s="135"/>
      <c r="BW441" s="135"/>
      <c r="BX441" s="135"/>
      <c r="BY441" s="135"/>
      <c r="BZ441" s="136"/>
      <c r="CA441" s="136"/>
      <c r="CB441" s="135"/>
      <c r="CC441" s="135"/>
      <c r="CD441" s="135"/>
      <c r="CE441" s="135"/>
      <c r="CF441" s="135"/>
      <c r="CG441" s="135"/>
      <c r="CH441" s="135"/>
      <c r="CI441" s="135"/>
      <c r="CJ441" s="135"/>
      <c r="CK441" s="135"/>
      <c r="CL441" s="135"/>
      <c r="CM441" s="135"/>
      <c r="CN441" s="135"/>
      <c r="CO441" s="135"/>
      <c r="CP441" s="135"/>
      <c r="CQ441" s="135"/>
      <c r="CR441" s="135"/>
      <c r="CS441" s="135"/>
      <c r="CT441" s="135"/>
      <c r="CU441" s="135"/>
      <c r="CV441" s="136"/>
      <c r="CW441" s="136"/>
      <c r="CX441" s="135"/>
      <c r="CY441" s="135"/>
      <c r="CZ441" s="135"/>
      <c r="DA441" s="135"/>
      <c r="DB441" s="135"/>
      <c r="DC441" s="135"/>
      <c r="DD441" s="135"/>
      <c r="DE441" s="135"/>
      <c r="DF441" s="135"/>
      <c r="DG441" s="135"/>
      <c r="DH441" s="135"/>
      <c r="DI441" s="135"/>
      <c r="DJ441" s="135"/>
      <c r="DK441" s="135"/>
      <c r="DL441" s="135"/>
      <c r="DM441" s="135"/>
      <c r="DN441" s="135"/>
      <c r="DO441" s="135"/>
      <c r="DP441" s="135"/>
      <c r="DQ441" s="135"/>
      <c r="DR441" s="135"/>
      <c r="DS441" s="135"/>
      <c r="DT441" s="135"/>
      <c r="DU441" s="135"/>
      <c r="DV441" s="135"/>
      <c r="DW441" s="135"/>
      <c r="DX441" s="135"/>
      <c r="DY441" s="135"/>
      <c r="DZ441" s="135"/>
      <c r="EA441" s="135"/>
      <c r="EB441" s="135"/>
      <c r="EC441" s="135"/>
      <c r="ED441" s="135"/>
      <c r="EE441" s="135"/>
      <c r="EF441" s="135"/>
      <c r="EG441" s="135"/>
      <c r="EH441" s="135"/>
      <c r="EI441" s="135"/>
      <c r="EJ441" s="135"/>
      <c r="EK441" s="135"/>
      <c r="EL441" s="135"/>
      <c r="EM441" s="135"/>
      <c r="EN441" s="135"/>
      <c r="EO441" s="135"/>
      <c r="EP441" s="135"/>
      <c r="EQ441" s="135"/>
      <c r="ER441" s="135"/>
      <c r="ES441" s="135"/>
      <c r="ET441" s="135"/>
    </row>
    <row r="442" spans="2:150" x14ac:dyDescent="0.25"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60"/>
      <c r="O442" s="372"/>
      <c r="P442" s="367"/>
      <c r="Q442" s="367"/>
      <c r="R442" s="61">
        <v>1250</v>
      </c>
      <c r="S442" s="14">
        <v>2316.7829999999999</v>
      </c>
      <c r="T442" s="14">
        <v>36.799840000000003</v>
      </c>
      <c r="U442" s="252">
        <v>2308.2579906880051</v>
      </c>
      <c r="V442" s="253">
        <v>36.786525952754367</v>
      </c>
      <c r="W442" s="2">
        <f t="shared" si="93"/>
        <v>0.36796753567316565</v>
      </c>
      <c r="X442" s="37">
        <f t="shared" si="93"/>
        <v>3.6179633513722116E-2</v>
      </c>
      <c r="Y442" s="215">
        <f t="shared" si="96"/>
        <v>72.675783769598667</v>
      </c>
      <c r="Z442" s="217">
        <f t="shared" si="96"/>
        <v>1.772638540590307E-4</v>
      </c>
      <c r="AA442" s="223"/>
      <c r="AB442" s="63"/>
      <c r="AC442" s="372"/>
      <c r="AD442" s="367"/>
      <c r="AE442" s="367"/>
      <c r="AF442" s="61">
        <v>1250</v>
      </c>
      <c r="AG442" s="14">
        <v>2507.9949999999999</v>
      </c>
      <c r="AH442" s="14">
        <v>36.90569</v>
      </c>
      <c r="AI442" s="252">
        <v>2544.0121609658763</v>
      </c>
      <c r="AJ442" s="253">
        <v>36.866728086630026</v>
      </c>
      <c r="AK442" s="2">
        <f t="shared" si="94"/>
        <v>1.4360938106286667</v>
      </c>
      <c r="AL442" s="37">
        <f t="shared" si="94"/>
        <v>0.10557156191897213</v>
      </c>
      <c r="AM442" s="215">
        <f t="shared" si="97"/>
        <v>1297.2358840418526</v>
      </c>
      <c r="AN442" s="217">
        <f t="shared" si="97"/>
        <v>1.518030693449351E-3</v>
      </c>
      <c r="AO442" s="223"/>
      <c r="AP442" s="63"/>
      <c r="AQ442" s="372"/>
      <c r="AR442" s="367"/>
      <c r="AS442" s="367"/>
      <c r="AT442" s="61">
        <v>1250</v>
      </c>
      <c r="AU442" s="14">
        <v>2294.6460000000002</v>
      </c>
      <c r="AV442" s="14">
        <v>36.728409999999997</v>
      </c>
      <c r="AW442" s="252">
        <v>2282.232946658854</v>
      </c>
      <c r="AX442" s="253">
        <v>36.834687639130571</v>
      </c>
      <c r="AY442" s="2">
        <f t="shared" si="95"/>
        <v>0.54095722569608651</v>
      </c>
      <c r="AZ442" s="37">
        <f t="shared" si="95"/>
        <v>0.28936084935496703</v>
      </c>
      <c r="BA442" s="215">
        <f t="shared" si="98"/>
        <v>154.08389325014144</v>
      </c>
      <c r="BB442" s="217">
        <f t="shared" si="98"/>
        <v>1.1294936579168651E-2</v>
      </c>
      <c r="BC442" s="223"/>
      <c r="BD442" s="63"/>
      <c r="BE442" s="135"/>
      <c r="BF442" s="135"/>
      <c r="BG442" s="135"/>
      <c r="BH442" s="135"/>
      <c r="BI442" s="135"/>
      <c r="BJ442" s="135"/>
      <c r="BK442" s="135"/>
      <c r="BL442" s="135"/>
      <c r="BM442" s="135"/>
      <c r="BN442" s="135"/>
      <c r="BO442" s="135"/>
      <c r="BP442" s="135"/>
      <c r="BQ442" s="135"/>
      <c r="BR442" s="135"/>
      <c r="BS442" s="135"/>
      <c r="BT442" s="19"/>
      <c r="BU442" s="135"/>
      <c r="BV442" s="135"/>
      <c r="BW442" s="135"/>
      <c r="BX442" s="135"/>
      <c r="BY442" s="135"/>
      <c r="BZ442" s="136"/>
      <c r="CA442" s="136"/>
      <c r="CB442" s="135"/>
      <c r="CC442" s="135"/>
      <c r="CD442" s="135"/>
      <c r="CE442" s="135"/>
      <c r="CF442" s="135"/>
      <c r="CG442" s="135"/>
      <c r="CH442" s="135"/>
      <c r="CI442" s="135"/>
      <c r="CJ442" s="135"/>
      <c r="CK442" s="135"/>
      <c r="CL442" s="135"/>
      <c r="CM442" s="135"/>
      <c r="CN442" s="135"/>
      <c r="CO442" s="135"/>
      <c r="CP442" s="135"/>
      <c r="CQ442" s="135"/>
      <c r="CR442" s="135"/>
      <c r="CS442" s="135"/>
      <c r="CT442" s="135"/>
      <c r="CU442" s="135"/>
      <c r="CV442" s="136"/>
      <c r="CW442" s="136"/>
      <c r="CX442" s="135"/>
      <c r="CY442" s="135"/>
      <c r="CZ442" s="135"/>
      <c r="DA442" s="135"/>
      <c r="DB442" s="135"/>
      <c r="DC442" s="135"/>
      <c r="DD442" s="135"/>
      <c r="DE442" s="135"/>
      <c r="DF442" s="135"/>
      <c r="DG442" s="135"/>
      <c r="DH442" s="135"/>
      <c r="DI442" s="135"/>
      <c r="DJ442" s="135"/>
      <c r="DK442" s="135"/>
      <c r="DL442" s="135"/>
      <c r="DM442" s="135"/>
      <c r="DN442" s="135"/>
      <c r="DO442" s="135"/>
      <c r="DP442" s="135"/>
      <c r="DQ442" s="135"/>
      <c r="DR442" s="135"/>
      <c r="DS442" s="135"/>
      <c r="DT442" s="135"/>
      <c r="DU442" s="135"/>
      <c r="DV442" s="135"/>
      <c r="DW442" s="135"/>
      <c r="DX442" s="135"/>
      <c r="DY442" s="135"/>
      <c r="DZ442" s="135"/>
      <c r="EA442" s="135"/>
      <c r="EB442" s="135"/>
      <c r="EC442" s="135"/>
      <c r="ED442" s="135"/>
      <c r="EE442" s="135"/>
      <c r="EF442" s="135"/>
      <c r="EG442" s="135"/>
      <c r="EH442" s="135"/>
      <c r="EI442" s="135"/>
      <c r="EJ442" s="135"/>
      <c r="EK442" s="135"/>
      <c r="EL442" s="135"/>
      <c r="EM442" s="135"/>
      <c r="EN442" s="135"/>
      <c r="EO442" s="135"/>
      <c r="EP442" s="135"/>
      <c r="EQ442" s="135"/>
      <c r="ER442" s="135"/>
      <c r="ES442" s="135"/>
      <c r="ET442" s="135"/>
    </row>
    <row r="443" spans="2:150" x14ac:dyDescent="0.25"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60"/>
      <c r="O443" s="372"/>
      <c r="P443" s="367"/>
      <c r="Q443" s="367"/>
      <c r="R443" s="61">
        <v>1300</v>
      </c>
      <c r="S443" s="14">
        <v>2302.6320000000001</v>
      </c>
      <c r="T443" s="14">
        <v>36.304000000000002</v>
      </c>
      <c r="U443" s="252">
        <v>2294.3626410287497</v>
      </c>
      <c r="V443" s="253">
        <v>36.235845939548625</v>
      </c>
      <c r="W443" s="2">
        <f t="shared" si="93"/>
        <v>0.35912638108261818</v>
      </c>
      <c r="X443" s="37">
        <f t="shared" si="93"/>
        <v>0.18773154597668867</v>
      </c>
      <c r="Y443" s="215">
        <f t="shared" si="96"/>
        <v>68.382297795398031</v>
      </c>
      <c r="Z443" s="217">
        <f t="shared" si="96"/>
        <v>4.6449759560099587E-3</v>
      </c>
      <c r="AA443" s="223"/>
      <c r="AB443" s="63"/>
      <c r="AC443" s="372"/>
      <c r="AD443" s="367"/>
      <c r="AE443" s="367"/>
      <c r="AF443" s="61">
        <v>1300</v>
      </c>
      <c r="AG443" s="14">
        <v>2492.6799999999998</v>
      </c>
      <c r="AH443" s="14">
        <v>36.411580000000001</v>
      </c>
      <c r="AI443" s="252">
        <v>2530.6940895262037</v>
      </c>
      <c r="AJ443" s="253">
        <v>36.316755657464206</v>
      </c>
      <c r="AK443" s="2">
        <f t="shared" si="94"/>
        <v>1.5250288655665334</v>
      </c>
      <c r="AL443" s="37">
        <f t="shared" si="94"/>
        <v>0.2604235864958192</v>
      </c>
      <c r="AM443" s="215">
        <f t="shared" si="97"/>
        <v>1445.0710025062422</v>
      </c>
      <c r="AN443" s="217">
        <f t="shared" si="97"/>
        <v>8.9916559373456693E-3</v>
      </c>
      <c r="AO443" s="223"/>
      <c r="AP443" s="63"/>
      <c r="AQ443" s="372"/>
      <c r="AR443" s="367"/>
      <c r="AS443" s="367"/>
      <c r="AT443" s="61">
        <v>1300</v>
      </c>
      <c r="AU443" s="14">
        <v>2280.6260000000002</v>
      </c>
      <c r="AV443" s="14">
        <v>36.232469999999999</v>
      </c>
      <c r="AW443" s="252">
        <v>2268.265931468899</v>
      </c>
      <c r="AX443" s="253">
        <v>36.284213644442517</v>
      </c>
      <c r="AY443" s="2">
        <f t="shared" si="95"/>
        <v>0.5419594677558357</v>
      </c>
      <c r="AZ443" s="37">
        <f t="shared" si="95"/>
        <v>0.14281014913561571</v>
      </c>
      <c r="BA443" s="215">
        <f t="shared" si="98"/>
        <v>152.77129409351832</v>
      </c>
      <c r="BB443" s="217">
        <f t="shared" si="98"/>
        <v>2.6774047401936433E-3</v>
      </c>
      <c r="BC443" s="223"/>
      <c r="BD443" s="63"/>
      <c r="BE443" s="135"/>
      <c r="BF443" s="135"/>
      <c r="BG443" s="135"/>
      <c r="BH443" s="135"/>
      <c r="BI443" s="135"/>
      <c r="BJ443" s="135"/>
      <c r="BK443" s="135"/>
      <c r="BL443" s="135"/>
      <c r="BM443" s="135"/>
      <c r="BN443" s="135"/>
      <c r="BO443" s="135"/>
      <c r="BP443" s="135"/>
      <c r="BQ443" s="135"/>
      <c r="BR443" s="135"/>
      <c r="BS443" s="135"/>
      <c r="BT443" s="19"/>
      <c r="BU443" s="135"/>
      <c r="BV443" s="135"/>
      <c r="BW443" s="135"/>
      <c r="BX443" s="135"/>
      <c r="BY443" s="135"/>
      <c r="BZ443" s="136"/>
      <c r="CA443" s="136"/>
      <c r="CB443" s="135"/>
      <c r="CC443" s="135"/>
      <c r="CD443" s="135"/>
      <c r="CE443" s="135"/>
      <c r="CF443" s="135"/>
      <c r="CG443" s="135"/>
      <c r="CH443" s="135"/>
      <c r="CI443" s="135"/>
      <c r="CJ443" s="135"/>
      <c r="CK443" s="135"/>
      <c r="CL443" s="135"/>
      <c r="CM443" s="135"/>
      <c r="CN443" s="135"/>
      <c r="CO443" s="135"/>
      <c r="CP443" s="135"/>
      <c r="CQ443" s="135"/>
      <c r="CR443" s="135"/>
      <c r="CS443" s="135"/>
      <c r="CT443" s="135"/>
      <c r="CU443" s="135"/>
      <c r="CV443" s="136"/>
      <c r="CW443" s="136"/>
      <c r="CX443" s="135"/>
      <c r="CY443" s="135"/>
      <c r="CZ443" s="135"/>
      <c r="DA443" s="135"/>
      <c r="DB443" s="135"/>
      <c r="DC443" s="135"/>
      <c r="DD443" s="135"/>
      <c r="DE443" s="135"/>
      <c r="DF443" s="135"/>
      <c r="DG443" s="135"/>
      <c r="DH443" s="135"/>
      <c r="DI443" s="135"/>
      <c r="DJ443" s="135"/>
      <c r="DK443" s="135"/>
      <c r="DL443" s="135"/>
      <c r="DM443" s="135"/>
      <c r="DN443" s="135"/>
      <c r="DO443" s="135"/>
      <c r="DP443" s="135"/>
      <c r="DQ443" s="135"/>
      <c r="DR443" s="135"/>
      <c r="DS443" s="135"/>
      <c r="DT443" s="135"/>
      <c r="DU443" s="135"/>
      <c r="DV443" s="135"/>
      <c r="DW443" s="135"/>
      <c r="DX443" s="135"/>
      <c r="DY443" s="135"/>
      <c r="DZ443" s="135"/>
      <c r="EA443" s="135"/>
      <c r="EB443" s="135"/>
      <c r="EC443" s="135"/>
      <c r="ED443" s="135"/>
      <c r="EE443" s="135"/>
      <c r="EF443" s="135"/>
      <c r="EG443" s="135"/>
      <c r="EH443" s="135"/>
      <c r="EI443" s="135"/>
      <c r="EJ443" s="135"/>
      <c r="EK443" s="135"/>
      <c r="EL443" s="135"/>
      <c r="EM443" s="135"/>
      <c r="EN443" s="135"/>
      <c r="EO443" s="135"/>
      <c r="EP443" s="135"/>
      <c r="EQ443" s="135"/>
      <c r="ER443" s="135"/>
      <c r="ES443" s="135"/>
      <c r="ET443" s="135"/>
    </row>
    <row r="444" spans="2:150" x14ac:dyDescent="0.25"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60"/>
      <c r="O444" s="372"/>
      <c r="P444" s="367"/>
      <c r="Q444" s="367"/>
      <c r="R444" s="61">
        <v>1350</v>
      </c>
      <c r="S444" s="14">
        <v>2288.509</v>
      </c>
      <c r="T444" s="14">
        <v>35.806570000000001</v>
      </c>
      <c r="U444" s="252">
        <v>2280.5092987091984</v>
      </c>
      <c r="V444" s="253">
        <v>35.684609612873523</v>
      </c>
      <c r="W444" s="2">
        <f t="shared" si="93"/>
        <v>0.34955952940545865</v>
      </c>
      <c r="X444" s="37">
        <f t="shared" si="93"/>
        <v>0.34060896401548107</v>
      </c>
      <c r="Y444" s="215">
        <f t="shared" si="96"/>
        <v>63.995220742052268</v>
      </c>
      <c r="Z444" s="217">
        <f t="shared" si="96"/>
        <v>1.4874336028040393E-2</v>
      </c>
      <c r="AA444" s="223"/>
      <c r="AB444" s="63"/>
      <c r="AC444" s="372"/>
      <c r="AD444" s="367"/>
      <c r="AE444" s="367"/>
      <c r="AF444" s="61">
        <v>1350</v>
      </c>
      <c r="AG444" s="14">
        <v>2477.3939999999998</v>
      </c>
      <c r="AH444" s="14">
        <v>35.916049999999998</v>
      </c>
      <c r="AI444" s="252">
        <v>2517.419367783355</v>
      </c>
      <c r="AJ444" s="253">
        <v>35.766158968152588</v>
      </c>
      <c r="AK444" s="2">
        <f t="shared" si="94"/>
        <v>1.6156238282386757</v>
      </c>
      <c r="AL444" s="37">
        <f t="shared" si="94"/>
        <v>0.41733718448273205</v>
      </c>
      <c r="AM444" s="215">
        <f t="shared" si="97"/>
        <v>1602.0300661928525</v>
      </c>
      <c r="AN444" s="217">
        <f t="shared" si="97"/>
        <v>2.2467321428281357E-2</v>
      </c>
      <c r="AO444" s="223"/>
      <c r="AP444" s="63"/>
      <c r="AQ444" s="372"/>
      <c r="AR444" s="367"/>
      <c r="AS444" s="367"/>
      <c r="AT444" s="61">
        <v>1350</v>
      </c>
      <c r="AU444" s="14">
        <v>2266.636</v>
      </c>
      <c r="AV444" s="14">
        <v>35.734900000000003</v>
      </c>
      <c r="AW444" s="252">
        <v>2254.3407160532247</v>
      </c>
      <c r="AX444" s="253">
        <v>35.73313587116364</v>
      </c>
      <c r="AY444" s="2">
        <f t="shared" si="95"/>
        <v>0.54244633663169872</v>
      </c>
      <c r="AZ444" s="37">
        <f t="shared" si="95"/>
        <v>4.9367112720714321E-3</v>
      </c>
      <c r="BA444" s="215">
        <f t="shared" si="98"/>
        <v>151.1740073318297</v>
      </c>
      <c r="BB444" s="217">
        <f t="shared" si="98"/>
        <v>3.1121505512890757E-6</v>
      </c>
      <c r="BC444" s="223"/>
      <c r="BD444" s="63"/>
      <c r="BE444" s="135"/>
      <c r="BF444" s="135"/>
      <c r="BG444" s="135"/>
      <c r="BH444" s="135"/>
      <c r="BI444" s="135"/>
      <c r="BJ444" s="135"/>
      <c r="BK444" s="135"/>
      <c r="BL444" s="135"/>
      <c r="BM444" s="135"/>
      <c r="BN444" s="135"/>
      <c r="BO444" s="135"/>
      <c r="BP444" s="135"/>
      <c r="BQ444" s="135"/>
      <c r="BR444" s="135"/>
      <c r="BS444" s="135"/>
      <c r="BT444" s="19"/>
      <c r="BU444" s="135"/>
      <c r="BV444" s="135"/>
      <c r="BW444" s="135"/>
      <c r="BX444" s="135"/>
      <c r="BY444" s="135"/>
      <c r="BZ444" s="136"/>
      <c r="CA444" s="136"/>
      <c r="CB444" s="135"/>
      <c r="CC444" s="135"/>
      <c r="CD444" s="135"/>
      <c r="CE444" s="135"/>
      <c r="CF444" s="135"/>
      <c r="CG444" s="135"/>
      <c r="CH444" s="135"/>
      <c r="CI444" s="135"/>
      <c r="CJ444" s="135"/>
      <c r="CK444" s="135"/>
      <c r="CL444" s="135"/>
      <c r="CM444" s="135"/>
      <c r="CN444" s="135"/>
      <c r="CO444" s="135"/>
      <c r="CP444" s="135"/>
      <c r="CQ444" s="135"/>
      <c r="CR444" s="135"/>
      <c r="CS444" s="135"/>
      <c r="CT444" s="135"/>
      <c r="CU444" s="135"/>
      <c r="CV444" s="136"/>
      <c r="CW444" s="136"/>
      <c r="CX444" s="135"/>
      <c r="CY444" s="135"/>
      <c r="CZ444" s="135"/>
      <c r="DA444" s="135"/>
      <c r="DB444" s="135"/>
      <c r="DC444" s="135"/>
      <c r="DD444" s="135"/>
      <c r="DE444" s="135"/>
      <c r="DF444" s="135"/>
      <c r="DG444" s="135"/>
      <c r="DH444" s="135"/>
      <c r="DI444" s="135"/>
      <c r="DJ444" s="135"/>
      <c r="DK444" s="135"/>
      <c r="DL444" s="135"/>
      <c r="DM444" s="135"/>
      <c r="DN444" s="135"/>
      <c r="DO444" s="135"/>
      <c r="DP444" s="135"/>
      <c r="DQ444" s="135"/>
      <c r="DR444" s="135"/>
      <c r="DS444" s="135"/>
      <c r="DT444" s="135"/>
      <c r="DU444" s="135"/>
      <c r="DV444" s="135"/>
      <c r="DW444" s="135"/>
      <c r="DX444" s="135"/>
      <c r="DY444" s="135"/>
      <c r="DZ444" s="135"/>
      <c r="EA444" s="135"/>
      <c r="EB444" s="135"/>
      <c r="EC444" s="135"/>
      <c r="ED444" s="135"/>
      <c r="EE444" s="135"/>
      <c r="EF444" s="135"/>
      <c r="EG444" s="135"/>
      <c r="EH444" s="135"/>
      <c r="EI444" s="135"/>
      <c r="EJ444" s="135"/>
      <c r="EK444" s="135"/>
      <c r="EL444" s="135"/>
      <c r="EM444" s="135"/>
      <c r="EN444" s="135"/>
      <c r="EO444" s="135"/>
      <c r="EP444" s="135"/>
      <c r="EQ444" s="135"/>
      <c r="ER444" s="135"/>
      <c r="ES444" s="135"/>
      <c r="ET444" s="135"/>
    </row>
    <row r="445" spans="2:150" x14ac:dyDescent="0.25"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60"/>
      <c r="O445" s="372"/>
      <c r="P445" s="367"/>
      <c r="Q445" s="367"/>
      <c r="R445" s="61">
        <v>1400</v>
      </c>
      <c r="S445" s="14">
        <v>2273.085</v>
      </c>
      <c r="T445" s="14">
        <v>35.260539999999999</v>
      </c>
      <c r="U445" s="252">
        <v>2266.6981460552165</v>
      </c>
      <c r="V445" s="253">
        <v>35.132915962904796</v>
      </c>
      <c r="W445" s="2">
        <f t="shared" si="93"/>
        <v>0.28097734773594146</v>
      </c>
      <c r="X445" s="37">
        <f t="shared" si="93"/>
        <v>0.36194578158815049</v>
      </c>
      <c r="Y445" s="215">
        <f t="shared" si="96"/>
        <v>40.791903311996869</v>
      </c>
      <c r="Z445" s="217">
        <f t="shared" si="96"/>
        <v>1.6287894844477603E-2</v>
      </c>
      <c r="AA445" s="223"/>
      <c r="AB445" s="63"/>
      <c r="AC445" s="372"/>
      <c r="AD445" s="367"/>
      <c r="AE445" s="367"/>
      <c r="AF445" s="61">
        <v>1400</v>
      </c>
      <c r="AG445" s="14">
        <v>2460.694</v>
      </c>
      <c r="AH445" s="14">
        <v>35.372250000000001</v>
      </c>
      <c r="AI445" s="252">
        <v>2504.1881908763316</v>
      </c>
      <c r="AJ445" s="253">
        <v>35.215046495868499</v>
      </c>
      <c r="AK445" s="2">
        <f t="shared" si="94"/>
        <v>1.767557887178645</v>
      </c>
      <c r="AL445" s="37">
        <f t="shared" si="94"/>
        <v>0.44442608013768375</v>
      </c>
      <c r="AM445" s="215">
        <f t="shared" si="97"/>
        <v>1891.7446399867745</v>
      </c>
      <c r="AN445" s="217">
        <f t="shared" si="97"/>
        <v>2.4712941711223121E-2</v>
      </c>
      <c r="AO445" s="223"/>
      <c r="AP445" s="63"/>
      <c r="AQ445" s="372"/>
      <c r="AR445" s="367"/>
      <c r="AS445" s="367"/>
      <c r="AT445" s="61">
        <v>1400</v>
      </c>
      <c r="AU445" s="14">
        <v>2251.355</v>
      </c>
      <c r="AV445" s="14">
        <v>35.188690000000001</v>
      </c>
      <c r="AW445" s="252">
        <v>2240.4574888298957</v>
      </c>
      <c r="AX445" s="253">
        <v>35.181559987423448</v>
      </c>
      <c r="AY445" s="2">
        <f t="shared" si="95"/>
        <v>0.4840423287355517</v>
      </c>
      <c r="AZ445" s="37">
        <f t="shared" si="95"/>
        <v>2.026222793901453E-2</v>
      </c>
      <c r="BA445" s="215">
        <f t="shared" si="98"/>
        <v>118.75574970254756</v>
      </c>
      <c r="BB445" s="217">
        <f t="shared" si="98"/>
        <v>5.0837079341806984E-5</v>
      </c>
      <c r="BC445" s="223"/>
      <c r="BD445" s="63"/>
      <c r="BE445" s="135"/>
      <c r="BF445" s="135"/>
      <c r="BG445" s="135"/>
      <c r="BH445" s="135"/>
      <c r="BI445" s="135"/>
      <c r="BJ445" s="135"/>
      <c r="BK445" s="135"/>
      <c r="BL445" s="135"/>
      <c r="BM445" s="135"/>
      <c r="BN445" s="135"/>
      <c r="BO445" s="135"/>
      <c r="BP445" s="135"/>
      <c r="BQ445" s="135"/>
      <c r="BR445" s="135"/>
      <c r="BS445" s="135"/>
      <c r="BT445" s="19"/>
      <c r="BU445" s="135"/>
      <c r="BV445" s="135"/>
      <c r="BW445" s="135"/>
      <c r="BX445" s="135"/>
      <c r="BY445" s="135"/>
      <c r="BZ445" s="136"/>
      <c r="CA445" s="136"/>
      <c r="CB445" s="135"/>
      <c r="CC445" s="135"/>
      <c r="CD445" s="135"/>
      <c r="CE445" s="135"/>
      <c r="CF445" s="135"/>
      <c r="CG445" s="135"/>
      <c r="CH445" s="135"/>
      <c r="CI445" s="135"/>
      <c r="CJ445" s="135"/>
      <c r="CK445" s="135"/>
      <c r="CL445" s="135"/>
      <c r="CM445" s="135"/>
      <c r="CN445" s="135"/>
      <c r="CO445" s="135"/>
      <c r="CP445" s="135"/>
      <c r="CQ445" s="135"/>
      <c r="CR445" s="135"/>
      <c r="CS445" s="135"/>
      <c r="CT445" s="135"/>
      <c r="CU445" s="135"/>
      <c r="CV445" s="136"/>
      <c r="CW445" s="136"/>
      <c r="CX445" s="135"/>
      <c r="CY445" s="135"/>
      <c r="CZ445" s="135"/>
      <c r="DA445" s="135"/>
      <c r="DB445" s="135"/>
      <c r="DC445" s="135"/>
      <c r="DD445" s="135"/>
      <c r="DE445" s="135"/>
      <c r="DF445" s="135"/>
      <c r="DG445" s="135"/>
      <c r="DH445" s="135"/>
      <c r="DI445" s="135"/>
      <c r="DJ445" s="135"/>
      <c r="DK445" s="135"/>
      <c r="DL445" s="135"/>
      <c r="DM445" s="135"/>
      <c r="DN445" s="135"/>
      <c r="DO445" s="135"/>
      <c r="DP445" s="135"/>
      <c r="DQ445" s="135"/>
      <c r="DR445" s="135"/>
      <c r="DS445" s="135"/>
      <c r="DT445" s="135"/>
      <c r="DU445" s="135"/>
      <c r="DV445" s="135"/>
      <c r="DW445" s="135"/>
      <c r="DX445" s="135"/>
      <c r="DY445" s="135"/>
      <c r="DZ445" s="135"/>
      <c r="EA445" s="135"/>
      <c r="EB445" s="135"/>
      <c r="EC445" s="135"/>
      <c r="ED445" s="135"/>
      <c r="EE445" s="135"/>
      <c r="EF445" s="135"/>
      <c r="EG445" s="135"/>
      <c r="EH445" s="135"/>
      <c r="EI445" s="135"/>
      <c r="EJ445" s="135"/>
      <c r="EK445" s="135"/>
      <c r="EL445" s="135"/>
      <c r="EM445" s="135"/>
      <c r="EN445" s="135"/>
      <c r="EO445" s="135"/>
      <c r="EP445" s="135"/>
      <c r="EQ445" s="135"/>
      <c r="ER445" s="135"/>
      <c r="ES445" s="135"/>
      <c r="ET445" s="135"/>
    </row>
    <row r="446" spans="2:150" x14ac:dyDescent="0.25"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60"/>
      <c r="O446" s="372"/>
      <c r="P446" s="367"/>
      <c r="Q446" s="367"/>
      <c r="R446" s="61">
        <v>1450</v>
      </c>
      <c r="S446" s="14">
        <v>2259.0479999999998</v>
      </c>
      <c r="T446" s="14">
        <v>34.768810000000002</v>
      </c>
      <c r="U446" s="252">
        <v>2252.9293520618971</v>
      </c>
      <c r="V446" s="253">
        <v>34.580846408067245</v>
      </c>
      <c r="W446" s="2">
        <f t="shared" si="93"/>
        <v>0.27085072730206</v>
      </c>
      <c r="X446" s="37">
        <f t="shared" si="93"/>
        <v>0.54060979346936777</v>
      </c>
      <c r="Y446" s="215">
        <f t="shared" si="96"/>
        <v>37.43785259044769</v>
      </c>
      <c r="Z446" s="217">
        <f t="shared" si="96"/>
        <v>3.533031189226396E-2</v>
      </c>
      <c r="AA446" s="223"/>
      <c r="AB446" s="63"/>
      <c r="AC446" s="372"/>
      <c r="AD446" s="367"/>
      <c r="AE446" s="367"/>
      <c r="AF446" s="61">
        <v>1450</v>
      </c>
      <c r="AG446" s="14">
        <v>2445.4920000000002</v>
      </c>
      <c r="AH446" s="14">
        <v>34.880249999999997</v>
      </c>
      <c r="AI446" s="252">
        <v>2491.0007393241385</v>
      </c>
      <c r="AJ446" s="253">
        <v>34.663507963974247</v>
      </c>
      <c r="AK446" s="2">
        <f t="shared" si="94"/>
        <v>1.8609236637919211</v>
      </c>
      <c r="AL446" s="37">
        <f t="shared" si="94"/>
        <v>0.6213889981457974</v>
      </c>
      <c r="AM446" s="215">
        <f t="shared" si="97"/>
        <v>2071.0453548723744</v>
      </c>
      <c r="AN446" s="217">
        <f t="shared" si="97"/>
        <v>4.6977110180587291E-2</v>
      </c>
      <c r="AO446" s="223"/>
      <c r="AP446" s="63"/>
      <c r="AQ446" s="372"/>
      <c r="AR446" s="367"/>
      <c r="AS446" s="367"/>
      <c r="AT446" s="61">
        <v>1450</v>
      </c>
      <c r="AU446" s="14">
        <v>2237.4490000000001</v>
      </c>
      <c r="AV446" s="14">
        <v>34.698099999999997</v>
      </c>
      <c r="AW446" s="252">
        <v>2226.6164239714071</v>
      </c>
      <c r="AX446" s="253">
        <v>34.629573214508824</v>
      </c>
      <c r="AY446" s="2">
        <f t="shared" si="95"/>
        <v>0.48414851147860527</v>
      </c>
      <c r="AZ446" s="37">
        <f t="shared" si="95"/>
        <v>0.19749434548627406</v>
      </c>
      <c r="BA446" s="215">
        <f t="shared" si="98"/>
        <v>117.34470341524637</v>
      </c>
      <c r="BB446" s="217">
        <f t="shared" si="98"/>
        <v>4.6959203297532188E-3</v>
      </c>
      <c r="BC446" s="223"/>
      <c r="BD446" s="63"/>
      <c r="BE446" s="135"/>
      <c r="BF446" s="135"/>
      <c r="BG446" s="135"/>
      <c r="BH446" s="135"/>
      <c r="BI446" s="135"/>
      <c r="BJ446" s="135"/>
      <c r="BK446" s="135"/>
      <c r="BL446" s="135"/>
      <c r="BM446" s="135"/>
      <c r="BN446" s="135"/>
      <c r="BO446" s="135"/>
      <c r="BP446" s="135"/>
      <c r="BQ446" s="135"/>
      <c r="BR446" s="135"/>
      <c r="BS446" s="135"/>
      <c r="BT446" s="19"/>
      <c r="BU446" s="135"/>
      <c r="BV446" s="135"/>
      <c r="BW446" s="135"/>
      <c r="BX446" s="135"/>
      <c r="BY446" s="135"/>
      <c r="BZ446" s="136"/>
      <c r="CA446" s="136"/>
      <c r="CB446" s="135"/>
      <c r="CC446" s="135"/>
      <c r="CD446" s="135"/>
      <c r="CE446" s="135"/>
      <c r="CF446" s="135"/>
      <c r="CG446" s="135"/>
      <c r="CH446" s="135"/>
      <c r="CI446" s="135"/>
      <c r="CJ446" s="135"/>
      <c r="CK446" s="135"/>
      <c r="CL446" s="135"/>
      <c r="CM446" s="135"/>
      <c r="CN446" s="135"/>
      <c r="CO446" s="135"/>
      <c r="CP446" s="135"/>
      <c r="CQ446" s="135"/>
      <c r="CR446" s="135"/>
      <c r="CS446" s="135"/>
      <c r="CT446" s="135"/>
      <c r="CU446" s="135"/>
      <c r="CV446" s="136"/>
      <c r="CW446" s="136"/>
      <c r="CX446" s="135"/>
      <c r="CY446" s="135"/>
      <c r="CZ446" s="135"/>
      <c r="DA446" s="135"/>
      <c r="DB446" s="135"/>
      <c r="DC446" s="135"/>
      <c r="DD446" s="135"/>
      <c r="DE446" s="135"/>
      <c r="DF446" s="135"/>
      <c r="DG446" s="135"/>
      <c r="DH446" s="135"/>
      <c r="DI446" s="135"/>
      <c r="DJ446" s="135"/>
      <c r="DK446" s="135"/>
      <c r="DL446" s="135"/>
      <c r="DM446" s="135"/>
      <c r="DN446" s="135"/>
      <c r="DO446" s="135"/>
      <c r="DP446" s="135"/>
      <c r="DQ446" s="135"/>
      <c r="DR446" s="135"/>
      <c r="DS446" s="135"/>
      <c r="DT446" s="135"/>
      <c r="DU446" s="135"/>
      <c r="DV446" s="135"/>
      <c r="DW446" s="135"/>
      <c r="DX446" s="135"/>
      <c r="DY446" s="135"/>
      <c r="DZ446" s="135"/>
      <c r="EA446" s="135"/>
      <c r="EB446" s="135"/>
      <c r="EC446" s="135"/>
      <c r="ED446" s="135"/>
      <c r="EE446" s="135"/>
      <c r="EF446" s="135"/>
      <c r="EG446" s="135"/>
      <c r="EH446" s="135"/>
      <c r="EI446" s="135"/>
      <c r="EJ446" s="135"/>
      <c r="EK446" s="135"/>
      <c r="EL446" s="135"/>
      <c r="EM446" s="135"/>
      <c r="EN446" s="135"/>
      <c r="EO446" s="135"/>
      <c r="EP446" s="135"/>
      <c r="EQ446" s="135"/>
      <c r="ER446" s="135"/>
      <c r="ES446" s="135"/>
      <c r="ET446" s="135"/>
    </row>
    <row r="447" spans="2:150" x14ac:dyDescent="0.25"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60"/>
      <c r="O447" s="372"/>
      <c r="P447" s="367"/>
      <c r="Q447" s="367"/>
      <c r="R447" s="61">
        <v>1500</v>
      </c>
      <c r="S447" s="14">
        <v>2245.0479999999998</v>
      </c>
      <c r="T447" s="14">
        <v>34.276969999999999</v>
      </c>
      <c r="U447" s="252">
        <v>2239.2030748074158</v>
      </c>
      <c r="V447" s="253">
        <v>34.028467899809392</v>
      </c>
      <c r="W447" s="2">
        <f t="shared" ref="W447:X451" si="99">ABS(S447-U447)/S447*100</f>
        <v>0.26034744881107286</v>
      </c>
      <c r="X447" s="37">
        <f t="shared" si="99"/>
        <v>0.72498269301693319</v>
      </c>
      <c r="Y447" s="215">
        <f t="shared" si="96"/>
        <v>34.163150506903278</v>
      </c>
      <c r="Z447" s="217">
        <f t="shared" si="96"/>
        <v>6.1753293799142107E-2</v>
      </c>
      <c r="AA447" s="223"/>
      <c r="AB447" s="63"/>
      <c r="AC447" s="372"/>
      <c r="AD447" s="367"/>
      <c r="AE447" s="367"/>
      <c r="AF447" s="61">
        <v>1500</v>
      </c>
      <c r="AG447" s="14">
        <v>2430.3270000000002</v>
      </c>
      <c r="AH447" s="14">
        <v>34.390239999999999</v>
      </c>
      <c r="AI447" s="252">
        <v>2477.857181601039</v>
      </c>
      <c r="AJ447" s="253">
        <v>34.111617569954987</v>
      </c>
      <c r="AK447" s="2">
        <f t="shared" ref="AK447:AL451" si="100">ABS(AG447-AI447)/AG447*100</f>
        <v>1.9557113755078532</v>
      </c>
      <c r="AL447" s="37">
        <f t="shared" si="100"/>
        <v>0.81017878922918696</v>
      </c>
      <c r="AM447" s="215">
        <f t="shared" si="97"/>
        <v>2259.1181630277224</v>
      </c>
      <c r="AN447" s="217">
        <f t="shared" si="97"/>
        <v>7.7630458524187346E-2</v>
      </c>
      <c r="AO447" s="223"/>
      <c r="AP447" s="63"/>
      <c r="AQ447" s="372"/>
      <c r="AR447" s="367"/>
      <c r="AS447" s="367"/>
      <c r="AT447" s="61">
        <v>1500</v>
      </c>
      <c r="AU447" s="14">
        <v>2223.5790000000002</v>
      </c>
      <c r="AV447" s="14">
        <v>34.1892</v>
      </c>
      <c r="AW447" s="252">
        <v>2212.8176839381231</v>
      </c>
      <c r="AX447" s="253">
        <v>34.077247531616173</v>
      </c>
      <c r="AY447" s="2">
        <f t="shared" ref="AY447:AZ451" si="101">ABS(AU447-AW447)/AU447*100</f>
        <v>0.48396373872379145</v>
      </c>
      <c r="AZ447" s="37">
        <f t="shared" si="101"/>
        <v>0.32744980398437651</v>
      </c>
      <c r="BA447" s="215">
        <f t="shared" si="98"/>
        <v>115.80592338361397</v>
      </c>
      <c r="BB447" s="217">
        <f t="shared" si="98"/>
        <v>1.2533355177231659E-2</v>
      </c>
      <c r="BC447" s="223"/>
      <c r="BD447" s="63"/>
      <c r="BE447" s="135"/>
      <c r="BF447" s="135"/>
      <c r="BG447" s="135"/>
      <c r="BH447" s="135"/>
      <c r="BI447" s="135"/>
      <c r="BJ447" s="135"/>
      <c r="BK447" s="135"/>
      <c r="BL447" s="135"/>
      <c r="BM447" s="135"/>
      <c r="BN447" s="135"/>
      <c r="BO447" s="135"/>
      <c r="BP447" s="135"/>
      <c r="BQ447" s="135"/>
      <c r="BR447" s="135"/>
      <c r="BS447" s="135"/>
      <c r="BT447" s="19"/>
      <c r="BU447" s="135"/>
      <c r="BV447" s="135"/>
      <c r="BW447" s="135"/>
      <c r="BX447" s="135"/>
      <c r="BY447" s="135"/>
      <c r="BZ447" s="136"/>
      <c r="CA447" s="136"/>
      <c r="CB447" s="135"/>
      <c r="CC447" s="135"/>
      <c r="CD447" s="135"/>
      <c r="CE447" s="135"/>
      <c r="CF447" s="135"/>
      <c r="CG447" s="135"/>
      <c r="CH447" s="135"/>
      <c r="CI447" s="135"/>
      <c r="CJ447" s="135"/>
      <c r="CK447" s="135"/>
      <c r="CL447" s="135"/>
      <c r="CM447" s="135"/>
      <c r="CN447" s="135"/>
      <c r="CO447" s="135"/>
      <c r="CP447" s="135"/>
      <c r="CQ447" s="135"/>
      <c r="CR447" s="135"/>
      <c r="CS447" s="135"/>
      <c r="CT447" s="135"/>
      <c r="CU447" s="135"/>
      <c r="CV447" s="136"/>
      <c r="CW447" s="136"/>
      <c r="CX447" s="135"/>
      <c r="CY447" s="135"/>
      <c r="CZ447" s="135"/>
      <c r="DA447" s="135"/>
      <c r="DB447" s="135"/>
      <c r="DC447" s="135"/>
      <c r="DD447" s="135"/>
      <c r="DE447" s="135"/>
      <c r="DF447" s="135"/>
      <c r="DG447" s="135"/>
      <c r="DH447" s="135"/>
      <c r="DI447" s="135"/>
      <c r="DJ447" s="135"/>
      <c r="DK447" s="135"/>
      <c r="DL447" s="135"/>
      <c r="DM447" s="135"/>
      <c r="DN447" s="135"/>
      <c r="DO447" s="135"/>
      <c r="DP447" s="135"/>
      <c r="DQ447" s="135"/>
      <c r="DR447" s="135"/>
      <c r="DS447" s="135"/>
      <c r="DT447" s="135"/>
      <c r="DU447" s="135"/>
      <c r="DV447" s="135"/>
      <c r="DW447" s="135"/>
      <c r="DX447" s="135"/>
      <c r="DY447" s="135"/>
      <c r="DZ447" s="135"/>
      <c r="EA447" s="135"/>
      <c r="EB447" s="135"/>
      <c r="EC447" s="135"/>
      <c r="ED447" s="135"/>
      <c r="EE447" s="135"/>
      <c r="EF447" s="135"/>
      <c r="EG447" s="135"/>
      <c r="EH447" s="135"/>
      <c r="EI447" s="135"/>
      <c r="EJ447" s="135"/>
      <c r="EK447" s="135"/>
      <c r="EL447" s="135"/>
      <c r="EM447" s="135"/>
      <c r="EN447" s="135"/>
      <c r="EO447" s="135"/>
      <c r="EP447" s="135"/>
      <c r="EQ447" s="135"/>
      <c r="ER447" s="135"/>
      <c r="ES447" s="135"/>
      <c r="ET447" s="135"/>
    </row>
    <row r="448" spans="2:150" x14ac:dyDescent="0.25"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60"/>
      <c r="O448" s="372"/>
      <c r="P448" s="367"/>
      <c r="Q448" s="367"/>
      <c r="R448" s="61">
        <v>1550</v>
      </c>
      <c r="S448" s="14">
        <v>2231.085</v>
      </c>
      <c r="T448" s="14">
        <v>33.77872</v>
      </c>
      <c r="U448" s="252">
        <v>2225.5194634405234</v>
      </c>
      <c r="V448" s="253">
        <v>33.475835481879713</v>
      </c>
      <c r="W448" s="2">
        <f t="shared" si="99"/>
        <v>0.24945425922708642</v>
      </c>
      <c r="X448" s="37">
        <f t="shared" si="99"/>
        <v>0.89667257409483492</v>
      </c>
      <c r="Y448" s="215">
        <f t="shared" si="96"/>
        <v>30.975197194871086</v>
      </c>
      <c r="Z448" s="217">
        <f t="shared" si="96"/>
        <v>9.1739031316958361E-2</v>
      </c>
      <c r="AA448" s="223"/>
      <c r="AB448" s="63"/>
      <c r="AC448" s="372"/>
      <c r="AD448" s="367"/>
      <c r="AE448" s="367"/>
      <c r="AF448" s="61">
        <v>1550</v>
      </c>
      <c r="AG448" s="14">
        <v>2415.1970000000001</v>
      </c>
      <c r="AH448" s="14">
        <v>33.895710000000001</v>
      </c>
      <c r="AI448" s="252">
        <v>2464.7576762687017</v>
      </c>
      <c r="AJ448" s="253">
        <v>33.559436660688846</v>
      </c>
      <c r="AK448" s="2">
        <f t="shared" si="100"/>
        <v>2.0520345242521261</v>
      </c>
      <c r="AL448" s="37">
        <f t="shared" si="100"/>
        <v>0.99208229982837193</v>
      </c>
      <c r="AM448" s="215">
        <f t="shared" si="97"/>
        <v>2456.2606322110446</v>
      </c>
      <c r="AN448" s="217">
        <f t="shared" si="97"/>
        <v>0.11307975873147548</v>
      </c>
      <c r="AO448" s="223"/>
      <c r="AP448" s="63"/>
      <c r="AQ448" s="372"/>
      <c r="AR448" s="367"/>
      <c r="AS448" s="367"/>
      <c r="AT448" s="61">
        <v>1550</v>
      </c>
      <c r="AU448" s="14">
        <v>2209.7469999999998</v>
      </c>
      <c r="AV448" s="14">
        <v>33.674329999999998</v>
      </c>
      <c r="AW448" s="252">
        <v>2199.0614215717333</v>
      </c>
      <c r="AX448" s="253">
        <v>33.5246423270722</v>
      </c>
      <c r="AY448" s="2">
        <f t="shared" si="101"/>
        <v>0.48356569454632509</v>
      </c>
      <c r="AZ448" s="37">
        <f t="shared" si="101"/>
        <v>0.4445156679518113</v>
      </c>
      <c r="BA448" s="215">
        <f t="shared" si="98"/>
        <v>114.1815863466361</v>
      </c>
      <c r="BB448" s="217">
        <f t="shared" si="98"/>
        <v>2.2406399426539179E-2</v>
      </c>
      <c r="BC448" s="223"/>
      <c r="BD448" s="63"/>
      <c r="BE448" s="135"/>
      <c r="BF448" s="135"/>
      <c r="BG448" s="135"/>
      <c r="BH448" s="135"/>
      <c r="BI448" s="135"/>
      <c r="BJ448" s="135"/>
      <c r="BK448" s="135"/>
      <c r="BL448" s="135"/>
      <c r="BM448" s="135"/>
      <c r="BN448" s="135"/>
      <c r="BO448" s="135"/>
      <c r="BP448" s="135"/>
      <c r="BQ448" s="135"/>
      <c r="BR448" s="135"/>
      <c r="BS448" s="135"/>
      <c r="BT448" s="19"/>
      <c r="BU448" s="135"/>
      <c r="BV448" s="135"/>
      <c r="BW448" s="135"/>
      <c r="BX448" s="135"/>
      <c r="BY448" s="135"/>
      <c r="BZ448" s="136"/>
      <c r="CA448" s="136"/>
      <c r="CB448" s="135"/>
      <c r="CC448" s="135"/>
      <c r="CD448" s="135"/>
      <c r="CE448" s="135"/>
      <c r="CF448" s="135"/>
      <c r="CG448" s="135"/>
      <c r="CH448" s="135"/>
      <c r="CI448" s="135"/>
      <c r="CJ448" s="135"/>
      <c r="CK448" s="135"/>
      <c r="CL448" s="135"/>
      <c r="CM448" s="135"/>
      <c r="CN448" s="135"/>
      <c r="CO448" s="135"/>
      <c r="CP448" s="135"/>
      <c r="CQ448" s="135"/>
      <c r="CR448" s="135"/>
      <c r="CS448" s="135"/>
      <c r="CT448" s="135"/>
      <c r="CU448" s="135"/>
      <c r="CV448" s="136"/>
      <c r="CW448" s="136"/>
      <c r="CX448" s="135"/>
      <c r="CY448" s="135"/>
      <c r="CZ448" s="135"/>
      <c r="DA448" s="135"/>
      <c r="DB448" s="135"/>
      <c r="DC448" s="135"/>
      <c r="DD448" s="135"/>
      <c r="DE448" s="135"/>
      <c r="DF448" s="135"/>
      <c r="DG448" s="135"/>
      <c r="DH448" s="135"/>
      <c r="DI448" s="135"/>
      <c r="DJ448" s="135"/>
      <c r="DK448" s="135"/>
      <c r="DL448" s="135"/>
      <c r="DM448" s="135"/>
      <c r="DN448" s="135"/>
      <c r="DO448" s="135"/>
      <c r="DP448" s="135"/>
      <c r="DQ448" s="135"/>
      <c r="DR448" s="135"/>
      <c r="DS448" s="135"/>
      <c r="DT448" s="135"/>
      <c r="DU448" s="135"/>
      <c r="DV448" s="135"/>
      <c r="DW448" s="135"/>
      <c r="DX448" s="135"/>
      <c r="DY448" s="135"/>
      <c r="DZ448" s="135"/>
      <c r="EA448" s="135"/>
      <c r="EB448" s="135"/>
      <c r="EC448" s="135"/>
      <c r="ED448" s="135"/>
      <c r="EE448" s="135"/>
      <c r="EF448" s="135"/>
      <c r="EG448" s="135"/>
      <c r="EH448" s="135"/>
      <c r="EI448" s="135"/>
      <c r="EJ448" s="135"/>
      <c r="EK448" s="135"/>
      <c r="EL448" s="135"/>
      <c r="EM448" s="135"/>
      <c r="EN448" s="135"/>
      <c r="EO448" s="135"/>
      <c r="EP448" s="135"/>
      <c r="EQ448" s="135"/>
      <c r="ER448" s="135"/>
      <c r="ES448" s="135"/>
      <c r="ET448" s="135"/>
    </row>
    <row r="449" spans="2:150" x14ac:dyDescent="0.25"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60"/>
      <c r="O449" s="372"/>
      <c r="P449" s="367"/>
      <c r="Q449" s="367"/>
      <c r="R449" s="61">
        <v>1600</v>
      </c>
      <c r="S449" s="14">
        <v>2217.1579999999999</v>
      </c>
      <c r="T449" s="14">
        <v>33.261949999999999</v>
      </c>
      <c r="U449" s="252">
        <v>2211.8786598165839</v>
      </c>
      <c r="V449" s="253">
        <v>32.922994399427246</v>
      </c>
      <c r="W449" s="2">
        <f t="shared" si="99"/>
        <v>0.23811294384144138</v>
      </c>
      <c r="X449" s="37">
        <f t="shared" si="99"/>
        <v>1.019049095355963</v>
      </c>
      <c r="Y449" s="215">
        <f t="shared" si="96"/>
        <v>27.871432772231149</v>
      </c>
      <c r="Z449" s="217">
        <f t="shared" si="96"/>
        <v>0.1148908991596355</v>
      </c>
      <c r="AA449" s="223"/>
      <c r="AB449" s="63"/>
      <c r="AC449" s="372"/>
      <c r="AD449" s="367"/>
      <c r="AE449" s="367"/>
      <c r="AF449" s="61">
        <v>1600</v>
      </c>
      <c r="AG449" s="14">
        <v>2400.1030000000001</v>
      </c>
      <c r="AH449" s="14">
        <v>33.378070000000001</v>
      </c>
      <c r="AI449" s="252">
        <v>2451.7023737410968</v>
      </c>
      <c r="AJ449" s="253">
        <v>33.007015949197736</v>
      </c>
      <c r="AK449" s="2">
        <f t="shared" si="100"/>
        <v>2.1498816401253102</v>
      </c>
      <c r="AL449" s="37">
        <f t="shared" si="100"/>
        <v>1.1116701798584059</v>
      </c>
      <c r="AM449" s="215">
        <f t="shared" si="97"/>
        <v>2662.4953704733866</v>
      </c>
      <c r="AN449" s="217">
        <f t="shared" si="97"/>
        <v>0.13768110861676958</v>
      </c>
      <c r="AO449" s="223"/>
      <c r="AP449" s="63"/>
      <c r="AQ449" s="372"/>
      <c r="AR449" s="367"/>
      <c r="AS449" s="367"/>
      <c r="AT449" s="61">
        <v>1600</v>
      </c>
      <c r="AU449" s="14">
        <v>2195.951</v>
      </c>
      <c r="AV449" s="14">
        <v>33.158740000000002</v>
      </c>
      <c r="AW449" s="252">
        <v>2185.3477818247093</v>
      </c>
      <c r="AX449" s="253">
        <v>32.971806591098577</v>
      </c>
      <c r="AY449" s="2">
        <f t="shared" si="101"/>
        <v>0.48285313175434008</v>
      </c>
      <c r="AZ449" s="37">
        <f t="shared" si="101"/>
        <v>0.56375305244235607</v>
      </c>
      <c r="BA449" s="215">
        <f t="shared" si="98"/>
        <v>112.42823567281609</v>
      </c>
      <c r="BB449" s="217">
        <f t="shared" si="98"/>
        <v>3.4944099363507175E-2</v>
      </c>
      <c r="BC449" s="223"/>
      <c r="BD449" s="63"/>
      <c r="BE449" s="135"/>
      <c r="BF449" s="135"/>
      <c r="BG449" s="135"/>
      <c r="BH449" s="135"/>
      <c r="BI449" s="135"/>
      <c r="BJ449" s="135"/>
      <c r="BK449" s="135"/>
      <c r="BL449" s="135"/>
      <c r="BM449" s="135"/>
      <c r="BN449" s="135"/>
      <c r="BO449" s="135"/>
      <c r="BP449" s="135"/>
      <c r="BQ449" s="135"/>
      <c r="BR449" s="135"/>
      <c r="BS449" s="135"/>
      <c r="BT449" s="19"/>
      <c r="BU449" s="135"/>
      <c r="BV449" s="135"/>
      <c r="BW449" s="135"/>
      <c r="BX449" s="135"/>
      <c r="BY449" s="135"/>
      <c r="BZ449" s="136"/>
      <c r="CA449" s="136"/>
      <c r="CB449" s="135"/>
      <c r="CC449" s="135"/>
      <c r="CD449" s="135"/>
      <c r="CE449" s="135"/>
      <c r="CF449" s="135"/>
      <c r="CG449" s="135"/>
      <c r="CH449" s="135"/>
      <c r="CI449" s="135"/>
      <c r="CJ449" s="135"/>
      <c r="CK449" s="135"/>
      <c r="CL449" s="135"/>
      <c r="CM449" s="135"/>
      <c r="CN449" s="135"/>
      <c r="CO449" s="135"/>
      <c r="CP449" s="135"/>
      <c r="CQ449" s="135"/>
      <c r="CR449" s="135"/>
      <c r="CS449" s="135"/>
      <c r="CT449" s="135"/>
      <c r="CU449" s="135"/>
      <c r="CV449" s="136"/>
      <c r="CW449" s="136"/>
      <c r="CX449" s="135"/>
      <c r="CY449" s="135"/>
      <c r="CZ449" s="135"/>
      <c r="DA449" s="135"/>
      <c r="DB449" s="135"/>
      <c r="DC449" s="135"/>
      <c r="DD449" s="135"/>
      <c r="DE449" s="135"/>
      <c r="DF449" s="135"/>
      <c r="DG449" s="135"/>
      <c r="DH449" s="135"/>
      <c r="DI449" s="135"/>
      <c r="DJ449" s="135"/>
      <c r="DK449" s="135"/>
      <c r="DL449" s="135"/>
      <c r="DM449" s="135"/>
      <c r="DN449" s="135"/>
      <c r="DO449" s="135"/>
      <c r="DP449" s="135"/>
      <c r="DQ449" s="135"/>
      <c r="DR449" s="135"/>
      <c r="DS449" s="135"/>
      <c r="DT449" s="135"/>
      <c r="DU449" s="135"/>
      <c r="DV449" s="135"/>
      <c r="DW449" s="135"/>
      <c r="DX449" s="135"/>
      <c r="DY449" s="135"/>
      <c r="DZ449" s="135"/>
      <c r="EA449" s="135"/>
      <c r="EB449" s="135"/>
      <c r="EC449" s="135"/>
      <c r="ED449" s="135"/>
      <c r="EE449" s="135"/>
      <c r="EF449" s="135"/>
      <c r="EG449" s="135"/>
      <c r="EH449" s="135"/>
      <c r="EI449" s="135"/>
      <c r="EJ449" s="135"/>
      <c r="EK449" s="135"/>
      <c r="EL449" s="135"/>
      <c r="EM449" s="135"/>
      <c r="EN449" s="135"/>
      <c r="EO449" s="135"/>
      <c r="EP449" s="135"/>
      <c r="EQ449" s="135"/>
      <c r="ER449" s="135"/>
      <c r="ES449" s="135"/>
      <c r="ET449" s="135"/>
    </row>
    <row r="450" spans="2:150" x14ac:dyDescent="0.25"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60"/>
      <c r="O450" s="372"/>
      <c r="P450" s="367"/>
      <c r="Q450" s="367"/>
      <c r="R450" s="61">
        <v>1650</v>
      </c>
      <c r="S450" s="14">
        <v>2203.2710000000002</v>
      </c>
      <c r="T450" s="14">
        <v>32.744590000000002</v>
      </c>
      <c r="U450" s="252">
        <v>2198.2807998439689</v>
      </c>
      <c r="V450" s="253">
        <v>32.369981836677482</v>
      </c>
      <c r="W450" s="2">
        <f t="shared" si="99"/>
        <v>0.22649052958221111</v>
      </c>
      <c r="X450" s="37">
        <f t="shared" si="99"/>
        <v>1.1440307034613053</v>
      </c>
      <c r="Y450" s="215">
        <f t="shared" si="96"/>
        <v>24.902097597254595</v>
      </c>
      <c r="Z450" s="217">
        <f t="shared" si="96"/>
        <v>0.14033127602787199</v>
      </c>
      <c r="AA450" s="223"/>
      <c r="AB450" s="63"/>
      <c r="AC450" s="372"/>
      <c r="AD450" s="367"/>
      <c r="AE450" s="367"/>
      <c r="AF450" s="61">
        <v>1650</v>
      </c>
      <c r="AG450" s="14">
        <v>2385.049</v>
      </c>
      <c r="AH450" s="14">
        <v>32.860239999999997</v>
      </c>
      <c r="AI450" s="252">
        <v>2438.6914177450826</v>
      </c>
      <c r="AJ450" s="253">
        <v>32.454397351061459</v>
      </c>
      <c r="AK450" s="2">
        <f t="shared" si="100"/>
        <v>2.2491117685667104</v>
      </c>
      <c r="AL450" s="37">
        <f t="shared" si="100"/>
        <v>1.2350568618444002</v>
      </c>
      <c r="AM450" s="215">
        <f t="shared" si="97"/>
        <v>2877.508981537957</v>
      </c>
      <c r="AN450" s="217">
        <f t="shared" si="97"/>
        <v>0.16470825569744962</v>
      </c>
      <c r="AO450" s="223"/>
      <c r="AP450" s="63"/>
      <c r="AQ450" s="372"/>
      <c r="AR450" s="367"/>
      <c r="AS450" s="367"/>
      <c r="AT450" s="61">
        <v>1650</v>
      </c>
      <c r="AU450" s="14">
        <v>2182.1950000000002</v>
      </c>
      <c r="AV450" s="14">
        <v>32.642539999999997</v>
      </c>
      <c r="AW450" s="252">
        <v>2171.6769031887056</v>
      </c>
      <c r="AX450" s="253">
        <v>32.418780728950651</v>
      </c>
      <c r="AY450" s="2">
        <f t="shared" si="101"/>
        <v>0.48199619242526565</v>
      </c>
      <c r="AZ450" s="37">
        <f t="shared" si="101"/>
        <v>0.68548363898564857</v>
      </c>
      <c r="BA450" s="215">
        <f t="shared" si="98"/>
        <v>110.63036053176408</v>
      </c>
      <c r="BB450" s="217">
        <f t="shared" si="98"/>
        <v>5.0068211380534647E-2</v>
      </c>
      <c r="BC450" s="223"/>
      <c r="BD450" s="63"/>
      <c r="BE450" s="135"/>
      <c r="BF450" s="135"/>
      <c r="BG450" s="135"/>
      <c r="BH450" s="135"/>
      <c r="BI450" s="135"/>
      <c r="BJ450" s="135"/>
      <c r="BK450" s="135"/>
      <c r="BL450" s="135"/>
      <c r="BM450" s="135"/>
      <c r="BN450" s="135"/>
      <c r="BO450" s="135"/>
      <c r="BP450" s="135"/>
      <c r="BQ450" s="135"/>
      <c r="BR450" s="135"/>
      <c r="BS450" s="135"/>
      <c r="BT450" s="135"/>
      <c r="BU450" s="135"/>
      <c r="BV450" s="135"/>
      <c r="BW450" s="135"/>
      <c r="BX450" s="135"/>
      <c r="BY450" s="135"/>
      <c r="BZ450" s="136"/>
      <c r="CA450" s="136"/>
      <c r="CB450" s="135"/>
      <c r="CC450" s="135"/>
      <c r="CD450" s="135"/>
      <c r="CE450" s="135"/>
      <c r="CF450" s="135"/>
      <c r="CG450" s="135"/>
      <c r="CH450" s="135"/>
      <c r="CI450" s="135"/>
      <c r="CJ450" s="135"/>
      <c r="CK450" s="135"/>
      <c r="CL450" s="135"/>
      <c r="CM450" s="135"/>
      <c r="CN450" s="135"/>
      <c r="CO450" s="135"/>
      <c r="CP450" s="135"/>
      <c r="CQ450" s="135"/>
      <c r="CR450" s="135"/>
      <c r="CS450" s="135"/>
      <c r="CT450" s="135"/>
      <c r="CU450" s="135"/>
      <c r="CV450" s="136"/>
      <c r="CW450" s="136"/>
      <c r="CX450" s="135"/>
      <c r="CY450" s="135"/>
      <c r="CZ450" s="135"/>
      <c r="DA450" s="135"/>
      <c r="DB450" s="135"/>
      <c r="DC450" s="135"/>
      <c r="DD450" s="135"/>
      <c r="DE450" s="135"/>
      <c r="DF450" s="135"/>
      <c r="DG450" s="135"/>
      <c r="DH450" s="135"/>
      <c r="DI450" s="135"/>
      <c r="DJ450" s="135"/>
      <c r="DK450" s="135"/>
      <c r="DL450" s="135"/>
      <c r="DM450" s="135"/>
      <c r="DN450" s="135"/>
      <c r="DO450" s="135"/>
      <c r="DP450" s="135"/>
      <c r="DQ450" s="135"/>
      <c r="DR450" s="135"/>
      <c r="DS450" s="135"/>
      <c r="DT450" s="135"/>
      <c r="DU450" s="135"/>
      <c r="DV450" s="135"/>
      <c r="DW450" s="135"/>
      <c r="DX450" s="135"/>
      <c r="DY450" s="135"/>
      <c r="DZ450" s="135"/>
      <c r="EA450" s="135"/>
      <c r="EB450" s="135"/>
      <c r="EC450" s="135"/>
      <c r="ED450" s="135"/>
      <c r="EE450" s="135"/>
      <c r="EF450" s="135"/>
      <c r="EG450" s="135"/>
      <c r="EH450" s="135"/>
      <c r="EI450" s="135"/>
      <c r="EJ450" s="135"/>
      <c r="EK450" s="135"/>
      <c r="EL450" s="135"/>
      <c r="EM450" s="135"/>
      <c r="EN450" s="135"/>
      <c r="EO450" s="135"/>
      <c r="EP450" s="135"/>
      <c r="EQ450" s="135"/>
      <c r="ER450" s="135"/>
      <c r="ES450" s="135"/>
      <c r="ET450" s="135"/>
    </row>
    <row r="451" spans="2:150" ht="15.75" thickBot="1" x14ac:dyDescent="0.3"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60"/>
      <c r="O451" s="373"/>
      <c r="P451" s="368"/>
      <c r="Q451" s="368"/>
      <c r="R451" s="204">
        <v>1700</v>
      </c>
      <c r="S451" s="16">
        <v>2189.422</v>
      </c>
      <c r="T451" s="16">
        <v>32.226649999999999</v>
      </c>
      <c r="U451" s="15">
        <v>2184.726014591819</v>
      </c>
      <c r="V451" s="17">
        <v>31.81682834823059</v>
      </c>
      <c r="W451" s="18">
        <f t="shared" si="99"/>
        <v>0.2144851658648291</v>
      </c>
      <c r="X451" s="38">
        <f t="shared" si="99"/>
        <v>1.2716855514594572</v>
      </c>
      <c r="Y451" s="18">
        <f t="shared" si="96"/>
        <v>22.052278953849427</v>
      </c>
      <c r="Z451" s="38">
        <f t="shared" si="96"/>
        <v>0.16795378625900681</v>
      </c>
      <c r="AA451" s="223"/>
      <c r="AB451" s="63"/>
      <c r="AC451" s="373"/>
      <c r="AD451" s="368"/>
      <c r="AE451" s="368"/>
      <c r="AF451" s="204">
        <v>1700</v>
      </c>
      <c r="AG451" s="16">
        <v>2370.0329999999999</v>
      </c>
      <c r="AH451" s="16">
        <v>32.342210000000001</v>
      </c>
      <c r="AI451" s="15">
        <v>2425.7249465288883</v>
      </c>
      <c r="AJ451" s="17">
        <v>31.901615505411201</v>
      </c>
      <c r="AK451" s="18">
        <f t="shared" si="100"/>
        <v>2.3498384422870213</v>
      </c>
      <c r="AL451" s="38">
        <f t="shared" si="100"/>
        <v>1.3622893877344837</v>
      </c>
      <c r="AM451" s="18">
        <f t="shared" si="97"/>
        <v>3101.5929081765607</v>
      </c>
      <c r="AN451" s="38">
        <f t="shared" si="97"/>
        <v>0.19412350866196096</v>
      </c>
      <c r="AO451" s="223"/>
      <c r="AP451" s="63"/>
      <c r="AQ451" s="373"/>
      <c r="AR451" s="368"/>
      <c r="AS451" s="368"/>
      <c r="AT451" s="204">
        <v>1700</v>
      </c>
      <c r="AU451" s="16">
        <v>2168.4780000000001</v>
      </c>
      <c r="AV451" s="16">
        <v>32.125749999999996</v>
      </c>
      <c r="AW451" s="15">
        <v>2158.0489188740166</v>
      </c>
      <c r="AX451" s="17">
        <v>31.865598059778321</v>
      </c>
      <c r="AY451" s="18">
        <f t="shared" si="101"/>
        <v>0.48094013985769879</v>
      </c>
      <c r="AZ451" s="38">
        <f t="shared" si="101"/>
        <v>0.80979258140798338</v>
      </c>
      <c r="BA451" s="18">
        <f t="shared" si="98"/>
        <v>108.76573313234381</v>
      </c>
      <c r="BB451" s="38">
        <f t="shared" si="98"/>
        <v>6.7679032001102063E-2</v>
      </c>
      <c r="BC451" s="223"/>
      <c r="BD451" s="63"/>
      <c r="BE451" s="135"/>
      <c r="BF451" s="135"/>
      <c r="BG451" s="135"/>
      <c r="BH451" s="135"/>
      <c r="BI451" s="135"/>
      <c r="BJ451" s="135"/>
      <c r="BK451" s="135"/>
      <c r="BL451" s="135"/>
      <c r="BM451" s="135"/>
      <c r="BN451" s="135"/>
      <c r="BO451" s="135"/>
      <c r="BP451" s="135"/>
      <c r="BQ451" s="135"/>
      <c r="BR451" s="135"/>
      <c r="BS451" s="135"/>
      <c r="BT451" s="135"/>
      <c r="BU451" s="135"/>
      <c r="BV451" s="135"/>
      <c r="BW451" s="135"/>
      <c r="BX451" s="135"/>
      <c r="BY451" s="135"/>
      <c r="BZ451" s="136"/>
      <c r="CA451" s="136"/>
      <c r="CB451" s="135"/>
      <c r="CC451" s="135"/>
      <c r="CD451" s="135"/>
      <c r="CE451" s="135"/>
      <c r="CF451" s="135"/>
      <c r="CG451" s="135"/>
      <c r="CH451" s="135"/>
      <c r="CI451" s="135"/>
      <c r="CJ451" s="135"/>
      <c r="CK451" s="135"/>
      <c r="CL451" s="135"/>
      <c r="CM451" s="135"/>
      <c r="CN451" s="135"/>
      <c r="CO451" s="135"/>
      <c r="CP451" s="135"/>
      <c r="CQ451" s="135"/>
      <c r="CR451" s="135"/>
      <c r="CS451" s="135"/>
      <c r="CT451" s="135"/>
      <c r="CU451" s="135"/>
      <c r="CV451" s="136"/>
      <c r="CW451" s="136"/>
      <c r="CX451" s="135"/>
      <c r="CY451" s="135"/>
      <c r="CZ451" s="135"/>
      <c r="DA451" s="135"/>
      <c r="DB451" s="135"/>
      <c r="DC451" s="135"/>
      <c r="DD451" s="135"/>
      <c r="DE451" s="135"/>
      <c r="DF451" s="135"/>
      <c r="DG451" s="135"/>
      <c r="DH451" s="135"/>
      <c r="DI451" s="135"/>
      <c r="DJ451" s="135"/>
      <c r="DK451" s="135"/>
      <c r="DL451" s="135"/>
      <c r="DM451" s="135"/>
      <c r="DN451" s="135"/>
      <c r="DO451" s="135"/>
      <c r="DP451" s="135"/>
      <c r="DQ451" s="135"/>
      <c r="DR451" s="135"/>
      <c r="DS451" s="135"/>
      <c r="DT451" s="135"/>
      <c r="DU451" s="135"/>
      <c r="DV451" s="135"/>
      <c r="DW451" s="135"/>
      <c r="DX451" s="135"/>
      <c r="DY451" s="135"/>
      <c r="DZ451" s="135"/>
      <c r="EA451" s="135"/>
      <c r="EB451" s="135"/>
      <c r="EC451" s="135"/>
      <c r="ED451" s="135"/>
      <c r="EE451" s="135"/>
      <c r="EF451" s="135"/>
      <c r="EG451" s="135"/>
      <c r="EH451" s="135"/>
      <c r="EI451" s="135"/>
      <c r="EJ451" s="135"/>
      <c r="EK451" s="135"/>
      <c r="EL451" s="135"/>
      <c r="EM451" s="135"/>
      <c r="EN451" s="135"/>
      <c r="EO451" s="135"/>
      <c r="EP451" s="135"/>
      <c r="EQ451" s="135"/>
      <c r="ER451" s="135"/>
      <c r="ES451" s="135"/>
      <c r="ET451" s="135"/>
    </row>
    <row r="452" spans="2:150" ht="15.75" thickBot="1" x14ac:dyDescent="0.3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60"/>
      <c r="O452" s="482" t="s">
        <v>247</v>
      </c>
      <c r="P452" s="483"/>
      <c r="Q452" s="483"/>
      <c r="R452" s="483"/>
      <c r="S452" s="483"/>
      <c r="T452" s="483"/>
      <c r="U452" s="483"/>
      <c r="V452" s="484"/>
      <c r="W452" s="166">
        <f>AVERAGE(W67:W451)</f>
        <v>0.39180717418988087</v>
      </c>
      <c r="X452" s="167">
        <f>AVERAGE(X67:X451)</f>
        <v>1.0919662440729514</v>
      </c>
      <c r="Y452" s="218">
        <f>SQRT((SUM(Y67:Y451)/396))</f>
        <v>10.419789346068153</v>
      </c>
      <c r="Z452" s="219">
        <f>SQRT((SUM(Z67:Z451)/396))</f>
        <v>0.54848565284804474</v>
      </c>
      <c r="AA452" s="232"/>
      <c r="AB452" s="232"/>
      <c r="AC452" s="485" t="s">
        <v>247</v>
      </c>
      <c r="AD452" s="486"/>
      <c r="AE452" s="486"/>
      <c r="AF452" s="486"/>
      <c r="AG452" s="486"/>
      <c r="AH452" s="486"/>
      <c r="AI452" s="486"/>
      <c r="AJ452" s="486"/>
      <c r="AK452" s="166">
        <f>AVERAGE(AK67:AK451)</f>
        <v>0.6250696865164721</v>
      </c>
      <c r="AL452" s="167">
        <f>AVERAGE(AL67:AL451)</f>
        <v>0.90185950359069178</v>
      </c>
      <c r="AM452" s="218">
        <f>SQRT((SUM(AM67:AM451)/396))</f>
        <v>20.218469489651369</v>
      </c>
      <c r="AN452" s="219">
        <f>SQRT((SUM(AN67:AN451)/396))</f>
        <v>0.46442388989727307</v>
      </c>
      <c r="AO452" s="232"/>
      <c r="AP452" s="232"/>
      <c r="AQ452" s="485" t="s">
        <v>247</v>
      </c>
      <c r="AR452" s="486"/>
      <c r="AS452" s="486"/>
      <c r="AT452" s="486"/>
      <c r="AU452" s="486"/>
      <c r="AV452" s="486"/>
      <c r="AW452" s="486"/>
      <c r="AX452" s="487"/>
      <c r="AY452" s="165">
        <f>AVERAGE(AY67:AY451)</f>
        <v>0.48975431097952493</v>
      </c>
      <c r="AZ452" s="165">
        <f>AVERAGE(AZ67:AZ451)</f>
        <v>0.9218590148343685</v>
      </c>
      <c r="BA452" s="218">
        <f>SQRT((SUM(BA67:BA451)/396))</f>
        <v>12.378575971166979</v>
      </c>
      <c r="BB452" s="219">
        <f>SQRT((SUM(BB67:BB451)/396))</f>
        <v>0.48381613273779928</v>
      </c>
      <c r="BC452" s="232"/>
      <c r="BD452" s="232"/>
      <c r="BE452" s="135"/>
      <c r="BF452" s="135"/>
      <c r="BG452" s="135"/>
      <c r="BH452" s="135"/>
      <c r="BI452" s="135"/>
      <c r="BJ452" s="135"/>
      <c r="BK452" s="135"/>
      <c r="BL452" s="135"/>
      <c r="BM452" s="135"/>
      <c r="BN452" s="135"/>
      <c r="BO452" s="135"/>
      <c r="BP452" s="135"/>
      <c r="BQ452" s="135"/>
      <c r="BR452" s="135"/>
      <c r="BS452" s="135"/>
      <c r="BT452" s="135"/>
      <c r="BU452" s="135"/>
      <c r="BV452" s="135"/>
      <c r="BW452" s="135"/>
      <c r="BX452" s="135"/>
      <c r="BY452" s="135"/>
      <c r="BZ452" s="136"/>
      <c r="CA452" s="136"/>
      <c r="CB452" s="135"/>
      <c r="CC452" s="135"/>
      <c r="CD452" s="135"/>
      <c r="CE452" s="135"/>
      <c r="CF452" s="135"/>
      <c r="CG452" s="135"/>
      <c r="CH452" s="135"/>
      <c r="CI452" s="135"/>
      <c r="CJ452" s="135"/>
      <c r="CK452" s="135"/>
      <c r="CL452" s="135"/>
      <c r="CM452" s="135"/>
      <c r="CN452" s="135"/>
      <c r="CO452" s="135"/>
      <c r="CP452" s="135"/>
      <c r="CQ452" s="135"/>
      <c r="CR452" s="135"/>
      <c r="CS452" s="135"/>
      <c r="CT452" s="135"/>
      <c r="CU452" s="135"/>
      <c r="CV452" s="136"/>
      <c r="CW452" s="136"/>
      <c r="CX452" s="135"/>
      <c r="CY452" s="135"/>
      <c r="CZ452" s="135"/>
      <c r="DA452" s="135"/>
      <c r="DB452" s="135"/>
      <c r="DC452" s="135"/>
      <c r="DD452" s="135"/>
      <c r="DE452" s="135"/>
      <c r="DF452" s="135"/>
      <c r="DG452" s="135"/>
      <c r="DH452" s="135"/>
      <c r="DI452" s="135"/>
      <c r="DJ452" s="135"/>
      <c r="DK452" s="135"/>
      <c r="DL452" s="135"/>
      <c r="DM452" s="135"/>
      <c r="DN452" s="135"/>
      <c r="DO452" s="135"/>
      <c r="DP452" s="135"/>
      <c r="DQ452" s="135"/>
      <c r="DR452" s="135"/>
      <c r="DS452" s="135"/>
      <c r="DT452" s="135"/>
      <c r="DU452" s="135"/>
      <c r="DV452" s="135"/>
      <c r="DW452" s="135"/>
      <c r="DX452" s="135"/>
      <c r="DY452" s="135"/>
      <c r="DZ452" s="135"/>
      <c r="EA452" s="135"/>
      <c r="EB452" s="135"/>
      <c r="EC452" s="135"/>
      <c r="ED452" s="135"/>
      <c r="EE452" s="135"/>
      <c r="EF452" s="135"/>
      <c r="EG452" s="135"/>
      <c r="EH452" s="135"/>
      <c r="EI452" s="135"/>
      <c r="EJ452" s="135"/>
      <c r="EK452" s="135"/>
      <c r="EL452" s="135"/>
      <c r="EM452" s="135"/>
      <c r="EN452" s="135"/>
      <c r="EO452" s="135"/>
      <c r="EP452" s="135"/>
      <c r="EQ452" s="135"/>
      <c r="ER452" s="135"/>
      <c r="ES452" s="135"/>
      <c r="ET452" s="135"/>
    </row>
    <row r="453" spans="2:150" ht="24" thickBot="1" x14ac:dyDescent="0.4"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307" t="s">
        <v>248</v>
      </c>
      <c r="O453" s="308"/>
      <c r="P453" s="308"/>
      <c r="Q453" s="308"/>
      <c r="R453" s="308"/>
      <c r="S453" s="308"/>
      <c r="T453" s="308"/>
      <c r="U453" s="308"/>
      <c r="V453" s="308"/>
      <c r="W453" s="308"/>
      <c r="X453" s="308"/>
      <c r="Y453" s="308"/>
      <c r="Z453" s="308"/>
      <c r="AA453" s="308"/>
      <c r="AB453" s="308"/>
      <c r="AC453" s="308"/>
      <c r="AD453" s="308"/>
      <c r="AE453" s="308"/>
      <c r="AF453" s="308"/>
      <c r="AG453" s="308"/>
      <c r="AH453" s="308"/>
      <c r="AI453" s="308"/>
      <c r="AJ453" s="308"/>
      <c r="AK453" s="308"/>
      <c r="AL453" s="308"/>
      <c r="AM453" s="308"/>
      <c r="AN453" s="308"/>
      <c r="AO453" s="309"/>
      <c r="AP453" s="168">
        <f>AVERAGE(W452,AK452,AY452)</f>
        <v>0.50221039056195937</v>
      </c>
      <c r="AQ453" s="168">
        <f>AVERAGE(X452,AL452,AZ452)</f>
        <v>0.97189492083267048</v>
      </c>
      <c r="AR453" s="310" t="s">
        <v>295</v>
      </c>
      <c r="AS453" s="311"/>
      <c r="AT453" s="311"/>
      <c r="AU453" s="311"/>
      <c r="AV453" s="311"/>
      <c r="AW453" s="311"/>
      <c r="AX453" s="234">
        <f>AVERAGE(BA452,AM452,Y452)</f>
        <v>14.338944935628836</v>
      </c>
      <c r="AY453" s="235">
        <f>AVERAGE(BB452,AN452,Z452)</f>
        <v>0.49890855849437238</v>
      </c>
      <c r="AZ453" s="236"/>
      <c r="BA453" s="236"/>
      <c r="BB453" s="236"/>
      <c r="BC453" s="236"/>
      <c r="BD453" s="237"/>
      <c r="BE453" s="135"/>
      <c r="BF453" s="135"/>
      <c r="BG453" s="135"/>
      <c r="BH453" s="135"/>
      <c r="BI453" s="135"/>
      <c r="BJ453" s="135"/>
      <c r="BK453" s="135"/>
      <c r="BL453" s="135"/>
      <c r="BM453" s="135"/>
      <c r="BN453" s="135"/>
      <c r="BO453" s="135"/>
      <c r="BP453" s="135"/>
      <c r="BQ453" s="135"/>
      <c r="BR453" s="135"/>
      <c r="BS453" s="135"/>
      <c r="BT453" s="136"/>
      <c r="BU453" s="136"/>
      <c r="BV453" s="135"/>
      <c r="BW453" s="135"/>
      <c r="BX453" s="135"/>
      <c r="BY453" s="135"/>
      <c r="BZ453" s="135"/>
      <c r="CA453" s="135"/>
      <c r="CB453" s="135"/>
      <c r="CC453" s="135"/>
      <c r="CD453" s="135"/>
      <c r="CE453" s="135"/>
      <c r="CF453" s="135"/>
      <c r="CG453" s="135"/>
      <c r="CH453" s="135"/>
      <c r="CI453" s="135"/>
      <c r="CJ453" s="135"/>
      <c r="CK453" s="135"/>
      <c r="CL453" s="135"/>
      <c r="CM453" s="135"/>
      <c r="CN453" s="135"/>
      <c r="CO453" s="135"/>
      <c r="CP453" s="136"/>
      <c r="CQ453" s="136"/>
      <c r="CR453" s="135"/>
      <c r="CS453" s="135"/>
      <c r="CT453" s="135"/>
      <c r="CU453" s="135"/>
      <c r="CV453" s="135"/>
      <c r="CW453" s="135"/>
      <c r="CX453" s="135"/>
      <c r="CY453" s="135"/>
      <c r="CZ453" s="135"/>
      <c r="DA453" s="135"/>
      <c r="DB453" s="135"/>
      <c r="DC453" s="135"/>
      <c r="DD453" s="135"/>
      <c r="DE453" s="135"/>
      <c r="DF453" s="135"/>
      <c r="DG453" s="135"/>
      <c r="DH453" s="135"/>
      <c r="DI453" s="135"/>
      <c r="DJ453" s="135"/>
      <c r="DK453" s="135"/>
      <c r="DL453" s="135"/>
      <c r="DM453" s="135"/>
      <c r="DN453" s="135"/>
      <c r="DO453" s="135"/>
      <c r="DP453" s="135"/>
      <c r="DQ453" s="135"/>
      <c r="DR453" s="135"/>
      <c r="DS453" s="135"/>
      <c r="DT453" s="135"/>
      <c r="DU453" s="135"/>
      <c r="DV453" s="135"/>
      <c r="DW453" s="135"/>
      <c r="DX453" s="135"/>
      <c r="DY453" s="135"/>
      <c r="DZ453" s="135"/>
      <c r="EA453" s="135"/>
      <c r="EB453" s="135"/>
      <c r="EC453" s="135"/>
      <c r="ED453" s="135"/>
      <c r="EE453" s="135"/>
      <c r="EF453" s="135"/>
      <c r="EG453" s="135"/>
      <c r="EH453" s="135"/>
      <c r="EI453" s="135"/>
      <c r="EJ453" s="135"/>
      <c r="EK453" s="135"/>
      <c r="EL453" s="135"/>
      <c r="EM453" s="135"/>
      <c r="EN453" s="135"/>
    </row>
    <row r="454" spans="2:150" x14ac:dyDescent="0.25"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60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64"/>
      <c r="AV454" s="101"/>
      <c r="AW454" s="135"/>
      <c r="AX454" s="135"/>
      <c r="AY454" s="135"/>
      <c r="AZ454" s="135"/>
      <c r="BA454" s="135"/>
      <c r="BB454" s="135"/>
      <c r="BC454" s="135"/>
      <c r="BD454" s="135"/>
      <c r="BE454" s="135"/>
      <c r="BF454" s="135"/>
      <c r="BG454" s="135"/>
      <c r="BH454" s="135"/>
      <c r="BI454" s="135"/>
      <c r="BJ454" s="135"/>
      <c r="BK454" s="135"/>
      <c r="BL454" s="135"/>
      <c r="BM454" s="135"/>
      <c r="BN454" s="135"/>
      <c r="BO454" s="135"/>
      <c r="BP454" s="135"/>
      <c r="BQ454" s="135"/>
      <c r="BR454" s="135"/>
      <c r="BS454" s="135"/>
      <c r="BT454" s="136"/>
      <c r="BU454" s="136"/>
      <c r="BV454" s="135"/>
      <c r="BW454" s="135"/>
      <c r="BX454" s="135"/>
      <c r="BY454" s="135"/>
      <c r="BZ454" s="135"/>
      <c r="CA454" s="135"/>
      <c r="CB454" s="135"/>
      <c r="CC454" s="135"/>
      <c r="CD454" s="135"/>
      <c r="CE454" s="135"/>
      <c r="CF454" s="135"/>
      <c r="CG454" s="135"/>
      <c r="CH454" s="135"/>
      <c r="CI454" s="135"/>
      <c r="CJ454" s="135"/>
      <c r="CK454" s="135"/>
      <c r="CL454" s="135"/>
      <c r="CM454" s="135"/>
      <c r="CN454" s="135"/>
      <c r="CO454" s="135"/>
      <c r="CP454" s="136"/>
      <c r="CQ454" s="136"/>
      <c r="CR454" s="135"/>
      <c r="CS454" s="135"/>
      <c r="CT454" s="135"/>
      <c r="CU454" s="135"/>
      <c r="CV454" s="135"/>
      <c r="CW454" s="135"/>
      <c r="CX454" s="135"/>
      <c r="CY454" s="135"/>
      <c r="CZ454" s="135"/>
      <c r="DA454" s="135"/>
      <c r="DB454" s="135"/>
      <c r="DC454" s="135"/>
      <c r="DD454" s="135"/>
      <c r="DE454" s="135"/>
      <c r="DF454" s="135"/>
      <c r="DG454" s="135"/>
      <c r="DH454" s="135"/>
      <c r="DI454" s="135"/>
      <c r="DJ454" s="135"/>
      <c r="DK454" s="135"/>
      <c r="DL454" s="135"/>
      <c r="DM454" s="135"/>
      <c r="DN454" s="135"/>
      <c r="DO454" s="135"/>
      <c r="DP454" s="135"/>
      <c r="DQ454" s="135"/>
      <c r="DR454" s="135"/>
      <c r="DS454" s="135"/>
      <c r="DT454" s="135"/>
      <c r="DU454" s="135"/>
      <c r="DV454" s="135"/>
      <c r="DW454" s="135"/>
      <c r="DX454" s="135"/>
      <c r="DY454" s="135"/>
      <c r="DZ454" s="135"/>
      <c r="EA454" s="135"/>
      <c r="EB454" s="135"/>
      <c r="EC454" s="135"/>
      <c r="ED454" s="135"/>
      <c r="EE454" s="135"/>
      <c r="EF454" s="135"/>
      <c r="EG454" s="135"/>
      <c r="EH454" s="135"/>
      <c r="EI454" s="135"/>
      <c r="EJ454" s="135"/>
      <c r="EK454" s="135"/>
      <c r="EL454" s="135"/>
      <c r="EM454" s="135"/>
      <c r="EN454" s="135"/>
    </row>
    <row r="455" spans="2:150" x14ac:dyDescent="0.25"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60"/>
      <c r="O455" s="326" t="s">
        <v>83</v>
      </c>
      <c r="P455" s="326"/>
      <c r="Q455" s="326"/>
      <c r="R455" s="326"/>
      <c r="S455" s="326"/>
      <c r="T455" s="326"/>
      <c r="U455" s="326"/>
      <c r="V455" s="326"/>
      <c r="W455" s="326"/>
      <c r="X455" s="326"/>
      <c r="Y455" s="326"/>
      <c r="Z455" s="326"/>
      <c r="AA455" s="326"/>
      <c r="AB455" s="326"/>
      <c r="AC455" s="326"/>
      <c r="AD455" s="326"/>
      <c r="AE455" s="326"/>
      <c r="AF455" s="326"/>
      <c r="AG455" s="326"/>
      <c r="AH455" s="326"/>
      <c r="AI455" s="326"/>
      <c r="AJ455" s="326"/>
      <c r="AK455" s="326"/>
      <c r="AL455" s="326"/>
      <c r="AM455" s="326"/>
      <c r="AN455" s="326"/>
      <c r="AO455" s="326"/>
      <c r="AP455" s="326"/>
      <c r="AQ455" s="326"/>
      <c r="AR455" s="326"/>
      <c r="AS455" s="326"/>
      <c r="AT455" s="326"/>
      <c r="AU455" s="64"/>
      <c r="AV455" s="101"/>
      <c r="AW455" s="135"/>
      <c r="AX455" s="135"/>
      <c r="AY455" s="135"/>
      <c r="AZ455" s="135"/>
      <c r="BA455" s="135"/>
      <c r="BB455" s="135"/>
      <c r="BC455" s="135"/>
      <c r="BD455" s="135"/>
      <c r="BE455" s="135"/>
      <c r="BF455" s="135"/>
      <c r="BG455" s="135"/>
      <c r="BH455" s="135"/>
      <c r="BI455" s="135"/>
      <c r="BJ455" s="135"/>
      <c r="BK455" s="135"/>
      <c r="BL455" s="135"/>
      <c r="BM455" s="135"/>
      <c r="BN455" s="135"/>
      <c r="BO455" s="135"/>
      <c r="BP455" s="135"/>
      <c r="BQ455" s="135"/>
      <c r="BR455" s="135"/>
      <c r="BS455" s="135"/>
      <c r="BT455" s="136"/>
      <c r="BU455" s="136"/>
      <c r="BV455" s="135"/>
      <c r="BW455" s="135"/>
      <c r="BX455" s="135"/>
      <c r="BY455" s="135"/>
      <c r="BZ455" s="135"/>
      <c r="CA455" s="135"/>
      <c r="CB455" s="135"/>
      <c r="CC455" s="135"/>
      <c r="CD455" s="135"/>
      <c r="CE455" s="135"/>
      <c r="CF455" s="135"/>
      <c r="CG455" s="135"/>
      <c r="CH455" s="135"/>
      <c r="CI455" s="135"/>
      <c r="CJ455" s="135"/>
      <c r="CK455" s="135"/>
      <c r="CL455" s="135"/>
      <c r="CM455" s="135"/>
      <c r="CN455" s="135"/>
      <c r="CO455" s="135"/>
      <c r="CP455" s="136"/>
      <c r="CQ455" s="136"/>
      <c r="CR455" s="135"/>
      <c r="CS455" s="135"/>
      <c r="CT455" s="135"/>
      <c r="CU455" s="135"/>
      <c r="CV455" s="135"/>
      <c r="CW455" s="135"/>
      <c r="CX455" s="135"/>
      <c r="CY455" s="135"/>
      <c r="CZ455" s="135"/>
      <c r="DA455" s="135"/>
      <c r="DB455" s="135"/>
      <c r="DC455" s="135"/>
      <c r="DD455" s="135"/>
      <c r="DE455" s="135"/>
      <c r="DF455" s="135"/>
      <c r="DG455" s="135"/>
      <c r="DH455" s="135"/>
      <c r="DI455" s="135"/>
      <c r="DJ455" s="135"/>
      <c r="DK455" s="135"/>
      <c r="DL455" s="135"/>
      <c r="DM455" s="135"/>
      <c r="DN455" s="135"/>
      <c r="DO455" s="135"/>
      <c r="DP455" s="135"/>
      <c r="DQ455" s="135"/>
      <c r="DR455" s="135"/>
      <c r="DS455" s="135"/>
      <c r="DT455" s="135"/>
      <c r="DU455" s="135"/>
      <c r="DV455" s="135"/>
      <c r="DW455" s="135"/>
      <c r="DX455" s="135"/>
      <c r="DY455" s="135"/>
      <c r="DZ455" s="135"/>
      <c r="EA455" s="135"/>
      <c r="EB455" s="135"/>
      <c r="EC455" s="135"/>
      <c r="ED455" s="135"/>
      <c r="EE455" s="135"/>
      <c r="EF455" s="135"/>
      <c r="EG455" s="135"/>
      <c r="EH455" s="135"/>
      <c r="EI455" s="135"/>
      <c r="EJ455" s="135"/>
      <c r="EK455" s="135"/>
      <c r="EL455" s="135"/>
      <c r="EM455" s="135"/>
      <c r="EN455" s="135"/>
    </row>
    <row r="456" spans="2:150" x14ac:dyDescent="0.25"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60"/>
      <c r="O456" s="326"/>
      <c r="P456" s="326"/>
      <c r="Q456" s="326"/>
      <c r="R456" s="326"/>
      <c r="S456" s="326"/>
      <c r="T456" s="326"/>
      <c r="U456" s="326"/>
      <c r="V456" s="326"/>
      <c r="W456" s="326"/>
      <c r="X456" s="326"/>
      <c r="Y456" s="326"/>
      <c r="Z456" s="326"/>
      <c r="AA456" s="326"/>
      <c r="AB456" s="326"/>
      <c r="AC456" s="326"/>
      <c r="AD456" s="326"/>
      <c r="AE456" s="326"/>
      <c r="AF456" s="326"/>
      <c r="AG456" s="326"/>
      <c r="AH456" s="326"/>
      <c r="AI456" s="326"/>
      <c r="AJ456" s="326"/>
      <c r="AK456" s="326"/>
      <c r="AL456" s="326"/>
      <c r="AM456" s="326"/>
      <c r="AN456" s="326"/>
      <c r="AO456" s="326"/>
      <c r="AP456" s="326"/>
      <c r="AQ456" s="326"/>
      <c r="AR456" s="326"/>
      <c r="AS456" s="326"/>
      <c r="AT456" s="326"/>
      <c r="AU456" s="64"/>
      <c r="AV456" s="101"/>
      <c r="AW456" s="135"/>
      <c r="AX456" s="135"/>
      <c r="AY456" s="135"/>
      <c r="AZ456" s="135"/>
      <c r="BA456" s="135"/>
      <c r="BB456" s="135"/>
      <c r="BC456" s="135"/>
      <c r="BD456" s="135"/>
      <c r="BE456" s="135"/>
      <c r="BF456" s="135"/>
      <c r="BG456" s="135"/>
      <c r="BH456" s="135"/>
      <c r="BI456" s="135"/>
      <c r="BJ456" s="135"/>
      <c r="BK456" s="135"/>
      <c r="BL456" s="135"/>
      <c r="BM456" s="135"/>
      <c r="BN456" s="135"/>
      <c r="BO456" s="135"/>
      <c r="BP456" s="135"/>
      <c r="BQ456" s="135"/>
      <c r="BR456" s="135"/>
      <c r="BS456" s="135"/>
      <c r="BT456" s="136"/>
      <c r="BU456" s="136"/>
      <c r="BV456" s="135"/>
      <c r="BW456" s="135"/>
      <c r="BX456" s="135"/>
      <c r="BY456" s="135"/>
      <c r="BZ456" s="135"/>
      <c r="CA456" s="135"/>
      <c r="CB456" s="135"/>
      <c r="CC456" s="135"/>
      <c r="CD456" s="135"/>
      <c r="CE456" s="135"/>
      <c r="CF456" s="135"/>
      <c r="CG456" s="135"/>
      <c r="CH456" s="135"/>
      <c r="CI456" s="135"/>
      <c r="CJ456" s="135"/>
      <c r="CK456" s="135"/>
      <c r="CL456" s="135"/>
      <c r="CM456" s="135"/>
      <c r="CN456" s="135"/>
      <c r="CO456" s="135"/>
      <c r="CP456" s="136"/>
      <c r="CQ456" s="136"/>
      <c r="CR456" s="135"/>
      <c r="CS456" s="135"/>
      <c r="CT456" s="135"/>
      <c r="CU456" s="135"/>
      <c r="CV456" s="135"/>
      <c r="CW456" s="135"/>
      <c r="CX456" s="135"/>
      <c r="CY456" s="135"/>
      <c r="CZ456" s="135"/>
      <c r="DA456" s="135"/>
      <c r="DB456" s="135"/>
      <c r="DC456" s="135"/>
      <c r="DD456" s="135"/>
      <c r="DE456" s="135"/>
      <c r="DF456" s="135"/>
      <c r="DG456" s="135"/>
      <c r="DH456" s="135"/>
      <c r="DI456" s="135"/>
      <c r="DJ456" s="135"/>
      <c r="DK456" s="135"/>
      <c r="DL456" s="135"/>
      <c r="DM456" s="135"/>
      <c r="DN456" s="135"/>
      <c r="DO456" s="135"/>
      <c r="DP456" s="135"/>
      <c r="DQ456" s="135"/>
      <c r="DR456" s="135"/>
      <c r="DS456" s="135"/>
      <c r="DT456" s="135"/>
      <c r="DU456" s="135"/>
      <c r="DV456" s="135"/>
      <c r="DW456" s="135"/>
      <c r="DX456" s="135"/>
      <c r="DY456" s="135"/>
      <c r="DZ456" s="135"/>
      <c r="EA456" s="135"/>
      <c r="EB456" s="135"/>
      <c r="EC456" s="135"/>
      <c r="ED456" s="135"/>
      <c r="EE456" s="135"/>
      <c r="EF456" s="135"/>
      <c r="EG456" s="135"/>
      <c r="EH456" s="135"/>
      <c r="EI456" s="135"/>
      <c r="EJ456" s="135"/>
      <c r="EK456" s="135"/>
      <c r="EL456" s="135"/>
      <c r="EM456" s="135"/>
      <c r="EN456" s="135"/>
    </row>
    <row r="457" spans="2:150" ht="15.75" thickBot="1" x14ac:dyDescent="0.3"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60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326"/>
      <c r="Z457" s="326"/>
      <c r="AA457" s="326"/>
      <c r="AB457" s="326"/>
      <c r="AC457" s="326"/>
      <c r="AD457" s="326"/>
      <c r="AE457" s="326"/>
      <c r="AF457" s="326"/>
      <c r="AG457" s="326"/>
      <c r="AH457" s="326"/>
      <c r="AI457" s="326"/>
      <c r="AJ457" s="326"/>
      <c r="AK457" s="326"/>
      <c r="AL457" s="326"/>
      <c r="AM457" s="326"/>
      <c r="AN457" s="326"/>
      <c r="AO457" s="326"/>
      <c r="AP457" s="326"/>
      <c r="AQ457" s="326"/>
      <c r="AR457" s="326"/>
      <c r="AS457" s="326"/>
      <c r="AT457" s="326"/>
      <c r="AU457" s="64"/>
      <c r="AV457" s="101"/>
      <c r="AW457" s="135"/>
      <c r="AX457" s="20"/>
      <c r="AY457" s="135"/>
      <c r="AZ457" s="135"/>
      <c r="BA457" s="135"/>
      <c r="BB457" s="135"/>
      <c r="BC457" s="135"/>
      <c r="BD457" s="135"/>
      <c r="BE457" s="135"/>
      <c r="BF457" s="135"/>
      <c r="BG457" s="135"/>
      <c r="BH457" s="135"/>
      <c r="BI457" s="135"/>
      <c r="BJ457" s="135"/>
      <c r="BK457" s="135"/>
      <c r="BL457" s="135"/>
      <c r="BM457" s="135"/>
      <c r="BN457" s="135"/>
      <c r="BO457" s="135"/>
      <c r="BP457" s="135"/>
      <c r="BQ457" s="135"/>
      <c r="BR457" s="135"/>
      <c r="BS457" s="135"/>
      <c r="BT457" s="136"/>
      <c r="BU457" s="136"/>
      <c r="BV457" s="135"/>
      <c r="BW457" s="135"/>
      <c r="BX457" s="135"/>
      <c r="BY457" s="135"/>
      <c r="BZ457" s="135"/>
      <c r="CA457" s="135"/>
      <c r="CB457" s="135"/>
      <c r="CC457" s="135"/>
      <c r="CD457" s="135"/>
      <c r="CE457" s="135"/>
      <c r="CF457" s="135"/>
      <c r="CG457" s="135"/>
      <c r="CH457" s="135"/>
      <c r="CI457" s="135"/>
      <c r="CJ457" s="135"/>
      <c r="CK457" s="135"/>
      <c r="CL457" s="135"/>
      <c r="CM457" s="135"/>
      <c r="CN457" s="135"/>
      <c r="CO457" s="135"/>
      <c r="CP457" s="136"/>
      <c r="CQ457" s="136"/>
      <c r="CR457" s="135"/>
      <c r="CS457" s="135"/>
      <c r="CT457" s="135"/>
      <c r="CU457" s="135"/>
      <c r="CV457" s="135"/>
      <c r="CW457" s="135"/>
      <c r="CX457" s="135"/>
      <c r="CY457" s="135"/>
      <c r="CZ457" s="135"/>
      <c r="DA457" s="135"/>
      <c r="DB457" s="135"/>
      <c r="DC457" s="135"/>
      <c r="DD457" s="135"/>
      <c r="DE457" s="135"/>
      <c r="DF457" s="135"/>
      <c r="DG457" s="135"/>
      <c r="DH457" s="135"/>
      <c r="DI457" s="135"/>
      <c r="DJ457" s="135"/>
      <c r="DK457" s="135"/>
      <c r="DL457" s="135"/>
      <c r="DM457" s="135"/>
      <c r="DN457" s="135"/>
      <c r="DO457" s="135"/>
      <c r="DP457" s="135"/>
      <c r="DQ457" s="135"/>
      <c r="DR457" s="135"/>
      <c r="DS457" s="135"/>
      <c r="DT457" s="135"/>
      <c r="DU457" s="135"/>
      <c r="DV457" s="135"/>
      <c r="DW457" s="135"/>
      <c r="DX457" s="135"/>
      <c r="DY457" s="135"/>
      <c r="DZ457" s="135"/>
      <c r="EA457" s="135"/>
      <c r="EB457" s="135"/>
      <c r="EC457" s="135"/>
      <c r="ED457" s="135"/>
      <c r="EE457" s="135"/>
      <c r="EF457" s="135"/>
      <c r="EG457" s="135"/>
      <c r="EH457" s="135"/>
      <c r="EI457" s="135"/>
      <c r="EJ457" s="135"/>
      <c r="EK457" s="135"/>
      <c r="EL457" s="135"/>
      <c r="EM457" s="135"/>
      <c r="EN457" s="135"/>
    </row>
    <row r="458" spans="2:150" ht="37.5" x14ac:dyDescent="0.25"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60"/>
      <c r="O458" s="79" t="s">
        <v>60</v>
      </c>
      <c r="P458" s="80" t="s">
        <v>61</v>
      </c>
      <c r="Q458" s="80" t="s">
        <v>62</v>
      </c>
      <c r="R458" s="80" t="s">
        <v>73</v>
      </c>
      <c r="S458" s="328" t="s">
        <v>63</v>
      </c>
      <c r="T458" s="328"/>
      <c r="U458" s="329" t="s">
        <v>76</v>
      </c>
      <c r="V458" s="329"/>
      <c r="W458" s="330" t="s">
        <v>64</v>
      </c>
      <c r="X458" s="331"/>
      <c r="Y458" s="63"/>
      <c r="Z458" s="79" t="s">
        <v>60</v>
      </c>
      <c r="AA458" s="80" t="s">
        <v>61</v>
      </c>
      <c r="AB458" s="80" t="s">
        <v>62</v>
      </c>
      <c r="AC458" s="80" t="s">
        <v>73</v>
      </c>
      <c r="AD458" s="328" t="s">
        <v>63</v>
      </c>
      <c r="AE458" s="328"/>
      <c r="AF458" s="329" t="s">
        <v>76</v>
      </c>
      <c r="AG458" s="329"/>
      <c r="AH458" s="330" t="s">
        <v>64</v>
      </c>
      <c r="AI458" s="331"/>
      <c r="AJ458" s="65"/>
      <c r="AK458" s="79" t="s">
        <v>60</v>
      </c>
      <c r="AL458" s="80" t="s">
        <v>61</v>
      </c>
      <c r="AM458" s="80" t="s">
        <v>62</v>
      </c>
      <c r="AN458" s="80" t="s">
        <v>73</v>
      </c>
      <c r="AO458" s="328" t="s">
        <v>63</v>
      </c>
      <c r="AP458" s="328"/>
      <c r="AQ458" s="329" t="s">
        <v>76</v>
      </c>
      <c r="AR458" s="329"/>
      <c r="AS458" s="330" t="s">
        <v>64</v>
      </c>
      <c r="AT458" s="331"/>
      <c r="AU458" s="64"/>
      <c r="AV458" s="101"/>
      <c r="AW458" s="135"/>
      <c r="AX458" s="20"/>
      <c r="AY458" s="135"/>
      <c r="AZ458" s="135"/>
      <c r="BA458" s="135"/>
      <c r="BB458" s="135"/>
      <c r="BC458" s="135"/>
      <c r="BD458" s="135"/>
      <c r="BE458" s="135"/>
      <c r="BF458" s="135"/>
      <c r="BG458" s="135"/>
      <c r="BH458" s="135"/>
      <c r="BI458" s="135"/>
      <c r="BJ458" s="135"/>
      <c r="BK458" s="135"/>
      <c r="BL458" s="135"/>
      <c r="BM458" s="135"/>
      <c r="BN458" s="135"/>
      <c r="BO458" s="135"/>
      <c r="BP458" s="135"/>
      <c r="BQ458" s="135"/>
      <c r="BR458" s="135"/>
      <c r="BS458" s="135"/>
      <c r="BT458" s="136"/>
      <c r="BU458" s="136"/>
      <c r="BV458" s="135"/>
      <c r="BW458" s="135"/>
      <c r="BX458" s="135"/>
      <c r="BY458" s="135"/>
      <c r="BZ458" s="135"/>
      <c r="CA458" s="135"/>
      <c r="CB458" s="135"/>
      <c r="CC458" s="135"/>
      <c r="CD458" s="135"/>
      <c r="CE458" s="135"/>
      <c r="CF458" s="135"/>
      <c r="CG458" s="135"/>
      <c r="CH458" s="135"/>
      <c r="CI458" s="135"/>
      <c r="CJ458" s="135"/>
      <c r="CK458" s="135"/>
      <c r="CL458" s="135"/>
      <c r="CM458" s="135"/>
      <c r="CN458" s="135"/>
      <c r="CO458" s="135"/>
      <c r="CP458" s="136"/>
      <c r="CQ458" s="136"/>
      <c r="CR458" s="135"/>
      <c r="CS458" s="135"/>
      <c r="CT458" s="135"/>
      <c r="CU458" s="135"/>
      <c r="CV458" s="135"/>
      <c r="CW458" s="135"/>
      <c r="CX458" s="135"/>
      <c r="CY458" s="135"/>
      <c r="CZ458" s="135"/>
      <c r="DA458" s="135"/>
      <c r="DB458" s="135"/>
      <c r="DC458" s="135"/>
      <c r="DD458" s="135"/>
      <c r="DE458" s="135"/>
      <c r="DF458" s="135"/>
      <c r="DG458" s="135"/>
      <c r="DH458" s="135"/>
      <c r="DI458" s="135"/>
      <c r="DJ458" s="135"/>
      <c r="DK458" s="135"/>
      <c r="DL458" s="135"/>
      <c r="DM458" s="135"/>
      <c r="DN458" s="135"/>
      <c r="DO458" s="135"/>
      <c r="DP458" s="135"/>
      <c r="DQ458" s="135"/>
      <c r="DR458" s="135"/>
      <c r="DS458" s="135"/>
      <c r="DT458" s="135"/>
      <c r="DU458" s="135"/>
      <c r="DV458" s="135"/>
      <c r="DW458" s="135"/>
      <c r="DX458" s="135"/>
      <c r="DY458" s="135"/>
      <c r="DZ458" s="135"/>
      <c r="EA458" s="135"/>
      <c r="EB458" s="135"/>
      <c r="EC458" s="135"/>
      <c r="ED458" s="135"/>
      <c r="EE458" s="135"/>
      <c r="EF458" s="135"/>
      <c r="EG458" s="135"/>
      <c r="EH458" s="135"/>
      <c r="EI458" s="135"/>
      <c r="EJ458" s="135"/>
      <c r="EK458" s="135"/>
      <c r="EL458" s="135"/>
      <c r="EM458" s="135"/>
      <c r="EN458" s="135"/>
    </row>
    <row r="459" spans="2:150" ht="37.5" x14ac:dyDescent="0.25"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60"/>
      <c r="O459" s="81" t="s">
        <v>41</v>
      </c>
      <c r="P459" s="67" t="s">
        <v>74</v>
      </c>
      <c r="Q459" s="67" t="s">
        <v>75</v>
      </c>
      <c r="R459" s="67" t="s">
        <v>62</v>
      </c>
      <c r="S459" s="68" t="s">
        <v>65</v>
      </c>
      <c r="T459" s="68" t="s">
        <v>66</v>
      </c>
      <c r="U459" s="69" t="s">
        <v>65</v>
      </c>
      <c r="V459" s="69" t="s">
        <v>66</v>
      </c>
      <c r="W459" s="70" t="s">
        <v>67</v>
      </c>
      <c r="X459" s="82" t="s">
        <v>68</v>
      </c>
      <c r="Y459" s="63"/>
      <c r="Z459" s="81" t="s">
        <v>41</v>
      </c>
      <c r="AA459" s="67" t="s">
        <v>74</v>
      </c>
      <c r="AB459" s="67" t="s">
        <v>75</v>
      </c>
      <c r="AC459" s="67" t="s">
        <v>62</v>
      </c>
      <c r="AD459" s="68" t="s">
        <v>65</v>
      </c>
      <c r="AE459" s="68" t="s">
        <v>66</v>
      </c>
      <c r="AF459" s="69" t="s">
        <v>65</v>
      </c>
      <c r="AG459" s="69" t="s">
        <v>66</v>
      </c>
      <c r="AH459" s="70" t="s">
        <v>67</v>
      </c>
      <c r="AI459" s="82" t="s">
        <v>68</v>
      </c>
      <c r="AJ459" s="65"/>
      <c r="AK459" s="81" t="s">
        <v>41</v>
      </c>
      <c r="AL459" s="67" t="s">
        <v>74</v>
      </c>
      <c r="AM459" s="67" t="s">
        <v>75</v>
      </c>
      <c r="AN459" s="67" t="s">
        <v>62</v>
      </c>
      <c r="AO459" s="68" t="s">
        <v>65</v>
      </c>
      <c r="AP459" s="68" t="s">
        <v>66</v>
      </c>
      <c r="AQ459" s="69" t="s">
        <v>65</v>
      </c>
      <c r="AR459" s="69" t="s">
        <v>66</v>
      </c>
      <c r="AS459" s="70" t="s">
        <v>67</v>
      </c>
      <c r="AT459" s="82" t="s">
        <v>68</v>
      </c>
      <c r="AU459" s="64"/>
      <c r="AV459" s="101"/>
      <c r="AW459" s="135"/>
      <c r="AX459" s="20"/>
      <c r="AY459" s="135"/>
      <c r="AZ459" s="135"/>
      <c r="BA459" s="135"/>
      <c r="BB459" s="135"/>
      <c r="BC459" s="135"/>
      <c r="BD459" s="135"/>
      <c r="BE459" s="135"/>
      <c r="BF459" s="135"/>
      <c r="BG459" s="135"/>
      <c r="BH459" s="135"/>
      <c r="BI459" s="135"/>
      <c r="BJ459" s="135"/>
      <c r="BK459" s="135"/>
      <c r="BL459" s="135"/>
      <c r="BM459" s="135"/>
      <c r="BN459" s="135"/>
      <c r="BO459" s="135"/>
      <c r="BP459" s="135"/>
      <c r="BQ459" s="135"/>
      <c r="BR459" s="135"/>
      <c r="BS459" s="135"/>
      <c r="BT459" s="136"/>
      <c r="BU459" s="136"/>
      <c r="BV459" s="135"/>
      <c r="BW459" s="135"/>
      <c r="BX459" s="135"/>
      <c r="BY459" s="135"/>
      <c r="BZ459" s="135"/>
      <c r="CA459" s="135"/>
      <c r="CB459" s="135"/>
      <c r="CC459" s="135"/>
      <c r="CD459" s="135"/>
      <c r="CE459" s="135"/>
      <c r="CF459" s="135"/>
      <c r="CG459" s="135"/>
      <c r="CH459" s="135"/>
      <c r="CI459" s="135"/>
      <c r="CJ459" s="135"/>
      <c r="CK459" s="135"/>
      <c r="CL459" s="135"/>
      <c r="CM459" s="135"/>
      <c r="CN459" s="135"/>
      <c r="CO459" s="135"/>
      <c r="CP459" s="136"/>
      <c r="CQ459" s="136"/>
      <c r="CR459" s="135"/>
      <c r="CS459" s="135"/>
      <c r="CT459" s="135"/>
      <c r="CU459" s="135"/>
      <c r="CV459" s="135"/>
      <c r="CW459" s="135"/>
      <c r="CX459" s="135"/>
      <c r="CY459" s="135"/>
      <c r="CZ459" s="135"/>
      <c r="DA459" s="135"/>
      <c r="DB459" s="135"/>
      <c r="DC459" s="135"/>
      <c r="DD459" s="135"/>
      <c r="DE459" s="135"/>
      <c r="DF459" s="135"/>
      <c r="DG459" s="135"/>
      <c r="DH459" s="135"/>
      <c r="DI459" s="135"/>
      <c r="DJ459" s="135"/>
      <c r="DK459" s="135"/>
      <c r="DL459" s="135"/>
      <c r="DM459" s="135"/>
      <c r="DN459" s="135"/>
      <c r="DO459" s="135"/>
      <c r="DP459" s="135"/>
      <c r="DQ459" s="135"/>
      <c r="DR459" s="135"/>
      <c r="DS459" s="135"/>
      <c r="DT459" s="135"/>
      <c r="DU459" s="135"/>
      <c r="DV459" s="135"/>
      <c r="DW459" s="135"/>
      <c r="DX459" s="135"/>
      <c r="DY459" s="135"/>
      <c r="DZ459" s="135"/>
      <c r="EA459" s="135"/>
      <c r="EB459" s="135"/>
      <c r="EC459" s="135"/>
      <c r="ED459" s="135"/>
      <c r="EE459" s="135"/>
      <c r="EF459" s="135"/>
      <c r="EG459" s="135"/>
      <c r="EH459" s="135"/>
      <c r="EI459" s="135"/>
      <c r="EJ459" s="135"/>
      <c r="EK459" s="135"/>
      <c r="EL459" s="135"/>
      <c r="EM459" s="135"/>
      <c r="EN459" s="135"/>
    </row>
    <row r="460" spans="2:150" x14ac:dyDescent="0.25"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60"/>
      <c r="O460" s="83">
        <v>31</v>
      </c>
      <c r="P460" s="66">
        <v>1071</v>
      </c>
      <c r="Q460" s="66">
        <v>0.23</v>
      </c>
      <c r="R460" s="66">
        <v>1706.8</v>
      </c>
      <c r="S460" s="62">
        <f t="shared" ref="S460:X460" si="102">S101</f>
        <v>2206.7796821295228</v>
      </c>
      <c r="T460" s="62">
        <f t="shared" si="102"/>
        <v>31.924267359328855</v>
      </c>
      <c r="U460" s="62">
        <f t="shared" si="102"/>
        <v>2192.0865564383857</v>
      </c>
      <c r="V460" s="62">
        <f t="shared" si="102"/>
        <v>32.062104676949929</v>
      </c>
      <c r="W460" s="62">
        <f t="shared" si="102"/>
        <v>0.66581751726834582</v>
      </c>
      <c r="X460" s="62">
        <f t="shared" si="102"/>
        <v>0.43176344838120478</v>
      </c>
      <c r="Y460" s="63"/>
      <c r="Z460" s="83">
        <v>31</v>
      </c>
      <c r="AA460" s="66">
        <v>1122</v>
      </c>
      <c r="AB460" s="66">
        <v>0.3044</v>
      </c>
      <c r="AC460" s="66">
        <v>1706.8</v>
      </c>
      <c r="AD460" s="62">
        <f t="shared" ref="AD460:AI460" si="103">AG101</f>
        <v>2273.9070000000002</v>
      </c>
      <c r="AE460" s="62">
        <f t="shared" si="103"/>
        <v>32.244639999999997</v>
      </c>
      <c r="AF460" s="62">
        <f t="shared" si="103"/>
        <v>2298.447302799244</v>
      </c>
      <c r="AG460" s="62">
        <f t="shared" si="103"/>
        <v>31.885243400406704</v>
      </c>
      <c r="AH460" s="62">
        <f t="shared" si="103"/>
        <v>1.07921312521769</v>
      </c>
      <c r="AI460" s="62">
        <f t="shared" si="103"/>
        <v>1.1145933078902188</v>
      </c>
      <c r="AJ460" s="63"/>
      <c r="AK460" s="83">
        <v>30</v>
      </c>
      <c r="AL460" s="66">
        <v>1071</v>
      </c>
      <c r="AM460" s="66">
        <v>0.3044</v>
      </c>
      <c r="AN460" s="66">
        <v>1706.8</v>
      </c>
      <c r="AO460" s="62">
        <f t="shared" ref="AO460:AT460" si="104">AU101</f>
        <v>2191.5169999999998</v>
      </c>
      <c r="AP460" s="62">
        <f t="shared" si="104"/>
        <v>32.15652</v>
      </c>
      <c r="AQ460" s="62">
        <f t="shared" si="104"/>
        <v>2188.7876463537718</v>
      </c>
      <c r="AR460" s="62">
        <f t="shared" si="104"/>
        <v>31.870049444980825</v>
      </c>
      <c r="AS460" s="62">
        <f t="shared" si="104"/>
        <v>0.1245417510440481</v>
      </c>
      <c r="AT460" s="62">
        <f t="shared" si="104"/>
        <v>0.8908630505389733</v>
      </c>
      <c r="AU460" s="64"/>
      <c r="AV460" s="101"/>
      <c r="AW460" s="135"/>
      <c r="AX460" s="20"/>
      <c r="AY460" s="135"/>
      <c r="AZ460" s="135"/>
      <c r="BA460" s="135"/>
      <c r="BB460" s="135"/>
      <c r="BC460" s="135"/>
      <c r="BD460" s="135"/>
      <c r="BE460" s="135"/>
      <c r="BF460" s="135"/>
      <c r="BG460" s="135"/>
      <c r="BH460" s="135"/>
      <c r="BI460" s="135"/>
      <c r="BJ460" s="135"/>
      <c r="BK460" s="135"/>
      <c r="BL460" s="135"/>
      <c r="BM460" s="135"/>
      <c r="BN460" s="135"/>
      <c r="BO460" s="135"/>
      <c r="BP460" s="135"/>
      <c r="BQ460" s="135"/>
      <c r="BR460" s="135"/>
      <c r="BS460" s="135"/>
      <c r="BT460" s="136"/>
      <c r="BU460" s="136"/>
      <c r="BV460" s="135"/>
      <c r="BW460" s="135"/>
      <c r="BX460" s="135"/>
      <c r="BY460" s="135"/>
      <c r="BZ460" s="135"/>
      <c r="CA460" s="135"/>
      <c r="CB460" s="135"/>
      <c r="CC460" s="135"/>
      <c r="CD460" s="135"/>
      <c r="CE460" s="135"/>
      <c r="CF460" s="135"/>
      <c r="CG460" s="135"/>
      <c r="CH460" s="135"/>
      <c r="CI460" s="135"/>
      <c r="CJ460" s="135"/>
      <c r="CK460" s="135"/>
      <c r="CL460" s="135"/>
      <c r="CM460" s="135"/>
      <c r="CN460" s="135"/>
      <c r="CO460" s="135"/>
      <c r="CP460" s="136"/>
      <c r="CQ460" s="136"/>
      <c r="CR460" s="135"/>
      <c r="CS460" s="135"/>
      <c r="CT460" s="135"/>
      <c r="CU460" s="135"/>
      <c r="CV460" s="135"/>
      <c r="CW460" s="135"/>
      <c r="CX460" s="135"/>
      <c r="CY460" s="135"/>
      <c r="CZ460" s="135"/>
      <c r="DA460" s="135"/>
      <c r="DB460" s="135"/>
      <c r="DC460" s="135"/>
      <c r="DD460" s="135"/>
      <c r="DE460" s="135"/>
      <c r="DF460" s="135"/>
      <c r="DG460" s="135"/>
      <c r="DH460" s="135"/>
      <c r="DI460" s="135"/>
      <c r="DJ460" s="135"/>
      <c r="DK460" s="135"/>
      <c r="DL460" s="135"/>
      <c r="DM460" s="135"/>
      <c r="DN460" s="135"/>
      <c r="DO460" s="135"/>
      <c r="DP460" s="135"/>
      <c r="DQ460" s="135"/>
      <c r="DR460" s="135"/>
      <c r="DS460" s="135"/>
      <c r="DT460" s="135"/>
      <c r="DU460" s="135"/>
      <c r="DV460" s="135"/>
      <c r="DW460" s="135"/>
      <c r="DX460" s="135"/>
      <c r="DY460" s="135"/>
      <c r="DZ460" s="135"/>
      <c r="EA460" s="135"/>
      <c r="EB460" s="135"/>
      <c r="EC460" s="135"/>
      <c r="ED460" s="135"/>
      <c r="EE460" s="135"/>
      <c r="EF460" s="135"/>
      <c r="EG460" s="135"/>
      <c r="EH460" s="135"/>
      <c r="EI460" s="135"/>
      <c r="EJ460" s="135"/>
      <c r="EK460" s="135"/>
      <c r="EL460" s="135"/>
      <c r="EM460" s="135"/>
      <c r="EN460" s="135"/>
    </row>
    <row r="461" spans="2:150" x14ac:dyDescent="0.25"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60"/>
      <c r="O461" s="83">
        <v>31</v>
      </c>
      <c r="P461" s="66">
        <v>1071</v>
      </c>
      <c r="Q461" s="66">
        <v>0.24</v>
      </c>
      <c r="R461" s="66">
        <v>1706.8</v>
      </c>
      <c r="S461" s="62">
        <f t="shared" ref="S461:X461" si="105">S136</f>
        <v>2191.1759999999999</v>
      </c>
      <c r="T461" s="62">
        <f t="shared" si="105"/>
        <v>31.946359999999999</v>
      </c>
      <c r="U461" s="62">
        <f t="shared" si="105"/>
        <v>2191.3061830289848</v>
      </c>
      <c r="V461" s="62">
        <f t="shared" si="105"/>
        <v>32.031973171600029</v>
      </c>
      <c r="W461" s="62">
        <f t="shared" si="105"/>
        <v>5.9412401826645688E-3</v>
      </c>
      <c r="X461" s="62">
        <f t="shared" si="105"/>
        <v>0.26799038012477966</v>
      </c>
      <c r="Y461" s="63"/>
      <c r="Z461" s="83">
        <v>31</v>
      </c>
      <c r="AA461" s="66">
        <v>1127.8</v>
      </c>
      <c r="AB461" s="66">
        <v>0.3044</v>
      </c>
      <c r="AC461" s="66">
        <v>1706.8</v>
      </c>
      <c r="AD461" s="62">
        <f t="shared" ref="AD461:AI461" si="106">AG136</f>
        <v>2283.5059999999999</v>
      </c>
      <c r="AE461" s="62">
        <f t="shared" si="106"/>
        <v>32.249830000000003</v>
      </c>
      <c r="AF461" s="62">
        <f t="shared" si="106"/>
        <v>2311.1749764665647</v>
      </c>
      <c r="AG461" s="62">
        <f t="shared" si="106"/>
        <v>31.88693992546073</v>
      </c>
      <c r="AH461" s="62">
        <f t="shared" si="106"/>
        <v>1.211688362831751</v>
      </c>
      <c r="AI461" s="62">
        <f t="shared" si="106"/>
        <v>1.1252464727388414</v>
      </c>
      <c r="AJ461" s="63"/>
      <c r="AK461" s="83">
        <v>31</v>
      </c>
      <c r="AL461" s="66">
        <v>1071</v>
      </c>
      <c r="AM461" s="66">
        <v>0.3044</v>
      </c>
      <c r="AN461" s="66">
        <v>1706.8</v>
      </c>
      <c r="AO461" s="62">
        <f t="shared" ref="AO461:AT461" si="107">AU136</f>
        <v>2189.8820000000001</v>
      </c>
      <c r="AP461" s="62">
        <f t="shared" si="107"/>
        <v>32.154139999999998</v>
      </c>
      <c r="AQ461" s="62">
        <f t="shared" si="107"/>
        <v>2186.5320200570964</v>
      </c>
      <c r="AR461" s="62">
        <f t="shared" si="107"/>
        <v>31.869725740032052</v>
      </c>
      <c r="AS461" s="62">
        <f t="shared" si="107"/>
        <v>0.15297536318868785</v>
      </c>
      <c r="AT461" s="62">
        <f t="shared" si="107"/>
        <v>0.88453387329888411</v>
      </c>
      <c r="AU461" s="64"/>
      <c r="AV461" s="101"/>
      <c r="AW461" s="135"/>
      <c r="AX461" s="20"/>
      <c r="AY461" s="135"/>
      <c r="AZ461" s="135"/>
      <c r="BA461" s="135"/>
      <c r="BB461" s="135"/>
      <c r="BC461" s="135"/>
      <c r="BD461" s="135"/>
      <c r="BE461" s="135"/>
      <c r="BF461" s="135"/>
      <c r="BG461" s="135"/>
      <c r="BH461" s="135"/>
      <c r="BI461" s="135"/>
      <c r="BJ461" s="135"/>
      <c r="BK461" s="135"/>
      <c r="BL461" s="135"/>
      <c r="BM461" s="135"/>
      <c r="BN461" s="135"/>
      <c r="BO461" s="135"/>
      <c r="BP461" s="135"/>
      <c r="BQ461" s="135"/>
      <c r="BR461" s="135"/>
      <c r="BS461" s="135"/>
      <c r="BT461" s="136"/>
      <c r="BU461" s="136"/>
      <c r="BV461" s="135"/>
      <c r="BW461" s="135"/>
      <c r="BX461" s="135"/>
      <c r="BY461" s="135"/>
      <c r="BZ461" s="135"/>
      <c r="CA461" s="135"/>
      <c r="CB461" s="135"/>
      <c r="CC461" s="135"/>
      <c r="CD461" s="135"/>
      <c r="CE461" s="135"/>
      <c r="CF461" s="135"/>
      <c r="CG461" s="135"/>
      <c r="CH461" s="135"/>
      <c r="CI461" s="135"/>
      <c r="CJ461" s="135"/>
      <c r="CK461" s="135"/>
      <c r="CL461" s="135"/>
      <c r="CM461" s="135"/>
      <c r="CN461" s="135"/>
      <c r="CO461" s="135"/>
      <c r="CP461" s="136"/>
      <c r="CQ461" s="136"/>
      <c r="CR461" s="135"/>
      <c r="CS461" s="135"/>
      <c r="CT461" s="135"/>
      <c r="CU461" s="135"/>
      <c r="CV461" s="135"/>
      <c r="CW461" s="135"/>
      <c r="CX461" s="135"/>
      <c r="CY461" s="135"/>
      <c r="CZ461" s="135"/>
      <c r="DA461" s="135"/>
      <c r="DB461" s="135"/>
      <c r="DC461" s="135"/>
      <c r="DD461" s="135"/>
      <c r="DE461" s="135"/>
      <c r="DF461" s="135"/>
      <c r="DG461" s="135"/>
      <c r="DH461" s="135"/>
      <c r="DI461" s="135"/>
      <c r="DJ461" s="135"/>
      <c r="DK461" s="135"/>
      <c r="DL461" s="135"/>
      <c r="DM461" s="135"/>
      <c r="DN461" s="135"/>
      <c r="DO461" s="135"/>
      <c r="DP461" s="135"/>
      <c r="DQ461" s="135"/>
      <c r="DR461" s="135"/>
      <c r="DS461" s="135"/>
      <c r="DT461" s="135"/>
      <c r="DU461" s="135"/>
      <c r="DV461" s="135"/>
      <c r="DW461" s="135"/>
      <c r="DX461" s="135"/>
      <c r="DY461" s="135"/>
      <c r="DZ461" s="135"/>
      <c r="EA461" s="135"/>
      <c r="EB461" s="135"/>
      <c r="EC461" s="135"/>
      <c r="ED461" s="135"/>
      <c r="EE461" s="135"/>
      <c r="EF461" s="135"/>
      <c r="EG461" s="135"/>
      <c r="EH461" s="135"/>
      <c r="EI461" s="135"/>
      <c r="EJ461" s="135"/>
      <c r="EK461" s="135"/>
      <c r="EL461" s="135"/>
      <c r="EM461" s="135"/>
      <c r="EN461" s="135"/>
    </row>
    <row r="462" spans="2:150" x14ac:dyDescent="0.25"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60"/>
      <c r="O462" s="83">
        <v>31</v>
      </c>
      <c r="P462" s="66">
        <v>1071</v>
      </c>
      <c r="Q462" s="66">
        <v>0.25</v>
      </c>
      <c r="R462" s="66">
        <v>1706.8</v>
      </c>
      <c r="S462" s="62">
        <f t="shared" ref="S462:X462" si="108">S171</f>
        <v>2190.9899999999998</v>
      </c>
      <c r="T462" s="62">
        <f t="shared" si="108"/>
        <v>31.981210000000001</v>
      </c>
      <c r="U462" s="62">
        <f t="shared" si="108"/>
        <v>2190.5380388060512</v>
      </c>
      <c r="V462" s="62">
        <f t="shared" si="108"/>
        <v>32.003389145894268</v>
      </c>
      <c r="W462" s="62">
        <f t="shared" si="108"/>
        <v>2.0628172376350021E-2</v>
      </c>
      <c r="X462" s="62">
        <f t="shared" si="108"/>
        <v>6.9350552697245785E-2</v>
      </c>
      <c r="Y462" s="63"/>
      <c r="Z462" s="83">
        <v>31</v>
      </c>
      <c r="AA462" s="66">
        <v>1133.5999999999999</v>
      </c>
      <c r="AB462" s="66">
        <v>0.3044</v>
      </c>
      <c r="AC462" s="66">
        <v>1706.8</v>
      </c>
      <c r="AD462" s="62">
        <f t="shared" ref="AD462:AI462" si="109">AG171</f>
        <v>2293.107</v>
      </c>
      <c r="AE462" s="62">
        <f t="shared" si="109"/>
        <v>32.255659999999999</v>
      </c>
      <c r="AF462" s="62">
        <f t="shared" si="109"/>
        <v>2323.9026666110776</v>
      </c>
      <c r="AG462" s="62">
        <f t="shared" si="109"/>
        <v>31.888622959508513</v>
      </c>
      <c r="AH462" s="62">
        <f t="shared" si="109"/>
        <v>1.3429668397976042</v>
      </c>
      <c r="AI462" s="62">
        <f t="shared" si="109"/>
        <v>1.1378996445631111</v>
      </c>
      <c r="AJ462" s="63"/>
      <c r="AK462" s="83">
        <v>32</v>
      </c>
      <c r="AL462" s="66">
        <v>1071</v>
      </c>
      <c r="AM462" s="66">
        <v>0.3044</v>
      </c>
      <c r="AN462" s="66">
        <v>1706.8</v>
      </c>
      <c r="AO462" s="62">
        <f t="shared" ref="AO462:AT462" si="110">AU171</f>
        <v>2188.002</v>
      </c>
      <c r="AP462" s="62">
        <f t="shared" si="110"/>
        <v>32.151440000000001</v>
      </c>
      <c r="AQ462" s="62">
        <f t="shared" si="110"/>
        <v>2184.0677554787608</v>
      </c>
      <c r="AR462" s="62">
        <f t="shared" si="110"/>
        <v>31.869371564406499</v>
      </c>
      <c r="AS462" s="62">
        <f t="shared" si="110"/>
        <v>0.17980991430717061</v>
      </c>
      <c r="AT462" s="62">
        <f t="shared" si="110"/>
        <v>0.87731198227358231</v>
      </c>
      <c r="AU462" s="64"/>
      <c r="AV462" s="101"/>
      <c r="AW462" s="135"/>
      <c r="AX462" s="20"/>
      <c r="AY462" s="135"/>
      <c r="AZ462" s="135"/>
      <c r="BA462" s="135"/>
      <c r="BB462" s="135"/>
      <c r="BC462" s="135"/>
      <c r="BD462" s="135"/>
      <c r="BE462" s="135"/>
      <c r="BF462" s="135"/>
      <c r="BG462" s="135"/>
      <c r="BH462" s="135"/>
      <c r="BI462" s="135"/>
      <c r="BJ462" s="135"/>
      <c r="BK462" s="135"/>
      <c r="BL462" s="135"/>
      <c r="BM462" s="135"/>
      <c r="BN462" s="135"/>
      <c r="BO462" s="135"/>
      <c r="BP462" s="135"/>
      <c r="BQ462" s="135"/>
      <c r="BR462" s="135"/>
      <c r="BS462" s="135"/>
      <c r="BT462" s="136"/>
      <c r="BU462" s="136"/>
      <c r="BV462" s="135"/>
      <c r="BW462" s="135"/>
      <c r="BX462" s="135"/>
      <c r="BY462" s="135"/>
      <c r="BZ462" s="135"/>
      <c r="CA462" s="135"/>
      <c r="CB462" s="135"/>
      <c r="CC462" s="135"/>
      <c r="CD462" s="135"/>
      <c r="CE462" s="135"/>
      <c r="CF462" s="135"/>
      <c r="CG462" s="135"/>
      <c r="CH462" s="135"/>
      <c r="CI462" s="135"/>
      <c r="CJ462" s="135"/>
      <c r="CK462" s="135"/>
      <c r="CL462" s="135"/>
      <c r="CM462" s="135"/>
      <c r="CN462" s="135"/>
      <c r="CO462" s="135"/>
      <c r="CP462" s="136"/>
      <c r="CQ462" s="136"/>
      <c r="CR462" s="135"/>
      <c r="CS462" s="135"/>
      <c r="CT462" s="135"/>
      <c r="CU462" s="135"/>
      <c r="CV462" s="135"/>
      <c r="CW462" s="135"/>
      <c r="CX462" s="135"/>
      <c r="CY462" s="135"/>
      <c r="CZ462" s="135"/>
      <c r="DA462" s="135"/>
      <c r="DB462" s="135"/>
      <c r="DC462" s="135"/>
      <c r="DD462" s="135"/>
      <c r="DE462" s="135"/>
      <c r="DF462" s="135"/>
      <c r="DG462" s="135"/>
      <c r="DH462" s="135"/>
      <c r="DI462" s="135"/>
      <c r="DJ462" s="135"/>
      <c r="DK462" s="135"/>
      <c r="DL462" s="135"/>
      <c r="DM462" s="135"/>
      <c r="DN462" s="135"/>
      <c r="DO462" s="135"/>
      <c r="DP462" s="135"/>
      <c r="DQ462" s="135"/>
      <c r="DR462" s="135"/>
      <c r="DS462" s="135"/>
      <c r="DT462" s="135"/>
      <c r="DU462" s="135"/>
      <c r="DV462" s="135"/>
      <c r="DW462" s="135"/>
      <c r="DX462" s="135"/>
      <c r="DY462" s="135"/>
      <c r="DZ462" s="135"/>
      <c r="EA462" s="135"/>
      <c r="EB462" s="135"/>
      <c r="EC462" s="135"/>
      <c r="ED462" s="135"/>
      <c r="EE462" s="135"/>
      <c r="EF462" s="135"/>
      <c r="EG462" s="135"/>
      <c r="EH462" s="135"/>
      <c r="EI462" s="135"/>
      <c r="EJ462" s="135"/>
      <c r="EK462" s="135"/>
      <c r="EL462" s="135"/>
      <c r="EM462" s="135"/>
      <c r="EN462" s="135"/>
    </row>
    <row r="463" spans="2:150" x14ac:dyDescent="0.25"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60"/>
      <c r="O463" s="83">
        <v>31</v>
      </c>
      <c r="P463" s="66">
        <v>1071</v>
      </c>
      <c r="Q463" s="66">
        <v>0.26</v>
      </c>
      <c r="R463" s="66">
        <v>1706.8</v>
      </c>
      <c r="S463" s="62">
        <f t="shared" ref="S463:X463" si="111">S206</f>
        <v>2190.7199999999998</v>
      </c>
      <c r="T463" s="62">
        <f t="shared" si="111"/>
        <v>32.014960000000002</v>
      </c>
      <c r="U463" s="62">
        <f t="shared" si="111"/>
        <v>2189.7810323785661</v>
      </c>
      <c r="V463" s="62">
        <f t="shared" si="111"/>
        <v>31.976213958259351</v>
      </c>
      <c r="W463" s="62">
        <f t="shared" si="111"/>
        <v>4.2861142520891578E-2</v>
      </c>
      <c r="X463" s="62">
        <f t="shared" si="111"/>
        <v>0.12102480134490734</v>
      </c>
      <c r="Y463" s="63"/>
      <c r="Z463" s="83">
        <v>31</v>
      </c>
      <c r="AA463" s="66">
        <v>1139.4000000000001</v>
      </c>
      <c r="AB463" s="66">
        <v>0.3044</v>
      </c>
      <c r="AC463" s="66">
        <v>1706.8</v>
      </c>
      <c r="AD463" s="62">
        <f t="shared" ref="AD463:AI463" si="112">AG206</f>
        <v>2302.712</v>
      </c>
      <c r="AE463" s="62">
        <f t="shared" si="112"/>
        <v>32.262099999999997</v>
      </c>
      <c r="AF463" s="62">
        <f t="shared" si="112"/>
        <v>2336.6303746739691</v>
      </c>
      <c r="AG463" s="62">
        <f t="shared" si="112"/>
        <v>31.890292621263992</v>
      </c>
      <c r="AH463" s="62">
        <f t="shared" si="112"/>
        <v>1.4729751125615831</v>
      </c>
      <c r="AI463" s="62">
        <f t="shared" si="112"/>
        <v>1.1524587014980576</v>
      </c>
      <c r="AJ463" s="63"/>
      <c r="AK463" s="83">
        <v>33</v>
      </c>
      <c r="AL463" s="66">
        <v>1071</v>
      </c>
      <c r="AM463" s="66">
        <v>0.3044</v>
      </c>
      <c r="AN463" s="66">
        <v>1706.8</v>
      </c>
      <c r="AO463" s="62">
        <f t="shared" ref="AO463:AT463" si="113">AU206</f>
        <v>2186.0410000000002</v>
      </c>
      <c r="AP463" s="62">
        <f t="shared" si="113"/>
        <v>32.14866</v>
      </c>
      <c r="AQ463" s="62">
        <f t="shared" si="113"/>
        <v>2181.4118851644625</v>
      </c>
      <c r="AR463" s="62">
        <f t="shared" si="113"/>
        <v>31.86898923074255</v>
      </c>
      <c r="AS463" s="62">
        <f t="shared" si="113"/>
        <v>0.21175791467486749</v>
      </c>
      <c r="AT463" s="62">
        <f t="shared" si="113"/>
        <v>0.86992978636574603</v>
      </c>
      <c r="AU463" s="64"/>
      <c r="AV463" s="101"/>
      <c r="AW463" s="135"/>
      <c r="AX463" s="20"/>
      <c r="AY463" s="135"/>
      <c r="AZ463" s="135"/>
      <c r="BA463" s="135"/>
      <c r="BB463" s="135"/>
      <c r="BC463" s="135"/>
      <c r="BD463" s="135"/>
      <c r="BE463" s="135"/>
      <c r="BF463" s="135"/>
      <c r="BG463" s="135"/>
      <c r="BH463" s="135"/>
      <c r="BI463" s="135"/>
      <c r="BJ463" s="135"/>
      <c r="BK463" s="135"/>
      <c r="BL463" s="135"/>
      <c r="BM463" s="135"/>
      <c r="BN463" s="135"/>
      <c r="BO463" s="135"/>
      <c r="BP463" s="135"/>
      <c r="BQ463" s="135"/>
      <c r="BR463" s="135"/>
      <c r="BS463" s="135"/>
      <c r="BT463" s="136"/>
      <c r="BU463" s="136"/>
      <c r="BV463" s="135"/>
      <c r="BW463" s="135"/>
      <c r="BX463" s="135"/>
      <c r="BY463" s="135"/>
      <c r="BZ463" s="135"/>
      <c r="CA463" s="135"/>
      <c r="CB463" s="135"/>
      <c r="CC463" s="135"/>
      <c r="CD463" s="135"/>
      <c r="CE463" s="135"/>
      <c r="CF463" s="135"/>
      <c r="CG463" s="135"/>
      <c r="CH463" s="135"/>
      <c r="CI463" s="135"/>
      <c r="CJ463" s="135"/>
      <c r="CK463" s="135"/>
      <c r="CL463" s="135"/>
      <c r="CM463" s="135"/>
      <c r="CN463" s="135"/>
      <c r="CO463" s="135"/>
      <c r="CP463" s="136"/>
      <c r="CQ463" s="136"/>
      <c r="CR463" s="135"/>
      <c r="CS463" s="135"/>
      <c r="CT463" s="135"/>
      <c r="CU463" s="135"/>
      <c r="CV463" s="135"/>
      <c r="CW463" s="135"/>
      <c r="CX463" s="135"/>
      <c r="CY463" s="135"/>
      <c r="CZ463" s="135"/>
      <c r="DA463" s="135"/>
      <c r="DB463" s="135"/>
      <c r="DC463" s="135"/>
      <c r="DD463" s="135"/>
      <c r="DE463" s="135"/>
      <c r="DF463" s="135"/>
      <c r="DG463" s="135"/>
      <c r="DH463" s="135"/>
      <c r="DI463" s="135"/>
      <c r="DJ463" s="135"/>
      <c r="DK463" s="135"/>
      <c r="DL463" s="135"/>
      <c r="DM463" s="135"/>
      <c r="DN463" s="135"/>
      <c r="DO463" s="135"/>
      <c r="DP463" s="135"/>
      <c r="DQ463" s="135"/>
      <c r="DR463" s="135"/>
      <c r="DS463" s="135"/>
      <c r="DT463" s="135"/>
      <c r="DU463" s="135"/>
      <c r="DV463" s="135"/>
      <c r="DW463" s="135"/>
      <c r="DX463" s="135"/>
      <c r="DY463" s="135"/>
      <c r="DZ463" s="135"/>
      <c r="EA463" s="135"/>
      <c r="EB463" s="135"/>
      <c r="EC463" s="135"/>
      <c r="ED463" s="135"/>
      <c r="EE463" s="135"/>
      <c r="EF463" s="135"/>
      <c r="EG463" s="135"/>
      <c r="EH463" s="135"/>
      <c r="EI463" s="135"/>
      <c r="EJ463" s="135"/>
      <c r="EK463" s="135"/>
      <c r="EL463" s="135"/>
      <c r="EM463" s="135"/>
      <c r="EN463" s="135"/>
    </row>
    <row r="464" spans="2:150" x14ac:dyDescent="0.25"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60"/>
      <c r="O464" s="83">
        <v>31</v>
      </c>
      <c r="P464" s="66">
        <v>1071</v>
      </c>
      <c r="Q464" s="66">
        <v>0.27</v>
      </c>
      <c r="R464" s="66">
        <v>1706.8</v>
      </c>
      <c r="S464" s="62">
        <f t="shared" ref="S464:X464" si="114">S241</f>
        <v>2190.529</v>
      </c>
      <c r="T464" s="62">
        <f t="shared" si="114"/>
        <v>32.047879999999999</v>
      </c>
      <c r="U464" s="62">
        <f t="shared" si="114"/>
        <v>2189.034207887265</v>
      </c>
      <c r="V464" s="62">
        <f t="shared" si="114"/>
        <v>31.950326242366497</v>
      </c>
      <c r="W464" s="62">
        <f t="shared" si="114"/>
        <v>6.823886434441237E-2</v>
      </c>
      <c r="X464" s="62">
        <f t="shared" si="114"/>
        <v>0.30440003405374133</v>
      </c>
      <c r="Y464" s="63"/>
      <c r="Z464" s="83">
        <v>31</v>
      </c>
      <c r="AA464" s="66">
        <v>1145.2</v>
      </c>
      <c r="AB464" s="66">
        <v>0.3044</v>
      </c>
      <c r="AC464" s="66">
        <v>1706.8</v>
      </c>
      <c r="AD464" s="62">
        <f t="shared" ref="AD464:AI464" si="115">AG241</f>
        <v>2312.3240000000001</v>
      </c>
      <c r="AE464" s="62">
        <f t="shared" si="115"/>
        <v>32.269660000000002</v>
      </c>
      <c r="AF464" s="62">
        <f t="shared" si="115"/>
        <v>2349.3581020602464</v>
      </c>
      <c r="AG464" s="62">
        <f t="shared" si="115"/>
        <v>31.891949028004991</v>
      </c>
      <c r="AH464" s="62">
        <f t="shared" si="115"/>
        <v>1.6015965781718464</v>
      </c>
      <c r="AI464" s="62">
        <f t="shared" si="115"/>
        <v>1.1704832712678446</v>
      </c>
      <c r="AJ464" s="63"/>
      <c r="AK464" s="83">
        <v>34</v>
      </c>
      <c r="AL464" s="66">
        <v>1071</v>
      </c>
      <c r="AM464" s="66">
        <v>0.3044</v>
      </c>
      <c r="AN464" s="66">
        <v>1706.8</v>
      </c>
      <c r="AO464" s="62">
        <f t="shared" ref="AO464:AT464" si="116">AU241</f>
        <v>2183.9160000000002</v>
      </c>
      <c r="AP464" s="62">
        <f t="shared" si="116"/>
        <v>32.145710000000001</v>
      </c>
      <c r="AQ464" s="62">
        <f t="shared" si="116"/>
        <v>2178.5761401543223</v>
      </c>
      <c r="AR464" s="62">
        <f t="shared" si="116"/>
        <v>31.868580291807472</v>
      </c>
      <c r="AS464" s="62">
        <f t="shared" si="116"/>
        <v>0.24450848135541353</v>
      </c>
      <c r="AT464" s="62">
        <f t="shared" si="116"/>
        <v>0.86210479778648241</v>
      </c>
      <c r="AU464" s="64"/>
      <c r="AV464" s="58"/>
      <c r="AW464" s="20"/>
      <c r="AX464" s="20"/>
      <c r="AY464" s="135"/>
      <c r="AZ464" s="135"/>
      <c r="BA464" s="135"/>
      <c r="BB464" s="135"/>
      <c r="BC464" s="135"/>
      <c r="BD464" s="135"/>
      <c r="BE464" s="135"/>
      <c r="BF464" s="135"/>
      <c r="BG464" s="135"/>
      <c r="BH464" s="135"/>
      <c r="BI464" s="135"/>
      <c r="BJ464" s="135"/>
      <c r="BK464" s="135"/>
      <c r="BL464" s="135"/>
      <c r="BM464" s="135"/>
      <c r="BN464" s="135"/>
      <c r="BO464" s="135"/>
      <c r="BP464" s="135"/>
      <c r="BQ464" s="135"/>
      <c r="BR464" s="135"/>
      <c r="BS464" s="135"/>
      <c r="BT464" s="136"/>
      <c r="BU464" s="136"/>
      <c r="BV464" s="135"/>
      <c r="BW464" s="135"/>
      <c r="BX464" s="135"/>
      <c r="BY464" s="135"/>
      <c r="BZ464" s="135"/>
      <c r="CA464" s="135"/>
      <c r="CB464" s="135"/>
      <c r="CC464" s="135"/>
      <c r="CD464" s="135"/>
      <c r="CE464" s="135"/>
      <c r="CF464" s="135"/>
      <c r="CG464" s="135"/>
      <c r="CH464" s="135"/>
      <c r="CI464" s="135"/>
      <c r="CJ464" s="135"/>
      <c r="CK464" s="135"/>
      <c r="CL464" s="135"/>
      <c r="CM464" s="135"/>
      <c r="CN464" s="135"/>
      <c r="CO464" s="135"/>
      <c r="CP464" s="136"/>
      <c r="CQ464" s="136"/>
      <c r="CR464" s="135"/>
      <c r="CS464" s="135"/>
      <c r="CT464" s="135"/>
      <c r="CU464" s="135"/>
      <c r="CV464" s="135"/>
      <c r="CW464" s="135"/>
      <c r="CX464" s="135"/>
      <c r="CY464" s="135"/>
      <c r="CZ464" s="135"/>
      <c r="DA464" s="135"/>
      <c r="DB464" s="135"/>
      <c r="DC464" s="135"/>
      <c r="DD464" s="135"/>
      <c r="DE464" s="135"/>
      <c r="DF464" s="135"/>
      <c r="DG464" s="135"/>
      <c r="DH464" s="135"/>
      <c r="DI464" s="135"/>
      <c r="DJ464" s="135"/>
      <c r="DK464" s="135"/>
      <c r="DL464" s="135"/>
      <c r="DM464" s="135"/>
      <c r="DN464" s="135"/>
      <c r="DO464" s="135"/>
      <c r="DP464" s="135"/>
      <c r="DQ464" s="135"/>
      <c r="DR464" s="135"/>
      <c r="DS464" s="135"/>
      <c r="DT464" s="135"/>
      <c r="DU464" s="135"/>
      <c r="DV464" s="135"/>
      <c r="DW464" s="135"/>
      <c r="DX464" s="135"/>
      <c r="DY464" s="135"/>
      <c r="DZ464" s="135"/>
      <c r="EA464" s="135"/>
      <c r="EB464" s="135"/>
      <c r="EC464" s="135"/>
      <c r="ED464" s="135"/>
      <c r="EE464" s="135"/>
      <c r="EF464" s="135"/>
      <c r="EG464" s="135"/>
      <c r="EH464" s="135"/>
      <c r="EI464" s="135"/>
      <c r="EJ464" s="135"/>
      <c r="EK464" s="135"/>
      <c r="EL464" s="135"/>
      <c r="EM464" s="135"/>
      <c r="EN464" s="135"/>
    </row>
    <row r="465" spans="2:144" ht="14.45" customHeight="1" x14ac:dyDescent="0.25"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60"/>
      <c r="O465" s="83">
        <v>31</v>
      </c>
      <c r="P465" s="66">
        <v>1071</v>
      </c>
      <c r="Q465" s="66">
        <v>0.28000000000000003</v>
      </c>
      <c r="R465" s="66">
        <v>1706.8</v>
      </c>
      <c r="S465" s="62">
        <f t="shared" ref="S465:X465" si="117">S276</f>
        <v>2190.1410000000001</v>
      </c>
      <c r="T465" s="62">
        <f t="shared" si="117"/>
        <v>32.11092</v>
      </c>
      <c r="U465" s="62">
        <f t="shared" si="117"/>
        <v>2188.2967237099965</v>
      </c>
      <c r="V465" s="62">
        <f t="shared" si="117"/>
        <v>31.925619196427839</v>
      </c>
      <c r="W465" s="62">
        <f t="shared" si="117"/>
        <v>8.420810760602003E-2</v>
      </c>
      <c r="X465" s="62">
        <f t="shared" si="117"/>
        <v>0.57706476043713939</v>
      </c>
      <c r="Y465" s="63"/>
      <c r="Z465" s="83">
        <v>31</v>
      </c>
      <c r="AA465" s="66">
        <v>1151</v>
      </c>
      <c r="AB465" s="66">
        <v>0.3044</v>
      </c>
      <c r="AC465" s="66">
        <v>1706.8</v>
      </c>
      <c r="AD465" s="62">
        <f t="shared" ref="AD465:AI465" si="118">AG276</f>
        <v>2321.873</v>
      </c>
      <c r="AE465" s="62">
        <f t="shared" si="118"/>
        <v>32.279420000000002</v>
      </c>
      <c r="AF465" s="62">
        <f t="shared" si="118"/>
        <v>2362.0858501397115</v>
      </c>
      <c r="AG465" s="62">
        <f t="shared" si="118"/>
        <v>31.893592295596047</v>
      </c>
      <c r="AH465" s="62">
        <f t="shared" si="118"/>
        <v>1.7319142838437531</v>
      </c>
      <c r="AI465" s="62">
        <f t="shared" si="118"/>
        <v>1.1952745879695317</v>
      </c>
      <c r="AJ465" s="63"/>
      <c r="AK465" s="83">
        <v>35</v>
      </c>
      <c r="AL465" s="66">
        <v>1071</v>
      </c>
      <c r="AM465" s="66">
        <v>0.3044</v>
      </c>
      <c r="AN465" s="66">
        <v>1706.8</v>
      </c>
      <c r="AO465" s="62">
        <f t="shared" ref="AO465:AT465" si="119">AU276</f>
        <v>2181.6280000000002</v>
      </c>
      <c r="AP465" s="62">
        <f t="shared" si="119"/>
        <v>32.142580000000002</v>
      </c>
      <c r="AQ465" s="62">
        <f t="shared" si="119"/>
        <v>2175.5682644105414</v>
      </c>
      <c r="AR465" s="62">
        <f t="shared" si="119"/>
        <v>31.86814572613595</v>
      </c>
      <c r="AS465" s="62">
        <f t="shared" si="119"/>
        <v>0.27776209277928204</v>
      </c>
      <c r="AT465" s="62">
        <f t="shared" si="119"/>
        <v>0.85380288036633212</v>
      </c>
      <c r="AU465" s="64"/>
      <c r="AV465" s="58"/>
      <c r="AW465" s="20"/>
      <c r="AX465" s="135"/>
      <c r="AY465" s="135"/>
      <c r="AZ465" s="135"/>
      <c r="BA465" s="135"/>
      <c r="BB465" s="135"/>
      <c r="BC465" s="135"/>
      <c r="BD465" s="135"/>
      <c r="BE465" s="135"/>
      <c r="BF465" s="135"/>
      <c r="BG465" s="135"/>
      <c r="BH465" s="135"/>
      <c r="BI465" s="135"/>
      <c r="BJ465" s="135"/>
      <c r="BK465" s="135"/>
      <c r="BL465" s="135"/>
      <c r="BM465" s="135"/>
      <c r="BN465" s="135"/>
      <c r="BO465" s="135"/>
      <c r="BP465" s="135"/>
      <c r="BQ465" s="135"/>
      <c r="BR465" s="135"/>
      <c r="BS465" s="135"/>
      <c r="BT465" s="136"/>
      <c r="BU465" s="136"/>
      <c r="BV465" s="135"/>
      <c r="BW465" s="135"/>
      <c r="BX465" s="135"/>
      <c r="BY465" s="135"/>
      <c r="BZ465" s="135"/>
      <c r="CA465" s="135"/>
      <c r="CB465" s="135"/>
      <c r="CC465" s="135"/>
      <c r="CD465" s="135"/>
      <c r="CE465" s="135"/>
      <c r="CF465" s="135"/>
      <c r="CG465" s="135"/>
      <c r="CH465" s="135"/>
      <c r="CI465" s="135"/>
      <c r="CJ465" s="135"/>
      <c r="CK465" s="135"/>
      <c r="CL465" s="135"/>
      <c r="CM465" s="135"/>
      <c r="CN465" s="135"/>
      <c r="CO465" s="135"/>
      <c r="CP465" s="136"/>
      <c r="CQ465" s="136"/>
      <c r="CR465" s="135"/>
      <c r="CS465" s="135"/>
      <c r="CT465" s="135"/>
      <c r="CU465" s="135"/>
      <c r="CV465" s="135"/>
      <c r="CW465" s="135"/>
      <c r="CX465" s="135"/>
      <c r="CY465" s="135"/>
      <c r="CZ465" s="135"/>
      <c r="DA465" s="135"/>
      <c r="DB465" s="135"/>
      <c r="DC465" s="135"/>
      <c r="DD465" s="135"/>
      <c r="DE465" s="135"/>
      <c r="DF465" s="135"/>
      <c r="DG465" s="135"/>
      <c r="DH465" s="135"/>
      <c r="DI465" s="135"/>
      <c r="DJ465" s="135"/>
      <c r="DK465" s="135"/>
      <c r="DL465" s="135"/>
      <c r="DM465" s="135"/>
      <c r="DN465" s="135"/>
      <c r="DO465" s="135"/>
      <c r="DP465" s="135"/>
      <c r="DQ465" s="135"/>
      <c r="DR465" s="135"/>
      <c r="DS465" s="135"/>
      <c r="DT465" s="135"/>
      <c r="DU465" s="135"/>
      <c r="DV465" s="135"/>
      <c r="DW465" s="135"/>
      <c r="DX465" s="135"/>
      <c r="DY465" s="135"/>
      <c r="DZ465" s="135"/>
      <c r="EA465" s="135"/>
      <c r="EB465" s="135"/>
      <c r="EC465" s="135"/>
      <c r="ED465" s="135"/>
      <c r="EE465" s="135"/>
      <c r="EF465" s="135"/>
      <c r="EG465" s="135"/>
      <c r="EH465" s="135"/>
      <c r="EI465" s="135"/>
      <c r="EJ465" s="135"/>
      <c r="EK465" s="135"/>
      <c r="EL465" s="135"/>
      <c r="EM465" s="135"/>
      <c r="EN465" s="135"/>
    </row>
    <row r="466" spans="2:144" ht="14.45" customHeight="1" x14ac:dyDescent="0.25"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60"/>
      <c r="O466" s="83">
        <v>31</v>
      </c>
      <c r="P466" s="66">
        <v>1071</v>
      </c>
      <c r="Q466" s="66">
        <v>0.28999999999999998</v>
      </c>
      <c r="R466" s="66">
        <v>1706.8</v>
      </c>
      <c r="S466" s="62">
        <f t="shared" ref="S466:X466" si="120">S311</f>
        <v>2189.944</v>
      </c>
      <c r="T466" s="62">
        <f t="shared" si="120"/>
        <v>32.141100000000002</v>
      </c>
      <c r="U466" s="62">
        <f t="shared" si="120"/>
        <v>2187.5678352727759</v>
      </c>
      <c r="V466" s="62">
        <f t="shared" si="120"/>
        <v>31.90199837899678</v>
      </c>
      <c r="W466" s="62">
        <f t="shared" si="120"/>
        <v>0.10850344699334881</v>
      </c>
      <c r="X466" s="62">
        <f t="shared" si="120"/>
        <v>0.74391237699774415</v>
      </c>
      <c r="Y466" s="63"/>
      <c r="Z466" s="83">
        <v>31</v>
      </c>
      <c r="AA466" s="66">
        <v>1156.8</v>
      </c>
      <c r="AB466" s="66">
        <v>0.3044</v>
      </c>
      <c r="AC466" s="66">
        <v>1706.8</v>
      </c>
      <c r="AD466" s="62">
        <f t="shared" ref="AD466:AI466" si="121">AG311</f>
        <v>2331.511</v>
      </c>
      <c r="AE466" s="62">
        <f t="shared" si="121"/>
        <v>32.290120000000002</v>
      </c>
      <c r="AF466" s="62">
        <f t="shared" si="121"/>
        <v>2374.8136202478863</v>
      </c>
      <c r="AG466" s="62">
        <f t="shared" si="121"/>
        <v>31.895222538510758</v>
      </c>
      <c r="AH466" s="62">
        <f t="shared" si="121"/>
        <v>1.8572771154794616</v>
      </c>
      <c r="AI466" s="62">
        <f t="shared" si="121"/>
        <v>1.222966844004431</v>
      </c>
      <c r="AJ466" s="63"/>
      <c r="AK466" s="83">
        <v>36</v>
      </c>
      <c r="AL466" s="66">
        <v>1071</v>
      </c>
      <c r="AM466" s="66">
        <v>0.3044</v>
      </c>
      <c r="AN466" s="66">
        <v>1706.8</v>
      </c>
      <c r="AO466" s="62">
        <f t="shared" ref="AO466:AT466" si="122">AU311</f>
        <v>2179.259</v>
      </c>
      <c r="AP466" s="62">
        <f t="shared" si="122"/>
        <v>32.139400000000002</v>
      </c>
      <c r="AQ466" s="62">
        <f t="shared" si="122"/>
        <v>2172.3930404234252</v>
      </c>
      <c r="AR466" s="62">
        <f t="shared" si="122"/>
        <v>31.867686082689048</v>
      </c>
      <c r="AS466" s="62">
        <f t="shared" si="122"/>
        <v>0.31505936543452723</v>
      </c>
      <c r="AT466" s="62">
        <f t="shared" si="122"/>
        <v>0.84542311714267959</v>
      </c>
      <c r="AU466" s="64"/>
      <c r="AV466" s="23"/>
      <c r="AW466" s="20"/>
      <c r="AX466" s="135"/>
      <c r="AY466" s="135"/>
      <c r="AZ466" s="135"/>
      <c r="BA466" s="135"/>
      <c r="BB466" s="135"/>
      <c r="BC466" s="135"/>
      <c r="BD466" s="135"/>
      <c r="BE466" s="135"/>
      <c r="BF466" s="135"/>
      <c r="BG466" s="135"/>
      <c r="BH466" s="135"/>
      <c r="BI466" s="135"/>
      <c r="BJ466" s="135"/>
      <c r="BK466" s="135"/>
      <c r="BL466" s="135"/>
      <c r="BM466" s="135"/>
      <c r="BN466" s="135"/>
      <c r="BO466" s="135"/>
      <c r="BP466" s="135"/>
      <c r="BQ466" s="135"/>
      <c r="BR466" s="135"/>
      <c r="BS466" s="135"/>
      <c r="BT466" s="136"/>
      <c r="BU466" s="136"/>
      <c r="BV466" s="135"/>
      <c r="BW466" s="135"/>
      <c r="BX466" s="135"/>
      <c r="BY466" s="135"/>
      <c r="BZ466" s="135"/>
      <c r="CA466" s="135"/>
      <c r="CB466" s="135"/>
      <c r="CC466" s="135"/>
      <c r="CD466" s="135"/>
      <c r="CE466" s="135"/>
      <c r="CF466" s="135"/>
      <c r="CG466" s="135"/>
      <c r="CH466" s="135"/>
      <c r="CI466" s="135"/>
      <c r="CJ466" s="135"/>
      <c r="CK466" s="135"/>
      <c r="CL466" s="135"/>
      <c r="CM466" s="135"/>
      <c r="CN466" s="135"/>
      <c r="CO466" s="135"/>
      <c r="CP466" s="136"/>
      <c r="CQ466" s="136"/>
      <c r="CR466" s="135"/>
      <c r="CS466" s="135"/>
      <c r="CT466" s="135"/>
      <c r="CU466" s="135"/>
      <c r="CV466" s="135"/>
      <c r="CW466" s="135"/>
      <c r="CX466" s="135"/>
      <c r="CY466" s="135"/>
      <c r="CZ466" s="135"/>
      <c r="DA466" s="135"/>
      <c r="DB466" s="135"/>
      <c r="DC466" s="135"/>
      <c r="DD466" s="135"/>
      <c r="DE466" s="135"/>
      <c r="DF466" s="135"/>
      <c r="DG466" s="135"/>
      <c r="DH466" s="135"/>
      <c r="DI466" s="135"/>
      <c r="DJ466" s="135"/>
      <c r="DK466" s="135"/>
      <c r="DL466" s="135"/>
      <c r="DM466" s="135"/>
      <c r="DN466" s="135"/>
      <c r="DO466" s="135"/>
      <c r="DP466" s="135"/>
      <c r="DQ466" s="135"/>
      <c r="DR466" s="135"/>
      <c r="DS466" s="135"/>
      <c r="DT466" s="135"/>
      <c r="DU466" s="135"/>
      <c r="DV466" s="135"/>
      <c r="DW466" s="135"/>
      <c r="DX466" s="135"/>
      <c r="DY466" s="135"/>
      <c r="DZ466" s="135"/>
      <c r="EA466" s="135"/>
      <c r="EB466" s="135"/>
      <c r="EC466" s="135"/>
      <c r="ED466" s="135"/>
      <c r="EE466" s="135"/>
      <c r="EF466" s="135"/>
      <c r="EG466" s="135"/>
      <c r="EH466" s="135"/>
      <c r="EI466" s="135"/>
      <c r="EJ466" s="135"/>
      <c r="EK466" s="135"/>
      <c r="EL466" s="135"/>
      <c r="EM466" s="135"/>
      <c r="EN466" s="135"/>
    </row>
    <row r="467" spans="2:144" ht="15" customHeight="1" x14ac:dyDescent="0.25"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60"/>
      <c r="O467" s="83">
        <v>31</v>
      </c>
      <c r="P467" s="66">
        <v>1071</v>
      </c>
      <c r="Q467" s="66">
        <v>0.3</v>
      </c>
      <c r="R467" s="66">
        <v>1706.8</v>
      </c>
      <c r="S467" s="62">
        <f t="shared" ref="S467:X467" si="123">S346</f>
        <v>2189.7440000000001</v>
      </c>
      <c r="T467" s="62">
        <f t="shared" si="123"/>
        <v>32.170400000000001</v>
      </c>
      <c r="U467" s="62">
        <f t="shared" si="123"/>
        <v>2186.8468809627061</v>
      </c>
      <c r="V467" s="62">
        <f t="shared" si="123"/>
        <v>31.879379902521549</v>
      </c>
      <c r="W467" s="62">
        <f t="shared" si="123"/>
        <v>0.13230400618949212</v>
      </c>
      <c r="X467" s="62">
        <f t="shared" si="123"/>
        <v>0.90462069939587808</v>
      </c>
      <c r="Y467" s="63"/>
      <c r="Z467" s="83">
        <v>31</v>
      </c>
      <c r="AA467" s="66">
        <v>1162.5999999999999</v>
      </c>
      <c r="AB467" s="66">
        <v>0.3044</v>
      </c>
      <c r="AC467" s="66">
        <v>1706.8</v>
      </c>
      <c r="AD467" s="62">
        <f t="shared" ref="AD467:AI467" si="124">AG346</f>
        <v>2341.1529999999998</v>
      </c>
      <c r="AE467" s="62">
        <f t="shared" si="124"/>
        <v>32.301729999999999</v>
      </c>
      <c r="AF467" s="62">
        <f t="shared" si="124"/>
        <v>2387.5414136869304</v>
      </c>
      <c r="AG467" s="62">
        <f t="shared" si="124"/>
        <v>31.896839869853729</v>
      </c>
      <c r="AH467" s="62">
        <f t="shared" si="124"/>
        <v>1.9814345190993738</v>
      </c>
      <c r="AI467" s="62">
        <f t="shared" si="124"/>
        <v>1.2534626787675787</v>
      </c>
      <c r="AJ467" s="63"/>
      <c r="AK467" s="83">
        <v>37</v>
      </c>
      <c r="AL467" s="66">
        <v>1071</v>
      </c>
      <c r="AM467" s="66">
        <v>0.3044</v>
      </c>
      <c r="AN467" s="66">
        <v>1706.8</v>
      </c>
      <c r="AO467" s="62">
        <f t="shared" ref="AO467:AT467" si="125">AU346</f>
        <v>2176.7260000000001</v>
      </c>
      <c r="AP467" s="62">
        <f t="shared" si="125"/>
        <v>32.136090000000003</v>
      </c>
      <c r="AQ467" s="62">
        <f t="shared" si="125"/>
        <v>2169.0530695006878</v>
      </c>
      <c r="AR467" s="62">
        <f t="shared" si="125"/>
        <v>31.86720159077138</v>
      </c>
      <c r="AS467" s="62">
        <f t="shared" si="125"/>
        <v>0.3524986837715135</v>
      </c>
      <c r="AT467" s="62">
        <f t="shared" si="125"/>
        <v>0.83671787460336022</v>
      </c>
      <c r="AU467" s="71"/>
      <c r="AV467" s="58"/>
      <c r="AW467" s="20"/>
      <c r="AX467" s="135"/>
      <c r="AY467" s="135"/>
      <c r="AZ467" s="135"/>
      <c r="BA467" s="135"/>
      <c r="BB467" s="135"/>
      <c r="BC467" s="135"/>
      <c r="BD467" s="135"/>
      <c r="BE467" s="135"/>
      <c r="BF467" s="135"/>
      <c r="BG467" s="135"/>
      <c r="BH467" s="135"/>
      <c r="BI467" s="135"/>
      <c r="BJ467" s="135"/>
      <c r="BK467" s="135"/>
      <c r="BL467" s="135"/>
      <c r="BM467" s="135"/>
      <c r="BN467" s="135"/>
      <c r="BO467" s="135"/>
      <c r="BP467" s="135"/>
      <c r="BQ467" s="135"/>
      <c r="BR467" s="135"/>
      <c r="BS467" s="135"/>
      <c r="BT467" s="136"/>
      <c r="BU467" s="136"/>
      <c r="BV467" s="135"/>
      <c r="BW467" s="135"/>
      <c r="BX467" s="135"/>
      <c r="BY467" s="135"/>
      <c r="BZ467" s="135"/>
      <c r="CA467" s="135"/>
      <c r="CB467" s="135"/>
      <c r="CC467" s="135"/>
      <c r="CD467" s="135"/>
      <c r="CE467" s="135"/>
      <c r="CF467" s="135"/>
      <c r="CG467" s="135"/>
      <c r="CH467" s="135"/>
      <c r="CI467" s="135"/>
      <c r="CJ467" s="135"/>
      <c r="CK467" s="135"/>
      <c r="CL467" s="135"/>
      <c r="CM467" s="135"/>
      <c r="CN467" s="135"/>
      <c r="CO467" s="135"/>
      <c r="CP467" s="136"/>
      <c r="CQ467" s="136"/>
      <c r="CR467" s="135"/>
      <c r="CS467" s="135"/>
      <c r="CT467" s="135"/>
      <c r="CU467" s="135"/>
      <c r="CV467" s="135"/>
      <c r="CW467" s="135"/>
      <c r="CX467" s="135"/>
      <c r="CY467" s="135"/>
      <c r="CZ467" s="135"/>
      <c r="DA467" s="135"/>
      <c r="DB467" s="135"/>
      <c r="DC467" s="135"/>
      <c r="DD467" s="135"/>
      <c r="DE467" s="135"/>
      <c r="DF467" s="135"/>
      <c r="DG467" s="135"/>
      <c r="DH467" s="135"/>
      <c r="DI467" s="135"/>
      <c r="DJ467" s="135"/>
      <c r="DK467" s="135"/>
      <c r="DL467" s="135"/>
      <c r="DM467" s="135"/>
      <c r="DN467" s="135"/>
      <c r="DO467" s="135"/>
      <c r="DP467" s="135"/>
      <c r="DQ467" s="135"/>
      <c r="DR467" s="135"/>
      <c r="DS467" s="135"/>
      <c r="DT467" s="135"/>
      <c r="DU467" s="135"/>
      <c r="DV467" s="135"/>
      <c r="DW467" s="135"/>
      <c r="DX467" s="135"/>
      <c r="DY467" s="135"/>
      <c r="DZ467" s="135"/>
      <c r="EA467" s="135"/>
      <c r="EB467" s="135"/>
      <c r="EC467" s="135"/>
      <c r="ED467" s="135"/>
      <c r="EE467" s="135"/>
      <c r="EF467" s="135"/>
      <c r="EG467" s="135"/>
      <c r="EH467" s="135"/>
      <c r="EI467" s="135"/>
      <c r="EJ467" s="135"/>
      <c r="EK467" s="135"/>
      <c r="EL467" s="135"/>
      <c r="EM467" s="135"/>
      <c r="EN467" s="135"/>
    </row>
    <row r="468" spans="2:144" ht="36.950000000000003" customHeight="1" x14ac:dyDescent="0.25"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60"/>
      <c r="O468" s="83">
        <v>31</v>
      </c>
      <c r="P468" s="66">
        <v>1071</v>
      </c>
      <c r="Q468" s="66">
        <v>0.31</v>
      </c>
      <c r="R468" s="66">
        <v>1706.8</v>
      </c>
      <c r="S468" s="62">
        <f t="shared" ref="S468:X468" si="126">S381</f>
        <v>2189.5430000000001</v>
      </c>
      <c r="T468" s="62">
        <f t="shared" si="126"/>
        <v>32.198869999999999</v>
      </c>
      <c r="U468" s="62">
        <f t="shared" si="126"/>
        <v>2186.1332700118151</v>
      </c>
      <c r="V468" s="62">
        <f t="shared" si="126"/>
        <v>31.857688942003801</v>
      </c>
      <c r="W468" s="62">
        <f t="shared" si="126"/>
        <v>0.15572792990067164</v>
      </c>
      <c r="X468" s="62">
        <f t="shared" si="126"/>
        <v>1.0596056880138922</v>
      </c>
      <c r="Y468" s="63"/>
      <c r="Z468" s="83">
        <v>31</v>
      </c>
      <c r="AA468" s="66">
        <v>1168.4000000000001</v>
      </c>
      <c r="AB468" s="66">
        <v>0.3044</v>
      </c>
      <c r="AC468" s="66">
        <v>1706.8</v>
      </c>
      <c r="AD468" s="62">
        <f t="shared" ref="AD468:AI468" si="127">AG381</f>
        <v>2350.8020000000001</v>
      </c>
      <c r="AE468" s="62">
        <f t="shared" si="127"/>
        <v>32.31429</v>
      </c>
      <c r="AF468" s="62">
        <f t="shared" si="127"/>
        <v>2400.2692317265319</v>
      </c>
      <c r="AG468" s="62">
        <f t="shared" si="127"/>
        <v>31.898444401382022</v>
      </c>
      <c r="AH468" s="62">
        <f t="shared" si="127"/>
        <v>2.1042704458534462</v>
      </c>
      <c r="AI468" s="62">
        <f t="shared" si="127"/>
        <v>1.2868783396385235</v>
      </c>
      <c r="AJ468" s="63"/>
      <c r="AK468" s="83">
        <v>38</v>
      </c>
      <c r="AL468" s="66">
        <v>1071</v>
      </c>
      <c r="AM468" s="66">
        <v>0.3044</v>
      </c>
      <c r="AN468" s="66">
        <v>1706.8</v>
      </c>
      <c r="AO468" s="62">
        <f t="shared" ref="AO468:AT468" si="128">AU381</f>
        <v>2174.1120000000001</v>
      </c>
      <c r="AP468" s="62">
        <f t="shared" si="128"/>
        <v>32.132730000000002</v>
      </c>
      <c r="AQ468" s="62">
        <f t="shared" si="128"/>
        <v>2165.5493469890398</v>
      </c>
      <c r="AR468" s="62">
        <f t="shared" si="128"/>
        <v>31.866692240892938</v>
      </c>
      <c r="AS468" s="62">
        <f t="shared" si="128"/>
        <v>0.3938459937188275</v>
      </c>
      <c r="AT468" s="62">
        <f t="shared" si="128"/>
        <v>0.82793388270173163</v>
      </c>
      <c r="AU468" s="71"/>
      <c r="AV468" s="58"/>
      <c r="AW468" s="20"/>
      <c r="AX468" s="135"/>
      <c r="AY468" s="135"/>
      <c r="AZ468" s="135"/>
      <c r="BA468" s="135"/>
      <c r="BB468" s="135"/>
      <c r="BC468" s="135"/>
      <c r="BD468" s="135"/>
      <c r="BE468" s="135"/>
      <c r="BF468" s="135"/>
      <c r="BG468" s="135"/>
      <c r="BH468" s="135"/>
      <c r="BI468" s="135"/>
      <c r="BJ468" s="135"/>
      <c r="BK468" s="135"/>
      <c r="BL468" s="135"/>
      <c r="BM468" s="135"/>
      <c r="BN468" s="135"/>
      <c r="BO468" s="135"/>
      <c r="BP468" s="135"/>
      <c r="BQ468" s="135"/>
      <c r="BR468" s="135"/>
      <c r="BS468" s="135"/>
      <c r="BT468" s="136"/>
      <c r="BU468" s="136"/>
      <c r="BV468" s="135"/>
      <c r="BW468" s="135"/>
      <c r="BX468" s="135"/>
      <c r="BY468" s="135"/>
      <c r="BZ468" s="135"/>
      <c r="CA468" s="135"/>
      <c r="CB468" s="135"/>
      <c r="CC468" s="135"/>
      <c r="CD468" s="135"/>
      <c r="CE468" s="135"/>
      <c r="CF468" s="135"/>
      <c r="CG468" s="135"/>
      <c r="CH468" s="135"/>
      <c r="CI468" s="135"/>
      <c r="CJ468" s="135"/>
      <c r="CK468" s="135"/>
      <c r="CL468" s="135"/>
      <c r="CM468" s="135"/>
      <c r="CN468" s="135"/>
      <c r="CO468" s="135"/>
      <c r="CP468" s="136"/>
      <c r="CQ468" s="136"/>
      <c r="CR468" s="135"/>
      <c r="CS468" s="135"/>
      <c r="CT468" s="135"/>
      <c r="CU468" s="135"/>
      <c r="CV468" s="135"/>
      <c r="CW468" s="135"/>
      <c r="CX468" s="135"/>
      <c r="CY468" s="135"/>
      <c r="CZ468" s="135"/>
      <c r="DA468" s="135"/>
      <c r="DB468" s="135"/>
      <c r="DC468" s="135"/>
      <c r="DD468" s="135"/>
      <c r="DE468" s="135"/>
      <c r="DF468" s="135"/>
      <c r="DG468" s="135"/>
      <c r="DH468" s="135"/>
      <c r="DI468" s="135"/>
      <c r="DJ468" s="135"/>
      <c r="DK468" s="135"/>
      <c r="DL468" s="135"/>
      <c r="DM468" s="135"/>
      <c r="DN468" s="135"/>
      <c r="DO468" s="135"/>
      <c r="DP468" s="135"/>
      <c r="DQ468" s="135"/>
      <c r="DR468" s="135"/>
      <c r="DS468" s="135"/>
      <c r="DT468" s="135"/>
      <c r="DU468" s="135"/>
      <c r="DV468" s="135"/>
      <c r="DW468" s="135"/>
      <c r="DX468" s="135"/>
      <c r="DY468" s="135"/>
      <c r="DZ468" s="135"/>
      <c r="EA468" s="135"/>
      <c r="EB468" s="135"/>
      <c r="EC468" s="135"/>
      <c r="ED468" s="135"/>
      <c r="EE468" s="135"/>
      <c r="EF468" s="135"/>
      <c r="EG468" s="135"/>
      <c r="EH468" s="135"/>
      <c r="EI468" s="135"/>
      <c r="EJ468" s="135"/>
      <c r="EK468" s="135"/>
      <c r="EL468" s="135"/>
      <c r="EM468" s="135"/>
      <c r="EN468" s="135"/>
    </row>
    <row r="469" spans="2:144" x14ac:dyDescent="0.25"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60"/>
      <c r="O469" s="83">
        <v>31</v>
      </c>
      <c r="P469" s="66">
        <v>1071</v>
      </c>
      <c r="Q469" s="66">
        <v>0.32</v>
      </c>
      <c r="R469" s="66">
        <v>1706.8</v>
      </c>
      <c r="S469" s="62">
        <f t="shared" ref="S469:X469" si="129">S416</f>
        <v>2189.422</v>
      </c>
      <c r="T469" s="62">
        <f t="shared" si="129"/>
        <v>32.226649999999999</v>
      </c>
      <c r="U469" s="62">
        <f t="shared" si="129"/>
        <v>2185.4264731950434</v>
      </c>
      <c r="V469" s="62">
        <f t="shared" si="129"/>
        <v>31.836858495644705</v>
      </c>
      <c r="W469" s="62">
        <f t="shared" si="129"/>
        <v>0.18249231098237917</v>
      </c>
      <c r="X469" s="62">
        <f t="shared" si="129"/>
        <v>1.2095315658167827</v>
      </c>
      <c r="Y469" s="63"/>
      <c r="Z469" s="83">
        <v>31</v>
      </c>
      <c r="AA469" s="66">
        <v>1174.2</v>
      </c>
      <c r="AB469" s="66">
        <v>0.3044</v>
      </c>
      <c r="AC469" s="66">
        <v>1706.8</v>
      </c>
      <c r="AD469" s="62">
        <f t="shared" ref="AD469:AI469" si="130">AG416</f>
        <v>2360.4560000000001</v>
      </c>
      <c r="AE469" s="62">
        <f t="shared" si="130"/>
        <v>32.327809999999999</v>
      </c>
      <c r="AF469" s="62">
        <f t="shared" si="130"/>
        <v>2412.9970756047551</v>
      </c>
      <c r="AG469" s="62">
        <f t="shared" si="130"/>
        <v>31.900036243526241</v>
      </c>
      <c r="AH469" s="62">
        <f t="shared" si="130"/>
        <v>2.2258866763352061</v>
      </c>
      <c r="AI469" s="62">
        <f t="shared" si="130"/>
        <v>1.3232376596922542</v>
      </c>
      <c r="AJ469" s="63"/>
      <c r="AK469" s="83">
        <v>39</v>
      </c>
      <c r="AL469" s="66">
        <v>1071</v>
      </c>
      <c r="AM469" s="66">
        <v>0.3044</v>
      </c>
      <c r="AN469" s="66">
        <v>1706.8</v>
      </c>
      <c r="AO469" s="62">
        <f t="shared" ref="AO469:AT469" si="131">AU416</f>
        <v>2171.4169999999999</v>
      </c>
      <c r="AP469" s="62">
        <f t="shared" si="131"/>
        <v>32.129350000000002</v>
      </c>
      <c r="AQ469" s="62">
        <f t="shared" si="131"/>
        <v>2161.8816707609217</v>
      </c>
      <c r="AR469" s="62">
        <f t="shared" si="131"/>
        <v>31.866157841953491</v>
      </c>
      <c r="AS469" s="62">
        <f t="shared" si="131"/>
        <v>0.43912934452839958</v>
      </c>
      <c r="AT469" s="62">
        <f t="shared" si="131"/>
        <v>0.81916427828920002</v>
      </c>
      <c r="AU469" s="64"/>
      <c r="AV469" s="58"/>
      <c r="AW469" s="20"/>
      <c r="AX469" s="135"/>
      <c r="AY469" s="135"/>
      <c r="AZ469" s="135"/>
      <c r="BA469" s="135"/>
      <c r="BB469" s="135"/>
      <c r="BC469" s="135"/>
      <c r="BD469" s="135"/>
      <c r="BE469" s="135"/>
      <c r="BF469" s="135"/>
      <c r="BG469" s="135"/>
      <c r="BH469" s="135"/>
      <c r="BI469" s="135"/>
      <c r="BJ469" s="135"/>
      <c r="BK469" s="135"/>
      <c r="BL469" s="135"/>
      <c r="BM469" s="135"/>
      <c r="BN469" s="135"/>
      <c r="BO469" s="135"/>
      <c r="BP469" s="135"/>
      <c r="BQ469" s="135"/>
      <c r="BR469" s="135"/>
      <c r="BS469" s="135"/>
      <c r="BT469" s="136"/>
      <c r="BU469" s="136"/>
      <c r="BV469" s="135"/>
      <c r="BW469" s="135"/>
      <c r="BX469" s="135"/>
      <c r="BY469" s="135"/>
      <c r="BZ469" s="135"/>
      <c r="CA469" s="135"/>
      <c r="CB469" s="135"/>
      <c r="CC469" s="135"/>
      <c r="CD469" s="135"/>
      <c r="CE469" s="135"/>
      <c r="CF469" s="135"/>
      <c r="CG469" s="135"/>
      <c r="CH469" s="135"/>
      <c r="CI469" s="135"/>
      <c r="CJ469" s="135"/>
      <c r="CK469" s="135"/>
      <c r="CL469" s="135"/>
      <c r="CM469" s="135"/>
      <c r="CN469" s="135"/>
      <c r="CO469" s="135"/>
      <c r="CP469" s="136"/>
      <c r="CQ469" s="136"/>
      <c r="CR469" s="135"/>
      <c r="CS469" s="135"/>
      <c r="CT469" s="135"/>
      <c r="CU469" s="135"/>
      <c r="CV469" s="135"/>
      <c r="CW469" s="135"/>
      <c r="CX469" s="135"/>
      <c r="CY469" s="135"/>
      <c r="CZ469" s="135"/>
      <c r="DA469" s="135"/>
      <c r="DB469" s="135"/>
      <c r="DC469" s="135"/>
      <c r="DD469" s="135"/>
      <c r="DE469" s="135"/>
      <c r="DF469" s="135"/>
      <c r="DG469" s="135"/>
      <c r="DH469" s="135"/>
      <c r="DI469" s="135"/>
      <c r="DJ469" s="135"/>
      <c r="DK469" s="135"/>
      <c r="DL469" s="135"/>
      <c r="DM469" s="135"/>
      <c r="DN469" s="135"/>
      <c r="DO469" s="135"/>
      <c r="DP469" s="135"/>
      <c r="DQ469" s="135"/>
      <c r="DR469" s="135"/>
      <c r="DS469" s="135"/>
      <c r="DT469" s="135"/>
      <c r="DU469" s="135"/>
      <c r="DV469" s="135"/>
      <c r="DW469" s="135"/>
      <c r="DX469" s="135"/>
      <c r="DY469" s="135"/>
      <c r="DZ469" s="135"/>
      <c r="EA469" s="135"/>
      <c r="EB469" s="135"/>
      <c r="EC469" s="135"/>
      <c r="ED469" s="135"/>
      <c r="EE469" s="135"/>
      <c r="EF469" s="135"/>
      <c r="EG469" s="135"/>
      <c r="EH469" s="135"/>
      <c r="EI469" s="135"/>
      <c r="EJ469" s="135"/>
      <c r="EK469" s="135"/>
      <c r="EL469" s="135"/>
      <c r="EM469" s="135"/>
      <c r="EN469" s="135"/>
    </row>
    <row r="470" spans="2:144" x14ac:dyDescent="0.25"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60"/>
      <c r="O470" s="83">
        <v>31</v>
      </c>
      <c r="P470" s="66">
        <v>1071</v>
      </c>
      <c r="Q470" s="66">
        <v>0.33</v>
      </c>
      <c r="R470" s="66">
        <v>1706.8</v>
      </c>
      <c r="S470" s="62">
        <f t="shared" ref="S470:X470" si="132">S451</f>
        <v>2189.422</v>
      </c>
      <c r="T470" s="62">
        <f t="shared" si="132"/>
        <v>32.226649999999999</v>
      </c>
      <c r="U470" s="62">
        <f t="shared" si="132"/>
        <v>2184.726014591819</v>
      </c>
      <c r="V470" s="62">
        <f t="shared" si="132"/>
        <v>31.81682834823059</v>
      </c>
      <c r="W470" s="62">
        <f t="shared" si="132"/>
        <v>0.2144851658648291</v>
      </c>
      <c r="X470" s="62">
        <f t="shared" si="132"/>
        <v>1.2716855514594572</v>
      </c>
      <c r="Y470" s="63"/>
      <c r="Z470" s="83">
        <v>31</v>
      </c>
      <c r="AA470" s="66">
        <v>1180</v>
      </c>
      <c r="AB470" s="66">
        <v>0.3044</v>
      </c>
      <c r="AC470" s="66">
        <v>1706.8</v>
      </c>
      <c r="AD470" s="62">
        <f t="shared" ref="AD470:AI470" si="133">AG451</f>
        <v>2370.0329999999999</v>
      </c>
      <c r="AE470" s="62">
        <f t="shared" si="133"/>
        <v>32.342210000000001</v>
      </c>
      <c r="AF470" s="62">
        <f t="shared" si="133"/>
        <v>2425.7249465288883</v>
      </c>
      <c r="AG470" s="62">
        <f t="shared" si="133"/>
        <v>31.901615505411201</v>
      </c>
      <c r="AH470" s="62">
        <f t="shared" si="133"/>
        <v>2.3498384422870213</v>
      </c>
      <c r="AI470" s="62">
        <f t="shared" si="133"/>
        <v>1.3622893877344837</v>
      </c>
      <c r="AJ470" s="63"/>
      <c r="AK470" s="83">
        <v>40</v>
      </c>
      <c r="AL470" s="66">
        <v>1071</v>
      </c>
      <c r="AM470" s="66">
        <v>0.3044</v>
      </c>
      <c r="AN470" s="66">
        <v>1706.8</v>
      </c>
      <c r="AO470" s="62">
        <f t="shared" ref="AO470:AT470" si="134">AU451</f>
        <v>2168.4780000000001</v>
      </c>
      <c r="AP470" s="62">
        <f t="shared" si="134"/>
        <v>32.125749999999996</v>
      </c>
      <c r="AQ470" s="62">
        <f t="shared" si="134"/>
        <v>2158.0489188740166</v>
      </c>
      <c r="AR470" s="62">
        <f t="shared" si="134"/>
        <v>31.865598059778321</v>
      </c>
      <c r="AS470" s="62">
        <f t="shared" si="134"/>
        <v>0.48094013985769879</v>
      </c>
      <c r="AT470" s="62">
        <f t="shared" si="134"/>
        <v>0.80979258140798338</v>
      </c>
      <c r="AU470" s="64"/>
      <c r="AV470" s="58"/>
      <c r="AW470" s="20"/>
      <c r="AX470" s="135"/>
      <c r="AY470" s="135"/>
      <c r="AZ470" s="135"/>
      <c r="BA470" s="135"/>
      <c r="BB470" s="135"/>
      <c r="BC470" s="135"/>
      <c r="BD470" s="135"/>
      <c r="BE470" s="135"/>
      <c r="BF470" s="135"/>
      <c r="BG470" s="135"/>
      <c r="BH470" s="135"/>
      <c r="BI470" s="135"/>
      <c r="BJ470" s="135"/>
      <c r="BK470" s="135"/>
      <c r="BL470" s="135"/>
      <c r="BM470" s="135"/>
      <c r="BN470" s="135"/>
      <c r="BO470" s="135"/>
      <c r="BP470" s="135"/>
      <c r="BQ470" s="135"/>
      <c r="BR470" s="135"/>
      <c r="BS470" s="135"/>
      <c r="BT470" s="136"/>
      <c r="BU470" s="136"/>
      <c r="BV470" s="135"/>
      <c r="BW470" s="135"/>
      <c r="BX470" s="135"/>
      <c r="BY470" s="135"/>
      <c r="BZ470" s="135"/>
      <c r="CA470" s="135"/>
      <c r="CB470" s="135"/>
      <c r="CC470" s="135"/>
      <c r="CD470" s="135"/>
      <c r="CE470" s="135"/>
      <c r="CF470" s="135"/>
      <c r="CG470" s="135"/>
      <c r="CH470" s="135"/>
      <c r="CI470" s="135"/>
      <c r="CJ470" s="135"/>
      <c r="CK470" s="135"/>
      <c r="CL470" s="135"/>
      <c r="CM470" s="135"/>
      <c r="CN470" s="135"/>
      <c r="CO470" s="135"/>
      <c r="CP470" s="136"/>
      <c r="CQ470" s="136"/>
      <c r="CR470" s="135"/>
      <c r="CS470" s="135"/>
      <c r="CT470" s="135"/>
      <c r="CU470" s="135"/>
      <c r="CV470" s="135"/>
      <c r="CW470" s="135"/>
      <c r="CX470" s="135"/>
      <c r="CY470" s="135"/>
      <c r="CZ470" s="135"/>
      <c r="DA470" s="135"/>
      <c r="DB470" s="135"/>
      <c r="DC470" s="135"/>
      <c r="DD470" s="135"/>
      <c r="DE470" s="135"/>
      <c r="DF470" s="135"/>
      <c r="DG470" s="135"/>
      <c r="DH470" s="135"/>
      <c r="DI470" s="135"/>
      <c r="DJ470" s="135"/>
      <c r="DK470" s="135"/>
      <c r="DL470" s="135"/>
      <c r="DM470" s="135"/>
      <c r="DN470" s="135"/>
      <c r="DO470" s="135"/>
      <c r="DP470" s="135"/>
      <c r="DQ470" s="135"/>
      <c r="DR470" s="135"/>
      <c r="DS470" s="135"/>
      <c r="DT470" s="135"/>
      <c r="DU470" s="135"/>
      <c r="DV470" s="135"/>
      <c r="DW470" s="135"/>
      <c r="DX470" s="135"/>
      <c r="DY470" s="135"/>
      <c r="DZ470" s="135"/>
      <c r="EA470" s="135"/>
      <c r="EB470" s="135"/>
      <c r="EC470" s="135"/>
      <c r="ED470" s="135"/>
      <c r="EE470" s="135"/>
      <c r="EF470" s="135"/>
      <c r="EG470" s="135"/>
      <c r="EH470" s="135"/>
      <c r="EI470" s="135"/>
      <c r="EJ470" s="135"/>
      <c r="EK470" s="135"/>
      <c r="EL470" s="135"/>
      <c r="EM470" s="135"/>
      <c r="EN470" s="135"/>
    </row>
    <row r="471" spans="2:144" ht="19.5" thickBot="1" x14ac:dyDescent="0.3"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60"/>
      <c r="O471" s="323" t="s">
        <v>69</v>
      </c>
      <c r="P471" s="324"/>
      <c r="Q471" s="324"/>
      <c r="R471" s="324"/>
      <c r="S471" s="324"/>
      <c r="T471" s="324"/>
      <c r="U471" s="324"/>
      <c r="V471" s="325"/>
      <c r="W471" s="84">
        <f>AVERAGE(W460:W470)</f>
        <v>0.15283708220267322</v>
      </c>
      <c r="X471" s="85">
        <f>AVERAGE(X460:X470)</f>
        <v>0.63281362352025206</v>
      </c>
      <c r="Y471" s="63"/>
      <c r="Z471" s="323" t="s">
        <v>69</v>
      </c>
      <c r="AA471" s="324"/>
      <c r="AB471" s="324"/>
      <c r="AC471" s="324"/>
      <c r="AD471" s="324"/>
      <c r="AE471" s="324"/>
      <c r="AF471" s="324"/>
      <c r="AG471" s="325"/>
      <c r="AH471" s="84">
        <f>AVERAGE(AH460:AH470)</f>
        <v>1.723551045588976</v>
      </c>
      <c r="AI471" s="85">
        <f>AVERAGE(AI460:AI470)</f>
        <v>1.2131628087058977</v>
      </c>
      <c r="AJ471" s="63"/>
      <c r="AK471" s="323" t="s">
        <v>69</v>
      </c>
      <c r="AL471" s="324"/>
      <c r="AM471" s="324"/>
      <c r="AN471" s="324"/>
      <c r="AO471" s="324"/>
      <c r="AP471" s="324"/>
      <c r="AQ471" s="324"/>
      <c r="AR471" s="325"/>
      <c r="AS471" s="84">
        <f>AVERAGE(AS460:AS470)</f>
        <v>0.28843900406003964</v>
      </c>
      <c r="AT471" s="85">
        <f>AVERAGE(AT460:AT470)</f>
        <v>0.85250710043408684</v>
      </c>
      <c r="AU471" s="64"/>
      <c r="AV471" s="58"/>
      <c r="AW471" s="20"/>
      <c r="AX471" s="135"/>
      <c r="AY471" s="135"/>
      <c r="AZ471" s="135"/>
      <c r="BA471" s="135"/>
      <c r="BB471" s="135"/>
      <c r="BC471" s="135"/>
      <c r="BD471" s="135"/>
      <c r="BE471" s="135"/>
      <c r="BF471" s="135"/>
      <c r="BG471" s="135"/>
      <c r="BH471" s="135"/>
      <c r="BI471" s="135"/>
      <c r="BJ471" s="135"/>
      <c r="BK471" s="135"/>
      <c r="BL471" s="135"/>
      <c r="BM471" s="135"/>
      <c r="BN471" s="135"/>
      <c r="BO471" s="135"/>
      <c r="BP471" s="135"/>
      <c r="BQ471" s="135"/>
      <c r="BR471" s="135"/>
      <c r="BS471" s="135"/>
      <c r="BT471" s="136"/>
      <c r="BU471" s="136"/>
      <c r="BV471" s="135"/>
      <c r="BW471" s="135"/>
      <c r="BX471" s="135"/>
      <c r="BY471" s="135"/>
      <c r="BZ471" s="135"/>
      <c r="CA471" s="135"/>
      <c r="CB471" s="135"/>
      <c r="CC471" s="135"/>
      <c r="CD471" s="135"/>
      <c r="CE471" s="135"/>
      <c r="CF471" s="135"/>
      <c r="CG471" s="135"/>
      <c r="CH471" s="135"/>
      <c r="CI471" s="135"/>
      <c r="CJ471" s="135"/>
      <c r="CK471" s="135"/>
      <c r="CL471" s="135"/>
      <c r="CM471" s="135"/>
      <c r="CN471" s="135"/>
      <c r="CO471" s="135"/>
      <c r="CP471" s="136"/>
      <c r="CQ471" s="136"/>
      <c r="CR471" s="135"/>
      <c r="CS471" s="135"/>
      <c r="CT471" s="135"/>
      <c r="CU471" s="135"/>
      <c r="CV471" s="135"/>
      <c r="CW471" s="135"/>
      <c r="CX471" s="135"/>
      <c r="CY471" s="135"/>
      <c r="CZ471" s="135"/>
      <c r="DA471" s="135"/>
      <c r="DB471" s="135"/>
      <c r="DC471" s="135"/>
      <c r="DD471" s="135"/>
      <c r="DE471" s="135"/>
      <c r="DF471" s="135"/>
      <c r="DG471" s="135"/>
      <c r="DH471" s="135"/>
      <c r="DI471" s="135"/>
      <c r="DJ471" s="135"/>
      <c r="DK471" s="135"/>
      <c r="DL471" s="135"/>
      <c r="DM471" s="135"/>
      <c r="DN471" s="135"/>
      <c r="DO471" s="135"/>
      <c r="DP471" s="135"/>
      <c r="DQ471" s="135"/>
      <c r="DR471" s="135"/>
      <c r="DS471" s="135"/>
      <c r="DT471" s="135"/>
      <c r="DU471" s="135"/>
      <c r="DV471" s="135"/>
      <c r="DW471" s="135"/>
      <c r="DX471" s="135"/>
      <c r="DY471" s="135"/>
      <c r="DZ471" s="135"/>
      <c r="EA471" s="135"/>
      <c r="EB471" s="135"/>
      <c r="EC471" s="135"/>
      <c r="ED471" s="135"/>
      <c r="EE471" s="135"/>
      <c r="EF471" s="135"/>
      <c r="EG471" s="135"/>
      <c r="EH471" s="135"/>
      <c r="EI471" s="135"/>
      <c r="EJ471" s="135"/>
      <c r="EK471" s="135"/>
      <c r="EL471" s="135"/>
      <c r="EM471" s="135"/>
      <c r="EN471" s="135"/>
    </row>
    <row r="472" spans="2:144" ht="24" thickBot="1" x14ac:dyDescent="0.4"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60"/>
      <c r="O472" s="63"/>
      <c r="P472" s="63"/>
      <c r="Q472" s="63"/>
      <c r="R472" s="307" t="s">
        <v>248</v>
      </c>
      <c r="S472" s="308"/>
      <c r="T472" s="308"/>
      <c r="U472" s="308"/>
      <c r="V472" s="308"/>
      <c r="W472" s="308"/>
      <c r="X472" s="308"/>
      <c r="Y472" s="308"/>
      <c r="Z472" s="308"/>
      <c r="AA472" s="308"/>
      <c r="AB472" s="308"/>
      <c r="AC472" s="308"/>
      <c r="AD472" s="308"/>
      <c r="AE472" s="308"/>
      <c r="AF472" s="308"/>
      <c r="AG472" s="308"/>
      <c r="AH472" s="308"/>
      <c r="AI472" s="308"/>
      <c r="AJ472" s="308"/>
      <c r="AK472" s="308"/>
      <c r="AL472" s="308"/>
      <c r="AM472" s="308"/>
      <c r="AN472" s="308"/>
      <c r="AO472" s="309"/>
      <c r="AP472" s="168">
        <f>AVERAGE(W471,AH471,AS471)</f>
        <v>0.72160904395056302</v>
      </c>
      <c r="AQ472" s="168">
        <f>AVERAGE(X471,AI471,AT471)</f>
        <v>0.89949451088674559</v>
      </c>
      <c r="AR472" s="63"/>
      <c r="AS472" s="63"/>
      <c r="AT472" s="63"/>
      <c r="AU472" s="64"/>
      <c r="AV472" s="101"/>
      <c r="AW472" s="135"/>
      <c r="AX472" s="135"/>
      <c r="AY472" s="135"/>
      <c r="AZ472" s="135"/>
      <c r="BA472" s="135"/>
      <c r="BB472" s="135"/>
      <c r="BC472" s="135"/>
      <c r="BD472" s="135"/>
      <c r="BE472" s="135"/>
      <c r="BF472" s="135"/>
      <c r="BG472" s="135"/>
      <c r="BH472" s="135"/>
      <c r="BI472" s="135"/>
      <c r="BJ472" s="135"/>
      <c r="BK472" s="135"/>
      <c r="BL472" s="135"/>
      <c r="BM472" s="135"/>
      <c r="BN472" s="135"/>
      <c r="BO472" s="135"/>
      <c r="BP472" s="135"/>
      <c r="BQ472" s="135"/>
      <c r="BR472" s="135"/>
      <c r="BS472" s="135"/>
      <c r="BT472" s="136"/>
      <c r="BU472" s="136"/>
      <c r="BV472" s="135"/>
      <c r="BW472" s="135"/>
      <c r="BX472" s="135"/>
      <c r="BY472" s="135"/>
      <c r="BZ472" s="135"/>
      <c r="CA472" s="135"/>
      <c r="CB472" s="135"/>
      <c r="CC472" s="135"/>
      <c r="CD472" s="135"/>
      <c r="CE472" s="135"/>
      <c r="CF472" s="135"/>
      <c r="CG472" s="135"/>
      <c r="CH472" s="135"/>
      <c r="CI472" s="135"/>
      <c r="CJ472" s="135"/>
      <c r="CK472" s="135"/>
      <c r="CL472" s="135"/>
      <c r="CM472" s="135"/>
      <c r="CN472" s="135"/>
      <c r="CO472" s="135"/>
      <c r="CP472" s="136"/>
      <c r="CQ472" s="136"/>
      <c r="CR472" s="135"/>
      <c r="CS472" s="135"/>
      <c r="CT472" s="135"/>
      <c r="CU472" s="135"/>
      <c r="CV472" s="135"/>
      <c r="CW472" s="135"/>
      <c r="CX472" s="135"/>
      <c r="CY472" s="135"/>
      <c r="CZ472" s="135"/>
      <c r="DA472" s="135"/>
      <c r="DB472" s="135"/>
      <c r="DC472" s="135"/>
      <c r="DD472" s="135"/>
      <c r="DE472" s="135"/>
      <c r="DF472" s="135"/>
      <c r="DG472" s="135"/>
      <c r="DH472" s="135"/>
      <c r="DI472" s="135"/>
      <c r="DJ472" s="135"/>
      <c r="DK472" s="135"/>
      <c r="DL472" s="135"/>
      <c r="DM472" s="135"/>
      <c r="DN472" s="135"/>
      <c r="DO472" s="135"/>
      <c r="DP472" s="135"/>
      <c r="DQ472" s="135"/>
      <c r="DR472" s="135"/>
      <c r="DS472" s="135"/>
      <c r="DT472" s="135"/>
      <c r="DU472" s="135"/>
      <c r="DV472" s="135"/>
      <c r="DW472" s="135"/>
      <c r="DX472" s="135"/>
      <c r="DY472" s="135"/>
      <c r="DZ472" s="135"/>
      <c r="EA472" s="135"/>
      <c r="EB472" s="135"/>
      <c r="EC472" s="135"/>
      <c r="ED472" s="135"/>
      <c r="EE472" s="135"/>
      <c r="EF472" s="135"/>
      <c r="EG472" s="135"/>
      <c r="EH472" s="135"/>
      <c r="EI472" s="135"/>
      <c r="EJ472" s="135"/>
      <c r="EK472" s="135"/>
      <c r="EL472" s="135"/>
      <c r="EM472" s="135"/>
      <c r="EN472" s="135"/>
    </row>
    <row r="473" spans="2:144" ht="15.75" thickBot="1" x14ac:dyDescent="0.3"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33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72"/>
      <c r="AV473" s="101"/>
      <c r="AW473" s="135"/>
      <c r="AX473" s="135"/>
      <c r="AY473" s="135"/>
      <c r="AZ473" s="135"/>
      <c r="BA473" s="135"/>
      <c r="BB473" s="135"/>
      <c r="BC473" s="135"/>
      <c r="BD473" s="135"/>
      <c r="BE473" s="135"/>
      <c r="BF473" s="135"/>
      <c r="BG473" s="135"/>
      <c r="BH473" s="135"/>
      <c r="BI473" s="135"/>
      <c r="BJ473" s="135"/>
      <c r="BK473" s="135"/>
      <c r="BL473" s="135"/>
      <c r="BM473" s="135"/>
      <c r="BN473" s="135"/>
      <c r="BO473" s="135"/>
      <c r="BP473" s="135"/>
      <c r="BQ473" s="135"/>
      <c r="BR473" s="135"/>
      <c r="BS473" s="135"/>
      <c r="BT473" s="136"/>
      <c r="BU473" s="136"/>
      <c r="BV473" s="135"/>
      <c r="BW473" s="135"/>
      <c r="BX473" s="135"/>
      <c r="BY473" s="135"/>
      <c r="BZ473" s="135"/>
      <c r="CA473" s="135"/>
      <c r="CB473" s="135"/>
      <c r="CC473" s="135"/>
      <c r="CD473" s="135"/>
      <c r="CE473" s="135"/>
      <c r="CF473" s="135"/>
      <c r="CG473" s="135"/>
      <c r="CH473" s="135"/>
      <c r="CI473" s="135"/>
      <c r="CJ473" s="135"/>
      <c r="CK473" s="135"/>
      <c r="CL473" s="135"/>
      <c r="CM473" s="135"/>
      <c r="CN473" s="135"/>
      <c r="CO473" s="135"/>
      <c r="CP473" s="136"/>
      <c r="CQ473" s="136"/>
      <c r="CR473" s="135"/>
      <c r="CS473" s="135"/>
      <c r="CT473" s="135"/>
      <c r="CU473" s="135"/>
      <c r="CV473" s="135"/>
      <c r="CW473" s="135"/>
      <c r="CX473" s="135"/>
      <c r="CY473" s="135"/>
      <c r="CZ473" s="135"/>
      <c r="DA473" s="135"/>
      <c r="DB473" s="135"/>
      <c r="DC473" s="135"/>
      <c r="DD473" s="135"/>
      <c r="DE473" s="135"/>
      <c r="DF473" s="135"/>
      <c r="DG473" s="135"/>
      <c r="DH473" s="135"/>
      <c r="DI473" s="135"/>
      <c r="DJ473" s="135"/>
      <c r="DK473" s="135"/>
      <c r="DL473" s="135"/>
      <c r="DM473" s="135"/>
      <c r="DN473" s="135"/>
      <c r="DO473" s="135"/>
      <c r="DP473" s="135"/>
      <c r="DQ473" s="135"/>
      <c r="DR473" s="135"/>
      <c r="DS473" s="135"/>
      <c r="DT473" s="135"/>
      <c r="DU473" s="135"/>
      <c r="DV473" s="135"/>
      <c r="DW473" s="135"/>
      <c r="DX473" s="135"/>
      <c r="DY473" s="135"/>
      <c r="DZ473" s="135"/>
      <c r="EA473" s="135"/>
      <c r="EB473" s="135"/>
      <c r="EC473" s="135"/>
      <c r="ED473" s="135"/>
      <c r="EE473" s="135"/>
      <c r="EF473" s="135"/>
      <c r="EG473" s="135"/>
      <c r="EH473" s="135"/>
      <c r="EI473" s="135"/>
      <c r="EJ473" s="135"/>
      <c r="EK473" s="135"/>
      <c r="EL473" s="135"/>
      <c r="EM473" s="135"/>
      <c r="EN473" s="135"/>
    </row>
    <row r="474" spans="2:144" ht="15.75" thickBot="1" x14ac:dyDescent="0.3"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35"/>
      <c r="AX474" s="135"/>
      <c r="AY474" s="135"/>
      <c r="AZ474" s="135"/>
      <c r="BA474" s="135"/>
      <c r="BB474" s="135"/>
      <c r="BC474" s="135"/>
      <c r="BD474" s="135"/>
      <c r="BE474" s="135"/>
      <c r="BF474" s="135"/>
      <c r="BG474" s="135"/>
      <c r="BH474" s="135"/>
      <c r="BI474" s="135"/>
      <c r="BJ474" s="135"/>
      <c r="BK474" s="135"/>
      <c r="BL474" s="135"/>
      <c r="BM474" s="135"/>
      <c r="BN474" s="135"/>
      <c r="BO474" s="135"/>
      <c r="BP474" s="135"/>
      <c r="BQ474" s="135"/>
      <c r="BR474" s="135"/>
      <c r="BS474" s="135"/>
      <c r="BT474" s="136"/>
      <c r="BU474" s="136"/>
      <c r="BV474" s="135"/>
      <c r="BW474" s="135"/>
      <c r="BX474" s="135"/>
      <c r="BY474" s="135"/>
      <c r="BZ474" s="135"/>
      <c r="CA474" s="135"/>
      <c r="CB474" s="135"/>
      <c r="CC474" s="135"/>
      <c r="CD474" s="135"/>
      <c r="CE474" s="135"/>
      <c r="CF474" s="135"/>
      <c r="CG474" s="135"/>
      <c r="CH474" s="135"/>
      <c r="CI474" s="135"/>
      <c r="CJ474" s="135"/>
      <c r="CK474" s="135"/>
      <c r="CL474" s="135"/>
      <c r="CM474" s="135"/>
      <c r="CN474" s="135"/>
      <c r="CO474" s="135"/>
      <c r="CP474" s="136"/>
      <c r="CQ474" s="136"/>
      <c r="CR474" s="135"/>
      <c r="CS474" s="135"/>
      <c r="CT474" s="135"/>
      <c r="CU474" s="135"/>
      <c r="CV474" s="135"/>
      <c r="CW474" s="135"/>
      <c r="CX474" s="135"/>
      <c r="CY474" s="135"/>
      <c r="CZ474" s="135"/>
      <c r="DA474" s="135"/>
      <c r="DB474" s="135"/>
      <c r="DC474" s="135"/>
      <c r="DD474" s="135"/>
      <c r="DE474" s="135"/>
      <c r="DF474" s="135"/>
      <c r="DG474" s="135"/>
      <c r="DH474" s="135"/>
      <c r="DI474" s="135"/>
      <c r="DJ474" s="135"/>
      <c r="DK474" s="135"/>
      <c r="DL474" s="135"/>
      <c r="DM474" s="135"/>
      <c r="DN474" s="135"/>
      <c r="DO474" s="135"/>
      <c r="DP474" s="135"/>
      <c r="DQ474" s="135"/>
      <c r="DR474" s="135"/>
      <c r="DS474" s="135"/>
      <c r="DT474" s="135"/>
      <c r="DU474" s="135"/>
      <c r="DV474" s="135"/>
      <c r="DW474" s="135"/>
      <c r="DX474" s="135"/>
      <c r="DY474" s="135"/>
      <c r="DZ474" s="135"/>
      <c r="EA474" s="135"/>
      <c r="EB474" s="135"/>
      <c r="EC474" s="135"/>
      <c r="ED474" s="135"/>
      <c r="EE474" s="135"/>
      <c r="EF474" s="135"/>
      <c r="EG474" s="135"/>
      <c r="EH474" s="135"/>
      <c r="EI474" s="135"/>
      <c r="EJ474" s="135"/>
      <c r="EK474" s="135"/>
      <c r="EL474" s="135"/>
      <c r="EM474" s="135"/>
      <c r="EN474" s="135"/>
    </row>
    <row r="475" spans="2:144" ht="15.75" thickBot="1" x14ac:dyDescent="0.3"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AP475">
        <v>0.72160904395056302</v>
      </c>
      <c r="AQ475" s="168">
        <v>0.89949451088674603</v>
      </c>
      <c r="AU475" s="101"/>
      <c r="AV475" s="101"/>
      <c r="AW475" s="135"/>
      <c r="AX475" s="135"/>
      <c r="AY475" s="135"/>
      <c r="AZ475" s="135"/>
      <c r="BA475" s="135"/>
      <c r="BB475" s="135"/>
      <c r="BC475" s="135"/>
      <c r="BD475" s="135"/>
      <c r="BE475" s="135"/>
      <c r="BF475" s="135"/>
      <c r="BG475" s="135"/>
      <c r="BH475" s="135"/>
      <c r="BI475" s="135"/>
      <c r="BJ475" s="135"/>
      <c r="BK475" s="135"/>
      <c r="BL475" s="135"/>
      <c r="BM475" s="135"/>
      <c r="BN475" s="135"/>
      <c r="BO475" s="135"/>
      <c r="BP475" s="135"/>
      <c r="BQ475" s="135"/>
      <c r="BR475" s="135"/>
      <c r="BS475" s="135"/>
      <c r="BT475" s="136"/>
      <c r="BU475" s="136"/>
      <c r="BV475" s="135"/>
      <c r="BW475" s="135"/>
      <c r="BX475" s="135"/>
      <c r="BY475" s="135"/>
      <c r="BZ475" s="135"/>
      <c r="CA475" s="135"/>
      <c r="CB475" s="135"/>
      <c r="CC475" s="135"/>
      <c r="CD475" s="135"/>
      <c r="CE475" s="135"/>
      <c r="CF475" s="135"/>
      <c r="CG475" s="135"/>
      <c r="CH475" s="135"/>
      <c r="CI475" s="135"/>
      <c r="CJ475" s="135"/>
      <c r="CK475" s="135"/>
      <c r="CL475" s="135"/>
      <c r="CM475" s="135"/>
      <c r="CN475" s="135"/>
      <c r="CO475" s="135"/>
      <c r="CP475" s="136"/>
      <c r="CQ475" s="136"/>
      <c r="CR475" s="135"/>
      <c r="CS475" s="135"/>
      <c r="CT475" s="135"/>
      <c r="CU475" s="135"/>
      <c r="CV475" s="135"/>
      <c r="CW475" s="135"/>
      <c r="CX475" s="135"/>
      <c r="CY475" s="135"/>
      <c r="CZ475" s="135"/>
      <c r="DA475" s="135"/>
      <c r="DB475" s="135"/>
      <c r="DC475" s="135"/>
      <c r="DD475" s="135"/>
      <c r="DE475" s="135"/>
      <c r="DF475" s="135"/>
      <c r="DG475" s="135"/>
      <c r="DH475" s="135"/>
      <c r="DI475" s="135"/>
      <c r="DJ475" s="135"/>
      <c r="DK475" s="135"/>
      <c r="DL475" s="135"/>
      <c r="DM475" s="135"/>
      <c r="DN475" s="135"/>
      <c r="DO475" s="135"/>
      <c r="DP475" s="135"/>
      <c r="DQ475" s="135"/>
      <c r="DR475" s="135"/>
      <c r="DS475" s="135"/>
      <c r="DT475" s="135"/>
      <c r="DU475" s="135"/>
      <c r="DV475" s="135"/>
      <c r="DW475" s="135"/>
      <c r="DX475" s="135"/>
      <c r="DY475" s="135"/>
      <c r="DZ475" s="135"/>
      <c r="EA475" s="135"/>
      <c r="EB475" s="135"/>
      <c r="EC475" s="135"/>
      <c r="ED475" s="135"/>
      <c r="EE475" s="135"/>
      <c r="EF475" s="135"/>
      <c r="EG475" s="135"/>
      <c r="EH475" s="135"/>
      <c r="EI475" s="135"/>
      <c r="EJ475" s="135"/>
      <c r="EK475" s="135"/>
      <c r="EL475" s="135"/>
      <c r="EM475" s="135"/>
      <c r="EN475" s="135"/>
    </row>
    <row r="476" spans="2:144" x14ac:dyDescent="0.25"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AU476" s="101"/>
      <c r="AV476" s="101"/>
      <c r="AW476" s="135"/>
      <c r="AX476" s="135"/>
      <c r="AY476" s="135"/>
      <c r="AZ476" s="135"/>
      <c r="BA476" s="135"/>
      <c r="BB476" s="135"/>
      <c r="BC476" s="135"/>
      <c r="BD476" s="135"/>
      <c r="BE476" s="135"/>
      <c r="BF476" s="135"/>
      <c r="BG476" s="135"/>
      <c r="BH476" s="135"/>
      <c r="BI476" s="135"/>
      <c r="BJ476" s="135"/>
      <c r="BK476" s="135"/>
      <c r="BL476" s="135"/>
      <c r="BM476" s="135"/>
      <c r="BN476" s="135"/>
      <c r="BO476" s="135"/>
      <c r="BP476" s="135"/>
      <c r="BQ476" s="135"/>
      <c r="BR476" s="135"/>
      <c r="BS476" s="135"/>
      <c r="BT476" s="136"/>
      <c r="BU476" s="136"/>
      <c r="BV476" s="135"/>
      <c r="BW476" s="135"/>
      <c r="BX476" s="135"/>
      <c r="BY476" s="135"/>
      <c r="BZ476" s="135"/>
      <c r="CA476" s="135"/>
      <c r="CB476" s="135"/>
      <c r="CC476" s="135"/>
      <c r="CD476" s="135"/>
      <c r="CE476" s="135"/>
      <c r="CF476" s="135"/>
      <c r="CG476" s="135"/>
      <c r="CH476" s="135"/>
      <c r="CI476" s="135"/>
      <c r="CJ476" s="135"/>
      <c r="CK476" s="135"/>
      <c r="CL476" s="135"/>
      <c r="CM476" s="135"/>
      <c r="CN476" s="135"/>
      <c r="CO476" s="135"/>
      <c r="CP476" s="136"/>
      <c r="CQ476" s="136"/>
      <c r="CR476" s="135"/>
      <c r="CS476" s="135"/>
      <c r="CT476" s="135"/>
      <c r="CU476" s="135"/>
      <c r="CV476" s="135"/>
      <c r="CW476" s="135"/>
      <c r="CX476" s="135"/>
      <c r="CY476" s="135"/>
      <c r="CZ476" s="135"/>
      <c r="DA476" s="135"/>
      <c r="DB476" s="135"/>
      <c r="DC476" s="135"/>
      <c r="DD476" s="135"/>
      <c r="DE476" s="135"/>
      <c r="DF476" s="135"/>
      <c r="DG476" s="135"/>
      <c r="DH476" s="135"/>
      <c r="DI476" s="135"/>
      <c r="DJ476" s="135"/>
      <c r="DK476" s="135"/>
      <c r="DL476" s="135"/>
      <c r="DM476" s="135"/>
      <c r="DN476" s="135"/>
      <c r="DO476" s="135"/>
      <c r="DP476" s="135"/>
      <c r="DQ476" s="135"/>
      <c r="DR476" s="135"/>
      <c r="DS476" s="135"/>
      <c r="DT476" s="135"/>
      <c r="DU476" s="135"/>
      <c r="DV476" s="135"/>
      <c r="DW476" s="135"/>
      <c r="DX476" s="135"/>
      <c r="DY476" s="135"/>
      <c r="DZ476" s="135"/>
      <c r="EA476" s="135"/>
      <c r="EB476" s="135"/>
      <c r="EC476" s="135"/>
      <c r="ED476" s="135"/>
      <c r="EE476" s="135"/>
      <c r="EF476" s="135"/>
      <c r="EG476" s="135"/>
      <c r="EH476" s="135"/>
      <c r="EI476" s="135"/>
      <c r="EJ476" s="135"/>
      <c r="EK476" s="135"/>
      <c r="EL476" s="135"/>
      <c r="EM476" s="135"/>
      <c r="EN476" s="135"/>
    </row>
    <row r="477" spans="2:144" x14ac:dyDescent="0.25"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AU477" s="101"/>
      <c r="AV477" s="101"/>
      <c r="AW477" s="135"/>
      <c r="AX477" s="135"/>
      <c r="AY477" s="135"/>
      <c r="AZ477" s="135"/>
      <c r="BA477" s="135"/>
      <c r="BB477" s="135"/>
      <c r="BC477" s="135"/>
      <c r="BD477" s="135"/>
      <c r="BE477" s="135"/>
      <c r="BF477" s="135"/>
      <c r="BG477" s="135"/>
      <c r="BH477" s="135"/>
      <c r="BI477" s="135"/>
      <c r="BJ477" s="135"/>
      <c r="BK477" s="135"/>
      <c r="BL477" s="135"/>
      <c r="BM477" s="135"/>
      <c r="BN477" s="135"/>
      <c r="BO477" s="135"/>
      <c r="BP477" s="135"/>
      <c r="BQ477" s="135"/>
      <c r="BR477" s="135"/>
      <c r="BS477" s="135"/>
      <c r="BT477" s="136"/>
      <c r="BU477" s="136"/>
      <c r="BV477" s="135"/>
      <c r="BW477" s="135"/>
      <c r="BX477" s="135"/>
      <c r="BY477" s="135"/>
      <c r="BZ477" s="135"/>
      <c r="CA477" s="135"/>
      <c r="CB477" s="135"/>
      <c r="CC477" s="135"/>
      <c r="CD477" s="135"/>
      <c r="CE477" s="135"/>
      <c r="CF477" s="135"/>
      <c r="CG477" s="135"/>
      <c r="CH477" s="135"/>
      <c r="CI477" s="135"/>
      <c r="CJ477" s="135"/>
      <c r="CK477" s="135"/>
      <c r="CL477" s="135"/>
      <c r="CM477" s="135"/>
      <c r="CN477" s="135"/>
      <c r="CO477" s="135"/>
      <c r="CP477" s="136"/>
      <c r="CQ477" s="136"/>
      <c r="CR477" s="135"/>
      <c r="CS477" s="135"/>
      <c r="CT477" s="135"/>
      <c r="CU477" s="135"/>
      <c r="CV477" s="135"/>
      <c r="CW477" s="135"/>
      <c r="CX477" s="135"/>
      <c r="CY477" s="135"/>
      <c r="CZ477" s="135"/>
      <c r="DA477" s="135"/>
      <c r="DB477" s="135"/>
      <c r="DC477" s="135"/>
      <c r="DD477" s="135"/>
      <c r="DE477" s="135"/>
      <c r="DF477" s="135"/>
      <c r="DG477" s="135"/>
      <c r="DH477" s="135"/>
      <c r="DI477" s="135"/>
      <c r="DJ477" s="135"/>
      <c r="DK477" s="135"/>
      <c r="DL477" s="135"/>
      <c r="DM477" s="135"/>
      <c r="DN477" s="135"/>
      <c r="DO477" s="135"/>
      <c r="DP477" s="135"/>
      <c r="DQ477" s="135"/>
      <c r="DR477" s="135"/>
      <c r="DS477" s="135"/>
      <c r="DT477" s="135"/>
      <c r="DU477" s="135"/>
      <c r="DV477" s="135"/>
      <c r="DW477" s="135"/>
      <c r="DX477" s="135"/>
      <c r="DY477" s="135"/>
      <c r="DZ477" s="135"/>
      <c r="EA477" s="135"/>
      <c r="EB477" s="135"/>
      <c r="EC477" s="135"/>
      <c r="ED477" s="135"/>
      <c r="EE477" s="135"/>
      <c r="EF477" s="135"/>
      <c r="EG477" s="135"/>
      <c r="EH477" s="135"/>
      <c r="EI477" s="135"/>
      <c r="EJ477" s="135"/>
      <c r="EK477" s="135"/>
      <c r="EL477" s="135"/>
      <c r="EM477" s="135"/>
      <c r="EN477" s="135"/>
    </row>
    <row r="478" spans="2:144" x14ac:dyDescent="0.25"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AU478" s="101"/>
      <c r="AV478" s="101"/>
      <c r="AW478" s="135"/>
      <c r="AX478" s="135"/>
      <c r="AY478" s="135"/>
      <c r="AZ478" s="135"/>
      <c r="BA478" s="135"/>
      <c r="BB478" s="135"/>
      <c r="BC478" s="135"/>
      <c r="BD478" s="135"/>
      <c r="BE478" s="135"/>
      <c r="BF478" s="135"/>
      <c r="BG478" s="135"/>
      <c r="BH478" s="135"/>
      <c r="BI478" s="135"/>
      <c r="BJ478" s="135"/>
      <c r="BK478" s="135"/>
      <c r="BL478" s="135"/>
      <c r="BM478" s="135"/>
      <c r="BN478" s="135"/>
      <c r="BO478" s="135"/>
      <c r="BP478" s="135"/>
      <c r="BQ478" s="135"/>
      <c r="BR478" s="135"/>
      <c r="BS478" s="135"/>
      <c r="BT478" s="136"/>
      <c r="BU478" s="136"/>
      <c r="BV478" s="135"/>
      <c r="BW478" s="135"/>
      <c r="BX478" s="135"/>
      <c r="BY478" s="135"/>
      <c r="BZ478" s="135"/>
      <c r="CA478" s="135"/>
      <c r="CB478" s="135"/>
      <c r="CC478" s="135"/>
      <c r="CD478" s="135"/>
      <c r="CE478" s="135"/>
      <c r="CF478" s="135"/>
      <c r="CG478" s="135"/>
      <c r="CH478" s="135"/>
      <c r="CI478" s="135"/>
      <c r="CJ478" s="135"/>
      <c r="CK478" s="135"/>
      <c r="CL478" s="135"/>
      <c r="CM478" s="135"/>
      <c r="CN478" s="135"/>
      <c r="CO478" s="135"/>
      <c r="CP478" s="136"/>
      <c r="CQ478" s="136"/>
      <c r="CR478" s="135"/>
      <c r="CS478" s="135"/>
      <c r="CT478" s="135"/>
      <c r="CU478" s="135"/>
      <c r="CV478" s="135"/>
      <c r="CW478" s="135"/>
      <c r="CX478" s="135"/>
      <c r="CY478" s="135"/>
      <c r="CZ478" s="135"/>
      <c r="DA478" s="135"/>
      <c r="DB478" s="135"/>
      <c r="DC478" s="135"/>
      <c r="DD478" s="135"/>
      <c r="DE478" s="135"/>
      <c r="DF478" s="135"/>
      <c r="DG478" s="135"/>
      <c r="DH478" s="135"/>
      <c r="DI478" s="135"/>
      <c r="DJ478" s="135"/>
      <c r="DK478" s="135"/>
      <c r="DL478" s="135"/>
      <c r="DM478" s="135"/>
      <c r="DN478" s="135"/>
      <c r="DO478" s="135"/>
      <c r="DP478" s="135"/>
      <c r="DQ478" s="135"/>
      <c r="DR478" s="135"/>
      <c r="DS478" s="135"/>
      <c r="DT478" s="135"/>
      <c r="DU478" s="135"/>
      <c r="DV478" s="135"/>
      <c r="DW478" s="135"/>
      <c r="DX478" s="135"/>
      <c r="DY478" s="135"/>
      <c r="DZ478" s="135"/>
      <c r="EA478" s="135"/>
      <c r="EB478" s="135"/>
      <c r="EC478" s="135"/>
      <c r="ED478" s="135"/>
      <c r="EE478" s="135"/>
      <c r="EF478" s="135"/>
      <c r="EG478" s="135"/>
      <c r="EH478" s="135"/>
      <c r="EI478" s="135"/>
      <c r="EJ478" s="135"/>
      <c r="EK478" s="135"/>
      <c r="EL478" s="135"/>
      <c r="EM478" s="135"/>
      <c r="EN478" s="135"/>
    </row>
    <row r="479" spans="2:144" x14ac:dyDescent="0.25"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AU479" s="101"/>
      <c r="AV479" s="101"/>
      <c r="AW479" s="135"/>
      <c r="AX479" s="135"/>
      <c r="AY479" s="135"/>
      <c r="AZ479" s="135"/>
      <c r="BA479" s="135"/>
      <c r="BB479" s="135"/>
      <c r="BC479" s="135"/>
      <c r="BD479" s="135"/>
      <c r="BE479" s="135"/>
      <c r="BF479" s="135"/>
      <c r="BG479" s="135"/>
      <c r="BH479" s="135"/>
      <c r="BI479" s="135"/>
      <c r="BJ479" s="135"/>
      <c r="BK479" s="135"/>
      <c r="BL479" s="135"/>
      <c r="BM479" s="135"/>
      <c r="BN479" s="135"/>
      <c r="BO479" s="135"/>
      <c r="BP479" s="135"/>
      <c r="BQ479" s="135"/>
      <c r="BR479" s="135"/>
      <c r="BS479" s="135"/>
      <c r="BT479" s="136"/>
      <c r="BU479" s="136"/>
      <c r="BV479" s="135"/>
      <c r="BW479" s="135"/>
      <c r="BX479" s="135"/>
      <c r="BY479" s="135"/>
      <c r="BZ479" s="135"/>
      <c r="CA479" s="135"/>
      <c r="CB479" s="135"/>
      <c r="CC479" s="135"/>
      <c r="CD479" s="135"/>
      <c r="CE479" s="135"/>
      <c r="CF479" s="135"/>
      <c r="CG479" s="135"/>
      <c r="CH479" s="135"/>
      <c r="CI479" s="135"/>
      <c r="CJ479" s="135"/>
      <c r="CK479" s="135"/>
      <c r="CL479" s="135"/>
      <c r="CM479" s="135"/>
      <c r="CN479" s="135"/>
      <c r="CO479" s="135"/>
      <c r="CP479" s="136"/>
      <c r="CQ479" s="136"/>
      <c r="CR479" s="135"/>
      <c r="CS479" s="135"/>
      <c r="CT479" s="135"/>
      <c r="CU479" s="135"/>
      <c r="CV479" s="135"/>
      <c r="CW479" s="135"/>
      <c r="CX479" s="135"/>
      <c r="CY479" s="135"/>
      <c r="CZ479" s="135"/>
      <c r="DA479" s="135"/>
      <c r="DB479" s="135"/>
      <c r="DC479" s="135"/>
      <c r="DD479" s="135"/>
      <c r="DE479" s="135"/>
      <c r="DF479" s="135"/>
      <c r="DG479" s="135"/>
      <c r="DH479" s="135"/>
      <c r="DI479" s="135"/>
      <c r="DJ479" s="135"/>
      <c r="DK479" s="135"/>
      <c r="DL479" s="135"/>
      <c r="DM479" s="135"/>
      <c r="DN479" s="135"/>
      <c r="DO479" s="135"/>
      <c r="DP479" s="135"/>
      <c r="DQ479" s="135"/>
      <c r="DR479" s="135"/>
      <c r="DS479" s="135"/>
      <c r="DT479" s="135"/>
      <c r="DU479" s="135"/>
      <c r="DV479" s="135"/>
      <c r="DW479" s="135"/>
      <c r="DX479" s="135"/>
      <c r="DY479" s="135"/>
      <c r="DZ479" s="135"/>
      <c r="EA479" s="135"/>
      <c r="EB479" s="135"/>
      <c r="EC479" s="135"/>
      <c r="ED479" s="135"/>
      <c r="EE479" s="135"/>
      <c r="EF479" s="135"/>
      <c r="EG479" s="135"/>
      <c r="EH479" s="135"/>
      <c r="EI479" s="135"/>
      <c r="EJ479" s="135"/>
      <c r="EK479" s="135"/>
      <c r="EL479" s="135"/>
      <c r="EM479" s="135"/>
      <c r="EN479" s="135"/>
    </row>
    <row r="480" spans="2:144" x14ac:dyDescent="0.25"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AU480" s="101"/>
      <c r="AV480" s="101"/>
      <c r="AW480" s="135"/>
      <c r="AX480" s="135"/>
      <c r="AY480" s="135"/>
      <c r="AZ480" s="135"/>
      <c r="BA480" s="135"/>
      <c r="BB480" s="135"/>
      <c r="BC480" s="135"/>
      <c r="BD480" s="135"/>
      <c r="BE480" s="135"/>
      <c r="BF480" s="135"/>
      <c r="BG480" s="135"/>
      <c r="BH480" s="135"/>
      <c r="BI480" s="135"/>
      <c r="BJ480" s="135"/>
      <c r="BK480" s="135"/>
      <c r="BL480" s="135"/>
      <c r="BM480" s="135"/>
      <c r="BN480" s="135"/>
      <c r="BO480" s="135"/>
      <c r="BP480" s="135"/>
      <c r="BQ480" s="135"/>
      <c r="BR480" s="135"/>
      <c r="BS480" s="135"/>
      <c r="BT480" s="136"/>
      <c r="BU480" s="136"/>
      <c r="BV480" s="135"/>
      <c r="BW480" s="135"/>
      <c r="BX480" s="135"/>
      <c r="BY480" s="135"/>
      <c r="BZ480" s="135"/>
      <c r="CA480" s="135"/>
      <c r="CB480" s="135"/>
      <c r="CC480" s="135"/>
      <c r="CD480" s="135"/>
      <c r="CE480" s="135"/>
      <c r="CF480" s="135"/>
      <c r="CG480" s="135"/>
      <c r="CH480" s="135"/>
      <c r="CI480" s="135"/>
      <c r="CJ480" s="135"/>
      <c r="CK480" s="135"/>
      <c r="CL480" s="135"/>
      <c r="CM480" s="135"/>
      <c r="CN480" s="135"/>
      <c r="CO480" s="135"/>
      <c r="CP480" s="136"/>
      <c r="CQ480" s="136"/>
      <c r="CR480" s="135"/>
      <c r="CS480" s="135"/>
      <c r="CT480" s="135"/>
      <c r="CU480" s="135"/>
      <c r="CV480" s="135"/>
      <c r="CW480" s="135"/>
      <c r="CX480" s="135"/>
      <c r="CY480" s="135"/>
      <c r="CZ480" s="135"/>
      <c r="DA480" s="135"/>
      <c r="DB480" s="135"/>
      <c r="DC480" s="135"/>
      <c r="DD480" s="135"/>
      <c r="DE480" s="135"/>
      <c r="DF480" s="135"/>
      <c r="DG480" s="135"/>
      <c r="DH480" s="135"/>
      <c r="DI480" s="135"/>
      <c r="DJ480" s="135"/>
      <c r="DK480" s="135"/>
      <c r="DL480" s="135"/>
      <c r="DM480" s="135"/>
      <c r="DN480" s="135"/>
      <c r="DO480" s="135"/>
      <c r="DP480" s="135"/>
      <c r="DQ480" s="135"/>
      <c r="DR480" s="135"/>
      <c r="DS480" s="135"/>
      <c r="DT480" s="135"/>
      <c r="DU480" s="135"/>
      <c r="DV480" s="135"/>
      <c r="DW480" s="135"/>
      <c r="DX480" s="135"/>
      <c r="DY480" s="135"/>
      <c r="DZ480" s="135"/>
      <c r="EA480" s="135"/>
      <c r="EB480" s="135"/>
      <c r="EC480" s="135"/>
      <c r="ED480" s="135"/>
      <c r="EE480" s="135"/>
      <c r="EF480" s="135"/>
      <c r="EG480" s="135"/>
      <c r="EH480" s="135"/>
      <c r="EI480" s="135"/>
      <c r="EJ480" s="135"/>
      <c r="EK480" s="135"/>
      <c r="EL480" s="135"/>
      <c r="EM480" s="135"/>
      <c r="EN480" s="135"/>
    </row>
    <row r="481" spans="2:144" x14ac:dyDescent="0.25"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AU481" s="101"/>
      <c r="AV481" s="101"/>
      <c r="AW481" s="135"/>
      <c r="AX481" s="135"/>
      <c r="AY481" s="135"/>
      <c r="AZ481" s="135"/>
      <c r="BA481" s="135"/>
      <c r="BB481" s="135"/>
      <c r="BC481" s="135"/>
      <c r="BD481" s="135"/>
      <c r="BE481" s="135"/>
      <c r="BF481" s="135"/>
      <c r="BG481" s="135"/>
      <c r="BH481" s="135"/>
      <c r="BI481" s="135"/>
      <c r="BJ481" s="135"/>
      <c r="BK481" s="135"/>
      <c r="BL481" s="135"/>
      <c r="BM481" s="135"/>
      <c r="BN481" s="135"/>
      <c r="BO481" s="135"/>
      <c r="BP481" s="135"/>
      <c r="BQ481" s="135"/>
      <c r="BR481" s="135"/>
      <c r="BS481" s="135"/>
      <c r="BT481" s="136"/>
      <c r="BU481" s="136"/>
      <c r="BV481" s="135"/>
      <c r="BW481" s="135"/>
      <c r="BX481" s="135"/>
      <c r="BY481" s="135"/>
      <c r="BZ481" s="135"/>
      <c r="CA481" s="135"/>
      <c r="CB481" s="135"/>
      <c r="CC481" s="135"/>
      <c r="CD481" s="135"/>
      <c r="CE481" s="135"/>
      <c r="CF481" s="135"/>
      <c r="CG481" s="135"/>
      <c r="CH481" s="135"/>
      <c r="CI481" s="135"/>
      <c r="CJ481" s="135"/>
      <c r="CK481" s="135"/>
      <c r="CL481" s="135"/>
      <c r="CM481" s="135"/>
      <c r="CN481" s="135"/>
      <c r="CO481" s="135"/>
      <c r="CP481" s="136"/>
      <c r="CQ481" s="136"/>
      <c r="CR481" s="135"/>
      <c r="CS481" s="135"/>
      <c r="CT481" s="135"/>
      <c r="CU481" s="135"/>
      <c r="CV481" s="135"/>
      <c r="CW481" s="135"/>
      <c r="CX481" s="135"/>
      <c r="CY481" s="135"/>
      <c r="CZ481" s="135"/>
      <c r="DA481" s="135"/>
      <c r="DB481" s="135"/>
      <c r="DC481" s="135"/>
      <c r="DD481" s="135"/>
      <c r="DE481" s="135"/>
      <c r="DF481" s="135"/>
      <c r="DG481" s="135"/>
      <c r="DH481" s="135"/>
      <c r="DI481" s="135"/>
      <c r="DJ481" s="135"/>
      <c r="DK481" s="135"/>
      <c r="DL481" s="135"/>
      <c r="DM481" s="135"/>
      <c r="DN481" s="135"/>
      <c r="DO481" s="135"/>
      <c r="DP481" s="135"/>
      <c r="DQ481" s="135"/>
      <c r="DR481" s="135"/>
      <c r="DS481" s="135"/>
      <c r="DT481" s="135"/>
      <c r="DU481" s="135"/>
      <c r="DV481" s="135"/>
      <c r="DW481" s="135"/>
      <c r="DX481" s="135"/>
      <c r="DY481" s="135"/>
      <c r="DZ481" s="135"/>
      <c r="EA481" s="135"/>
      <c r="EB481" s="135"/>
      <c r="EC481" s="135"/>
      <c r="ED481" s="135"/>
      <c r="EE481" s="135"/>
      <c r="EF481" s="135"/>
      <c r="EG481" s="135"/>
      <c r="EH481" s="135"/>
      <c r="EI481" s="135"/>
      <c r="EJ481" s="135"/>
      <c r="EK481" s="135"/>
      <c r="EL481" s="135"/>
      <c r="EM481" s="135"/>
      <c r="EN481" s="135"/>
    </row>
    <row r="482" spans="2:144" x14ac:dyDescent="0.25"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AU482" s="101"/>
      <c r="AV482" s="101"/>
      <c r="AW482" s="135"/>
      <c r="AX482" s="135"/>
      <c r="AY482" s="135"/>
      <c r="AZ482" s="135"/>
      <c r="BA482" s="135"/>
      <c r="BB482" s="135"/>
      <c r="BC482" s="135"/>
      <c r="BD482" s="135"/>
      <c r="BE482" s="135"/>
      <c r="BF482" s="135"/>
      <c r="BG482" s="135"/>
      <c r="BH482" s="135"/>
      <c r="BI482" s="135"/>
      <c r="BJ482" s="135"/>
      <c r="BK482" s="135"/>
      <c r="BL482" s="135"/>
      <c r="BM482" s="135"/>
      <c r="BN482" s="135"/>
      <c r="BO482" s="135"/>
      <c r="BP482" s="135"/>
      <c r="BQ482" s="135"/>
      <c r="BR482" s="135"/>
      <c r="BS482" s="135"/>
      <c r="BT482" s="136"/>
      <c r="BU482" s="136"/>
      <c r="BV482" s="135"/>
      <c r="BW482" s="135"/>
      <c r="BX482" s="135"/>
      <c r="BY482" s="135"/>
      <c r="BZ482" s="135"/>
      <c r="CA482" s="135"/>
      <c r="CB482" s="135"/>
      <c r="CC482" s="135"/>
      <c r="CD482" s="135"/>
      <c r="CE482" s="135"/>
      <c r="CF482" s="135"/>
      <c r="CG482" s="135"/>
      <c r="CH482" s="135"/>
      <c r="CI482" s="135"/>
      <c r="CJ482" s="135"/>
      <c r="CK482" s="135"/>
      <c r="CL482" s="135"/>
      <c r="CM482" s="135"/>
      <c r="CN482" s="135"/>
      <c r="CO482" s="135"/>
      <c r="CP482" s="136"/>
      <c r="CQ482" s="136"/>
      <c r="CR482" s="135"/>
      <c r="CS482" s="135"/>
      <c r="CT482" s="135"/>
      <c r="CU482" s="135"/>
      <c r="CV482" s="135"/>
      <c r="CW482" s="135"/>
      <c r="CX482" s="135"/>
      <c r="CY482" s="135"/>
      <c r="CZ482" s="135"/>
      <c r="DA482" s="135"/>
      <c r="DB482" s="135"/>
      <c r="DC482" s="135"/>
      <c r="DD482" s="135"/>
      <c r="DE482" s="135"/>
      <c r="DF482" s="135"/>
      <c r="DG482" s="135"/>
      <c r="DH482" s="135"/>
      <c r="DI482" s="135"/>
      <c r="DJ482" s="135"/>
      <c r="DK482" s="135"/>
      <c r="DL482" s="135"/>
      <c r="DM482" s="135"/>
      <c r="DN482" s="135"/>
      <c r="DO482" s="135"/>
      <c r="DP482" s="135"/>
      <c r="DQ482" s="135"/>
      <c r="DR482" s="135"/>
      <c r="DS482" s="135"/>
      <c r="DT482" s="135"/>
      <c r="DU482" s="135"/>
      <c r="DV482" s="135"/>
      <c r="DW482" s="135"/>
      <c r="DX482" s="135"/>
      <c r="DY482" s="135"/>
      <c r="DZ482" s="135"/>
      <c r="EA482" s="135"/>
      <c r="EB482" s="135"/>
      <c r="EC482" s="135"/>
      <c r="ED482" s="135"/>
      <c r="EE482" s="135"/>
      <c r="EF482" s="135"/>
      <c r="EG482" s="135"/>
      <c r="EH482" s="135"/>
      <c r="EI482" s="135"/>
      <c r="EJ482" s="135"/>
      <c r="EK482" s="135"/>
      <c r="EL482" s="135"/>
      <c r="EM482" s="135"/>
      <c r="EN482" s="135"/>
    </row>
    <row r="483" spans="2:144" x14ac:dyDescent="0.25"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AU483" s="101"/>
      <c r="AV483" s="101"/>
      <c r="AW483" s="135"/>
      <c r="AX483" s="135"/>
      <c r="AY483" s="135"/>
      <c r="AZ483" s="135"/>
      <c r="BA483" s="135"/>
      <c r="BB483" s="135"/>
      <c r="BC483" s="135"/>
      <c r="BD483" s="135"/>
      <c r="BE483" s="135"/>
      <c r="BF483" s="135"/>
      <c r="BG483" s="135"/>
      <c r="BH483" s="135"/>
      <c r="BI483" s="135"/>
      <c r="BJ483" s="135"/>
      <c r="BK483" s="135"/>
      <c r="BL483" s="135"/>
      <c r="BM483" s="135"/>
      <c r="BN483" s="135"/>
      <c r="BO483" s="135"/>
      <c r="BP483" s="135"/>
      <c r="BQ483" s="135"/>
      <c r="BR483" s="135"/>
      <c r="BS483" s="135"/>
      <c r="BT483" s="136"/>
      <c r="BU483" s="136"/>
      <c r="BV483" s="135"/>
      <c r="BW483" s="135"/>
      <c r="BX483" s="135"/>
      <c r="BY483" s="135"/>
      <c r="BZ483" s="135"/>
      <c r="CA483" s="135"/>
      <c r="CB483" s="135"/>
      <c r="CC483" s="135"/>
      <c r="CD483" s="135"/>
      <c r="CE483" s="135"/>
      <c r="CF483" s="135"/>
      <c r="CG483" s="135"/>
      <c r="CH483" s="135"/>
      <c r="CI483" s="135"/>
      <c r="CJ483" s="135"/>
      <c r="CK483" s="135"/>
      <c r="CL483" s="135"/>
      <c r="CM483" s="135"/>
      <c r="CN483" s="135"/>
      <c r="CO483" s="135"/>
      <c r="CP483" s="136"/>
      <c r="CQ483" s="136"/>
      <c r="CR483" s="135"/>
      <c r="CS483" s="135"/>
      <c r="CT483" s="135"/>
      <c r="CU483" s="135"/>
      <c r="CV483" s="135"/>
      <c r="CW483" s="135"/>
      <c r="CX483" s="135"/>
      <c r="CY483" s="135"/>
      <c r="CZ483" s="135"/>
      <c r="DA483" s="135"/>
      <c r="DB483" s="135"/>
      <c r="DC483" s="135"/>
      <c r="DD483" s="135"/>
      <c r="DE483" s="135"/>
      <c r="DF483" s="135"/>
      <c r="DG483" s="135"/>
      <c r="DH483" s="135"/>
      <c r="DI483" s="135"/>
      <c r="DJ483" s="135"/>
      <c r="DK483" s="135"/>
      <c r="DL483" s="135"/>
      <c r="DM483" s="135"/>
      <c r="DN483" s="135"/>
      <c r="DO483" s="135"/>
      <c r="DP483" s="135"/>
      <c r="DQ483" s="135"/>
      <c r="DR483" s="135"/>
      <c r="DS483" s="135"/>
      <c r="DT483" s="135"/>
      <c r="DU483" s="135"/>
      <c r="DV483" s="135"/>
      <c r="DW483" s="135"/>
      <c r="DX483" s="135"/>
      <c r="DY483" s="135"/>
      <c r="DZ483" s="135"/>
      <c r="EA483" s="135"/>
      <c r="EB483" s="135"/>
      <c r="EC483" s="135"/>
      <c r="ED483" s="135"/>
      <c r="EE483" s="135"/>
      <c r="EF483" s="135"/>
      <c r="EG483" s="135"/>
      <c r="EH483" s="135"/>
      <c r="EI483" s="135"/>
      <c r="EJ483" s="135"/>
      <c r="EK483" s="135"/>
      <c r="EL483" s="135"/>
      <c r="EM483" s="135"/>
      <c r="EN483" s="135"/>
    </row>
    <row r="484" spans="2:144" x14ac:dyDescent="0.25"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AV484" s="101"/>
      <c r="AW484" s="135"/>
      <c r="AX484" s="135"/>
      <c r="AY484" s="135"/>
      <c r="AZ484" s="135"/>
      <c r="BA484" s="135"/>
      <c r="BB484" s="135"/>
      <c r="BC484" s="135"/>
      <c r="BD484" s="135"/>
      <c r="BE484" s="135"/>
      <c r="BF484" s="135"/>
      <c r="BG484" s="135"/>
      <c r="BH484" s="135"/>
      <c r="BI484" s="135"/>
      <c r="BJ484" s="135"/>
      <c r="BK484" s="135"/>
      <c r="BL484" s="135"/>
      <c r="BM484" s="135"/>
      <c r="BN484" s="135"/>
      <c r="BO484" s="135"/>
      <c r="BP484" s="135"/>
      <c r="BQ484" s="135"/>
      <c r="BR484" s="135"/>
      <c r="BS484" s="135"/>
      <c r="BT484" s="136"/>
      <c r="BU484" s="136"/>
      <c r="BV484" s="135"/>
      <c r="BW484" s="135"/>
      <c r="BX484" s="135"/>
      <c r="BY484" s="135"/>
      <c r="BZ484" s="135"/>
      <c r="CA484" s="135"/>
      <c r="CB484" s="135"/>
      <c r="CC484" s="135"/>
      <c r="CD484" s="135"/>
      <c r="CE484" s="135"/>
      <c r="CF484" s="135"/>
      <c r="CG484" s="135"/>
      <c r="CH484" s="135"/>
      <c r="CI484" s="135"/>
      <c r="CJ484" s="135"/>
      <c r="CK484" s="135"/>
      <c r="CL484" s="135"/>
      <c r="CM484" s="135"/>
      <c r="CN484" s="135"/>
      <c r="CO484" s="135"/>
      <c r="CP484" s="136"/>
      <c r="CQ484" s="136"/>
      <c r="CR484" s="135"/>
      <c r="CS484" s="135"/>
      <c r="CT484" s="135"/>
      <c r="CU484" s="135"/>
      <c r="CV484" s="135"/>
      <c r="CW484" s="135"/>
      <c r="CX484" s="135"/>
      <c r="CY484" s="135"/>
      <c r="CZ484" s="135"/>
      <c r="DA484" s="135"/>
      <c r="DB484" s="135"/>
      <c r="DC484" s="135"/>
      <c r="DD484" s="135"/>
      <c r="DE484" s="135"/>
      <c r="DF484" s="135"/>
      <c r="DG484" s="135"/>
      <c r="DH484" s="135"/>
      <c r="DI484" s="135"/>
      <c r="DJ484" s="135"/>
      <c r="DK484" s="135"/>
      <c r="DL484" s="135"/>
      <c r="DM484" s="135"/>
      <c r="DN484" s="135"/>
      <c r="DO484" s="135"/>
      <c r="DP484" s="135"/>
      <c r="DQ484" s="135"/>
      <c r="DR484" s="135"/>
      <c r="DS484" s="135"/>
      <c r="DT484" s="135"/>
      <c r="DU484" s="135"/>
      <c r="DV484" s="135"/>
      <c r="DW484" s="135"/>
      <c r="DX484" s="135"/>
      <c r="DY484" s="135"/>
      <c r="DZ484" s="135"/>
      <c r="EA484" s="135"/>
      <c r="EB484" s="135"/>
      <c r="EC484" s="135"/>
      <c r="ED484" s="135"/>
      <c r="EE484" s="135"/>
      <c r="EF484" s="135"/>
      <c r="EG484" s="135"/>
      <c r="EH484" s="135"/>
      <c r="EI484" s="135"/>
      <c r="EJ484" s="135"/>
      <c r="EK484" s="135"/>
      <c r="EL484" s="135"/>
      <c r="EM484" s="135"/>
      <c r="EN484" s="135"/>
    </row>
    <row r="485" spans="2:144" x14ac:dyDescent="0.25"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AV485" s="101"/>
      <c r="AW485" s="135"/>
      <c r="AX485" s="135"/>
      <c r="AY485" s="135"/>
      <c r="AZ485" s="135"/>
      <c r="BA485" s="135"/>
      <c r="BB485" s="135"/>
      <c r="BC485" s="135"/>
      <c r="BD485" s="135"/>
      <c r="BE485" s="135"/>
      <c r="BF485" s="135"/>
      <c r="BG485" s="135"/>
      <c r="BH485" s="135"/>
      <c r="BI485" s="135"/>
      <c r="BJ485" s="135"/>
      <c r="BK485" s="135"/>
      <c r="BL485" s="135"/>
      <c r="BM485" s="135"/>
      <c r="BN485" s="135"/>
      <c r="BO485" s="135"/>
      <c r="BP485" s="135"/>
      <c r="BQ485" s="135"/>
      <c r="BR485" s="135"/>
      <c r="BS485" s="135"/>
      <c r="BT485" s="136"/>
      <c r="BU485" s="136"/>
      <c r="BV485" s="135"/>
      <c r="BW485" s="135"/>
      <c r="BX485" s="135"/>
      <c r="BY485" s="135"/>
      <c r="BZ485" s="135"/>
      <c r="CA485" s="135"/>
      <c r="CB485" s="135"/>
      <c r="CC485" s="135"/>
      <c r="CD485" s="135"/>
      <c r="CE485" s="135"/>
      <c r="CF485" s="135"/>
      <c r="CG485" s="135"/>
      <c r="CH485" s="135"/>
      <c r="CI485" s="135"/>
      <c r="CJ485" s="135"/>
      <c r="CK485" s="135"/>
      <c r="CL485" s="135"/>
      <c r="CM485" s="135"/>
      <c r="CN485" s="135"/>
      <c r="CO485" s="135"/>
      <c r="CP485" s="136"/>
      <c r="CQ485" s="136"/>
      <c r="CR485" s="135"/>
      <c r="CS485" s="135"/>
      <c r="CT485" s="135"/>
      <c r="CU485" s="135"/>
      <c r="CV485" s="135"/>
      <c r="CW485" s="135"/>
      <c r="CX485" s="135"/>
      <c r="CY485" s="135"/>
      <c r="CZ485" s="135"/>
      <c r="DA485" s="135"/>
      <c r="DB485" s="135"/>
      <c r="DC485" s="135"/>
      <c r="DD485" s="135"/>
      <c r="DE485" s="135"/>
      <c r="DF485" s="135"/>
      <c r="DG485" s="135"/>
      <c r="DH485" s="135"/>
      <c r="DI485" s="135"/>
      <c r="DJ485" s="135"/>
      <c r="DK485" s="135"/>
      <c r="DL485" s="135"/>
      <c r="DM485" s="135"/>
      <c r="DN485" s="135"/>
      <c r="DO485" s="135"/>
      <c r="DP485" s="135"/>
      <c r="DQ485" s="135"/>
      <c r="DR485" s="135"/>
      <c r="DS485" s="135"/>
      <c r="DT485" s="135"/>
      <c r="DU485" s="135"/>
      <c r="DV485" s="135"/>
      <c r="DW485" s="135"/>
      <c r="DX485" s="135"/>
      <c r="DY485" s="135"/>
      <c r="DZ485" s="135"/>
      <c r="EA485" s="135"/>
      <c r="EB485" s="135"/>
      <c r="EC485" s="135"/>
      <c r="ED485" s="135"/>
      <c r="EE485" s="135"/>
      <c r="EF485" s="135"/>
      <c r="EG485" s="135"/>
      <c r="EH485" s="135"/>
      <c r="EI485" s="135"/>
      <c r="EJ485" s="135"/>
      <c r="EK485" s="135"/>
      <c r="EL485" s="135"/>
      <c r="EM485" s="135"/>
      <c r="EN485" s="135"/>
    </row>
    <row r="486" spans="2:144" x14ac:dyDescent="0.25"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AV486" s="101"/>
      <c r="AW486" s="135"/>
      <c r="AX486" s="135"/>
      <c r="AY486" s="135"/>
      <c r="AZ486" s="135"/>
      <c r="BA486" s="135"/>
      <c r="BB486" s="135"/>
      <c r="BC486" s="135"/>
      <c r="BD486" s="135"/>
      <c r="BE486" s="135"/>
      <c r="BF486" s="135"/>
      <c r="BG486" s="135"/>
      <c r="BH486" s="135"/>
      <c r="BI486" s="135"/>
      <c r="BJ486" s="135"/>
      <c r="BK486" s="135"/>
      <c r="BL486" s="135"/>
      <c r="BM486" s="135"/>
      <c r="BN486" s="135"/>
      <c r="BO486" s="135"/>
      <c r="BP486" s="135"/>
      <c r="BQ486" s="135"/>
      <c r="BR486" s="135"/>
      <c r="BS486" s="135"/>
      <c r="BT486" s="136"/>
      <c r="BU486" s="136"/>
      <c r="BV486" s="135"/>
      <c r="BW486" s="135"/>
      <c r="BX486" s="135"/>
      <c r="BY486" s="135"/>
      <c r="BZ486" s="135"/>
      <c r="CA486" s="135"/>
      <c r="CB486" s="135"/>
      <c r="CC486" s="135"/>
      <c r="CD486" s="135"/>
      <c r="CE486" s="135"/>
      <c r="CF486" s="135"/>
      <c r="CG486" s="135"/>
      <c r="CH486" s="135"/>
      <c r="CI486" s="135"/>
      <c r="CJ486" s="135"/>
      <c r="CK486" s="135"/>
      <c r="CL486" s="135"/>
      <c r="CM486" s="135"/>
      <c r="CN486" s="135"/>
      <c r="CO486" s="135"/>
      <c r="CP486" s="136"/>
      <c r="CQ486" s="136"/>
      <c r="CR486" s="135"/>
      <c r="CS486" s="135"/>
      <c r="CT486" s="135"/>
      <c r="CU486" s="135"/>
      <c r="CV486" s="135"/>
      <c r="CW486" s="135"/>
      <c r="CX486" s="135"/>
      <c r="CY486" s="135"/>
      <c r="CZ486" s="135"/>
      <c r="DA486" s="135"/>
      <c r="DB486" s="135"/>
      <c r="DC486" s="135"/>
      <c r="DD486" s="135"/>
      <c r="DE486" s="135"/>
      <c r="DF486" s="135"/>
      <c r="DG486" s="135"/>
      <c r="DH486" s="135"/>
      <c r="DI486" s="135"/>
      <c r="DJ486" s="135"/>
      <c r="DK486" s="135"/>
      <c r="DL486" s="135"/>
      <c r="DM486" s="135"/>
      <c r="DN486" s="135"/>
      <c r="DO486" s="135"/>
      <c r="DP486" s="135"/>
      <c r="DQ486" s="135"/>
      <c r="DR486" s="135"/>
      <c r="DS486" s="135"/>
      <c r="DT486" s="135"/>
      <c r="DU486" s="135"/>
      <c r="DV486" s="135"/>
      <c r="DW486" s="135"/>
      <c r="DX486" s="135"/>
      <c r="DY486" s="135"/>
      <c r="DZ486" s="135"/>
      <c r="EA486" s="135"/>
      <c r="EB486" s="135"/>
      <c r="EC486" s="135"/>
      <c r="ED486" s="135"/>
      <c r="EE486" s="135"/>
      <c r="EF486" s="135"/>
      <c r="EG486" s="135"/>
      <c r="EH486" s="135"/>
      <c r="EI486" s="135"/>
      <c r="EJ486" s="135"/>
      <c r="EK486" s="135"/>
      <c r="EL486" s="135"/>
      <c r="EM486" s="135"/>
      <c r="EN486" s="135"/>
    </row>
    <row r="487" spans="2:144" x14ac:dyDescent="0.25"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AV487" s="101"/>
      <c r="AW487" s="135"/>
      <c r="AX487" s="135"/>
      <c r="AY487" s="135"/>
      <c r="AZ487" s="135"/>
      <c r="BA487" s="135"/>
      <c r="BB487" s="135"/>
      <c r="BC487" s="135"/>
      <c r="BD487" s="135"/>
      <c r="BE487" s="135"/>
      <c r="BF487" s="135"/>
      <c r="BG487" s="135"/>
      <c r="BH487" s="135"/>
      <c r="BI487" s="135"/>
      <c r="BJ487" s="135"/>
      <c r="BK487" s="135"/>
      <c r="BL487" s="135"/>
      <c r="BM487" s="135"/>
      <c r="BN487" s="135"/>
      <c r="BO487" s="135"/>
      <c r="BP487" s="135"/>
      <c r="BQ487" s="135"/>
      <c r="BR487" s="135"/>
      <c r="BS487" s="135"/>
      <c r="BT487" s="136"/>
      <c r="BU487" s="136"/>
      <c r="BV487" s="135"/>
      <c r="BW487" s="135"/>
      <c r="BX487" s="135"/>
      <c r="BY487" s="135"/>
      <c r="BZ487" s="135"/>
      <c r="CA487" s="135"/>
      <c r="CB487" s="135"/>
      <c r="CC487" s="135"/>
      <c r="CD487" s="135"/>
      <c r="CE487" s="135"/>
      <c r="CF487" s="135"/>
      <c r="CG487" s="135"/>
      <c r="CH487" s="135"/>
      <c r="CI487" s="135"/>
      <c r="CJ487" s="135"/>
      <c r="CK487" s="135"/>
      <c r="CL487" s="135"/>
      <c r="CM487" s="135"/>
      <c r="CN487" s="135"/>
      <c r="CO487" s="135"/>
      <c r="CP487" s="136"/>
      <c r="CQ487" s="136"/>
      <c r="CR487" s="135"/>
      <c r="CS487" s="135"/>
      <c r="CT487" s="135"/>
      <c r="CU487" s="135"/>
      <c r="CV487" s="135"/>
      <c r="CW487" s="135"/>
      <c r="CX487" s="135"/>
      <c r="CY487" s="135"/>
      <c r="CZ487" s="135"/>
      <c r="DA487" s="135"/>
      <c r="DB487" s="135"/>
      <c r="DC487" s="135"/>
      <c r="DD487" s="135"/>
      <c r="DE487" s="135"/>
      <c r="DF487" s="135"/>
      <c r="DG487" s="135"/>
      <c r="DH487" s="135"/>
      <c r="DI487" s="135"/>
      <c r="DJ487" s="135"/>
      <c r="DK487" s="135"/>
      <c r="DL487" s="135"/>
      <c r="DM487" s="135"/>
      <c r="DN487" s="135"/>
      <c r="DO487" s="135"/>
      <c r="DP487" s="135"/>
      <c r="DQ487" s="135"/>
      <c r="DR487" s="135"/>
      <c r="DS487" s="135"/>
      <c r="DT487" s="135"/>
      <c r="DU487" s="135"/>
      <c r="DV487" s="135"/>
      <c r="DW487" s="135"/>
      <c r="DX487" s="135"/>
      <c r="DY487" s="135"/>
      <c r="DZ487" s="135"/>
      <c r="EA487" s="135"/>
      <c r="EB487" s="135"/>
      <c r="EC487" s="135"/>
      <c r="ED487" s="135"/>
      <c r="EE487" s="135"/>
      <c r="EF487" s="135"/>
      <c r="EG487" s="135"/>
      <c r="EH487" s="135"/>
      <c r="EI487" s="135"/>
      <c r="EJ487" s="135"/>
      <c r="EK487" s="135"/>
      <c r="EL487" s="135"/>
      <c r="EM487" s="135"/>
      <c r="EN487" s="135"/>
    </row>
    <row r="488" spans="2:144" x14ac:dyDescent="0.25"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AV488" s="101"/>
      <c r="AW488" s="135"/>
      <c r="AX488" s="135"/>
      <c r="AY488" s="135"/>
      <c r="AZ488" s="135"/>
      <c r="BA488" s="135"/>
      <c r="BB488" s="135"/>
      <c r="BC488" s="135"/>
      <c r="BD488" s="135"/>
      <c r="BE488" s="135"/>
      <c r="BF488" s="135"/>
      <c r="BG488" s="135"/>
      <c r="BH488" s="135"/>
      <c r="BI488" s="135"/>
      <c r="BJ488" s="135"/>
      <c r="BK488" s="135"/>
      <c r="BL488" s="135"/>
      <c r="BM488" s="135"/>
      <c r="BN488" s="135"/>
      <c r="BO488" s="135"/>
      <c r="BP488" s="135"/>
      <c r="BQ488" s="135"/>
      <c r="BR488" s="135"/>
      <c r="BS488" s="135"/>
      <c r="BT488" s="136"/>
      <c r="BU488" s="136"/>
      <c r="BV488" s="135"/>
      <c r="BW488" s="135"/>
      <c r="BX488" s="135"/>
      <c r="BY488" s="135"/>
      <c r="BZ488" s="135"/>
      <c r="CA488" s="135"/>
      <c r="CB488" s="135"/>
      <c r="CC488" s="135"/>
      <c r="CD488" s="135"/>
      <c r="CE488" s="135"/>
      <c r="CF488" s="135"/>
      <c r="CG488" s="135"/>
      <c r="CH488" s="135"/>
      <c r="CI488" s="135"/>
      <c r="CJ488" s="135"/>
      <c r="CK488" s="135"/>
      <c r="CL488" s="135"/>
      <c r="CM488" s="135"/>
      <c r="CN488" s="135"/>
      <c r="CO488" s="135"/>
      <c r="CP488" s="136"/>
      <c r="CQ488" s="136"/>
      <c r="CR488" s="135"/>
      <c r="CS488" s="135"/>
      <c r="CT488" s="135"/>
      <c r="CU488" s="135"/>
      <c r="CV488" s="135"/>
      <c r="CW488" s="135"/>
      <c r="CX488" s="135"/>
      <c r="CY488" s="135"/>
      <c r="CZ488" s="135"/>
      <c r="DA488" s="135"/>
      <c r="DB488" s="135"/>
      <c r="DC488" s="135"/>
      <c r="DD488" s="135"/>
      <c r="DE488" s="135"/>
      <c r="DF488" s="135"/>
      <c r="DG488" s="135"/>
      <c r="DH488" s="135"/>
      <c r="DI488" s="135"/>
      <c r="DJ488" s="135"/>
      <c r="DK488" s="135"/>
      <c r="DL488" s="135"/>
      <c r="DM488" s="135"/>
      <c r="DN488" s="135"/>
      <c r="DO488" s="135"/>
      <c r="DP488" s="135"/>
      <c r="DQ488" s="135"/>
      <c r="DR488" s="135"/>
      <c r="DS488" s="135"/>
      <c r="DT488" s="135"/>
      <c r="DU488" s="135"/>
      <c r="DV488" s="135"/>
      <c r="DW488" s="135"/>
      <c r="DX488" s="135"/>
      <c r="DY488" s="135"/>
      <c r="DZ488" s="135"/>
      <c r="EA488" s="135"/>
      <c r="EB488" s="135"/>
      <c r="EC488" s="135"/>
      <c r="ED488" s="135"/>
      <c r="EE488" s="135"/>
      <c r="EF488" s="135"/>
      <c r="EG488" s="135"/>
      <c r="EH488" s="135"/>
      <c r="EI488" s="135"/>
      <c r="EJ488" s="135"/>
      <c r="EK488" s="135"/>
      <c r="EL488" s="135"/>
      <c r="EM488" s="135"/>
      <c r="EN488" s="135"/>
    </row>
    <row r="489" spans="2:144" x14ac:dyDescent="0.25"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AV489" s="101"/>
      <c r="AW489" s="135"/>
      <c r="AX489" s="135"/>
      <c r="AY489" s="135"/>
      <c r="AZ489" s="135"/>
      <c r="BA489" s="135"/>
      <c r="BB489" s="135"/>
      <c r="BC489" s="135"/>
      <c r="BD489" s="135"/>
      <c r="BE489" s="135"/>
      <c r="BF489" s="135"/>
      <c r="BG489" s="135"/>
      <c r="BH489" s="135"/>
      <c r="BI489" s="135"/>
      <c r="BJ489" s="135"/>
      <c r="BK489" s="135"/>
      <c r="BL489" s="135"/>
      <c r="BM489" s="135"/>
      <c r="BN489" s="135"/>
      <c r="BO489" s="135"/>
      <c r="BP489" s="135"/>
      <c r="BQ489" s="135"/>
      <c r="BR489" s="135"/>
      <c r="BS489" s="135"/>
      <c r="BT489" s="136"/>
      <c r="BU489" s="136"/>
      <c r="BV489" s="135"/>
      <c r="BW489" s="135"/>
      <c r="BX489" s="135"/>
      <c r="BY489" s="135"/>
      <c r="BZ489" s="135"/>
      <c r="CA489" s="135"/>
      <c r="CB489" s="135"/>
      <c r="CC489" s="135"/>
      <c r="CD489" s="135"/>
      <c r="CE489" s="135"/>
      <c r="CF489" s="135"/>
      <c r="CG489" s="135"/>
      <c r="CH489" s="135"/>
      <c r="CI489" s="135"/>
      <c r="CJ489" s="135"/>
      <c r="CK489" s="135"/>
      <c r="CL489" s="135"/>
      <c r="CM489" s="135"/>
      <c r="CN489" s="135"/>
      <c r="CO489" s="135"/>
      <c r="CP489" s="136"/>
      <c r="CQ489" s="136"/>
      <c r="CR489" s="135"/>
      <c r="CS489" s="135"/>
      <c r="CT489" s="135"/>
      <c r="CU489" s="135"/>
      <c r="CV489" s="135"/>
      <c r="CW489" s="135"/>
      <c r="CX489" s="135"/>
      <c r="CY489" s="135"/>
      <c r="CZ489" s="135"/>
      <c r="DA489" s="135"/>
      <c r="DB489" s="135"/>
      <c r="DC489" s="135"/>
      <c r="DD489" s="135"/>
      <c r="DE489" s="135"/>
      <c r="DF489" s="135"/>
      <c r="DG489" s="135"/>
      <c r="DH489" s="135"/>
      <c r="DI489" s="135"/>
      <c r="DJ489" s="135"/>
      <c r="DK489" s="135"/>
      <c r="DL489" s="135"/>
      <c r="DM489" s="135"/>
      <c r="DN489" s="135"/>
      <c r="DO489" s="135"/>
      <c r="DP489" s="135"/>
      <c r="DQ489" s="135"/>
      <c r="DR489" s="135"/>
      <c r="DS489" s="135"/>
      <c r="DT489" s="135"/>
      <c r="DU489" s="135"/>
      <c r="DV489" s="135"/>
      <c r="DW489" s="135"/>
      <c r="DX489" s="135"/>
      <c r="DY489" s="135"/>
      <c r="DZ489" s="135"/>
      <c r="EA489" s="135"/>
      <c r="EB489" s="135"/>
      <c r="EC489" s="135"/>
      <c r="ED489" s="135"/>
      <c r="EE489" s="135"/>
      <c r="EF489" s="135"/>
      <c r="EG489" s="135"/>
      <c r="EH489" s="135"/>
      <c r="EI489" s="135"/>
      <c r="EJ489" s="135"/>
      <c r="EK489" s="135"/>
      <c r="EL489" s="135"/>
      <c r="EM489" s="135"/>
      <c r="EN489" s="135"/>
    </row>
    <row r="490" spans="2:144" x14ac:dyDescent="0.25"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AV490" s="101"/>
      <c r="AW490" s="135"/>
      <c r="AX490" s="135"/>
      <c r="AY490" s="135"/>
      <c r="AZ490" s="135"/>
      <c r="BA490" s="135"/>
      <c r="BB490" s="135"/>
      <c r="BC490" s="135"/>
      <c r="BD490" s="135"/>
      <c r="BE490" s="135"/>
      <c r="BF490" s="135"/>
      <c r="BG490" s="135"/>
      <c r="BH490" s="135"/>
      <c r="BI490" s="135"/>
      <c r="BJ490" s="135"/>
      <c r="BK490" s="135"/>
      <c r="BL490" s="135"/>
      <c r="BM490" s="135"/>
      <c r="BN490" s="135"/>
      <c r="BO490" s="135"/>
      <c r="BP490" s="135"/>
      <c r="BQ490" s="135"/>
      <c r="BR490" s="135"/>
      <c r="BS490" s="135"/>
      <c r="BT490" s="136"/>
      <c r="BU490" s="136"/>
      <c r="BV490" s="135"/>
      <c r="BW490" s="135"/>
      <c r="BX490" s="135"/>
      <c r="BY490" s="135"/>
      <c r="BZ490" s="135"/>
      <c r="CA490" s="135"/>
      <c r="CB490" s="135"/>
      <c r="CC490" s="135"/>
      <c r="CD490" s="135"/>
      <c r="CE490" s="135"/>
      <c r="CF490" s="135"/>
      <c r="CG490" s="135"/>
      <c r="CH490" s="135"/>
      <c r="CI490" s="135"/>
      <c r="CJ490" s="135"/>
      <c r="CK490" s="135"/>
      <c r="CL490" s="135"/>
      <c r="CM490" s="135"/>
      <c r="CN490" s="135"/>
      <c r="CO490" s="135"/>
      <c r="CP490" s="136"/>
      <c r="CQ490" s="136"/>
      <c r="CR490" s="135"/>
      <c r="CS490" s="135"/>
      <c r="CT490" s="135"/>
      <c r="CU490" s="135"/>
      <c r="CV490" s="135"/>
      <c r="CW490" s="135"/>
      <c r="CX490" s="135"/>
      <c r="CY490" s="135"/>
      <c r="CZ490" s="135"/>
      <c r="DA490" s="135"/>
      <c r="DB490" s="135"/>
      <c r="DC490" s="135"/>
      <c r="DD490" s="135"/>
      <c r="DE490" s="135"/>
      <c r="DF490" s="135"/>
      <c r="DG490" s="135"/>
      <c r="DH490" s="135"/>
      <c r="DI490" s="135"/>
      <c r="DJ490" s="135"/>
      <c r="DK490" s="135"/>
      <c r="DL490" s="135"/>
      <c r="DM490" s="135"/>
      <c r="DN490" s="135"/>
      <c r="DO490" s="135"/>
      <c r="DP490" s="135"/>
      <c r="DQ490" s="135"/>
      <c r="DR490" s="135"/>
      <c r="DS490" s="135"/>
      <c r="DT490" s="135"/>
      <c r="DU490" s="135"/>
      <c r="DV490" s="135"/>
      <c r="DW490" s="135"/>
      <c r="DX490" s="135"/>
      <c r="DY490" s="135"/>
      <c r="DZ490" s="135"/>
      <c r="EA490" s="135"/>
      <c r="EB490" s="135"/>
      <c r="EC490" s="135"/>
      <c r="ED490" s="135"/>
      <c r="EE490" s="135"/>
      <c r="EF490" s="135"/>
      <c r="EG490" s="135"/>
      <c r="EH490" s="135"/>
      <c r="EI490" s="135"/>
      <c r="EJ490" s="135"/>
      <c r="EK490" s="135"/>
      <c r="EL490" s="135"/>
      <c r="EM490" s="135"/>
      <c r="EN490" s="135"/>
    </row>
    <row r="491" spans="2:144" x14ac:dyDescent="0.25"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AV491" s="101"/>
      <c r="AW491" s="135"/>
      <c r="AX491" s="135"/>
      <c r="AY491" s="135"/>
      <c r="AZ491" s="135"/>
      <c r="BA491" s="135"/>
      <c r="BB491" s="135"/>
      <c r="BC491" s="135"/>
      <c r="BD491" s="135"/>
      <c r="BE491" s="135"/>
      <c r="BF491" s="135"/>
      <c r="BG491" s="135"/>
      <c r="BH491" s="135"/>
      <c r="BI491" s="135"/>
      <c r="BJ491" s="135"/>
      <c r="BK491" s="135"/>
      <c r="BL491" s="135"/>
      <c r="BM491" s="135"/>
      <c r="BN491" s="135"/>
      <c r="BO491" s="135"/>
      <c r="BP491" s="135"/>
      <c r="BQ491" s="135"/>
      <c r="BR491" s="135"/>
      <c r="BS491" s="135"/>
      <c r="BT491" s="136"/>
      <c r="BU491" s="136"/>
      <c r="BV491" s="135"/>
      <c r="BW491" s="135"/>
      <c r="BX491" s="135"/>
      <c r="BY491" s="135"/>
      <c r="BZ491" s="135"/>
      <c r="CA491" s="135"/>
      <c r="CB491" s="135"/>
      <c r="CC491" s="135"/>
      <c r="CD491" s="135"/>
      <c r="CE491" s="135"/>
      <c r="CF491" s="135"/>
      <c r="CG491" s="135"/>
      <c r="CH491" s="135"/>
      <c r="CI491" s="135"/>
      <c r="CJ491" s="135"/>
      <c r="CK491" s="135"/>
      <c r="CL491" s="135"/>
      <c r="CM491" s="135"/>
      <c r="CN491" s="135"/>
      <c r="CO491" s="135"/>
      <c r="CP491" s="136"/>
      <c r="CQ491" s="136"/>
      <c r="CR491" s="135"/>
      <c r="CS491" s="135"/>
      <c r="CT491" s="135"/>
      <c r="CU491" s="135"/>
      <c r="CV491" s="135"/>
      <c r="CW491" s="135"/>
      <c r="CX491" s="135"/>
      <c r="CY491" s="135"/>
      <c r="CZ491" s="135"/>
      <c r="DA491" s="135"/>
      <c r="DB491" s="135"/>
      <c r="DC491" s="135"/>
      <c r="DD491" s="135"/>
      <c r="DE491" s="135"/>
      <c r="DF491" s="135"/>
      <c r="DG491" s="135"/>
      <c r="DH491" s="135"/>
      <c r="DI491" s="135"/>
      <c r="DJ491" s="135"/>
      <c r="DK491" s="135"/>
      <c r="DL491" s="135"/>
      <c r="DM491" s="135"/>
      <c r="DN491" s="135"/>
      <c r="DO491" s="135"/>
      <c r="DP491" s="135"/>
      <c r="DQ491" s="135"/>
      <c r="DR491" s="135"/>
      <c r="DS491" s="135"/>
      <c r="DT491" s="135"/>
      <c r="DU491" s="135"/>
      <c r="DV491" s="135"/>
      <c r="DW491" s="135"/>
      <c r="DX491" s="135"/>
      <c r="DY491" s="135"/>
      <c r="DZ491" s="135"/>
      <c r="EA491" s="135"/>
      <c r="EB491" s="135"/>
      <c r="EC491" s="135"/>
      <c r="ED491" s="135"/>
      <c r="EE491" s="135"/>
      <c r="EF491" s="135"/>
      <c r="EG491" s="135"/>
      <c r="EH491" s="135"/>
      <c r="EI491" s="135"/>
      <c r="EJ491" s="135"/>
      <c r="EK491" s="135"/>
      <c r="EL491" s="135"/>
      <c r="EM491" s="135"/>
      <c r="EN491" s="135"/>
    </row>
    <row r="492" spans="2:144" x14ac:dyDescent="0.25"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AV492" s="101"/>
      <c r="AW492" s="135"/>
      <c r="AX492" s="135"/>
      <c r="AY492" s="135"/>
      <c r="AZ492" s="135"/>
      <c r="BA492" s="135"/>
      <c r="BB492" s="135"/>
      <c r="BC492" s="135"/>
      <c r="BD492" s="135"/>
      <c r="BE492" s="135"/>
      <c r="BF492" s="135"/>
      <c r="BG492" s="135"/>
      <c r="BH492" s="135"/>
      <c r="BI492" s="135"/>
      <c r="BJ492" s="135"/>
      <c r="BK492" s="135"/>
      <c r="BL492" s="135"/>
      <c r="BM492" s="135"/>
      <c r="BN492" s="135"/>
      <c r="BO492" s="135"/>
      <c r="BP492" s="135"/>
      <c r="BQ492" s="135"/>
      <c r="BR492" s="135"/>
      <c r="BS492" s="135"/>
      <c r="BT492" s="136"/>
      <c r="BU492" s="136"/>
      <c r="BV492" s="135"/>
      <c r="BW492" s="135"/>
      <c r="BX492" s="135"/>
      <c r="BY492" s="135"/>
      <c r="BZ492" s="135"/>
      <c r="CA492" s="135"/>
      <c r="CB492" s="135"/>
      <c r="CC492" s="135"/>
      <c r="CD492" s="135"/>
      <c r="CE492" s="135"/>
      <c r="CF492" s="135"/>
      <c r="CG492" s="135"/>
      <c r="CH492" s="135"/>
      <c r="CI492" s="135"/>
      <c r="CJ492" s="135"/>
      <c r="CK492" s="135"/>
      <c r="CL492" s="135"/>
      <c r="CM492" s="135"/>
      <c r="CN492" s="135"/>
      <c r="CO492" s="135"/>
      <c r="CP492" s="136"/>
      <c r="CQ492" s="136"/>
      <c r="CR492" s="135"/>
      <c r="CS492" s="135"/>
      <c r="CT492" s="135"/>
      <c r="CU492" s="135"/>
      <c r="CV492" s="135"/>
      <c r="CW492" s="135"/>
      <c r="CX492" s="135"/>
      <c r="CY492" s="135"/>
      <c r="CZ492" s="135"/>
      <c r="DA492" s="135"/>
      <c r="DB492" s="135"/>
      <c r="DC492" s="135"/>
      <c r="DD492" s="135"/>
      <c r="DE492" s="135"/>
      <c r="DF492" s="135"/>
      <c r="DG492" s="135"/>
      <c r="DH492" s="135"/>
      <c r="DI492" s="135"/>
      <c r="DJ492" s="135"/>
      <c r="DK492" s="135"/>
      <c r="DL492" s="135"/>
      <c r="DM492" s="135"/>
      <c r="DN492" s="135"/>
      <c r="DO492" s="135"/>
      <c r="DP492" s="135"/>
      <c r="DQ492" s="135"/>
      <c r="DR492" s="135"/>
      <c r="DS492" s="135"/>
      <c r="DT492" s="135"/>
      <c r="DU492" s="135"/>
      <c r="DV492" s="135"/>
      <c r="DW492" s="135"/>
      <c r="DX492" s="135"/>
      <c r="DY492" s="135"/>
      <c r="DZ492" s="135"/>
      <c r="EA492" s="135"/>
      <c r="EB492" s="135"/>
      <c r="EC492" s="135"/>
      <c r="ED492" s="135"/>
      <c r="EE492" s="135"/>
      <c r="EF492" s="135"/>
      <c r="EG492" s="135"/>
      <c r="EH492" s="135"/>
      <c r="EI492" s="135"/>
      <c r="EJ492" s="135"/>
      <c r="EK492" s="135"/>
      <c r="EL492" s="135"/>
      <c r="EM492" s="135"/>
      <c r="EN492" s="135"/>
    </row>
    <row r="493" spans="2:144" x14ac:dyDescent="0.25"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AV493" s="101"/>
      <c r="AW493" s="135"/>
      <c r="AX493" s="135"/>
      <c r="AY493" s="135"/>
      <c r="AZ493" s="135"/>
      <c r="BA493" s="135"/>
      <c r="BB493" s="135"/>
      <c r="BC493" s="135"/>
      <c r="BD493" s="135"/>
      <c r="BE493" s="135"/>
      <c r="BF493" s="135"/>
      <c r="BG493" s="135"/>
      <c r="BH493" s="135"/>
      <c r="BI493" s="135"/>
      <c r="BJ493" s="135"/>
      <c r="BK493" s="135"/>
      <c r="BL493" s="135"/>
      <c r="BM493" s="135"/>
      <c r="BN493" s="135"/>
      <c r="BO493" s="135"/>
      <c r="BP493" s="135"/>
      <c r="BQ493" s="135"/>
      <c r="BR493" s="135"/>
      <c r="BS493" s="135"/>
      <c r="BT493" s="136"/>
      <c r="BU493" s="136"/>
      <c r="BV493" s="135"/>
      <c r="BW493" s="135"/>
      <c r="BX493" s="135"/>
      <c r="BY493" s="135"/>
      <c r="BZ493" s="135"/>
      <c r="CA493" s="135"/>
      <c r="CB493" s="135"/>
      <c r="CC493" s="135"/>
      <c r="CD493" s="135"/>
      <c r="CE493" s="135"/>
      <c r="CF493" s="135"/>
      <c r="CG493" s="135"/>
      <c r="CH493" s="135"/>
      <c r="CI493" s="135"/>
      <c r="CJ493" s="135"/>
      <c r="CK493" s="135"/>
      <c r="CL493" s="135"/>
      <c r="CM493" s="135"/>
      <c r="CN493" s="135"/>
      <c r="CO493" s="135"/>
      <c r="CP493" s="136"/>
      <c r="CQ493" s="136"/>
      <c r="CR493" s="135"/>
      <c r="CS493" s="135"/>
      <c r="CT493" s="135"/>
      <c r="CU493" s="135"/>
      <c r="CV493" s="135"/>
      <c r="CW493" s="135"/>
      <c r="CX493" s="135"/>
      <c r="CY493" s="135"/>
      <c r="CZ493" s="135"/>
      <c r="DA493" s="135"/>
      <c r="DB493" s="135"/>
      <c r="DC493" s="135"/>
      <c r="DD493" s="135"/>
      <c r="DE493" s="135"/>
      <c r="DF493" s="135"/>
      <c r="DG493" s="135"/>
      <c r="DH493" s="135"/>
      <c r="DI493" s="135"/>
      <c r="DJ493" s="135"/>
      <c r="DK493" s="135"/>
      <c r="DL493" s="135"/>
      <c r="DM493" s="135"/>
      <c r="DN493" s="135"/>
      <c r="DO493" s="135"/>
      <c r="DP493" s="135"/>
      <c r="DQ493" s="135"/>
      <c r="DR493" s="135"/>
      <c r="DS493" s="135"/>
      <c r="DT493" s="135"/>
      <c r="DU493" s="135"/>
      <c r="DV493" s="135"/>
      <c r="DW493" s="135"/>
      <c r="DX493" s="135"/>
      <c r="DY493" s="135"/>
      <c r="DZ493" s="135"/>
      <c r="EA493" s="135"/>
      <c r="EB493" s="135"/>
      <c r="EC493" s="135"/>
      <c r="ED493" s="135"/>
      <c r="EE493" s="135"/>
      <c r="EF493" s="135"/>
      <c r="EG493" s="135"/>
      <c r="EH493" s="135"/>
      <c r="EI493" s="135"/>
      <c r="EJ493" s="135"/>
      <c r="EK493" s="135"/>
      <c r="EL493" s="135"/>
      <c r="EM493" s="135"/>
      <c r="EN493" s="135"/>
    </row>
    <row r="494" spans="2:144" x14ac:dyDescent="0.25"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AV494" s="101"/>
      <c r="AW494" s="135"/>
      <c r="AX494" s="135"/>
      <c r="AY494" s="135"/>
      <c r="AZ494" s="135"/>
      <c r="BA494" s="135"/>
      <c r="BB494" s="135"/>
      <c r="BC494" s="135"/>
      <c r="BD494" s="135"/>
      <c r="BE494" s="135"/>
      <c r="BF494" s="135"/>
      <c r="BG494" s="135"/>
      <c r="BH494" s="135"/>
      <c r="BI494" s="135"/>
      <c r="BJ494" s="135"/>
      <c r="BK494" s="135"/>
      <c r="BL494" s="135"/>
      <c r="BM494" s="135"/>
      <c r="BN494" s="135"/>
      <c r="BO494" s="135"/>
      <c r="BP494" s="135"/>
      <c r="BQ494" s="135"/>
      <c r="BR494" s="135"/>
      <c r="BS494" s="135"/>
      <c r="BT494" s="136"/>
      <c r="BU494" s="136"/>
      <c r="BV494" s="135"/>
      <c r="BW494" s="135"/>
      <c r="BX494" s="135"/>
      <c r="BY494" s="135"/>
      <c r="BZ494" s="135"/>
      <c r="CA494" s="135"/>
      <c r="CB494" s="135"/>
      <c r="CC494" s="135"/>
      <c r="CD494" s="135"/>
      <c r="CE494" s="135"/>
      <c r="CF494" s="135"/>
      <c r="CG494" s="135"/>
      <c r="CH494" s="135"/>
      <c r="CI494" s="135"/>
      <c r="CJ494" s="135"/>
      <c r="CK494" s="135"/>
      <c r="CL494" s="135"/>
      <c r="CM494" s="135"/>
      <c r="CN494" s="135"/>
      <c r="CO494" s="135"/>
      <c r="CP494" s="136"/>
      <c r="CQ494" s="136"/>
      <c r="CR494" s="135"/>
      <c r="CS494" s="135"/>
      <c r="CT494" s="135"/>
      <c r="CU494" s="135"/>
      <c r="CV494" s="135"/>
      <c r="CW494" s="135"/>
      <c r="CX494" s="135"/>
      <c r="CY494" s="135"/>
      <c r="CZ494" s="135"/>
      <c r="DA494" s="135"/>
      <c r="DB494" s="135"/>
      <c r="DC494" s="135"/>
      <c r="DD494" s="135"/>
      <c r="DE494" s="135"/>
      <c r="DF494" s="135"/>
      <c r="DG494" s="135"/>
      <c r="DH494" s="135"/>
      <c r="DI494" s="135"/>
      <c r="DJ494" s="135"/>
      <c r="DK494" s="135"/>
      <c r="DL494" s="135"/>
      <c r="DM494" s="135"/>
      <c r="DN494" s="135"/>
      <c r="DO494" s="135"/>
      <c r="DP494" s="135"/>
      <c r="DQ494" s="135"/>
      <c r="DR494" s="135"/>
      <c r="DS494" s="135"/>
      <c r="DT494" s="135"/>
      <c r="DU494" s="135"/>
      <c r="DV494" s="135"/>
      <c r="DW494" s="135"/>
      <c r="DX494" s="135"/>
      <c r="DY494" s="135"/>
      <c r="DZ494" s="135"/>
      <c r="EA494" s="135"/>
      <c r="EB494" s="135"/>
      <c r="EC494" s="135"/>
      <c r="ED494" s="135"/>
      <c r="EE494" s="135"/>
      <c r="EF494" s="135"/>
      <c r="EG494" s="135"/>
      <c r="EH494" s="135"/>
      <c r="EI494" s="135"/>
      <c r="EJ494" s="135"/>
      <c r="EK494" s="135"/>
      <c r="EL494" s="135"/>
      <c r="EM494" s="135"/>
      <c r="EN494" s="135"/>
    </row>
    <row r="495" spans="2:144" x14ac:dyDescent="0.25">
      <c r="B495" s="101"/>
      <c r="AW495" s="135"/>
      <c r="AX495" s="135"/>
      <c r="AY495" s="135"/>
      <c r="AZ495" s="135"/>
      <c r="BA495" s="135"/>
      <c r="BB495" s="135"/>
      <c r="BC495" s="135"/>
      <c r="BD495" s="135"/>
      <c r="BE495" s="135"/>
      <c r="BF495" s="135"/>
      <c r="BG495" s="135"/>
      <c r="BH495" s="135"/>
      <c r="BI495" s="135"/>
      <c r="BJ495" s="135"/>
      <c r="BK495" s="135"/>
      <c r="BL495" s="135"/>
      <c r="BM495" s="135"/>
      <c r="BN495" s="135"/>
      <c r="BO495" s="135"/>
      <c r="BP495" s="135"/>
      <c r="BQ495" s="135"/>
      <c r="BR495" s="135"/>
      <c r="BS495" s="135"/>
      <c r="BT495" s="136"/>
      <c r="BU495" s="136"/>
      <c r="BV495" s="135"/>
      <c r="BW495" s="135"/>
      <c r="BX495" s="135"/>
      <c r="BY495" s="135"/>
      <c r="BZ495" s="135"/>
      <c r="CA495" s="135"/>
      <c r="CB495" s="135"/>
      <c r="CC495" s="135"/>
      <c r="CD495" s="135"/>
      <c r="CE495" s="135"/>
      <c r="CF495" s="135"/>
      <c r="CG495" s="135"/>
      <c r="CH495" s="135"/>
      <c r="CI495" s="135"/>
      <c r="CJ495" s="135"/>
      <c r="CK495" s="135"/>
      <c r="CL495" s="135"/>
      <c r="CM495" s="135"/>
      <c r="CN495" s="135"/>
      <c r="CO495" s="135"/>
      <c r="CP495" s="136"/>
      <c r="CQ495" s="136"/>
      <c r="CR495" s="135"/>
      <c r="CS495" s="135"/>
      <c r="CT495" s="135"/>
      <c r="CU495" s="135"/>
      <c r="CV495" s="135"/>
      <c r="CW495" s="135"/>
      <c r="CX495" s="135"/>
      <c r="CY495" s="135"/>
      <c r="CZ495" s="135"/>
      <c r="DA495" s="135"/>
      <c r="DB495" s="135"/>
      <c r="DC495" s="135"/>
      <c r="DD495" s="135"/>
      <c r="DE495" s="135"/>
      <c r="DF495" s="135"/>
      <c r="DG495" s="135"/>
      <c r="DH495" s="135"/>
      <c r="DI495" s="135"/>
      <c r="DJ495" s="135"/>
      <c r="DK495" s="135"/>
      <c r="DL495" s="135"/>
      <c r="DM495" s="135"/>
      <c r="DN495" s="135"/>
      <c r="DO495" s="135"/>
      <c r="DP495" s="135"/>
      <c r="DQ495" s="135"/>
      <c r="DR495" s="135"/>
      <c r="DS495" s="135"/>
      <c r="DT495" s="135"/>
      <c r="DU495" s="135"/>
      <c r="DV495" s="135"/>
      <c r="DW495" s="135"/>
      <c r="DX495" s="135"/>
      <c r="DY495" s="135"/>
      <c r="DZ495" s="135"/>
      <c r="EA495" s="135"/>
      <c r="EB495" s="135"/>
      <c r="EC495" s="135"/>
      <c r="ED495" s="135"/>
      <c r="EE495" s="135"/>
      <c r="EF495" s="135"/>
      <c r="EG495" s="135"/>
      <c r="EH495" s="135"/>
      <c r="EI495" s="135"/>
      <c r="EJ495" s="135"/>
      <c r="EK495" s="135"/>
      <c r="EL495" s="135"/>
      <c r="EM495" s="135"/>
      <c r="EN495" s="135"/>
    </row>
    <row r="496" spans="2:144" x14ac:dyDescent="0.25">
      <c r="AW496" s="135"/>
      <c r="AX496" s="135"/>
      <c r="AY496" s="135"/>
      <c r="AZ496" s="135"/>
      <c r="BA496" s="135"/>
      <c r="BB496" s="135"/>
      <c r="BC496" s="135"/>
      <c r="BD496" s="135"/>
      <c r="BE496" s="135"/>
      <c r="BF496" s="135"/>
      <c r="BG496" s="135"/>
      <c r="BH496" s="135"/>
      <c r="BI496" s="135"/>
      <c r="BJ496" s="135"/>
      <c r="BK496" s="135"/>
      <c r="BL496" s="135"/>
      <c r="BM496" s="135"/>
      <c r="BN496" s="135"/>
      <c r="BO496" s="135"/>
      <c r="BP496" s="135"/>
      <c r="BQ496" s="135"/>
      <c r="BR496" s="135"/>
      <c r="BS496" s="135"/>
      <c r="BT496" s="136"/>
      <c r="BU496" s="136"/>
      <c r="BV496" s="135"/>
      <c r="BW496" s="135"/>
      <c r="BX496" s="135"/>
      <c r="BY496" s="135"/>
      <c r="BZ496" s="135"/>
      <c r="CA496" s="135"/>
      <c r="CB496" s="135"/>
      <c r="CC496" s="135"/>
      <c r="CD496" s="135"/>
      <c r="CE496" s="135"/>
      <c r="CF496" s="135"/>
      <c r="CG496" s="135"/>
      <c r="CH496" s="135"/>
      <c r="CI496" s="135"/>
      <c r="CJ496" s="135"/>
      <c r="CK496" s="135"/>
      <c r="CL496" s="135"/>
      <c r="CM496" s="135"/>
      <c r="CN496" s="135"/>
      <c r="CO496" s="135"/>
      <c r="CP496" s="136"/>
      <c r="CQ496" s="136"/>
      <c r="CR496" s="135"/>
      <c r="CS496" s="135"/>
      <c r="CT496" s="135"/>
      <c r="CU496" s="135"/>
      <c r="CV496" s="135"/>
      <c r="CW496" s="135"/>
      <c r="CX496" s="135"/>
      <c r="CY496" s="135"/>
      <c r="CZ496" s="135"/>
      <c r="DA496" s="135"/>
      <c r="DB496" s="135"/>
      <c r="DC496" s="135"/>
      <c r="DD496" s="135"/>
      <c r="DE496" s="135"/>
      <c r="DF496" s="135"/>
      <c r="DG496" s="135"/>
      <c r="DH496" s="135"/>
      <c r="DI496" s="135"/>
      <c r="DJ496" s="135"/>
      <c r="DK496" s="135"/>
      <c r="DL496" s="135"/>
      <c r="DM496" s="135"/>
      <c r="DN496" s="135"/>
      <c r="DO496" s="135"/>
      <c r="DP496" s="135"/>
      <c r="DQ496" s="135"/>
      <c r="DR496" s="135"/>
      <c r="DS496" s="135"/>
      <c r="DT496" s="135"/>
      <c r="DU496" s="135"/>
      <c r="DV496" s="135"/>
      <c r="DW496" s="135"/>
      <c r="DX496" s="135"/>
      <c r="DY496" s="135"/>
      <c r="DZ496" s="135"/>
      <c r="EA496" s="135"/>
      <c r="EB496" s="135"/>
      <c r="EC496" s="135"/>
      <c r="ED496" s="135"/>
      <c r="EE496" s="135"/>
      <c r="EF496" s="135"/>
      <c r="EG496" s="135"/>
      <c r="EH496" s="135"/>
      <c r="EI496" s="135"/>
      <c r="EJ496" s="135"/>
      <c r="EK496" s="135"/>
      <c r="EL496" s="135"/>
      <c r="EM496" s="135"/>
      <c r="EN496" s="135"/>
    </row>
    <row r="497" spans="49:144" x14ac:dyDescent="0.25">
      <c r="AW497" s="135"/>
      <c r="AX497" s="135"/>
      <c r="AY497" s="135"/>
      <c r="AZ497" s="135"/>
      <c r="BA497" s="135"/>
      <c r="BB497" s="135"/>
      <c r="BC497" s="135"/>
      <c r="BD497" s="135"/>
      <c r="BE497" s="135"/>
      <c r="BF497" s="135"/>
      <c r="BG497" s="135"/>
      <c r="BH497" s="135"/>
      <c r="BI497" s="135"/>
      <c r="BJ497" s="135"/>
      <c r="BK497" s="135"/>
      <c r="BL497" s="135"/>
      <c r="BM497" s="135"/>
      <c r="BN497" s="135"/>
      <c r="BO497" s="135"/>
      <c r="BP497" s="135"/>
      <c r="BQ497" s="135"/>
      <c r="BR497" s="135"/>
      <c r="BS497" s="135"/>
      <c r="BT497" s="136"/>
      <c r="BU497" s="136"/>
      <c r="BV497" s="135"/>
      <c r="BW497" s="135"/>
      <c r="BX497" s="135"/>
      <c r="BY497" s="135"/>
      <c r="BZ497" s="135"/>
      <c r="CA497" s="135"/>
      <c r="CB497" s="135"/>
      <c r="CC497" s="135"/>
      <c r="CD497" s="135"/>
      <c r="CE497" s="135"/>
      <c r="CF497" s="135"/>
      <c r="CG497" s="135"/>
      <c r="CH497" s="135"/>
      <c r="CI497" s="135"/>
      <c r="CJ497" s="135"/>
      <c r="CK497" s="135"/>
      <c r="CL497" s="135"/>
      <c r="CM497" s="135"/>
      <c r="CN497" s="135"/>
      <c r="CO497" s="135"/>
      <c r="CP497" s="136"/>
      <c r="CQ497" s="136"/>
      <c r="CR497" s="135"/>
      <c r="CS497" s="135"/>
      <c r="CT497" s="135"/>
      <c r="CU497" s="135"/>
      <c r="CV497" s="135"/>
      <c r="CW497" s="135"/>
      <c r="CX497" s="135"/>
      <c r="CY497" s="135"/>
      <c r="CZ497" s="135"/>
      <c r="DA497" s="135"/>
      <c r="DB497" s="135"/>
      <c r="DC497" s="135"/>
      <c r="DD497" s="135"/>
      <c r="DE497" s="135"/>
      <c r="DF497" s="135"/>
      <c r="DG497" s="135"/>
      <c r="DH497" s="135"/>
      <c r="DI497" s="135"/>
      <c r="DJ497" s="135"/>
      <c r="DK497" s="135"/>
      <c r="DL497" s="135"/>
      <c r="DM497" s="135"/>
      <c r="DN497" s="135"/>
      <c r="DO497" s="135"/>
      <c r="DP497" s="135"/>
      <c r="DQ497" s="135"/>
      <c r="DR497" s="135"/>
      <c r="DS497" s="135"/>
      <c r="DT497" s="135"/>
      <c r="DU497" s="135"/>
      <c r="DV497" s="135"/>
      <c r="DW497" s="135"/>
      <c r="DX497" s="135"/>
      <c r="DY497" s="135"/>
      <c r="DZ497" s="135"/>
      <c r="EA497" s="135"/>
      <c r="EB497" s="135"/>
      <c r="EC497" s="135"/>
      <c r="ED497" s="135"/>
      <c r="EE497" s="135"/>
      <c r="EF497" s="135"/>
      <c r="EG497" s="135"/>
      <c r="EH497" s="135"/>
      <c r="EI497" s="135"/>
      <c r="EJ497" s="135"/>
      <c r="EK497" s="135"/>
      <c r="EL497" s="135"/>
      <c r="EM497" s="135"/>
      <c r="EN497" s="135"/>
    </row>
    <row r="498" spans="49:144" x14ac:dyDescent="0.25">
      <c r="AW498" s="135"/>
      <c r="AX498" s="135"/>
      <c r="AY498" s="135"/>
      <c r="AZ498" s="135"/>
      <c r="BA498" s="135"/>
      <c r="BB498" s="135"/>
      <c r="BC498" s="135"/>
      <c r="BD498" s="135"/>
      <c r="BE498" s="135"/>
      <c r="BF498" s="135"/>
      <c r="BG498" s="135"/>
      <c r="BH498" s="135"/>
      <c r="BI498" s="135"/>
      <c r="BJ498" s="135"/>
      <c r="BK498" s="135"/>
      <c r="BL498" s="135"/>
      <c r="BM498" s="135"/>
      <c r="BN498" s="135"/>
      <c r="BO498" s="135"/>
      <c r="BP498" s="135"/>
      <c r="BQ498" s="135"/>
      <c r="BR498" s="135"/>
      <c r="BS498" s="135"/>
      <c r="BT498" s="136"/>
      <c r="BU498" s="136"/>
      <c r="BV498" s="135"/>
      <c r="BW498" s="135"/>
      <c r="BX498" s="135"/>
      <c r="BY498" s="135"/>
      <c r="BZ498" s="135"/>
      <c r="CA498" s="135"/>
      <c r="CB498" s="135"/>
      <c r="CC498" s="135"/>
      <c r="CD498" s="135"/>
      <c r="CE498" s="135"/>
      <c r="CF498" s="135"/>
      <c r="CG498" s="135"/>
      <c r="CH498" s="135"/>
      <c r="CI498" s="135"/>
      <c r="CJ498" s="135"/>
      <c r="CK498" s="135"/>
      <c r="CL498" s="135"/>
      <c r="CM498" s="135"/>
      <c r="CN498" s="135"/>
      <c r="CO498" s="135"/>
      <c r="CP498" s="136"/>
      <c r="CQ498" s="136"/>
      <c r="CR498" s="135"/>
      <c r="CS498" s="135"/>
      <c r="CT498" s="135"/>
      <c r="CU498" s="135"/>
      <c r="CV498" s="135"/>
      <c r="CW498" s="135"/>
      <c r="CX498" s="135"/>
      <c r="CY498" s="135"/>
      <c r="CZ498" s="135"/>
      <c r="DA498" s="135"/>
      <c r="DB498" s="135"/>
      <c r="DC498" s="135"/>
      <c r="DD498" s="135"/>
      <c r="DE498" s="135"/>
      <c r="DF498" s="135"/>
      <c r="DG498" s="135"/>
      <c r="DH498" s="135"/>
      <c r="DI498" s="135"/>
      <c r="DJ498" s="135"/>
      <c r="DK498" s="135"/>
      <c r="DL498" s="135"/>
      <c r="DM498" s="135"/>
      <c r="DN498" s="135"/>
      <c r="DO498" s="135"/>
      <c r="DP498" s="135"/>
      <c r="DQ498" s="135"/>
      <c r="DR498" s="135"/>
      <c r="DS498" s="135"/>
      <c r="DT498" s="135"/>
      <c r="DU498" s="135"/>
      <c r="DV498" s="135"/>
      <c r="DW498" s="135"/>
      <c r="DX498" s="135"/>
      <c r="DY498" s="135"/>
      <c r="DZ498" s="135"/>
      <c r="EA498" s="135"/>
      <c r="EB498" s="135"/>
      <c r="EC498" s="135"/>
      <c r="ED498" s="135"/>
      <c r="EE498" s="135"/>
      <c r="EF498" s="135"/>
      <c r="EG498" s="135"/>
      <c r="EH498" s="135"/>
      <c r="EI498" s="135"/>
      <c r="EJ498" s="135"/>
      <c r="EK498" s="135"/>
      <c r="EL498" s="135"/>
      <c r="EM498" s="135"/>
      <c r="EN498" s="135"/>
    </row>
    <row r="499" spans="49:144" x14ac:dyDescent="0.25">
      <c r="AW499" s="135"/>
      <c r="AX499" s="135"/>
      <c r="AY499" s="135"/>
      <c r="AZ499" s="135"/>
      <c r="BA499" s="135"/>
      <c r="BB499" s="135"/>
      <c r="BC499" s="135"/>
      <c r="BD499" s="135"/>
      <c r="BE499" s="135"/>
      <c r="BF499" s="135"/>
      <c r="BG499" s="135"/>
      <c r="BH499" s="135"/>
      <c r="BI499" s="135"/>
      <c r="BJ499" s="135"/>
      <c r="BK499" s="135"/>
      <c r="BL499" s="135"/>
      <c r="BM499" s="135"/>
      <c r="BN499" s="135"/>
      <c r="BO499" s="135"/>
      <c r="BP499" s="135"/>
      <c r="BQ499" s="135"/>
      <c r="BR499" s="135"/>
      <c r="BS499" s="135"/>
      <c r="BT499" s="136"/>
      <c r="BU499" s="136"/>
      <c r="BV499" s="135"/>
      <c r="BW499" s="135"/>
      <c r="BX499" s="135"/>
      <c r="BY499" s="135"/>
      <c r="BZ499" s="135"/>
      <c r="CA499" s="135"/>
      <c r="CB499" s="135"/>
      <c r="CC499" s="135"/>
      <c r="CD499" s="135"/>
      <c r="CE499" s="135"/>
      <c r="CF499" s="135"/>
      <c r="CG499" s="135"/>
      <c r="CH499" s="135"/>
      <c r="CI499" s="135"/>
      <c r="CJ499" s="135"/>
      <c r="CK499" s="135"/>
      <c r="CL499" s="135"/>
      <c r="CM499" s="135"/>
      <c r="CN499" s="135"/>
      <c r="CO499" s="135"/>
      <c r="CP499" s="136"/>
      <c r="CQ499" s="136"/>
      <c r="CR499" s="135"/>
      <c r="CS499" s="135"/>
      <c r="CT499" s="135"/>
      <c r="CU499" s="135"/>
      <c r="CV499" s="135"/>
      <c r="CW499" s="135"/>
      <c r="CX499" s="135"/>
      <c r="CY499" s="135"/>
      <c r="CZ499" s="135"/>
      <c r="DA499" s="135"/>
      <c r="DB499" s="135"/>
      <c r="DC499" s="135"/>
      <c r="DD499" s="135"/>
      <c r="DE499" s="135"/>
      <c r="DF499" s="135"/>
      <c r="DG499" s="135"/>
      <c r="DH499" s="135"/>
      <c r="DI499" s="135"/>
      <c r="DJ499" s="135"/>
      <c r="DK499" s="135"/>
      <c r="DL499" s="135"/>
      <c r="DM499" s="135"/>
      <c r="DN499" s="135"/>
      <c r="DO499" s="135"/>
      <c r="DP499" s="135"/>
      <c r="DQ499" s="135"/>
      <c r="DR499" s="135"/>
      <c r="DS499" s="135"/>
      <c r="DT499" s="135"/>
      <c r="DU499" s="135"/>
      <c r="DV499" s="135"/>
      <c r="DW499" s="135"/>
      <c r="DX499" s="135"/>
      <c r="DY499" s="135"/>
      <c r="DZ499" s="135"/>
      <c r="EA499" s="135"/>
      <c r="EB499" s="135"/>
      <c r="EC499" s="135"/>
      <c r="ED499" s="135"/>
      <c r="EE499" s="135"/>
      <c r="EF499" s="135"/>
      <c r="EG499" s="135"/>
      <c r="EH499" s="135"/>
      <c r="EI499" s="135"/>
      <c r="EJ499" s="135"/>
      <c r="EK499" s="135"/>
      <c r="EL499" s="135"/>
      <c r="EM499" s="135"/>
      <c r="EN499" s="135"/>
    </row>
    <row r="500" spans="49:144" x14ac:dyDescent="0.25">
      <c r="AW500" s="135"/>
      <c r="AX500" s="135"/>
      <c r="AY500" s="135"/>
      <c r="AZ500" s="135"/>
      <c r="BA500" s="135"/>
      <c r="BB500" s="135"/>
      <c r="BC500" s="135"/>
      <c r="BD500" s="135"/>
      <c r="BE500" s="135"/>
      <c r="BF500" s="135"/>
      <c r="BG500" s="135"/>
      <c r="BH500" s="135"/>
      <c r="BI500" s="135"/>
      <c r="BJ500" s="135"/>
      <c r="BK500" s="135"/>
      <c r="BL500" s="135"/>
      <c r="BM500" s="135"/>
      <c r="BN500" s="135"/>
      <c r="BO500" s="135"/>
      <c r="BP500" s="135"/>
      <c r="BQ500" s="135"/>
      <c r="BR500" s="135"/>
      <c r="BS500" s="135"/>
      <c r="BT500" s="136"/>
      <c r="BU500" s="136"/>
      <c r="BV500" s="135"/>
      <c r="BW500" s="135"/>
      <c r="BX500" s="135"/>
      <c r="BY500" s="135"/>
      <c r="BZ500" s="135"/>
      <c r="CA500" s="135"/>
      <c r="CB500" s="135"/>
      <c r="CC500" s="135"/>
      <c r="CD500" s="135"/>
      <c r="CE500" s="135"/>
      <c r="CF500" s="135"/>
      <c r="CG500" s="135"/>
      <c r="CH500" s="135"/>
      <c r="CI500" s="135"/>
      <c r="CJ500" s="135"/>
      <c r="CK500" s="135"/>
      <c r="CL500" s="135"/>
      <c r="CM500" s="135"/>
      <c r="CN500" s="135"/>
      <c r="CO500" s="135"/>
      <c r="CP500" s="136"/>
      <c r="CQ500" s="136"/>
      <c r="CR500" s="135"/>
      <c r="CS500" s="135"/>
      <c r="CT500" s="135"/>
      <c r="CU500" s="135"/>
      <c r="CV500" s="135"/>
      <c r="CW500" s="135"/>
      <c r="CX500" s="135"/>
      <c r="CY500" s="135"/>
      <c r="CZ500" s="135"/>
      <c r="DA500" s="135"/>
      <c r="DB500" s="135"/>
      <c r="DC500" s="135"/>
      <c r="DD500" s="135"/>
      <c r="DE500" s="135"/>
      <c r="DF500" s="135"/>
      <c r="DG500" s="135"/>
      <c r="DH500" s="135"/>
      <c r="DI500" s="135"/>
      <c r="DJ500" s="135"/>
      <c r="DK500" s="135"/>
      <c r="DL500" s="135"/>
      <c r="DM500" s="135"/>
      <c r="DN500" s="135"/>
      <c r="DO500" s="135"/>
      <c r="DP500" s="135"/>
      <c r="DQ500" s="135"/>
      <c r="DR500" s="135"/>
      <c r="DS500" s="135"/>
      <c r="DT500" s="135"/>
      <c r="DU500" s="135"/>
      <c r="DV500" s="135"/>
      <c r="DW500" s="135"/>
      <c r="DX500" s="135"/>
      <c r="DY500" s="135"/>
      <c r="DZ500" s="135"/>
      <c r="EA500" s="135"/>
      <c r="EB500" s="135"/>
      <c r="EC500" s="135"/>
      <c r="ED500" s="135"/>
      <c r="EE500" s="135"/>
      <c r="EF500" s="135"/>
      <c r="EG500" s="135"/>
      <c r="EH500" s="135"/>
      <c r="EI500" s="135"/>
      <c r="EJ500" s="135"/>
      <c r="EK500" s="135"/>
      <c r="EL500" s="135"/>
      <c r="EM500" s="135"/>
      <c r="EN500" s="135"/>
    </row>
    <row r="501" spans="49:144" x14ac:dyDescent="0.25">
      <c r="AW501" s="135"/>
      <c r="AX501" s="135"/>
      <c r="AY501" s="135"/>
      <c r="AZ501" s="135"/>
      <c r="BA501" s="135"/>
      <c r="BB501" s="135"/>
      <c r="BC501" s="135"/>
      <c r="BD501" s="135"/>
      <c r="BE501" s="135"/>
      <c r="BF501" s="135"/>
      <c r="BG501" s="135"/>
      <c r="BH501" s="135"/>
      <c r="BI501" s="135"/>
      <c r="BJ501" s="135"/>
      <c r="BK501" s="135"/>
      <c r="BL501" s="135"/>
      <c r="BM501" s="135"/>
      <c r="BN501" s="135"/>
      <c r="BO501" s="135"/>
      <c r="BP501" s="135"/>
      <c r="BQ501" s="135"/>
      <c r="BR501" s="135"/>
      <c r="BS501" s="135"/>
      <c r="BT501" s="136"/>
      <c r="BU501" s="136"/>
      <c r="BV501" s="135"/>
      <c r="BW501" s="135"/>
      <c r="BX501" s="135"/>
      <c r="BY501" s="135"/>
      <c r="BZ501" s="135"/>
      <c r="CA501" s="135"/>
      <c r="CB501" s="135"/>
      <c r="CC501" s="135"/>
      <c r="CD501" s="135"/>
      <c r="CE501" s="135"/>
      <c r="CF501" s="135"/>
      <c r="CG501" s="135"/>
      <c r="CH501" s="135"/>
      <c r="CI501" s="135"/>
      <c r="CJ501" s="135"/>
      <c r="CK501" s="135"/>
      <c r="CL501" s="135"/>
      <c r="CM501" s="135"/>
      <c r="CN501" s="135"/>
      <c r="CO501" s="135"/>
      <c r="CP501" s="136"/>
      <c r="CQ501" s="136"/>
      <c r="CR501" s="135"/>
      <c r="CS501" s="135"/>
      <c r="CT501" s="135"/>
      <c r="CU501" s="135"/>
      <c r="CV501" s="135"/>
      <c r="CW501" s="135"/>
      <c r="CX501" s="135"/>
      <c r="CY501" s="135"/>
      <c r="CZ501" s="135"/>
      <c r="DA501" s="135"/>
      <c r="DB501" s="135"/>
      <c r="DC501" s="135"/>
      <c r="DD501" s="135"/>
      <c r="DE501" s="135"/>
      <c r="DF501" s="135"/>
      <c r="DG501" s="135"/>
      <c r="DH501" s="135"/>
      <c r="DI501" s="135"/>
      <c r="DJ501" s="135"/>
      <c r="DK501" s="135"/>
      <c r="DL501" s="135"/>
      <c r="DM501" s="135"/>
      <c r="DN501" s="135"/>
      <c r="DO501" s="135"/>
      <c r="DP501" s="135"/>
      <c r="DQ501" s="135"/>
      <c r="DR501" s="135"/>
      <c r="DS501" s="135"/>
      <c r="DT501" s="135"/>
      <c r="DU501" s="135"/>
      <c r="DV501" s="135"/>
      <c r="DW501" s="135"/>
      <c r="DX501" s="135"/>
      <c r="DY501" s="135"/>
      <c r="DZ501" s="135"/>
      <c r="EA501" s="135"/>
      <c r="EB501" s="135"/>
      <c r="EC501" s="135"/>
      <c r="ED501" s="135"/>
      <c r="EE501" s="135"/>
      <c r="EF501" s="135"/>
      <c r="EG501" s="135"/>
      <c r="EH501" s="135"/>
      <c r="EI501" s="135"/>
      <c r="EJ501" s="135"/>
      <c r="EK501" s="135"/>
      <c r="EL501" s="135"/>
      <c r="EM501" s="135"/>
      <c r="EN501" s="135"/>
    </row>
    <row r="502" spans="49:144" x14ac:dyDescent="0.25">
      <c r="AW502" s="135"/>
      <c r="AX502" s="135"/>
      <c r="AY502" s="135"/>
      <c r="AZ502" s="135"/>
      <c r="BA502" s="135"/>
      <c r="BB502" s="135"/>
      <c r="BC502" s="135"/>
      <c r="BD502" s="135"/>
      <c r="BE502" s="135"/>
      <c r="BF502" s="135"/>
      <c r="BG502" s="135"/>
      <c r="BH502" s="135"/>
      <c r="BI502" s="135"/>
      <c r="BJ502" s="135"/>
      <c r="BK502" s="135"/>
      <c r="BL502" s="135"/>
      <c r="BM502" s="135"/>
      <c r="BN502" s="135"/>
      <c r="BO502" s="135"/>
      <c r="BP502" s="135"/>
      <c r="BQ502" s="135"/>
      <c r="BR502" s="135"/>
      <c r="BS502" s="135"/>
      <c r="BT502" s="136"/>
      <c r="BU502" s="136"/>
      <c r="BV502" s="135"/>
      <c r="BW502" s="135"/>
      <c r="BX502" s="135"/>
      <c r="BY502" s="135"/>
      <c r="BZ502" s="135"/>
      <c r="CA502" s="135"/>
      <c r="CB502" s="135"/>
      <c r="CC502" s="135"/>
      <c r="CD502" s="135"/>
      <c r="CE502" s="135"/>
      <c r="CF502" s="135"/>
      <c r="CG502" s="135"/>
      <c r="CH502" s="135"/>
      <c r="CI502" s="135"/>
      <c r="CJ502" s="135"/>
      <c r="CK502" s="135"/>
      <c r="CL502" s="135"/>
      <c r="CM502" s="135"/>
      <c r="CN502" s="135"/>
      <c r="CO502" s="135"/>
      <c r="CP502" s="136"/>
      <c r="CQ502" s="136"/>
      <c r="CR502" s="135"/>
      <c r="CS502" s="135"/>
      <c r="CT502" s="135"/>
      <c r="CU502" s="135"/>
      <c r="CV502" s="135"/>
      <c r="CW502" s="135"/>
      <c r="CX502" s="135"/>
      <c r="CY502" s="135"/>
      <c r="CZ502" s="135"/>
      <c r="DA502" s="135"/>
      <c r="DB502" s="135"/>
      <c r="DC502" s="135"/>
      <c r="DD502" s="135"/>
      <c r="DE502" s="135"/>
      <c r="DF502" s="135"/>
      <c r="DG502" s="135"/>
      <c r="DH502" s="135"/>
      <c r="DI502" s="135"/>
      <c r="DJ502" s="135"/>
      <c r="DK502" s="135"/>
      <c r="DL502" s="135"/>
      <c r="DM502" s="135"/>
      <c r="DN502" s="135"/>
      <c r="DO502" s="135"/>
      <c r="DP502" s="135"/>
      <c r="DQ502" s="135"/>
      <c r="DR502" s="135"/>
      <c r="DS502" s="135"/>
      <c r="DT502" s="135"/>
      <c r="DU502" s="135"/>
      <c r="DV502" s="135"/>
      <c r="DW502" s="135"/>
      <c r="DX502" s="135"/>
      <c r="DY502" s="135"/>
      <c r="DZ502" s="135"/>
      <c r="EA502" s="135"/>
      <c r="EB502" s="135"/>
      <c r="EC502" s="135"/>
      <c r="ED502" s="135"/>
      <c r="EE502" s="135"/>
      <c r="EF502" s="135"/>
      <c r="EG502" s="135"/>
      <c r="EH502" s="135"/>
      <c r="EI502" s="135"/>
      <c r="EJ502" s="135"/>
      <c r="EK502" s="135"/>
      <c r="EL502" s="135"/>
      <c r="EM502" s="135"/>
      <c r="EN502" s="135"/>
    </row>
    <row r="503" spans="49:144" x14ac:dyDescent="0.25">
      <c r="AW503" s="135"/>
      <c r="AX503" s="135"/>
      <c r="AY503" s="135"/>
      <c r="AZ503" s="135"/>
      <c r="BA503" s="135"/>
      <c r="BB503" s="135"/>
      <c r="BC503" s="135"/>
      <c r="BD503" s="135"/>
      <c r="BE503" s="135"/>
      <c r="BF503" s="135"/>
      <c r="BG503" s="135"/>
      <c r="BH503" s="135"/>
      <c r="BI503" s="135"/>
      <c r="BJ503" s="135"/>
      <c r="BK503" s="135"/>
      <c r="BL503" s="135"/>
      <c r="BM503" s="135"/>
      <c r="BN503" s="135"/>
      <c r="BO503" s="135"/>
      <c r="BP503" s="135"/>
      <c r="BQ503" s="135"/>
      <c r="BR503" s="135"/>
      <c r="BS503" s="135"/>
      <c r="BT503" s="136"/>
      <c r="BU503" s="136"/>
      <c r="BV503" s="135"/>
      <c r="BW503" s="135"/>
      <c r="BX503" s="135"/>
      <c r="BY503" s="135"/>
      <c r="BZ503" s="135"/>
      <c r="CA503" s="135"/>
      <c r="CB503" s="135"/>
      <c r="CC503" s="135"/>
      <c r="CD503" s="135"/>
      <c r="CE503" s="135"/>
      <c r="CF503" s="135"/>
      <c r="CG503" s="135"/>
      <c r="CH503" s="135"/>
      <c r="CI503" s="135"/>
      <c r="CJ503" s="135"/>
      <c r="CK503" s="135"/>
      <c r="CL503" s="135"/>
      <c r="CM503" s="135"/>
      <c r="CN503" s="135"/>
      <c r="CO503" s="135"/>
      <c r="CP503" s="136"/>
      <c r="CQ503" s="136"/>
      <c r="CR503" s="135"/>
      <c r="CS503" s="135"/>
      <c r="CT503" s="135"/>
      <c r="CU503" s="135"/>
      <c r="CV503" s="135"/>
      <c r="CW503" s="135"/>
      <c r="CX503" s="135"/>
      <c r="CY503" s="135"/>
      <c r="CZ503" s="135"/>
      <c r="DA503" s="135"/>
      <c r="DB503" s="135"/>
      <c r="DC503" s="135"/>
      <c r="DD503" s="135"/>
      <c r="DE503" s="135"/>
      <c r="DF503" s="135"/>
      <c r="DG503" s="135"/>
      <c r="DH503" s="135"/>
      <c r="DI503" s="135"/>
      <c r="DJ503" s="135"/>
      <c r="DK503" s="135"/>
      <c r="DL503" s="135"/>
      <c r="DM503" s="135"/>
      <c r="DN503" s="135"/>
      <c r="DO503" s="135"/>
      <c r="DP503" s="135"/>
      <c r="DQ503" s="135"/>
      <c r="DR503" s="135"/>
      <c r="DS503" s="135"/>
      <c r="DT503" s="135"/>
      <c r="DU503" s="135"/>
      <c r="DV503" s="135"/>
      <c r="DW503" s="135"/>
      <c r="DX503" s="135"/>
      <c r="DY503" s="135"/>
      <c r="DZ503" s="135"/>
      <c r="EA503" s="135"/>
      <c r="EB503" s="135"/>
      <c r="EC503" s="135"/>
      <c r="ED503" s="135"/>
      <c r="EE503" s="135"/>
      <c r="EF503" s="135"/>
      <c r="EG503" s="135"/>
      <c r="EH503" s="135"/>
      <c r="EI503" s="135"/>
      <c r="EJ503" s="135"/>
      <c r="EK503" s="135"/>
      <c r="EL503" s="135"/>
      <c r="EM503" s="135"/>
      <c r="EN503" s="135"/>
    </row>
    <row r="504" spans="49:144" x14ac:dyDescent="0.25">
      <c r="AW504" s="135"/>
      <c r="AX504" s="135"/>
      <c r="AY504" s="135"/>
      <c r="AZ504" s="135"/>
      <c r="BA504" s="135"/>
      <c r="BB504" s="135"/>
      <c r="BC504" s="135"/>
      <c r="BD504" s="135"/>
      <c r="BE504" s="135"/>
      <c r="BF504" s="135"/>
      <c r="BG504" s="135"/>
      <c r="BH504" s="135"/>
      <c r="BI504" s="135"/>
      <c r="BJ504" s="135"/>
      <c r="BK504" s="135"/>
      <c r="BL504" s="135"/>
      <c r="BM504" s="135"/>
      <c r="BN504" s="135"/>
      <c r="BO504" s="135"/>
      <c r="BP504" s="135"/>
      <c r="BQ504" s="135"/>
      <c r="BR504" s="135"/>
      <c r="BS504" s="135"/>
      <c r="BT504" s="136"/>
      <c r="BU504" s="136"/>
      <c r="BV504" s="135"/>
      <c r="BW504" s="135"/>
      <c r="BX504" s="135"/>
      <c r="BY504" s="135"/>
      <c r="BZ504" s="135"/>
      <c r="CA504" s="135"/>
      <c r="CB504" s="135"/>
      <c r="CC504" s="135"/>
      <c r="CD504" s="135"/>
      <c r="CE504" s="135"/>
      <c r="CF504" s="135"/>
      <c r="CG504" s="135"/>
      <c r="CH504" s="135"/>
      <c r="CI504" s="135"/>
      <c r="CJ504" s="135"/>
      <c r="CK504" s="135"/>
      <c r="CL504" s="135"/>
      <c r="CM504" s="135"/>
      <c r="CN504" s="135"/>
      <c r="CO504" s="135"/>
      <c r="CP504" s="136"/>
      <c r="CQ504" s="136"/>
      <c r="CR504" s="135"/>
      <c r="CS504" s="135"/>
      <c r="CT504" s="135"/>
      <c r="CU504" s="135"/>
      <c r="CV504" s="135"/>
      <c r="CW504" s="135"/>
      <c r="CX504" s="135"/>
      <c r="CY504" s="135"/>
      <c r="CZ504" s="135"/>
      <c r="DA504" s="135"/>
      <c r="DB504" s="135"/>
      <c r="DC504" s="135"/>
      <c r="DD504" s="135"/>
      <c r="DE504" s="135"/>
      <c r="DF504" s="135"/>
      <c r="DG504" s="135"/>
      <c r="DH504" s="135"/>
      <c r="DI504" s="135"/>
      <c r="DJ504" s="135"/>
      <c r="DK504" s="135"/>
      <c r="DL504" s="135"/>
      <c r="DM504" s="135"/>
      <c r="DN504" s="135"/>
      <c r="DO504" s="135"/>
      <c r="DP504" s="135"/>
      <c r="DQ504" s="135"/>
      <c r="DR504" s="135"/>
      <c r="DS504" s="135"/>
      <c r="DT504" s="135"/>
      <c r="DU504" s="135"/>
      <c r="DV504" s="135"/>
      <c r="DW504" s="135"/>
      <c r="DX504" s="135"/>
      <c r="DY504" s="135"/>
      <c r="DZ504" s="135"/>
      <c r="EA504" s="135"/>
      <c r="EB504" s="135"/>
      <c r="EC504" s="135"/>
      <c r="ED504" s="135"/>
      <c r="EE504" s="135"/>
      <c r="EF504" s="135"/>
      <c r="EG504" s="135"/>
      <c r="EH504" s="135"/>
      <c r="EI504" s="135"/>
      <c r="EJ504" s="135"/>
      <c r="EK504" s="135"/>
      <c r="EL504" s="135"/>
      <c r="EM504" s="135"/>
      <c r="EN504" s="135"/>
    </row>
    <row r="505" spans="49:144" x14ac:dyDescent="0.25">
      <c r="AW505" s="135"/>
      <c r="AX505" s="135"/>
      <c r="AY505" s="135"/>
      <c r="AZ505" s="135"/>
      <c r="BA505" s="135"/>
      <c r="BB505" s="135"/>
      <c r="BC505" s="135"/>
      <c r="BD505" s="135"/>
      <c r="BE505" s="135"/>
      <c r="BF505" s="135"/>
      <c r="BG505" s="135"/>
      <c r="BH505" s="135"/>
      <c r="BI505" s="135"/>
      <c r="BJ505" s="135"/>
      <c r="BK505" s="135"/>
      <c r="BL505" s="135"/>
      <c r="BM505" s="135"/>
      <c r="BN505" s="135"/>
      <c r="BO505" s="135"/>
      <c r="BP505" s="135"/>
      <c r="BQ505" s="135"/>
      <c r="BR505" s="135"/>
      <c r="BS505" s="135"/>
      <c r="BT505" s="136"/>
      <c r="BU505" s="136"/>
      <c r="BV505" s="135"/>
      <c r="BW505" s="135"/>
      <c r="BX505" s="135"/>
      <c r="BY505" s="135"/>
      <c r="BZ505" s="135"/>
      <c r="CA505" s="135"/>
      <c r="CB505" s="135"/>
      <c r="CC505" s="135"/>
      <c r="CD505" s="135"/>
      <c r="CE505" s="135"/>
      <c r="CF505" s="135"/>
      <c r="CG505" s="135"/>
      <c r="CH505" s="135"/>
      <c r="CI505" s="135"/>
      <c r="CJ505" s="135"/>
      <c r="CK505" s="135"/>
      <c r="CL505" s="135"/>
      <c r="CM505" s="135"/>
      <c r="CN505" s="135"/>
      <c r="CO505" s="135"/>
      <c r="CP505" s="136"/>
      <c r="CQ505" s="136"/>
      <c r="CR505" s="135"/>
      <c r="CS505" s="135"/>
      <c r="CT505" s="135"/>
      <c r="CU505" s="135"/>
      <c r="CV505" s="135"/>
      <c r="CW505" s="135"/>
      <c r="CX505" s="135"/>
      <c r="CY505" s="135"/>
      <c r="CZ505" s="135"/>
      <c r="DA505" s="135"/>
      <c r="DB505" s="135"/>
      <c r="DC505" s="135"/>
      <c r="DD505" s="135"/>
      <c r="DE505" s="135"/>
      <c r="DF505" s="135"/>
      <c r="DG505" s="135"/>
      <c r="DH505" s="135"/>
      <c r="DI505" s="135"/>
      <c r="DJ505" s="135"/>
      <c r="DK505" s="135"/>
      <c r="DL505" s="135"/>
      <c r="DM505" s="135"/>
      <c r="DN505" s="135"/>
      <c r="DO505" s="135"/>
      <c r="DP505" s="135"/>
      <c r="DQ505" s="135"/>
      <c r="DR505" s="135"/>
      <c r="DS505" s="135"/>
      <c r="DT505" s="135"/>
      <c r="DU505" s="135"/>
      <c r="DV505" s="135"/>
      <c r="DW505" s="135"/>
      <c r="DX505" s="135"/>
      <c r="DY505" s="135"/>
      <c r="DZ505" s="135"/>
      <c r="EA505" s="135"/>
      <c r="EB505" s="135"/>
      <c r="EC505" s="135"/>
      <c r="ED505" s="135"/>
      <c r="EE505" s="135"/>
      <c r="EF505" s="135"/>
      <c r="EG505" s="135"/>
      <c r="EH505" s="135"/>
      <c r="EI505" s="135"/>
      <c r="EJ505" s="135"/>
      <c r="EK505" s="135"/>
      <c r="EL505" s="135"/>
      <c r="EM505" s="135"/>
      <c r="EN505" s="135"/>
    </row>
    <row r="506" spans="49:144" x14ac:dyDescent="0.25">
      <c r="AW506" s="135"/>
      <c r="AX506" s="135"/>
      <c r="AY506" s="135"/>
      <c r="AZ506" s="135"/>
      <c r="BA506" s="135"/>
      <c r="BB506" s="135"/>
      <c r="BC506" s="135"/>
      <c r="BD506" s="135"/>
      <c r="BE506" s="135"/>
      <c r="BF506" s="135"/>
      <c r="BG506" s="135"/>
      <c r="BH506" s="135"/>
      <c r="BI506" s="135"/>
      <c r="BJ506" s="135"/>
      <c r="BK506" s="135"/>
      <c r="BL506" s="135"/>
      <c r="BM506" s="135"/>
      <c r="BN506" s="135"/>
      <c r="BO506" s="135"/>
      <c r="BP506" s="135"/>
      <c r="BQ506" s="135"/>
      <c r="BR506" s="135"/>
      <c r="BS506" s="135"/>
      <c r="BT506" s="136"/>
      <c r="BU506" s="136"/>
      <c r="BV506" s="135"/>
      <c r="BW506" s="135"/>
      <c r="BX506" s="135"/>
      <c r="BY506" s="135"/>
      <c r="BZ506" s="135"/>
      <c r="CA506" s="135"/>
      <c r="CB506" s="135"/>
      <c r="CC506" s="135"/>
      <c r="CD506" s="135"/>
      <c r="CE506" s="135"/>
      <c r="CF506" s="135"/>
      <c r="CG506" s="135"/>
      <c r="CH506" s="135"/>
      <c r="CI506" s="135"/>
      <c r="CJ506" s="135"/>
      <c r="CK506" s="135"/>
      <c r="CL506" s="135"/>
      <c r="CM506" s="135"/>
      <c r="CN506" s="135"/>
      <c r="CO506" s="135"/>
      <c r="CP506" s="136"/>
      <c r="CQ506" s="136"/>
      <c r="CR506" s="135"/>
      <c r="CS506" s="135"/>
      <c r="CT506" s="135"/>
      <c r="CU506" s="135"/>
      <c r="CV506" s="135"/>
      <c r="CW506" s="135"/>
      <c r="CX506" s="135"/>
      <c r="CY506" s="135"/>
      <c r="CZ506" s="135"/>
      <c r="DA506" s="135"/>
      <c r="DB506" s="135"/>
      <c r="DC506" s="135"/>
      <c r="DD506" s="135"/>
      <c r="DE506" s="135"/>
      <c r="DF506" s="135"/>
      <c r="DG506" s="135"/>
      <c r="DH506" s="135"/>
      <c r="DI506" s="135"/>
      <c r="DJ506" s="135"/>
      <c r="DK506" s="135"/>
      <c r="DL506" s="135"/>
      <c r="DM506" s="135"/>
      <c r="DN506" s="135"/>
      <c r="DO506" s="135"/>
      <c r="DP506" s="135"/>
      <c r="DQ506" s="135"/>
      <c r="DR506" s="135"/>
      <c r="DS506" s="135"/>
      <c r="DT506" s="135"/>
      <c r="DU506" s="135"/>
      <c r="DV506" s="135"/>
      <c r="DW506" s="135"/>
      <c r="DX506" s="135"/>
      <c r="DY506" s="135"/>
      <c r="DZ506" s="135"/>
      <c r="EA506" s="135"/>
      <c r="EB506" s="135"/>
      <c r="EC506" s="135"/>
      <c r="ED506" s="135"/>
      <c r="EE506" s="135"/>
      <c r="EF506" s="135"/>
      <c r="EG506" s="135"/>
      <c r="EH506" s="135"/>
      <c r="EI506" s="135"/>
      <c r="EJ506" s="135"/>
      <c r="EK506" s="135"/>
      <c r="EL506" s="135"/>
      <c r="EM506" s="135"/>
      <c r="EN506" s="135"/>
    </row>
    <row r="507" spans="49:144" x14ac:dyDescent="0.25">
      <c r="AW507" s="135"/>
      <c r="AX507" s="135"/>
      <c r="AY507" s="135"/>
      <c r="AZ507" s="135"/>
      <c r="BA507" s="135"/>
      <c r="BB507" s="135"/>
      <c r="BC507" s="135"/>
      <c r="BD507" s="135"/>
      <c r="BE507" s="135"/>
      <c r="BF507" s="135"/>
      <c r="BG507" s="135"/>
      <c r="BH507" s="135"/>
      <c r="BI507" s="135"/>
      <c r="BJ507" s="135"/>
      <c r="BK507" s="135"/>
      <c r="BL507" s="135"/>
      <c r="BM507" s="135"/>
      <c r="BN507" s="135"/>
      <c r="BO507" s="135"/>
      <c r="BP507" s="135"/>
      <c r="BQ507" s="135"/>
      <c r="BR507" s="135"/>
      <c r="BS507" s="135"/>
      <c r="BT507" s="136"/>
      <c r="BU507" s="136"/>
      <c r="BV507" s="135"/>
      <c r="BW507" s="135"/>
      <c r="BX507" s="135"/>
      <c r="BY507" s="135"/>
      <c r="BZ507" s="135"/>
      <c r="CA507" s="135"/>
      <c r="CB507" s="135"/>
      <c r="CC507" s="135"/>
      <c r="CD507" s="135"/>
      <c r="CE507" s="135"/>
      <c r="CF507" s="135"/>
      <c r="CG507" s="135"/>
      <c r="CH507" s="135"/>
      <c r="CI507" s="135"/>
      <c r="CJ507" s="135"/>
      <c r="CK507" s="135"/>
      <c r="CL507" s="135"/>
      <c r="CM507" s="135"/>
      <c r="CN507" s="135"/>
      <c r="CO507" s="135"/>
      <c r="CP507" s="136"/>
      <c r="CQ507" s="136"/>
      <c r="CR507" s="135"/>
      <c r="CS507" s="135"/>
      <c r="CT507" s="135"/>
      <c r="CU507" s="135"/>
      <c r="CV507" s="135"/>
      <c r="CW507" s="135"/>
      <c r="CX507" s="135"/>
      <c r="CY507" s="135"/>
      <c r="CZ507" s="135"/>
      <c r="DA507" s="135"/>
      <c r="DB507" s="135"/>
      <c r="DC507" s="135"/>
      <c r="DD507" s="135"/>
      <c r="DE507" s="135"/>
      <c r="DF507" s="135"/>
      <c r="DG507" s="135"/>
      <c r="DH507" s="135"/>
      <c r="DI507" s="135"/>
      <c r="DJ507" s="135"/>
      <c r="DK507" s="135"/>
      <c r="DL507" s="135"/>
      <c r="DM507" s="135"/>
      <c r="DN507" s="135"/>
      <c r="DO507" s="135"/>
      <c r="DP507" s="135"/>
      <c r="DQ507" s="135"/>
      <c r="DR507" s="135"/>
      <c r="DS507" s="135"/>
      <c r="DT507" s="135"/>
      <c r="DU507" s="135"/>
      <c r="DV507" s="135"/>
      <c r="DW507" s="135"/>
      <c r="DX507" s="135"/>
      <c r="DY507" s="135"/>
      <c r="DZ507" s="135"/>
      <c r="EA507" s="135"/>
      <c r="EB507" s="135"/>
      <c r="EC507" s="135"/>
      <c r="ED507" s="135"/>
      <c r="EE507" s="135"/>
      <c r="EF507" s="135"/>
      <c r="EG507" s="135"/>
      <c r="EH507" s="135"/>
      <c r="EI507" s="135"/>
      <c r="EJ507" s="135"/>
      <c r="EK507" s="135"/>
      <c r="EL507" s="135"/>
      <c r="EM507" s="135"/>
      <c r="EN507" s="135"/>
    </row>
    <row r="508" spans="49:144" x14ac:dyDescent="0.25">
      <c r="AW508" s="135"/>
      <c r="AX508" s="135"/>
      <c r="AY508" s="135"/>
      <c r="AZ508" s="135"/>
      <c r="BA508" s="135"/>
      <c r="BB508" s="135"/>
      <c r="BC508" s="135"/>
      <c r="BD508" s="135"/>
      <c r="BE508" s="135"/>
      <c r="BF508" s="135"/>
      <c r="BG508" s="135"/>
      <c r="BH508" s="135"/>
      <c r="BI508" s="135"/>
      <c r="BJ508" s="135"/>
      <c r="BK508" s="135"/>
      <c r="BL508" s="135"/>
      <c r="BM508" s="135"/>
      <c r="BN508" s="135"/>
      <c r="BO508" s="135"/>
      <c r="BP508" s="135"/>
      <c r="BQ508" s="135"/>
      <c r="BR508" s="135"/>
      <c r="BS508" s="135"/>
      <c r="BT508" s="136"/>
      <c r="BU508" s="136"/>
      <c r="BV508" s="135"/>
      <c r="BW508" s="135"/>
      <c r="BX508" s="135"/>
      <c r="BY508" s="135"/>
      <c r="BZ508" s="135"/>
      <c r="CA508" s="135"/>
      <c r="CB508" s="135"/>
      <c r="CC508" s="135"/>
      <c r="CD508" s="135"/>
      <c r="CE508" s="135"/>
      <c r="CF508" s="135"/>
      <c r="CG508" s="135"/>
      <c r="CH508" s="135"/>
      <c r="CI508" s="135"/>
      <c r="CJ508" s="135"/>
      <c r="CK508" s="135"/>
      <c r="CL508" s="135"/>
      <c r="CM508" s="135"/>
      <c r="CN508" s="135"/>
      <c r="CO508" s="135"/>
      <c r="CP508" s="136"/>
      <c r="CQ508" s="136"/>
      <c r="CR508" s="135"/>
      <c r="CS508" s="135"/>
      <c r="CT508" s="135"/>
      <c r="CU508" s="135"/>
      <c r="CV508" s="135"/>
      <c r="CW508" s="135"/>
      <c r="CX508" s="135"/>
      <c r="CY508" s="135"/>
      <c r="CZ508" s="135"/>
      <c r="DA508" s="135"/>
      <c r="DB508" s="135"/>
      <c r="DC508" s="135"/>
      <c r="DD508" s="135"/>
      <c r="DE508" s="135"/>
      <c r="DF508" s="135"/>
      <c r="DG508" s="135"/>
      <c r="DH508" s="135"/>
      <c r="DI508" s="135"/>
      <c r="DJ508" s="135"/>
      <c r="DK508" s="135"/>
      <c r="DL508" s="135"/>
      <c r="DM508" s="135"/>
      <c r="DN508" s="135"/>
      <c r="DO508" s="135"/>
      <c r="DP508" s="135"/>
      <c r="DQ508" s="135"/>
      <c r="DR508" s="135"/>
      <c r="DS508" s="135"/>
      <c r="DT508" s="135"/>
      <c r="DU508" s="135"/>
      <c r="DV508" s="135"/>
      <c r="DW508" s="135"/>
      <c r="DX508" s="135"/>
      <c r="DY508" s="135"/>
      <c r="DZ508" s="135"/>
      <c r="EA508" s="135"/>
      <c r="EB508" s="135"/>
      <c r="EC508" s="135"/>
      <c r="ED508" s="135"/>
      <c r="EE508" s="135"/>
      <c r="EF508" s="135"/>
      <c r="EG508" s="135"/>
      <c r="EH508" s="135"/>
      <c r="EI508" s="135"/>
      <c r="EJ508" s="135"/>
      <c r="EK508" s="135"/>
      <c r="EL508" s="135"/>
      <c r="EM508" s="135"/>
      <c r="EN508" s="135"/>
    </row>
    <row r="509" spans="49:144" x14ac:dyDescent="0.25">
      <c r="AW509" s="135"/>
      <c r="AX509" s="135"/>
      <c r="AY509" s="135"/>
      <c r="AZ509" s="135"/>
      <c r="BA509" s="135"/>
      <c r="BB509" s="135"/>
      <c r="BC509" s="135"/>
      <c r="BD509" s="135"/>
      <c r="BE509" s="135"/>
      <c r="BF509" s="135"/>
      <c r="BG509" s="135"/>
      <c r="BH509" s="135"/>
      <c r="BI509" s="135"/>
      <c r="BJ509" s="135"/>
      <c r="BK509" s="135"/>
      <c r="BL509" s="135"/>
      <c r="BM509" s="135"/>
      <c r="BN509" s="135"/>
      <c r="BO509" s="135"/>
      <c r="BP509" s="135"/>
      <c r="BQ509" s="135"/>
      <c r="BR509" s="135"/>
      <c r="BS509" s="135"/>
      <c r="BT509" s="136"/>
      <c r="BU509" s="136"/>
      <c r="BV509" s="135"/>
      <c r="BW509" s="135"/>
      <c r="BX509" s="135"/>
      <c r="BY509" s="135"/>
      <c r="BZ509" s="135"/>
      <c r="CA509" s="135"/>
      <c r="CB509" s="135"/>
      <c r="CC509" s="135"/>
      <c r="CD509" s="135"/>
      <c r="CE509" s="135"/>
      <c r="CF509" s="135"/>
      <c r="CG509" s="135"/>
      <c r="CH509" s="135"/>
      <c r="CI509" s="135"/>
      <c r="CJ509" s="135"/>
      <c r="CK509" s="135"/>
      <c r="CL509" s="135"/>
      <c r="CM509" s="135"/>
      <c r="CN509" s="135"/>
      <c r="CO509" s="135"/>
      <c r="CP509" s="136"/>
      <c r="CQ509" s="136"/>
      <c r="CR509" s="135"/>
      <c r="CS509" s="135"/>
      <c r="CT509" s="135"/>
      <c r="CU509" s="135"/>
      <c r="CV509" s="135"/>
      <c r="CW509" s="135"/>
      <c r="CX509" s="135"/>
      <c r="CY509" s="135"/>
      <c r="CZ509" s="135"/>
      <c r="DA509" s="135"/>
      <c r="DB509" s="135"/>
      <c r="DC509" s="135"/>
      <c r="DD509" s="135"/>
      <c r="DE509" s="135"/>
      <c r="DF509" s="135"/>
      <c r="DG509" s="135"/>
      <c r="DH509" s="135"/>
      <c r="DI509" s="135"/>
      <c r="DJ509" s="135"/>
      <c r="DK509" s="135"/>
      <c r="DL509" s="135"/>
      <c r="DM509" s="135"/>
      <c r="DN509" s="135"/>
      <c r="DO509" s="135"/>
      <c r="DP509" s="135"/>
      <c r="DQ509" s="135"/>
      <c r="DR509" s="135"/>
      <c r="DS509" s="135"/>
      <c r="DT509" s="135"/>
      <c r="DU509" s="135"/>
      <c r="DV509" s="135"/>
      <c r="DW509" s="135"/>
      <c r="DX509" s="135"/>
      <c r="DY509" s="135"/>
      <c r="DZ509" s="135"/>
      <c r="EA509" s="135"/>
      <c r="EB509" s="135"/>
      <c r="EC509" s="135"/>
      <c r="ED509" s="135"/>
      <c r="EE509" s="135"/>
      <c r="EF509" s="135"/>
      <c r="EG509" s="135"/>
      <c r="EH509" s="135"/>
      <c r="EI509" s="135"/>
      <c r="EJ509" s="135"/>
      <c r="EK509" s="135"/>
      <c r="EL509" s="135"/>
      <c r="EM509" s="135"/>
      <c r="EN509" s="135"/>
    </row>
    <row r="510" spans="49:144" x14ac:dyDescent="0.25">
      <c r="AW510" s="135"/>
      <c r="AX510" s="135"/>
      <c r="AY510" s="135"/>
      <c r="AZ510" s="135"/>
      <c r="BA510" s="135"/>
      <c r="BB510" s="135"/>
      <c r="BC510" s="135"/>
      <c r="BD510" s="135"/>
      <c r="BE510" s="135"/>
      <c r="BF510" s="135"/>
      <c r="BG510" s="135"/>
      <c r="BH510" s="135"/>
      <c r="BI510" s="135"/>
      <c r="BJ510" s="135"/>
      <c r="BK510" s="135"/>
      <c r="BL510" s="135"/>
      <c r="BM510" s="135"/>
      <c r="BN510" s="135"/>
      <c r="BO510" s="135"/>
      <c r="BP510" s="135"/>
      <c r="BQ510" s="135"/>
      <c r="BR510" s="135"/>
      <c r="BS510" s="135"/>
      <c r="BT510" s="136"/>
      <c r="BU510" s="136"/>
      <c r="BV510" s="135"/>
      <c r="BW510" s="135"/>
      <c r="BX510" s="135"/>
      <c r="BY510" s="135"/>
      <c r="BZ510" s="135"/>
      <c r="CA510" s="135"/>
      <c r="CB510" s="135"/>
      <c r="CC510" s="135"/>
      <c r="CD510" s="135"/>
      <c r="CE510" s="135"/>
      <c r="CF510" s="135"/>
      <c r="CG510" s="135"/>
      <c r="CH510" s="135"/>
      <c r="CI510" s="135"/>
      <c r="CJ510" s="135"/>
      <c r="CK510" s="135"/>
      <c r="CL510" s="135"/>
      <c r="CM510" s="135"/>
      <c r="CN510" s="135"/>
      <c r="CO510" s="135"/>
      <c r="CP510" s="136"/>
      <c r="CQ510" s="136"/>
      <c r="CR510" s="135"/>
      <c r="CS510" s="135"/>
      <c r="CT510" s="135"/>
      <c r="CU510" s="135"/>
      <c r="CV510" s="135"/>
      <c r="CW510" s="135"/>
      <c r="CX510" s="135"/>
      <c r="CY510" s="135"/>
      <c r="CZ510" s="135"/>
      <c r="DA510" s="135"/>
      <c r="DB510" s="135"/>
      <c r="DC510" s="135"/>
      <c r="DD510" s="135"/>
      <c r="DE510" s="135"/>
      <c r="DF510" s="135"/>
      <c r="DG510" s="135"/>
      <c r="DH510" s="135"/>
      <c r="DI510" s="135"/>
      <c r="DJ510" s="135"/>
      <c r="DK510" s="135"/>
      <c r="DL510" s="135"/>
      <c r="DM510" s="135"/>
      <c r="DN510" s="135"/>
      <c r="DO510" s="135"/>
      <c r="DP510" s="135"/>
      <c r="DQ510" s="135"/>
      <c r="DR510" s="135"/>
      <c r="DS510" s="135"/>
      <c r="DT510" s="135"/>
      <c r="DU510" s="135"/>
      <c r="DV510" s="135"/>
      <c r="DW510" s="135"/>
      <c r="DX510" s="135"/>
      <c r="DY510" s="135"/>
      <c r="DZ510" s="135"/>
      <c r="EA510" s="135"/>
      <c r="EB510" s="135"/>
      <c r="EC510" s="135"/>
      <c r="ED510" s="135"/>
      <c r="EE510" s="135"/>
      <c r="EF510" s="135"/>
      <c r="EG510" s="135"/>
      <c r="EH510" s="135"/>
      <c r="EI510" s="135"/>
      <c r="EJ510" s="135"/>
      <c r="EK510" s="135"/>
      <c r="EL510" s="135"/>
      <c r="EM510" s="135"/>
      <c r="EN510" s="135"/>
    </row>
    <row r="511" spans="49:144" x14ac:dyDescent="0.25">
      <c r="AW511" s="135"/>
      <c r="AX511" s="135"/>
      <c r="AY511" s="135"/>
      <c r="AZ511" s="135"/>
      <c r="BA511" s="135"/>
      <c r="BB511" s="135"/>
      <c r="BC511" s="135"/>
      <c r="BD511" s="135"/>
      <c r="BE511" s="135"/>
      <c r="BF511" s="135"/>
      <c r="BG511" s="135"/>
      <c r="BH511" s="135"/>
      <c r="BI511" s="135"/>
      <c r="BJ511" s="135"/>
      <c r="BK511" s="135"/>
      <c r="BL511" s="135"/>
      <c r="BM511" s="135"/>
      <c r="BN511" s="135"/>
      <c r="BO511" s="135"/>
      <c r="BP511" s="135"/>
      <c r="BQ511" s="135"/>
      <c r="BR511" s="135"/>
      <c r="BS511" s="135"/>
      <c r="BT511" s="136"/>
      <c r="BU511" s="136"/>
      <c r="BV511" s="135"/>
      <c r="BW511" s="135"/>
      <c r="BX511" s="135"/>
      <c r="BY511" s="135"/>
      <c r="BZ511" s="135"/>
      <c r="CA511" s="135"/>
      <c r="CB511" s="135"/>
      <c r="CC511" s="135"/>
      <c r="CD511" s="135"/>
      <c r="CE511" s="135"/>
      <c r="CF511" s="135"/>
      <c r="CG511" s="135"/>
      <c r="CH511" s="135"/>
      <c r="CI511" s="135"/>
      <c r="CJ511" s="135"/>
      <c r="CK511" s="135"/>
      <c r="CL511" s="135"/>
      <c r="CM511" s="135"/>
      <c r="CN511" s="135"/>
      <c r="CO511" s="135"/>
      <c r="CP511" s="136"/>
      <c r="CQ511" s="136"/>
      <c r="CR511" s="135"/>
      <c r="CS511" s="135"/>
      <c r="CT511" s="135"/>
      <c r="CU511" s="135"/>
      <c r="CV511" s="135"/>
      <c r="CW511" s="135"/>
      <c r="CX511" s="135"/>
      <c r="CY511" s="135"/>
      <c r="CZ511" s="135"/>
      <c r="DA511" s="135"/>
      <c r="DB511" s="135"/>
      <c r="DC511" s="135"/>
      <c r="DD511" s="135"/>
      <c r="DE511" s="135"/>
      <c r="DF511" s="135"/>
      <c r="DG511" s="135"/>
      <c r="DH511" s="135"/>
      <c r="DI511" s="135"/>
      <c r="DJ511" s="135"/>
      <c r="DK511" s="135"/>
      <c r="DL511" s="135"/>
      <c r="DM511" s="135"/>
      <c r="DN511" s="135"/>
      <c r="DO511" s="135"/>
      <c r="DP511" s="135"/>
      <c r="DQ511" s="135"/>
      <c r="DR511" s="135"/>
      <c r="DS511" s="135"/>
      <c r="DT511" s="135"/>
      <c r="DU511" s="135"/>
      <c r="DV511" s="135"/>
      <c r="DW511" s="135"/>
      <c r="DX511" s="135"/>
      <c r="DY511" s="135"/>
      <c r="DZ511" s="135"/>
      <c r="EA511" s="135"/>
      <c r="EB511" s="135"/>
      <c r="EC511" s="135"/>
      <c r="ED511" s="135"/>
      <c r="EE511" s="135"/>
      <c r="EF511" s="135"/>
      <c r="EG511" s="135"/>
      <c r="EH511" s="135"/>
      <c r="EI511" s="135"/>
      <c r="EJ511" s="135"/>
      <c r="EK511" s="135"/>
      <c r="EL511" s="135"/>
      <c r="EM511" s="135"/>
      <c r="EN511" s="135"/>
    </row>
    <row r="512" spans="49:144" x14ac:dyDescent="0.25">
      <c r="AW512" s="135"/>
      <c r="AX512" s="135"/>
      <c r="AY512" s="135"/>
      <c r="AZ512" s="135"/>
      <c r="BA512" s="135"/>
      <c r="BB512" s="135"/>
      <c r="BC512" s="135"/>
      <c r="BD512" s="135"/>
      <c r="BE512" s="135"/>
      <c r="BF512" s="135"/>
      <c r="BG512" s="135"/>
      <c r="BH512" s="135"/>
      <c r="BI512" s="135"/>
      <c r="BJ512" s="135"/>
      <c r="BK512" s="135"/>
      <c r="BL512" s="135"/>
      <c r="BM512" s="135"/>
      <c r="BN512" s="135"/>
      <c r="BO512" s="135"/>
      <c r="BP512" s="135"/>
      <c r="BQ512" s="135"/>
      <c r="BR512" s="135"/>
      <c r="BS512" s="135"/>
      <c r="BT512" s="136"/>
      <c r="BU512" s="136"/>
      <c r="BV512" s="135"/>
      <c r="BW512" s="135"/>
      <c r="BX512" s="135"/>
      <c r="BY512" s="135"/>
      <c r="BZ512" s="135"/>
      <c r="CA512" s="135"/>
      <c r="CB512" s="135"/>
      <c r="CC512" s="135"/>
      <c r="CD512" s="135"/>
      <c r="CE512" s="135"/>
      <c r="CF512" s="135"/>
      <c r="CG512" s="135"/>
      <c r="CH512" s="135"/>
      <c r="CI512" s="135"/>
      <c r="CJ512" s="135"/>
      <c r="CK512" s="135"/>
      <c r="CL512" s="135"/>
      <c r="CM512" s="135"/>
      <c r="CN512" s="135"/>
      <c r="CO512" s="135"/>
      <c r="CP512" s="136"/>
      <c r="CQ512" s="136"/>
      <c r="CR512" s="135"/>
      <c r="CS512" s="135"/>
      <c r="CT512" s="135"/>
      <c r="CU512" s="135"/>
      <c r="CV512" s="135"/>
      <c r="CW512" s="135"/>
      <c r="CX512" s="135"/>
      <c r="CY512" s="135"/>
      <c r="CZ512" s="135"/>
      <c r="DA512" s="135"/>
      <c r="DB512" s="135"/>
      <c r="DC512" s="135"/>
      <c r="DD512" s="135"/>
      <c r="DE512" s="135"/>
      <c r="DF512" s="135"/>
      <c r="DG512" s="135"/>
      <c r="DH512" s="135"/>
      <c r="DI512" s="135"/>
      <c r="DJ512" s="135"/>
      <c r="DK512" s="135"/>
      <c r="DL512" s="135"/>
      <c r="DM512" s="135"/>
      <c r="DN512" s="135"/>
      <c r="DO512" s="135"/>
      <c r="DP512" s="135"/>
      <c r="DQ512" s="135"/>
      <c r="DR512" s="135"/>
      <c r="DS512" s="135"/>
      <c r="DT512" s="135"/>
      <c r="DU512" s="135"/>
      <c r="DV512" s="135"/>
      <c r="DW512" s="135"/>
      <c r="DX512" s="135"/>
      <c r="DY512" s="135"/>
      <c r="DZ512" s="135"/>
      <c r="EA512" s="135"/>
      <c r="EB512" s="135"/>
      <c r="EC512" s="135"/>
      <c r="ED512" s="135"/>
      <c r="EE512" s="135"/>
      <c r="EF512" s="135"/>
      <c r="EG512" s="135"/>
      <c r="EH512" s="135"/>
      <c r="EI512" s="135"/>
      <c r="EJ512" s="135"/>
      <c r="EK512" s="135"/>
      <c r="EL512" s="135"/>
      <c r="EM512" s="135"/>
      <c r="EN512" s="135"/>
    </row>
    <row r="513" spans="49:144" x14ac:dyDescent="0.25">
      <c r="AW513" s="135"/>
      <c r="AX513" s="135"/>
      <c r="AY513" s="135"/>
      <c r="AZ513" s="135"/>
      <c r="BA513" s="135"/>
      <c r="BB513" s="135"/>
      <c r="BC513" s="135"/>
      <c r="BD513" s="135"/>
      <c r="BE513" s="135"/>
      <c r="BF513" s="135"/>
      <c r="BG513" s="135"/>
      <c r="BH513" s="135"/>
      <c r="BI513" s="135"/>
      <c r="BJ513" s="135"/>
      <c r="BK513" s="135"/>
      <c r="BL513" s="135"/>
      <c r="BM513" s="135"/>
      <c r="BN513" s="135"/>
      <c r="BO513" s="135"/>
      <c r="BP513" s="135"/>
      <c r="BQ513" s="135"/>
      <c r="BR513" s="135"/>
      <c r="BS513" s="135"/>
      <c r="BT513" s="136"/>
      <c r="BU513" s="136"/>
      <c r="BV513" s="135"/>
      <c r="BW513" s="135"/>
      <c r="BX513" s="135"/>
      <c r="BY513" s="135"/>
      <c r="BZ513" s="135"/>
      <c r="CA513" s="135"/>
      <c r="CB513" s="135"/>
      <c r="CC513" s="135"/>
      <c r="CD513" s="135"/>
      <c r="CE513" s="135"/>
      <c r="CF513" s="135"/>
      <c r="CG513" s="135"/>
      <c r="CH513" s="135"/>
      <c r="CI513" s="135"/>
      <c r="CJ513" s="135"/>
      <c r="CK513" s="135"/>
      <c r="CL513" s="135"/>
      <c r="CM513" s="135"/>
      <c r="CN513" s="135"/>
      <c r="CO513" s="135"/>
      <c r="CP513" s="136"/>
      <c r="CQ513" s="136"/>
      <c r="CR513" s="135"/>
      <c r="CS513" s="135"/>
      <c r="CT513" s="135"/>
      <c r="CU513" s="135"/>
      <c r="CV513" s="135"/>
      <c r="CW513" s="135"/>
      <c r="CX513" s="135"/>
      <c r="CY513" s="135"/>
      <c r="CZ513" s="135"/>
      <c r="DA513" s="135"/>
      <c r="DB513" s="135"/>
      <c r="DC513" s="135"/>
      <c r="DD513" s="135"/>
      <c r="DE513" s="135"/>
      <c r="DF513" s="135"/>
      <c r="DG513" s="135"/>
      <c r="DH513" s="135"/>
      <c r="DI513" s="135"/>
      <c r="DJ513" s="135"/>
      <c r="DK513" s="135"/>
      <c r="DL513" s="135"/>
      <c r="DM513" s="135"/>
      <c r="DN513" s="135"/>
      <c r="DO513" s="135"/>
      <c r="DP513" s="135"/>
      <c r="DQ513" s="135"/>
      <c r="DR513" s="135"/>
      <c r="DS513" s="135"/>
      <c r="DT513" s="135"/>
      <c r="DU513" s="135"/>
      <c r="DV513" s="135"/>
      <c r="DW513" s="135"/>
      <c r="DX513" s="135"/>
      <c r="DY513" s="135"/>
      <c r="DZ513" s="135"/>
      <c r="EA513" s="135"/>
      <c r="EB513" s="135"/>
      <c r="EC513" s="135"/>
      <c r="ED513" s="135"/>
      <c r="EE513" s="135"/>
      <c r="EF513" s="135"/>
      <c r="EG513" s="135"/>
      <c r="EH513" s="135"/>
      <c r="EI513" s="135"/>
      <c r="EJ513" s="135"/>
      <c r="EK513" s="135"/>
      <c r="EL513" s="135"/>
      <c r="EM513" s="135"/>
      <c r="EN513" s="135"/>
    </row>
    <row r="514" spans="49:144" x14ac:dyDescent="0.25">
      <c r="AW514" s="135"/>
      <c r="AX514" s="135"/>
      <c r="AY514" s="135"/>
      <c r="AZ514" s="135"/>
      <c r="BA514" s="135"/>
      <c r="BB514" s="135"/>
      <c r="BC514" s="135"/>
      <c r="BD514" s="135"/>
      <c r="BE514" s="135"/>
      <c r="BF514" s="135"/>
      <c r="BG514" s="135"/>
      <c r="BH514" s="135"/>
      <c r="BI514" s="135"/>
      <c r="BJ514" s="135"/>
      <c r="BK514" s="135"/>
      <c r="BL514" s="135"/>
      <c r="BM514" s="135"/>
      <c r="BN514" s="135"/>
      <c r="BO514" s="135"/>
      <c r="BP514" s="135"/>
      <c r="BQ514" s="135"/>
      <c r="BR514" s="135"/>
      <c r="BS514" s="135"/>
      <c r="BT514" s="136"/>
      <c r="BU514" s="136"/>
      <c r="BV514" s="135"/>
      <c r="BW514" s="135"/>
      <c r="BX514" s="135"/>
      <c r="BY514" s="135"/>
      <c r="BZ514" s="135"/>
      <c r="CA514" s="135"/>
      <c r="CB514" s="135"/>
      <c r="CC514" s="135"/>
      <c r="CD514" s="135"/>
      <c r="CE514" s="135"/>
      <c r="CF514" s="135"/>
      <c r="CG514" s="135"/>
      <c r="CH514" s="135"/>
      <c r="CI514" s="135"/>
      <c r="CJ514" s="135"/>
      <c r="CK514" s="135"/>
      <c r="CL514" s="135"/>
      <c r="CM514" s="135"/>
      <c r="CN514" s="135"/>
      <c r="CO514" s="135"/>
      <c r="CP514" s="136"/>
      <c r="CQ514" s="136"/>
      <c r="CR514" s="135"/>
      <c r="CS514" s="135"/>
      <c r="CT514" s="135"/>
      <c r="CU514" s="135"/>
      <c r="CV514" s="135"/>
      <c r="CW514" s="135"/>
      <c r="CX514" s="135"/>
      <c r="CY514" s="135"/>
      <c r="CZ514" s="135"/>
      <c r="DA514" s="135"/>
      <c r="DB514" s="135"/>
      <c r="DC514" s="135"/>
      <c r="DD514" s="135"/>
      <c r="DE514" s="135"/>
      <c r="DF514" s="135"/>
      <c r="DG514" s="135"/>
      <c r="DH514" s="135"/>
      <c r="DI514" s="135"/>
      <c r="DJ514" s="135"/>
      <c r="DK514" s="135"/>
      <c r="DL514" s="135"/>
      <c r="DM514" s="135"/>
      <c r="DN514" s="135"/>
      <c r="DO514" s="135"/>
      <c r="DP514" s="135"/>
      <c r="DQ514" s="135"/>
      <c r="DR514" s="135"/>
      <c r="DS514" s="135"/>
      <c r="DT514" s="135"/>
      <c r="DU514" s="135"/>
      <c r="DV514" s="135"/>
      <c r="DW514" s="135"/>
      <c r="DX514" s="135"/>
      <c r="DY514" s="135"/>
      <c r="DZ514" s="135"/>
      <c r="EA514" s="135"/>
      <c r="EB514" s="135"/>
      <c r="EC514" s="135"/>
      <c r="ED514" s="135"/>
      <c r="EE514" s="135"/>
      <c r="EF514" s="135"/>
      <c r="EG514" s="135"/>
      <c r="EH514" s="135"/>
      <c r="EI514" s="135"/>
      <c r="EJ514" s="135"/>
      <c r="EK514" s="135"/>
      <c r="EL514" s="135"/>
      <c r="EM514" s="135"/>
      <c r="EN514" s="135"/>
    </row>
    <row r="515" spans="49:144" x14ac:dyDescent="0.25">
      <c r="AW515" s="135"/>
      <c r="AX515" s="135"/>
      <c r="AY515" s="135"/>
      <c r="AZ515" s="135"/>
      <c r="BA515" s="135"/>
      <c r="BB515" s="135"/>
      <c r="BC515" s="135"/>
      <c r="BD515" s="135"/>
      <c r="BE515" s="135"/>
      <c r="BF515" s="135"/>
      <c r="BG515" s="135"/>
      <c r="BH515" s="135"/>
      <c r="BI515" s="135"/>
      <c r="BJ515" s="135"/>
      <c r="BK515" s="135"/>
      <c r="BL515" s="135"/>
      <c r="BM515" s="135"/>
      <c r="BN515" s="135"/>
      <c r="BO515" s="135"/>
      <c r="BP515" s="135"/>
      <c r="BQ515" s="135"/>
      <c r="BR515" s="135"/>
      <c r="BS515" s="135"/>
      <c r="BT515" s="136"/>
      <c r="BU515" s="136"/>
      <c r="BV515" s="135"/>
      <c r="BW515" s="135"/>
      <c r="BX515" s="135"/>
      <c r="BY515" s="135"/>
      <c r="BZ515" s="135"/>
      <c r="CA515" s="135"/>
      <c r="CB515" s="135"/>
      <c r="CC515" s="135"/>
      <c r="CD515" s="135"/>
      <c r="CE515" s="135"/>
      <c r="CF515" s="135"/>
      <c r="CG515" s="135"/>
      <c r="CH515" s="135"/>
      <c r="CI515" s="135"/>
      <c r="CJ515" s="135"/>
      <c r="CK515" s="135"/>
      <c r="CL515" s="135"/>
      <c r="CM515" s="135"/>
      <c r="CN515" s="135"/>
      <c r="CO515" s="135"/>
      <c r="CP515" s="136"/>
      <c r="CQ515" s="136"/>
      <c r="CR515" s="135"/>
      <c r="CS515" s="135"/>
      <c r="CT515" s="135"/>
      <c r="CU515" s="135"/>
      <c r="CV515" s="135"/>
      <c r="CW515" s="135"/>
      <c r="CX515" s="135"/>
      <c r="CY515" s="135"/>
      <c r="CZ515" s="135"/>
      <c r="DA515" s="135"/>
      <c r="DB515" s="135"/>
      <c r="DC515" s="135"/>
      <c r="DD515" s="135"/>
      <c r="DE515" s="135"/>
      <c r="DF515" s="135"/>
      <c r="DG515" s="135"/>
      <c r="DH515" s="135"/>
      <c r="DI515" s="135"/>
      <c r="DJ515" s="135"/>
      <c r="DK515" s="135"/>
      <c r="DL515" s="135"/>
      <c r="DM515" s="135"/>
      <c r="DN515" s="135"/>
      <c r="DO515" s="135"/>
      <c r="DP515" s="135"/>
      <c r="DQ515" s="135"/>
      <c r="DR515" s="135"/>
      <c r="DS515" s="135"/>
      <c r="DT515" s="135"/>
      <c r="DU515" s="135"/>
      <c r="DV515" s="135"/>
      <c r="DW515" s="135"/>
      <c r="DX515" s="135"/>
      <c r="DY515" s="135"/>
      <c r="DZ515" s="135"/>
      <c r="EA515" s="135"/>
      <c r="EB515" s="135"/>
      <c r="EC515" s="135"/>
      <c r="ED515" s="135"/>
      <c r="EE515" s="135"/>
      <c r="EF515" s="135"/>
      <c r="EG515" s="135"/>
      <c r="EH515" s="135"/>
      <c r="EI515" s="135"/>
      <c r="EJ515" s="135"/>
      <c r="EK515" s="135"/>
      <c r="EL515" s="135"/>
      <c r="EM515" s="135"/>
      <c r="EN515" s="135"/>
    </row>
    <row r="516" spans="49:144" x14ac:dyDescent="0.25">
      <c r="AW516" s="135"/>
      <c r="AX516" s="135"/>
      <c r="AY516" s="135"/>
      <c r="AZ516" s="135"/>
      <c r="BA516" s="135"/>
      <c r="BB516" s="135"/>
      <c r="BC516" s="135"/>
      <c r="BD516" s="135"/>
      <c r="BE516" s="135"/>
      <c r="BF516" s="135"/>
      <c r="BG516" s="135"/>
      <c r="BH516" s="135"/>
      <c r="BI516" s="135"/>
      <c r="BJ516" s="135"/>
      <c r="BK516" s="135"/>
      <c r="BL516" s="135"/>
      <c r="BM516" s="135"/>
      <c r="BN516" s="135"/>
      <c r="BO516" s="135"/>
      <c r="BP516" s="135"/>
      <c r="BQ516" s="135"/>
      <c r="BR516" s="135"/>
      <c r="BS516" s="135"/>
      <c r="BT516" s="136"/>
      <c r="BU516" s="136"/>
      <c r="BV516" s="135"/>
      <c r="BW516" s="135"/>
      <c r="BX516" s="135"/>
      <c r="BY516" s="135"/>
      <c r="BZ516" s="135"/>
      <c r="CA516" s="135"/>
      <c r="CB516" s="135"/>
      <c r="CC516" s="135"/>
      <c r="CD516" s="135"/>
      <c r="CE516" s="135"/>
      <c r="CF516" s="135"/>
      <c r="CG516" s="135"/>
      <c r="CH516" s="135"/>
      <c r="CI516" s="135"/>
      <c r="CJ516" s="135"/>
      <c r="CK516" s="135"/>
      <c r="CL516" s="135"/>
      <c r="CM516" s="135"/>
      <c r="CN516" s="135"/>
      <c r="CO516" s="135"/>
      <c r="CP516" s="136"/>
      <c r="CQ516" s="136"/>
      <c r="CR516" s="135"/>
      <c r="CS516" s="135"/>
      <c r="CT516" s="135"/>
      <c r="CU516" s="135"/>
      <c r="CV516" s="135"/>
      <c r="CW516" s="135"/>
      <c r="CX516" s="135"/>
      <c r="CY516" s="135"/>
      <c r="CZ516" s="135"/>
      <c r="DA516" s="135"/>
      <c r="DB516" s="135"/>
      <c r="DC516" s="135"/>
      <c r="DD516" s="135"/>
      <c r="DE516" s="135"/>
      <c r="DF516" s="135"/>
      <c r="DG516" s="135"/>
      <c r="DH516" s="135"/>
      <c r="DI516" s="135"/>
      <c r="DJ516" s="135"/>
      <c r="DK516" s="135"/>
      <c r="DL516" s="135"/>
      <c r="DM516" s="135"/>
      <c r="DN516" s="135"/>
      <c r="DO516" s="135"/>
      <c r="DP516" s="135"/>
      <c r="DQ516" s="135"/>
      <c r="DR516" s="135"/>
      <c r="DS516" s="135"/>
      <c r="DT516" s="135"/>
      <c r="DU516" s="135"/>
      <c r="DV516" s="135"/>
      <c r="DW516" s="135"/>
      <c r="DX516" s="135"/>
      <c r="DY516" s="135"/>
      <c r="DZ516" s="135"/>
      <c r="EA516" s="135"/>
      <c r="EB516" s="135"/>
      <c r="EC516" s="135"/>
      <c r="ED516" s="135"/>
      <c r="EE516" s="135"/>
      <c r="EF516" s="135"/>
      <c r="EG516" s="135"/>
      <c r="EH516" s="135"/>
      <c r="EI516" s="135"/>
      <c r="EJ516" s="135"/>
      <c r="EK516" s="135"/>
      <c r="EL516" s="135"/>
      <c r="EM516" s="135"/>
      <c r="EN516" s="135"/>
    </row>
    <row r="517" spans="49:144" x14ac:dyDescent="0.25">
      <c r="AW517" s="135"/>
      <c r="AX517" s="135"/>
      <c r="AY517" s="135"/>
      <c r="AZ517" s="135"/>
      <c r="BA517" s="135"/>
      <c r="BB517" s="135"/>
      <c r="BC517" s="135"/>
      <c r="BD517" s="135"/>
      <c r="BE517" s="135"/>
      <c r="BF517" s="135"/>
      <c r="BG517" s="135"/>
      <c r="BH517" s="135"/>
      <c r="BI517" s="135"/>
      <c r="BJ517" s="135"/>
      <c r="BK517" s="135"/>
      <c r="BL517" s="135"/>
      <c r="BM517" s="135"/>
      <c r="BN517" s="135"/>
      <c r="BO517" s="135"/>
      <c r="BP517" s="135"/>
      <c r="BQ517" s="135"/>
      <c r="BR517" s="135"/>
      <c r="BS517" s="135"/>
      <c r="BT517" s="136"/>
      <c r="BU517" s="136"/>
      <c r="BV517" s="135"/>
      <c r="BW517" s="135"/>
      <c r="BX517" s="135"/>
      <c r="BY517" s="135"/>
      <c r="BZ517" s="135"/>
      <c r="CA517" s="135"/>
      <c r="CB517" s="135"/>
      <c r="CC517" s="135"/>
      <c r="CD517" s="135"/>
      <c r="CE517" s="135"/>
      <c r="CF517" s="135"/>
      <c r="CG517" s="135"/>
      <c r="CH517" s="135"/>
      <c r="CI517" s="135"/>
      <c r="CJ517" s="135"/>
      <c r="CK517" s="135"/>
      <c r="CL517" s="135"/>
      <c r="CM517" s="135"/>
      <c r="CN517" s="135"/>
      <c r="CO517" s="135"/>
      <c r="CP517" s="136"/>
      <c r="CQ517" s="136"/>
      <c r="CR517" s="135"/>
      <c r="CS517" s="135"/>
      <c r="CT517" s="135"/>
      <c r="CU517" s="135"/>
      <c r="CV517" s="135"/>
      <c r="CW517" s="135"/>
      <c r="CX517" s="135"/>
      <c r="CY517" s="135"/>
      <c r="CZ517" s="135"/>
      <c r="DA517" s="135"/>
      <c r="DB517" s="135"/>
      <c r="DC517" s="135"/>
      <c r="DD517" s="135"/>
      <c r="DE517" s="135"/>
      <c r="DF517" s="135"/>
      <c r="DG517" s="135"/>
      <c r="DH517" s="135"/>
      <c r="DI517" s="135"/>
      <c r="DJ517" s="135"/>
      <c r="DK517" s="135"/>
      <c r="DL517" s="135"/>
      <c r="DM517" s="135"/>
      <c r="DN517" s="135"/>
      <c r="DO517" s="135"/>
      <c r="DP517" s="135"/>
      <c r="DQ517" s="135"/>
      <c r="DR517" s="135"/>
      <c r="DS517" s="135"/>
      <c r="DT517" s="135"/>
      <c r="DU517" s="135"/>
      <c r="DV517" s="135"/>
      <c r="DW517" s="135"/>
      <c r="DX517" s="135"/>
      <c r="DY517" s="135"/>
      <c r="DZ517" s="135"/>
      <c r="EA517" s="135"/>
      <c r="EB517" s="135"/>
      <c r="EC517" s="135"/>
      <c r="ED517" s="135"/>
      <c r="EE517" s="135"/>
      <c r="EF517" s="135"/>
      <c r="EG517" s="135"/>
      <c r="EH517" s="135"/>
      <c r="EI517" s="135"/>
      <c r="EJ517" s="135"/>
      <c r="EK517" s="135"/>
      <c r="EL517" s="135"/>
      <c r="EM517" s="135"/>
      <c r="EN517" s="135"/>
    </row>
    <row r="518" spans="49:144" x14ac:dyDescent="0.25">
      <c r="AW518" s="135"/>
      <c r="AX518" s="135"/>
      <c r="AY518" s="135"/>
      <c r="AZ518" s="135"/>
      <c r="BA518" s="135"/>
      <c r="BB518" s="135"/>
      <c r="BC518" s="135"/>
      <c r="BD518" s="135"/>
      <c r="BE518" s="135"/>
      <c r="BF518" s="135"/>
      <c r="BG518" s="135"/>
      <c r="BH518" s="135"/>
      <c r="BI518" s="135"/>
      <c r="BJ518" s="135"/>
      <c r="BK518" s="135"/>
      <c r="BL518" s="135"/>
      <c r="BM518" s="135"/>
      <c r="BN518" s="135"/>
      <c r="BO518" s="135"/>
      <c r="BP518" s="135"/>
      <c r="BQ518" s="135"/>
      <c r="BR518" s="135"/>
      <c r="BS518" s="135"/>
      <c r="BT518" s="136"/>
      <c r="BU518" s="136"/>
      <c r="BV518" s="135"/>
      <c r="BW518" s="135"/>
      <c r="BX518" s="135"/>
      <c r="BY518" s="135"/>
      <c r="BZ518" s="135"/>
      <c r="CA518" s="135"/>
      <c r="CB518" s="135"/>
      <c r="CC518" s="135"/>
      <c r="CD518" s="135"/>
      <c r="CE518" s="135"/>
      <c r="CF518" s="135"/>
      <c r="CG518" s="135"/>
      <c r="CH518" s="135"/>
      <c r="CI518" s="135"/>
      <c r="CJ518" s="135"/>
      <c r="CK518" s="135"/>
      <c r="CL518" s="135"/>
      <c r="CM518" s="135"/>
      <c r="CN518" s="135"/>
      <c r="CO518" s="135"/>
      <c r="CP518" s="136"/>
      <c r="CQ518" s="136"/>
      <c r="CR518" s="135"/>
      <c r="CS518" s="135"/>
      <c r="CT518" s="135"/>
      <c r="CU518" s="135"/>
      <c r="CV518" s="135"/>
      <c r="CW518" s="135"/>
      <c r="CX518" s="135"/>
      <c r="CY518" s="135"/>
      <c r="CZ518" s="135"/>
      <c r="DA518" s="135"/>
      <c r="DB518" s="135"/>
      <c r="DC518" s="135"/>
      <c r="DD518" s="135"/>
      <c r="DE518" s="135"/>
      <c r="DF518" s="135"/>
      <c r="DG518" s="135"/>
      <c r="DH518" s="135"/>
      <c r="DI518" s="135"/>
      <c r="DJ518" s="135"/>
      <c r="DK518" s="135"/>
      <c r="DL518" s="135"/>
      <c r="DM518" s="135"/>
      <c r="DN518" s="135"/>
      <c r="DO518" s="135"/>
      <c r="DP518" s="135"/>
      <c r="DQ518" s="135"/>
      <c r="DR518" s="135"/>
      <c r="DS518" s="135"/>
      <c r="DT518" s="135"/>
      <c r="DU518" s="135"/>
      <c r="DV518" s="135"/>
      <c r="DW518" s="135"/>
      <c r="DX518" s="135"/>
      <c r="DY518" s="135"/>
      <c r="DZ518" s="135"/>
      <c r="EA518" s="135"/>
      <c r="EB518" s="135"/>
      <c r="EC518" s="135"/>
      <c r="ED518" s="135"/>
      <c r="EE518" s="135"/>
      <c r="EF518" s="135"/>
      <c r="EG518" s="135"/>
      <c r="EH518" s="135"/>
      <c r="EI518" s="135"/>
      <c r="EJ518" s="135"/>
      <c r="EK518" s="135"/>
      <c r="EL518" s="135"/>
      <c r="EM518" s="135"/>
      <c r="EN518" s="135"/>
    </row>
    <row r="519" spans="49:144" x14ac:dyDescent="0.25">
      <c r="AW519" s="135"/>
      <c r="AX519" s="135"/>
      <c r="AY519" s="135"/>
      <c r="AZ519" s="135"/>
      <c r="BA519" s="135"/>
      <c r="BB519" s="135"/>
      <c r="BC519" s="135"/>
      <c r="BD519" s="135"/>
      <c r="BE519" s="135"/>
      <c r="BF519" s="135"/>
      <c r="BG519" s="135"/>
      <c r="BH519" s="135"/>
      <c r="BI519" s="135"/>
      <c r="BJ519" s="135"/>
      <c r="BK519" s="135"/>
      <c r="BL519" s="135"/>
      <c r="BM519" s="135"/>
      <c r="BN519" s="135"/>
      <c r="BO519" s="135"/>
      <c r="BP519" s="135"/>
      <c r="BQ519" s="135"/>
      <c r="BR519" s="135"/>
      <c r="BS519" s="135"/>
      <c r="BT519" s="136"/>
      <c r="BU519" s="136"/>
      <c r="BV519" s="135"/>
      <c r="BW519" s="135"/>
      <c r="BX519" s="135"/>
      <c r="BY519" s="135"/>
      <c r="BZ519" s="135"/>
      <c r="CA519" s="135"/>
      <c r="CB519" s="135"/>
      <c r="CC519" s="135"/>
      <c r="CD519" s="135"/>
      <c r="CE519" s="135"/>
      <c r="CF519" s="135"/>
      <c r="CG519" s="135"/>
      <c r="CH519" s="135"/>
      <c r="CI519" s="135"/>
      <c r="CJ519" s="135"/>
      <c r="CK519" s="135"/>
      <c r="CL519" s="135"/>
      <c r="CM519" s="135"/>
      <c r="CN519" s="135"/>
      <c r="CO519" s="135"/>
      <c r="CP519" s="136"/>
      <c r="CQ519" s="136"/>
      <c r="CR519" s="135"/>
      <c r="CS519" s="135"/>
      <c r="CT519" s="135"/>
      <c r="CU519" s="135"/>
      <c r="CV519" s="135"/>
      <c r="CW519" s="135"/>
      <c r="CX519" s="135"/>
      <c r="CY519" s="135"/>
      <c r="CZ519" s="135"/>
      <c r="DA519" s="135"/>
      <c r="DB519" s="135"/>
      <c r="DC519" s="135"/>
      <c r="DD519" s="135"/>
      <c r="DE519" s="135"/>
      <c r="DF519" s="135"/>
      <c r="DG519" s="135"/>
      <c r="DH519" s="135"/>
      <c r="DI519" s="135"/>
      <c r="DJ519" s="135"/>
      <c r="DK519" s="135"/>
      <c r="DL519" s="135"/>
      <c r="DM519" s="135"/>
      <c r="DN519" s="135"/>
      <c r="DO519" s="135"/>
      <c r="DP519" s="135"/>
      <c r="DQ519" s="135"/>
      <c r="DR519" s="135"/>
      <c r="DS519" s="135"/>
      <c r="DT519" s="135"/>
      <c r="DU519" s="135"/>
      <c r="DV519" s="135"/>
      <c r="DW519" s="135"/>
      <c r="DX519" s="135"/>
      <c r="DY519" s="135"/>
      <c r="DZ519" s="135"/>
      <c r="EA519" s="135"/>
      <c r="EB519" s="135"/>
      <c r="EC519" s="135"/>
      <c r="ED519" s="135"/>
      <c r="EE519" s="135"/>
      <c r="EF519" s="135"/>
      <c r="EG519" s="135"/>
      <c r="EH519" s="135"/>
      <c r="EI519" s="135"/>
      <c r="EJ519" s="135"/>
      <c r="EK519" s="135"/>
      <c r="EL519" s="135"/>
      <c r="EM519" s="135"/>
      <c r="EN519" s="135"/>
    </row>
    <row r="520" spans="49:144" x14ac:dyDescent="0.25">
      <c r="AW520" s="135"/>
      <c r="AX520" s="135"/>
      <c r="AY520" s="135"/>
      <c r="AZ520" s="135"/>
      <c r="BA520" s="135"/>
      <c r="BB520" s="135"/>
      <c r="BC520" s="135"/>
      <c r="BD520" s="135"/>
      <c r="BE520" s="135"/>
      <c r="BF520" s="135"/>
      <c r="BG520" s="135"/>
      <c r="BH520" s="135"/>
      <c r="BI520" s="135"/>
      <c r="BJ520" s="135"/>
      <c r="BK520" s="135"/>
      <c r="BL520" s="135"/>
      <c r="BM520" s="135"/>
      <c r="BN520" s="135"/>
      <c r="BO520" s="135"/>
      <c r="BP520" s="135"/>
      <c r="BQ520" s="135"/>
      <c r="BR520" s="135"/>
      <c r="BS520" s="135"/>
      <c r="BT520" s="136"/>
      <c r="BU520" s="136"/>
      <c r="BV520" s="135"/>
      <c r="BW520" s="135"/>
      <c r="BX520" s="135"/>
      <c r="BY520" s="135"/>
      <c r="BZ520" s="135"/>
      <c r="CA520" s="135"/>
      <c r="CB520" s="135"/>
      <c r="CC520" s="135"/>
      <c r="CD520" s="135"/>
      <c r="CE520" s="135"/>
      <c r="CF520" s="135"/>
      <c r="CG520" s="135"/>
      <c r="CH520" s="135"/>
      <c r="CI520" s="135"/>
      <c r="CJ520" s="135"/>
      <c r="CK520" s="135"/>
      <c r="CL520" s="135"/>
      <c r="CM520" s="135"/>
      <c r="CN520" s="135"/>
      <c r="CO520" s="135"/>
      <c r="CP520" s="136"/>
      <c r="CQ520" s="136"/>
      <c r="CR520" s="135"/>
      <c r="CS520" s="135"/>
      <c r="CT520" s="135"/>
      <c r="CU520" s="135"/>
      <c r="CV520" s="135"/>
      <c r="CW520" s="135"/>
      <c r="CX520" s="135"/>
      <c r="CY520" s="135"/>
      <c r="CZ520" s="135"/>
      <c r="DA520" s="135"/>
      <c r="DB520" s="135"/>
      <c r="DC520" s="135"/>
      <c r="DD520" s="135"/>
      <c r="DE520" s="135"/>
      <c r="DF520" s="135"/>
      <c r="DG520" s="135"/>
      <c r="DH520" s="135"/>
      <c r="DI520" s="135"/>
      <c r="DJ520" s="135"/>
      <c r="DK520" s="135"/>
      <c r="DL520" s="135"/>
      <c r="DM520" s="135"/>
      <c r="DN520" s="135"/>
      <c r="DO520" s="135"/>
      <c r="DP520" s="135"/>
      <c r="DQ520" s="135"/>
      <c r="DR520" s="135"/>
      <c r="DS520" s="135"/>
      <c r="DT520" s="135"/>
      <c r="DU520" s="135"/>
      <c r="DV520" s="135"/>
      <c r="DW520" s="135"/>
      <c r="DX520" s="135"/>
      <c r="DY520" s="135"/>
      <c r="DZ520" s="135"/>
      <c r="EA520" s="135"/>
      <c r="EB520" s="135"/>
      <c r="EC520" s="135"/>
      <c r="ED520" s="135"/>
      <c r="EE520" s="135"/>
      <c r="EF520" s="135"/>
      <c r="EG520" s="135"/>
      <c r="EH520" s="135"/>
      <c r="EI520" s="135"/>
      <c r="EJ520" s="135"/>
      <c r="EK520" s="135"/>
      <c r="EL520" s="135"/>
      <c r="EM520" s="135"/>
      <c r="EN520" s="135"/>
    </row>
    <row r="521" spans="49:144" x14ac:dyDescent="0.25">
      <c r="AW521" s="135"/>
      <c r="AX521" s="135"/>
      <c r="AY521" s="135"/>
      <c r="AZ521" s="135"/>
      <c r="BA521" s="135"/>
      <c r="BB521" s="135"/>
      <c r="BC521" s="135"/>
      <c r="BD521" s="135"/>
      <c r="BE521" s="135"/>
      <c r="BF521" s="135"/>
      <c r="BG521" s="135"/>
      <c r="BH521" s="135"/>
      <c r="BI521" s="135"/>
      <c r="BJ521" s="135"/>
      <c r="BK521" s="135"/>
      <c r="BL521" s="135"/>
      <c r="BM521" s="135"/>
      <c r="BN521" s="135"/>
      <c r="BO521" s="135"/>
      <c r="BP521" s="135"/>
      <c r="BQ521" s="135"/>
      <c r="BR521" s="135"/>
      <c r="BS521" s="135"/>
      <c r="BT521" s="136"/>
      <c r="BU521" s="136"/>
      <c r="BV521" s="135"/>
      <c r="BW521" s="135"/>
      <c r="BX521" s="135"/>
      <c r="BY521" s="135"/>
      <c r="BZ521" s="135"/>
      <c r="CA521" s="135"/>
      <c r="CB521" s="135"/>
      <c r="CC521" s="135"/>
      <c r="CD521" s="135"/>
      <c r="CE521" s="135"/>
      <c r="CF521" s="135"/>
      <c r="CG521" s="135"/>
      <c r="CH521" s="135"/>
      <c r="CI521" s="135"/>
      <c r="CJ521" s="135"/>
      <c r="CK521" s="135"/>
      <c r="CL521" s="135"/>
      <c r="CM521" s="135"/>
      <c r="CN521" s="135"/>
      <c r="CO521" s="135"/>
      <c r="CP521" s="136"/>
      <c r="CQ521" s="136"/>
      <c r="CR521" s="135"/>
      <c r="CS521" s="135"/>
      <c r="CT521" s="135"/>
      <c r="CU521" s="135"/>
      <c r="CV521" s="135"/>
      <c r="CW521" s="135"/>
      <c r="CX521" s="135"/>
      <c r="CY521" s="135"/>
      <c r="CZ521" s="135"/>
      <c r="DA521" s="135"/>
      <c r="DB521" s="135"/>
      <c r="DC521" s="135"/>
      <c r="DD521" s="135"/>
      <c r="DE521" s="135"/>
      <c r="DF521" s="135"/>
      <c r="DG521" s="135"/>
      <c r="DH521" s="135"/>
      <c r="DI521" s="135"/>
      <c r="DJ521" s="135"/>
      <c r="DK521" s="135"/>
      <c r="DL521" s="135"/>
      <c r="DM521" s="135"/>
      <c r="DN521" s="135"/>
      <c r="DO521" s="135"/>
      <c r="DP521" s="135"/>
      <c r="DQ521" s="135"/>
      <c r="DR521" s="135"/>
      <c r="DS521" s="135"/>
      <c r="DT521" s="135"/>
      <c r="DU521" s="135"/>
      <c r="DV521" s="135"/>
      <c r="DW521" s="135"/>
      <c r="DX521" s="135"/>
      <c r="DY521" s="135"/>
      <c r="DZ521" s="135"/>
      <c r="EA521" s="135"/>
      <c r="EB521" s="135"/>
      <c r="EC521" s="135"/>
      <c r="ED521" s="135"/>
      <c r="EE521" s="135"/>
      <c r="EF521" s="135"/>
      <c r="EG521" s="135"/>
      <c r="EH521" s="135"/>
      <c r="EI521" s="135"/>
      <c r="EJ521" s="135"/>
      <c r="EK521" s="135"/>
      <c r="EL521" s="135"/>
      <c r="EM521" s="135"/>
      <c r="EN521" s="135"/>
    </row>
    <row r="522" spans="49:144" x14ac:dyDescent="0.25">
      <c r="AW522" s="135"/>
      <c r="AX522" s="135"/>
      <c r="AY522" s="135"/>
      <c r="AZ522" s="135"/>
      <c r="BA522" s="135"/>
      <c r="BB522" s="135"/>
      <c r="BC522" s="135"/>
      <c r="BD522" s="135"/>
      <c r="BE522" s="135"/>
      <c r="BF522" s="135"/>
      <c r="BG522" s="135"/>
      <c r="BH522" s="135"/>
      <c r="BI522" s="135"/>
      <c r="BJ522" s="135"/>
      <c r="BK522" s="135"/>
      <c r="BL522" s="135"/>
      <c r="BM522" s="135"/>
      <c r="BN522" s="135"/>
      <c r="BO522" s="135"/>
      <c r="BP522" s="135"/>
      <c r="BQ522" s="135"/>
      <c r="BR522" s="135"/>
      <c r="BS522" s="135"/>
      <c r="BT522" s="136"/>
      <c r="BU522" s="136"/>
      <c r="BV522" s="135"/>
      <c r="BW522" s="135"/>
      <c r="BX522" s="135"/>
      <c r="BY522" s="135"/>
      <c r="BZ522" s="135"/>
      <c r="CA522" s="135"/>
      <c r="CB522" s="135"/>
      <c r="CC522" s="135"/>
      <c r="CD522" s="135"/>
      <c r="CE522" s="135"/>
      <c r="CF522" s="135"/>
      <c r="CG522" s="135"/>
      <c r="CH522" s="135"/>
      <c r="CI522" s="135"/>
      <c r="CJ522" s="135"/>
      <c r="CK522" s="135"/>
      <c r="CL522" s="135"/>
      <c r="CM522" s="135"/>
      <c r="CN522" s="135"/>
      <c r="CO522" s="135"/>
      <c r="CP522" s="136"/>
      <c r="CQ522" s="136"/>
      <c r="CR522" s="135"/>
      <c r="CS522" s="135"/>
      <c r="CT522" s="135"/>
      <c r="CU522" s="135"/>
      <c r="CV522" s="135"/>
      <c r="CW522" s="135"/>
      <c r="CX522" s="135"/>
      <c r="CY522" s="135"/>
      <c r="CZ522" s="135"/>
      <c r="DA522" s="135"/>
      <c r="DB522" s="135"/>
      <c r="DC522" s="135"/>
      <c r="DD522" s="135"/>
      <c r="DE522" s="135"/>
      <c r="DF522" s="135"/>
      <c r="DG522" s="135"/>
      <c r="DH522" s="135"/>
      <c r="DI522" s="135"/>
      <c r="DJ522" s="135"/>
      <c r="DK522" s="135"/>
      <c r="DL522" s="135"/>
      <c r="DM522" s="135"/>
      <c r="DN522" s="135"/>
      <c r="DO522" s="135"/>
      <c r="DP522" s="135"/>
      <c r="DQ522" s="135"/>
      <c r="DR522" s="135"/>
      <c r="DS522" s="135"/>
      <c r="DT522" s="135"/>
      <c r="DU522" s="135"/>
      <c r="DV522" s="135"/>
      <c r="DW522" s="135"/>
      <c r="DX522" s="135"/>
      <c r="DY522" s="135"/>
      <c r="DZ522" s="135"/>
      <c r="EA522" s="135"/>
      <c r="EB522" s="135"/>
      <c r="EC522" s="135"/>
      <c r="ED522" s="135"/>
      <c r="EE522" s="135"/>
      <c r="EF522" s="135"/>
      <c r="EG522" s="135"/>
      <c r="EH522" s="135"/>
      <c r="EI522" s="135"/>
      <c r="EJ522" s="135"/>
      <c r="EK522" s="135"/>
      <c r="EL522" s="135"/>
      <c r="EM522" s="135"/>
      <c r="EN522" s="135"/>
    </row>
    <row r="523" spans="49:144" x14ac:dyDescent="0.25">
      <c r="AW523" s="135"/>
      <c r="AX523" s="135"/>
      <c r="AY523" s="135"/>
      <c r="AZ523" s="135"/>
      <c r="BA523" s="135"/>
      <c r="BB523" s="135"/>
      <c r="BC523" s="135"/>
      <c r="BD523" s="135"/>
      <c r="BE523" s="135"/>
      <c r="BF523" s="135"/>
      <c r="BG523" s="135"/>
      <c r="BH523" s="135"/>
      <c r="BI523" s="135"/>
      <c r="BJ523" s="135"/>
      <c r="BK523" s="135"/>
      <c r="BL523" s="135"/>
      <c r="BM523" s="135"/>
      <c r="BN523" s="135"/>
      <c r="BO523" s="135"/>
      <c r="BP523" s="135"/>
      <c r="BQ523" s="135"/>
      <c r="BR523" s="135"/>
      <c r="BS523" s="135"/>
      <c r="BT523" s="136"/>
      <c r="BU523" s="136"/>
      <c r="BV523" s="135"/>
      <c r="BW523" s="135"/>
      <c r="BX523" s="135"/>
      <c r="BY523" s="135"/>
      <c r="BZ523" s="135"/>
      <c r="CA523" s="135"/>
      <c r="CB523" s="135"/>
      <c r="CC523" s="135"/>
      <c r="CD523" s="135"/>
      <c r="CE523" s="135"/>
      <c r="CF523" s="135"/>
      <c r="CG523" s="135"/>
      <c r="CH523" s="135"/>
      <c r="CI523" s="135"/>
      <c r="CJ523" s="135"/>
      <c r="CK523" s="135"/>
      <c r="CL523" s="135"/>
      <c r="CM523" s="135"/>
      <c r="CN523" s="135"/>
      <c r="CO523" s="135"/>
      <c r="CP523" s="136"/>
      <c r="CQ523" s="136"/>
      <c r="CR523" s="135"/>
      <c r="CS523" s="135"/>
      <c r="CT523" s="135"/>
      <c r="CU523" s="135"/>
      <c r="CV523" s="135"/>
      <c r="CW523" s="135"/>
      <c r="CX523" s="135"/>
      <c r="CY523" s="135"/>
      <c r="CZ523" s="135"/>
      <c r="DA523" s="135"/>
      <c r="DB523" s="135"/>
      <c r="DC523" s="135"/>
      <c r="DD523" s="135"/>
      <c r="DE523" s="135"/>
      <c r="DF523" s="135"/>
      <c r="DG523" s="135"/>
      <c r="DH523" s="135"/>
      <c r="DI523" s="135"/>
      <c r="DJ523" s="135"/>
      <c r="DK523" s="135"/>
      <c r="DL523" s="135"/>
      <c r="DM523" s="135"/>
      <c r="DN523" s="135"/>
      <c r="DO523" s="135"/>
      <c r="DP523" s="135"/>
      <c r="DQ523" s="135"/>
      <c r="DR523" s="135"/>
      <c r="DS523" s="135"/>
      <c r="DT523" s="135"/>
      <c r="DU523" s="135"/>
      <c r="DV523" s="135"/>
      <c r="DW523" s="135"/>
      <c r="DX523" s="135"/>
      <c r="DY523" s="135"/>
      <c r="DZ523" s="135"/>
      <c r="EA523" s="135"/>
      <c r="EB523" s="135"/>
      <c r="EC523" s="135"/>
      <c r="ED523" s="135"/>
      <c r="EE523" s="135"/>
      <c r="EF523" s="135"/>
      <c r="EG523" s="135"/>
      <c r="EH523" s="135"/>
      <c r="EI523" s="135"/>
      <c r="EJ523" s="135"/>
      <c r="EK523" s="135"/>
      <c r="EL523" s="135"/>
      <c r="EM523" s="135"/>
      <c r="EN523" s="135"/>
    </row>
    <row r="524" spans="49:144" x14ac:dyDescent="0.25">
      <c r="AW524" s="135"/>
      <c r="AX524" s="135"/>
      <c r="AY524" s="135"/>
      <c r="AZ524" s="135"/>
      <c r="BA524" s="135"/>
      <c r="BB524" s="135"/>
      <c r="BC524" s="135"/>
      <c r="BD524" s="135"/>
      <c r="BE524" s="135"/>
      <c r="BF524" s="135"/>
      <c r="BG524" s="135"/>
      <c r="BH524" s="135"/>
      <c r="BI524" s="135"/>
      <c r="BJ524" s="135"/>
      <c r="BK524" s="135"/>
      <c r="BL524" s="135"/>
      <c r="BM524" s="135"/>
      <c r="BN524" s="135"/>
      <c r="BO524" s="135"/>
      <c r="BP524" s="135"/>
      <c r="BQ524" s="135"/>
      <c r="BR524" s="135"/>
      <c r="BS524" s="135"/>
      <c r="BT524" s="136"/>
      <c r="BU524" s="136"/>
      <c r="BV524" s="135"/>
      <c r="BW524" s="135"/>
      <c r="BX524" s="135"/>
      <c r="BY524" s="135"/>
      <c r="BZ524" s="135"/>
      <c r="CA524" s="135"/>
      <c r="CB524" s="135"/>
      <c r="CC524" s="135"/>
      <c r="CD524" s="135"/>
      <c r="CE524" s="135"/>
      <c r="CF524" s="135"/>
      <c r="CG524" s="135"/>
      <c r="CH524" s="135"/>
      <c r="CI524" s="135"/>
      <c r="CJ524" s="135"/>
      <c r="CK524" s="135"/>
      <c r="CL524" s="135"/>
      <c r="CM524" s="135"/>
      <c r="CN524" s="135"/>
      <c r="CO524" s="135"/>
      <c r="CP524" s="136"/>
      <c r="CQ524" s="136"/>
      <c r="CR524" s="135"/>
      <c r="CS524" s="135"/>
      <c r="CT524" s="135"/>
      <c r="CU524" s="135"/>
      <c r="CV524" s="135"/>
      <c r="CW524" s="135"/>
      <c r="CX524" s="135"/>
      <c r="CY524" s="135"/>
      <c r="CZ524" s="135"/>
      <c r="DA524" s="135"/>
      <c r="DB524" s="135"/>
      <c r="DC524" s="135"/>
      <c r="DD524" s="135"/>
      <c r="DE524" s="135"/>
      <c r="DF524" s="135"/>
      <c r="DG524" s="135"/>
      <c r="DH524" s="135"/>
      <c r="DI524" s="135"/>
      <c r="DJ524" s="135"/>
      <c r="DK524" s="135"/>
      <c r="DL524" s="135"/>
      <c r="DM524" s="135"/>
      <c r="DN524" s="135"/>
      <c r="DO524" s="135"/>
      <c r="DP524" s="135"/>
      <c r="DQ524" s="135"/>
      <c r="DR524" s="135"/>
      <c r="DS524" s="135"/>
      <c r="DT524" s="135"/>
      <c r="DU524" s="135"/>
      <c r="DV524" s="135"/>
      <c r="DW524" s="135"/>
      <c r="DX524" s="135"/>
      <c r="DY524" s="135"/>
      <c r="DZ524" s="135"/>
      <c r="EA524" s="135"/>
      <c r="EB524" s="135"/>
      <c r="EC524" s="135"/>
      <c r="ED524" s="135"/>
      <c r="EE524" s="135"/>
      <c r="EF524" s="135"/>
      <c r="EG524" s="135"/>
      <c r="EH524" s="135"/>
      <c r="EI524" s="135"/>
      <c r="EJ524" s="135"/>
      <c r="EK524" s="135"/>
      <c r="EL524" s="135"/>
      <c r="EM524" s="135"/>
      <c r="EN524" s="135"/>
    </row>
    <row r="525" spans="49:144" x14ac:dyDescent="0.25">
      <c r="AW525" s="135"/>
      <c r="AX525" s="135"/>
      <c r="AY525" s="135"/>
      <c r="AZ525" s="135"/>
      <c r="BA525" s="135"/>
      <c r="BB525" s="135"/>
      <c r="BC525" s="135"/>
      <c r="BD525" s="135"/>
      <c r="BE525" s="135"/>
      <c r="BF525" s="135"/>
      <c r="BG525" s="135"/>
      <c r="BH525" s="135"/>
      <c r="BI525" s="135"/>
      <c r="BJ525" s="135"/>
      <c r="BK525" s="135"/>
      <c r="BL525" s="135"/>
      <c r="BM525" s="135"/>
      <c r="BN525" s="135"/>
      <c r="BO525" s="135"/>
      <c r="BP525" s="135"/>
      <c r="BQ525" s="135"/>
      <c r="BR525" s="135"/>
      <c r="BS525" s="135"/>
      <c r="BT525" s="136"/>
      <c r="BU525" s="136"/>
      <c r="BV525" s="135"/>
      <c r="BW525" s="135"/>
      <c r="BX525" s="135"/>
      <c r="BY525" s="135"/>
      <c r="BZ525" s="135"/>
      <c r="CA525" s="135"/>
      <c r="CB525" s="135"/>
      <c r="CC525" s="135"/>
      <c r="CD525" s="135"/>
      <c r="CE525" s="135"/>
      <c r="CF525" s="135"/>
      <c r="CG525" s="135"/>
      <c r="CH525" s="135"/>
      <c r="CI525" s="135"/>
      <c r="CJ525" s="135"/>
      <c r="CK525" s="135"/>
      <c r="CL525" s="135"/>
      <c r="CM525" s="135"/>
      <c r="CN525" s="135"/>
      <c r="CO525" s="135"/>
      <c r="CP525" s="136"/>
      <c r="CQ525" s="136"/>
      <c r="CR525" s="135"/>
      <c r="CS525" s="135"/>
      <c r="CT525" s="135"/>
      <c r="CU525" s="135"/>
      <c r="CV525" s="135"/>
      <c r="CW525" s="135"/>
      <c r="CX525" s="135"/>
      <c r="CY525" s="135"/>
      <c r="CZ525" s="135"/>
      <c r="DA525" s="135"/>
      <c r="DB525" s="135"/>
      <c r="DC525" s="135"/>
      <c r="DD525" s="135"/>
      <c r="DE525" s="135"/>
      <c r="DF525" s="135"/>
      <c r="DG525" s="135"/>
      <c r="DH525" s="135"/>
      <c r="DI525" s="135"/>
      <c r="DJ525" s="135"/>
      <c r="DK525" s="135"/>
      <c r="DL525" s="135"/>
      <c r="DM525" s="135"/>
      <c r="DN525" s="135"/>
      <c r="DO525" s="135"/>
      <c r="DP525" s="135"/>
      <c r="DQ525" s="135"/>
      <c r="DR525" s="135"/>
      <c r="DS525" s="135"/>
      <c r="DT525" s="135"/>
      <c r="DU525" s="135"/>
      <c r="DV525" s="135"/>
      <c r="DW525" s="135"/>
      <c r="DX525" s="135"/>
      <c r="DY525" s="135"/>
      <c r="DZ525" s="135"/>
      <c r="EA525" s="135"/>
      <c r="EB525" s="135"/>
      <c r="EC525" s="135"/>
      <c r="ED525" s="135"/>
      <c r="EE525" s="135"/>
      <c r="EF525" s="135"/>
      <c r="EG525" s="135"/>
      <c r="EH525" s="135"/>
      <c r="EI525" s="135"/>
      <c r="EJ525" s="135"/>
      <c r="EK525" s="135"/>
      <c r="EL525" s="135"/>
      <c r="EM525" s="135"/>
      <c r="EN525" s="135"/>
    </row>
    <row r="526" spans="49:144" x14ac:dyDescent="0.25">
      <c r="AW526" s="135"/>
      <c r="AX526" s="135"/>
      <c r="AY526" s="135"/>
      <c r="AZ526" s="135"/>
      <c r="BA526" s="135"/>
      <c r="BB526" s="135"/>
      <c r="BC526" s="135"/>
      <c r="BD526" s="135"/>
      <c r="BE526" s="135"/>
      <c r="BF526" s="135"/>
      <c r="BG526" s="135"/>
      <c r="BH526" s="135"/>
      <c r="BI526" s="135"/>
      <c r="BJ526" s="135"/>
      <c r="BK526" s="135"/>
      <c r="BL526" s="135"/>
      <c r="BM526" s="135"/>
      <c r="BN526" s="135"/>
      <c r="BO526" s="135"/>
      <c r="BP526" s="135"/>
      <c r="BQ526" s="135"/>
      <c r="BR526" s="135"/>
      <c r="BS526" s="135"/>
      <c r="BT526" s="136"/>
      <c r="BU526" s="136"/>
      <c r="BV526" s="135"/>
      <c r="BW526" s="135"/>
      <c r="BX526" s="135"/>
      <c r="BY526" s="135"/>
      <c r="BZ526" s="135"/>
      <c r="CA526" s="135"/>
      <c r="CB526" s="135"/>
      <c r="CC526" s="135"/>
      <c r="CD526" s="135"/>
      <c r="CE526" s="135"/>
      <c r="CF526" s="135"/>
      <c r="CG526" s="135"/>
      <c r="CH526" s="135"/>
      <c r="CI526" s="135"/>
      <c r="CJ526" s="135"/>
      <c r="CK526" s="135"/>
      <c r="CL526" s="135"/>
      <c r="CM526" s="135"/>
      <c r="CN526" s="135"/>
      <c r="CO526" s="135"/>
      <c r="CP526" s="136"/>
      <c r="CQ526" s="136"/>
      <c r="CR526" s="135"/>
      <c r="CS526" s="135"/>
      <c r="CT526" s="135"/>
      <c r="CU526" s="135"/>
      <c r="CV526" s="135"/>
      <c r="CW526" s="135"/>
      <c r="CX526" s="135"/>
      <c r="CY526" s="135"/>
      <c r="CZ526" s="135"/>
      <c r="DA526" s="135"/>
      <c r="DB526" s="135"/>
      <c r="DC526" s="135"/>
      <c r="DD526" s="135"/>
      <c r="DE526" s="135"/>
      <c r="DF526" s="135"/>
      <c r="DG526" s="135"/>
      <c r="DH526" s="135"/>
      <c r="DI526" s="135"/>
      <c r="DJ526" s="135"/>
      <c r="DK526" s="135"/>
      <c r="DL526" s="135"/>
      <c r="DM526" s="135"/>
      <c r="DN526" s="135"/>
      <c r="DO526" s="135"/>
      <c r="DP526" s="135"/>
      <c r="DQ526" s="135"/>
      <c r="DR526" s="135"/>
      <c r="DS526" s="135"/>
      <c r="DT526" s="135"/>
      <c r="DU526" s="135"/>
      <c r="DV526" s="135"/>
      <c r="DW526" s="135"/>
      <c r="DX526" s="135"/>
      <c r="DY526" s="135"/>
      <c r="DZ526" s="135"/>
      <c r="EA526" s="135"/>
      <c r="EB526" s="135"/>
      <c r="EC526" s="135"/>
      <c r="ED526" s="135"/>
      <c r="EE526" s="135"/>
      <c r="EF526" s="135"/>
      <c r="EG526" s="135"/>
      <c r="EH526" s="135"/>
      <c r="EI526" s="135"/>
      <c r="EJ526" s="135"/>
      <c r="EK526" s="135"/>
      <c r="EL526" s="135"/>
      <c r="EM526" s="135"/>
      <c r="EN526" s="135"/>
    </row>
    <row r="527" spans="49:144" x14ac:dyDescent="0.25">
      <c r="AW527" s="135"/>
      <c r="AX527" s="135"/>
      <c r="AY527" s="135"/>
      <c r="AZ527" s="135"/>
      <c r="BA527" s="135"/>
      <c r="BB527" s="135"/>
      <c r="BC527" s="135"/>
      <c r="BD527" s="135"/>
      <c r="BE527" s="135"/>
      <c r="BF527" s="135"/>
      <c r="BG527" s="135"/>
      <c r="BH527" s="135"/>
      <c r="BI527" s="135"/>
      <c r="BJ527" s="135"/>
      <c r="BK527" s="135"/>
      <c r="BL527" s="135"/>
      <c r="BM527" s="135"/>
      <c r="BN527" s="135"/>
      <c r="BO527" s="135"/>
      <c r="BP527" s="135"/>
      <c r="BQ527" s="135"/>
      <c r="BR527" s="135"/>
      <c r="BS527" s="135"/>
      <c r="BT527" s="136"/>
      <c r="BU527" s="136"/>
      <c r="BV527" s="135"/>
      <c r="BW527" s="135"/>
      <c r="BX527" s="135"/>
      <c r="BY527" s="135"/>
      <c r="BZ527" s="135"/>
      <c r="CA527" s="135"/>
      <c r="CB527" s="135"/>
      <c r="CC527" s="135"/>
      <c r="CD527" s="135"/>
      <c r="CE527" s="135"/>
      <c r="CF527" s="135"/>
      <c r="CG527" s="135"/>
      <c r="CH527" s="135"/>
      <c r="CI527" s="135"/>
      <c r="CJ527" s="135"/>
      <c r="CK527" s="135"/>
      <c r="CL527" s="135"/>
      <c r="CM527" s="135"/>
      <c r="CN527" s="135"/>
      <c r="CO527" s="135"/>
      <c r="CP527" s="136"/>
      <c r="CQ527" s="136"/>
      <c r="CR527" s="135"/>
      <c r="CS527" s="135"/>
      <c r="CT527" s="135"/>
      <c r="CU527" s="135"/>
      <c r="CV527" s="135"/>
      <c r="CW527" s="135"/>
      <c r="CX527" s="135"/>
      <c r="CY527" s="135"/>
      <c r="CZ527" s="135"/>
      <c r="DA527" s="135"/>
      <c r="DB527" s="135"/>
      <c r="DC527" s="135"/>
      <c r="DD527" s="135"/>
      <c r="DE527" s="135"/>
      <c r="DF527" s="135"/>
      <c r="DG527" s="135"/>
      <c r="DH527" s="135"/>
      <c r="DI527" s="135"/>
      <c r="DJ527" s="135"/>
      <c r="DK527" s="135"/>
      <c r="DL527" s="135"/>
      <c r="DM527" s="135"/>
      <c r="DN527" s="135"/>
      <c r="DO527" s="135"/>
      <c r="DP527" s="135"/>
      <c r="DQ527" s="135"/>
      <c r="DR527" s="135"/>
      <c r="DS527" s="135"/>
      <c r="DT527" s="135"/>
      <c r="DU527" s="135"/>
      <c r="DV527" s="135"/>
      <c r="DW527" s="135"/>
      <c r="DX527" s="135"/>
      <c r="DY527" s="135"/>
      <c r="DZ527" s="135"/>
      <c r="EA527" s="135"/>
      <c r="EB527" s="135"/>
      <c r="EC527" s="135"/>
      <c r="ED527" s="135"/>
      <c r="EE527" s="135"/>
      <c r="EF527" s="135"/>
      <c r="EG527" s="135"/>
      <c r="EH527" s="135"/>
      <c r="EI527" s="135"/>
      <c r="EJ527" s="135"/>
      <c r="EK527" s="135"/>
      <c r="EL527" s="135"/>
      <c r="EM527" s="135"/>
      <c r="EN527" s="135"/>
    </row>
    <row r="528" spans="49:144" x14ac:dyDescent="0.25">
      <c r="AW528" s="135"/>
      <c r="AX528" s="135"/>
      <c r="AY528" s="135"/>
      <c r="AZ528" s="135"/>
      <c r="BA528" s="135"/>
      <c r="BB528" s="135"/>
      <c r="BC528" s="135"/>
      <c r="BD528" s="135"/>
      <c r="BE528" s="135"/>
      <c r="BF528" s="135"/>
      <c r="BG528" s="135"/>
      <c r="BH528" s="135"/>
      <c r="BI528" s="135"/>
      <c r="BJ528" s="135"/>
      <c r="BK528" s="135"/>
      <c r="BL528" s="135"/>
      <c r="BM528" s="135"/>
      <c r="BN528" s="135"/>
      <c r="BO528" s="135"/>
      <c r="BP528" s="135"/>
      <c r="BQ528" s="135"/>
      <c r="BR528" s="135"/>
      <c r="BS528" s="135"/>
      <c r="BT528" s="136"/>
      <c r="BU528" s="136"/>
      <c r="BV528" s="135"/>
      <c r="BW528" s="135"/>
      <c r="BX528" s="135"/>
      <c r="BY528" s="135"/>
      <c r="BZ528" s="135"/>
      <c r="CA528" s="135"/>
      <c r="CB528" s="135"/>
      <c r="CC528" s="135"/>
      <c r="CD528" s="135"/>
      <c r="CE528" s="135"/>
      <c r="CF528" s="135"/>
      <c r="CG528" s="135"/>
      <c r="CH528" s="135"/>
      <c r="CI528" s="135"/>
      <c r="CJ528" s="135"/>
      <c r="CK528" s="135"/>
      <c r="CL528" s="135"/>
      <c r="CM528" s="135"/>
      <c r="CN528" s="135"/>
      <c r="CO528" s="135"/>
      <c r="CP528" s="136"/>
      <c r="CQ528" s="136"/>
      <c r="CR528" s="135"/>
      <c r="CS528" s="135"/>
      <c r="CT528" s="135"/>
      <c r="CU528" s="135"/>
      <c r="CV528" s="135"/>
      <c r="CW528" s="135"/>
      <c r="CX528" s="135"/>
      <c r="CY528" s="135"/>
      <c r="CZ528" s="135"/>
      <c r="DA528" s="135"/>
      <c r="DB528" s="135"/>
      <c r="DC528" s="135"/>
      <c r="DD528" s="135"/>
      <c r="DE528" s="135"/>
      <c r="DF528" s="135"/>
      <c r="DG528" s="135"/>
      <c r="DH528" s="135"/>
      <c r="DI528" s="135"/>
      <c r="DJ528" s="135"/>
      <c r="DK528" s="135"/>
      <c r="DL528" s="135"/>
      <c r="DM528" s="135"/>
      <c r="DN528" s="135"/>
      <c r="DO528" s="135"/>
      <c r="DP528" s="135"/>
      <c r="DQ528" s="135"/>
      <c r="DR528" s="135"/>
      <c r="DS528" s="135"/>
      <c r="DT528" s="135"/>
      <c r="DU528" s="135"/>
      <c r="DV528" s="135"/>
      <c r="DW528" s="135"/>
      <c r="DX528" s="135"/>
      <c r="DY528" s="135"/>
      <c r="DZ528" s="135"/>
      <c r="EA528" s="135"/>
      <c r="EB528" s="135"/>
      <c r="EC528" s="135"/>
      <c r="ED528" s="135"/>
      <c r="EE528" s="135"/>
      <c r="EF528" s="135"/>
      <c r="EG528" s="135"/>
      <c r="EH528" s="135"/>
      <c r="EI528" s="135"/>
      <c r="EJ528" s="135"/>
      <c r="EK528" s="135"/>
      <c r="EL528" s="135"/>
      <c r="EM528" s="135"/>
      <c r="EN528" s="135"/>
    </row>
    <row r="529" spans="49:144" x14ac:dyDescent="0.25">
      <c r="AW529" s="135"/>
      <c r="AX529" s="135"/>
      <c r="AY529" s="135"/>
      <c r="AZ529" s="135"/>
      <c r="BA529" s="135"/>
      <c r="BB529" s="135"/>
      <c r="BC529" s="135"/>
      <c r="BD529" s="135"/>
      <c r="BE529" s="135"/>
      <c r="BF529" s="135"/>
      <c r="BG529" s="135"/>
      <c r="BH529" s="135"/>
      <c r="BI529" s="135"/>
      <c r="BJ529" s="135"/>
      <c r="BK529" s="135"/>
      <c r="BL529" s="135"/>
      <c r="BM529" s="135"/>
      <c r="BN529" s="135"/>
      <c r="BO529" s="135"/>
      <c r="BP529" s="135"/>
      <c r="BQ529" s="135"/>
      <c r="BR529" s="135"/>
      <c r="BS529" s="135"/>
      <c r="BT529" s="136"/>
      <c r="BU529" s="136"/>
      <c r="BV529" s="135"/>
      <c r="BW529" s="135"/>
      <c r="BX529" s="135"/>
      <c r="BY529" s="135"/>
      <c r="BZ529" s="135"/>
      <c r="CA529" s="135"/>
      <c r="CB529" s="135"/>
      <c r="CC529" s="135"/>
      <c r="CD529" s="135"/>
      <c r="CE529" s="135"/>
      <c r="CF529" s="135"/>
      <c r="CG529" s="135"/>
      <c r="CH529" s="135"/>
      <c r="CI529" s="135"/>
      <c r="CJ529" s="135"/>
      <c r="CK529" s="135"/>
      <c r="CL529" s="135"/>
      <c r="CM529" s="135"/>
      <c r="CN529" s="135"/>
      <c r="CO529" s="135"/>
      <c r="CP529" s="136"/>
      <c r="CQ529" s="136"/>
      <c r="CR529" s="135"/>
      <c r="CS529" s="135"/>
      <c r="CT529" s="135"/>
      <c r="CU529" s="135"/>
      <c r="CV529" s="135"/>
      <c r="CW529" s="135"/>
      <c r="CX529" s="135"/>
      <c r="CY529" s="135"/>
      <c r="CZ529" s="135"/>
      <c r="DA529" s="135"/>
      <c r="DB529" s="135"/>
      <c r="DC529" s="135"/>
      <c r="DD529" s="135"/>
      <c r="DE529" s="135"/>
      <c r="DF529" s="135"/>
      <c r="DG529" s="135"/>
      <c r="DH529" s="135"/>
      <c r="DI529" s="135"/>
      <c r="DJ529" s="135"/>
      <c r="DK529" s="135"/>
      <c r="DL529" s="135"/>
      <c r="DM529" s="135"/>
      <c r="DN529" s="135"/>
      <c r="DO529" s="135"/>
      <c r="DP529" s="135"/>
      <c r="DQ529" s="135"/>
      <c r="DR529" s="135"/>
      <c r="DS529" s="135"/>
      <c r="DT529" s="135"/>
      <c r="DU529" s="135"/>
      <c r="DV529" s="135"/>
      <c r="DW529" s="135"/>
      <c r="DX529" s="135"/>
      <c r="DY529" s="135"/>
      <c r="DZ529" s="135"/>
      <c r="EA529" s="135"/>
      <c r="EB529" s="135"/>
      <c r="EC529" s="135"/>
      <c r="ED529" s="135"/>
      <c r="EE529" s="135"/>
      <c r="EF529" s="135"/>
      <c r="EG529" s="135"/>
      <c r="EH529" s="135"/>
      <c r="EI529" s="135"/>
      <c r="EJ529" s="135"/>
      <c r="EK529" s="135"/>
      <c r="EL529" s="135"/>
      <c r="EM529" s="135"/>
      <c r="EN529" s="135"/>
    </row>
    <row r="530" spans="49:144" x14ac:dyDescent="0.25">
      <c r="AW530" s="135"/>
      <c r="AX530" s="135"/>
      <c r="AY530" s="135"/>
      <c r="AZ530" s="135"/>
      <c r="BA530" s="135"/>
      <c r="BB530" s="135"/>
      <c r="BC530" s="135"/>
      <c r="BD530" s="135"/>
      <c r="BE530" s="135"/>
      <c r="BF530" s="135"/>
      <c r="BG530" s="135"/>
      <c r="BH530" s="135"/>
      <c r="BI530" s="135"/>
      <c r="BJ530" s="135"/>
      <c r="BK530" s="135"/>
      <c r="BL530" s="135"/>
      <c r="BM530" s="135"/>
      <c r="BN530" s="135"/>
      <c r="BO530" s="135"/>
      <c r="BP530" s="135"/>
      <c r="BQ530" s="135"/>
      <c r="BR530" s="135"/>
      <c r="BS530" s="135"/>
      <c r="BT530" s="136"/>
      <c r="BU530" s="136"/>
      <c r="BV530" s="135"/>
      <c r="BW530" s="135"/>
      <c r="BX530" s="135"/>
      <c r="BY530" s="135"/>
      <c r="BZ530" s="135"/>
      <c r="CA530" s="135"/>
      <c r="CB530" s="135"/>
      <c r="CC530" s="135"/>
      <c r="CD530" s="135"/>
      <c r="CE530" s="135"/>
      <c r="CF530" s="135"/>
      <c r="CG530" s="135"/>
      <c r="CH530" s="135"/>
      <c r="CI530" s="135"/>
      <c r="CJ530" s="135"/>
      <c r="CK530" s="135"/>
      <c r="CL530" s="135"/>
      <c r="CM530" s="135"/>
      <c r="CN530" s="135"/>
      <c r="CO530" s="135"/>
      <c r="CP530" s="136"/>
      <c r="CQ530" s="136"/>
      <c r="CR530" s="135"/>
      <c r="CS530" s="135"/>
      <c r="CT530" s="135"/>
      <c r="CU530" s="135"/>
      <c r="CV530" s="135"/>
      <c r="CW530" s="135"/>
      <c r="CX530" s="135"/>
      <c r="CY530" s="135"/>
      <c r="CZ530" s="135"/>
      <c r="DA530" s="135"/>
      <c r="DB530" s="135"/>
      <c r="DC530" s="135"/>
      <c r="DD530" s="135"/>
      <c r="DE530" s="135"/>
      <c r="DF530" s="135"/>
      <c r="DG530" s="135"/>
      <c r="DH530" s="135"/>
      <c r="DI530" s="135"/>
      <c r="DJ530" s="135"/>
      <c r="DK530" s="135"/>
      <c r="DL530" s="135"/>
      <c r="DM530" s="135"/>
      <c r="DN530" s="135"/>
      <c r="DO530" s="135"/>
      <c r="DP530" s="135"/>
      <c r="DQ530" s="135"/>
      <c r="DR530" s="135"/>
      <c r="DS530" s="135"/>
      <c r="DT530" s="135"/>
      <c r="DU530" s="135"/>
      <c r="DV530" s="135"/>
      <c r="DW530" s="135"/>
      <c r="DX530" s="135"/>
      <c r="DY530" s="135"/>
      <c r="DZ530" s="135"/>
      <c r="EA530" s="135"/>
      <c r="EB530" s="135"/>
      <c r="EC530" s="135"/>
      <c r="ED530" s="135"/>
      <c r="EE530" s="135"/>
      <c r="EF530" s="135"/>
      <c r="EG530" s="135"/>
      <c r="EH530" s="135"/>
      <c r="EI530" s="135"/>
      <c r="EJ530" s="135"/>
      <c r="EK530" s="135"/>
      <c r="EL530" s="135"/>
      <c r="EM530" s="135"/>
      <c r="EN530" s="135"/>
    </row>
    <row r="531" spans="49:144" x14ac:dyDescent="0.25">
      <c r="AW531" s="135"/>
      <c r="AX531" s="135"/>
      <c r="AY531" s="135"/>
      <c r="AZ531" s="135"/>
      <c r="BA531" s="135"/>
      <c r="BB531" s="135"/>
      <c r="BC531" s="135"/>
      <c r="BD531" s="135"/>
      <c r="BE531" s="135"/>
      <c r="BF531" s="135"/>
      <c r="BG531" s="135"/>
      <c r="BH531" s="135"/>
      <c r="BI531" s="135"/>
      <c r="BJ531" s="135"/>
      <c r="BK531" s="135"/>
      <c r="BL531" s="135"/>
      <c r="BM531" s="135"/>
      <c r="BN531" s="135"/>
      <c r="BO531" s="135"/>
      <c r="BP531" s="135"/>
      <c r="BQ531" s="135"/>
      <c r="BR531" s="135"/>
      <c r="BS531" s="135"/>
      <c r="BT531" s="136"/>
      <c r="BU531" s="136"/>
      <c r="BV531" s="135"/>
      <c r="BW531" s="135"/>
      <c r="BX531" s="135"/>
      <c r="BY531" s="135"/>
      <c r="BZ531" s="135"/>
      <c r="CA531" s="135"/>
      <c r="CB531" s="135"/>
      <c r="CC531" s="135"/>
      <c r="CD531" s="135"/>
      <c r="CE531" s="135"/>
      <c r="CF531" s="135"/>
      <c r="CG531" s="135"/>
      <c r="CH531" s="135"/>
      <c r="CI531" s="135"/>
      <c r="CJ531" s="135"/>
      <c r="CK531" s="135"/>
      <c r="CL531" s="135"/>
      <c r="CM531" s="135"/>
      <c r="CN531" s="135"/>
      <c r="CO531" s="135"/>
      <c r="CP531" s="136"/>
      <c r="CQ531" s="136"/>
      <c r="CR531" s="135"/>
      <c r="CS531" s="135"/>
      <c r="CT531" s="135"/>
      <c r="CU531" s="135"/>
      <c r="CV531" s="135"/>
      <c r="CW531" s="135"/>
      <c r="CX531" s="135"/>
      <c r="CY531" s="135"/>
      <c r="CZ531" s="135"/>
      <c r="DA531" s="135"/>
      <c r="DB531" s="135"/>
      <c r="DC531" s="135"/>
      <c r="DD531" s="135"/>
      <c r="DE531" s="135"/>
      <c r="DF531" s="135"/>
      <c r="DG531" s="135"/>
      <c r="DH531" s="135"/>
      <c r="DI531" s="135"/>
      <c r="DJ531" s="135"/>
      <c r="DK531" s="135"/>
      <c r="DL531" s="135"/>
      <c r="DM531" s="135"/>
      <c r="DN531" s="135"/>
      <c r="DO531" s="135"/>
      <c r="DP531" s="135"/>
      <c r="DQ531" s="135"/>
      <c r="DR531" s="135"/>
      <c r="DS531" s="135"/>
      <c r="DT531" s="135"/>
      <c r="DU531" s="135"/>
      <c r="DV531" s="135"/>
      <c r="DW531" s="135"/>
      <c r="DX531" s="135"/>
      <c r="DY531" s="135"/>
      <c r="DZ531" s="135"/>
      <c r="EA531" s="135"/>
      <c r="EB531" s="135"/>
      <c r="EC531" s="135"/>
      <c r="ED531" s="135"/>
      <c r="EE531" s="135"/>
      <c r="EF531" s="135"/>
      <c r="EG531" s="135"/>
      <c r="EH531" s="135"/>
      <c r="EI531" s="135"/>
      <c r="EJ531" s="135"/>
      <c r="EK531" s="135"/>
      <c r="EL531" s="135"/>
      <c r="EM531" s="135"/>
      <c r="EN531" s="135"/>
    </row>
    <row r="532" spans="49:144" x14ac:dyDescent="0.25">
      <c r="AW532" s="135"/>
      <c r="AX532" s="135"/>
      <c r="AY532" s="135"/>
      <c r="AZ532" s="135"/>
      <c r="BA532" s="135"/>
      <c r="BB532" s="135"/>
      <c r="BC532" s="135"/>
      <c r="BD532" s="135"/>
      <c r="BE532" s="135"/>
      <c r="BF532" s="135"/>
      <c r="BG532" s="135"/>
      <c r="BH532" s="135"/>
      <c r="BI532" s="135"/>
      <c r="BJ532" s="135"/>
      <c r="BK532" s="135"/>
      <c r="BL532" s="135"/>
      <c r="BM532" s="135"/>
      <c r="BN532" s="135"/>
      <c r="BO532" s="135"/>
      <c r="BP532" s="135"/>
      <c r="BQ532" s="135"/>
      <c r="BR532" s="135"/>
      <c r="BS532" s="135"/>
      <c r="BT532" s="136"/>
      <c r="BU532" s="136"/>
      <c r="BV532" s="135"/>
      <c r="BW532" s="135"/>
      <c r="BX532" s="135"/>
      <c r="BY532" s="135"/>
      <c r="BZ532" s="135"/>
      <c r="CA532" s="135"/>
      <c r="CB532" s="135"/>
      <c r="CC532" s="135"/>
      <c r="CD532" s="135"/>
      <c r="CE532" s="135"/>
      <c r="CF532" s="135"/>
      <c r="CG532" s="135"/>
      <c r="CH532" s="135"/>
      <c r="CI532" s="135"/>
      <c r="CJ532" s="135"/>
      <c r="CK532" s="135"/>
      <c r="CL532" s="135"/>
      <c r="CM532" s="135"/>
      <c r="CN532" s="135"/>
      <c r="CO532" s="135"/>
      <c r="CP532" s="136"/>
      <c r="CQ532" s="136"/>
      <c r="CR532" s="135"/>
      <c r="CS532" s="135"/>
      <c r="CT532" s="135"/>
      <c r="CU532" s="135"/>
      <c r="CV532" s="135"/>
      <c r="CW532" s="135"/>
      <c r="CX532" s="135"/>
      <c r="CY532" s="135"/>
      <c r="CZ532" s="135"/>
      <c r="DA532" s="135"/>
      <c r="DB532" s="135"/>
      <c r="DC532" s="135"/>
      <c r="DD532" s="135"/>
      <c r="DE532" s="135"/>
      <c r="DF532" s="135"/>
      <c r="DG532" s="135"/>
      <c r="DH532" s="135"/>
      <c r="DI532" s="135"/>
      <c r="DJ532" s="135"/>
      <c r="DK532" s="135"/>
      <c r="DL532" s="135"/>
      <c r="DM532" s="135"/>
      <c r="DN532" s="135"/>
      <c r="DO532" s="135"/>
      <c r="DP532" s="135"/>
      <c r="DQ532" s="135"/>
      <c r="DR532" s="135"/>
      <c r="DS532" s="135"/>
      <c r="DT532" s="135"/>
      <c r="DU532" s="135"/>
      <c r="DV532" s="135"/>
      <c r="DW532" s="135"/>
      <c r="DX532" s="135"/>
      <c r="DY532" s="135"/>
      <c r="DZ532" s="135"/>
      <c r="EA532" s="135"/>
      <c r="EB532" s="135"/>
      <c r="EC532" s="135"/>
      <c r="ED532" s="135"/>
      <c r="EE532" s="135"/>
      <c r="EF532" s="135"/>
      <c r="EG532" s="135"/>
      <c r="EH532" s="135"/>
      <c r="EI532" s="135"/>
      <c r="EJ532" s="135"/>
      <c r="EK532" s="135"/>
      <c r="EL532" s="135"/>
      <c r="EM532" s="135"/>
      <c r="EN532" s="135"/>
    </row>
    <row r="533" spans="49:144" x14ac:dyDescent="0.25">
      <c r="AW533" s="135"/>
      <c r="AX533" s="135"/>
      <c r="AY533" s="135"/>
      <c r="AZ533" s="135"/>
      <c r="BA533" s="135"/>
      <c r="BB533" s="135"/>
      <c r="BC533" s="135"/>
      <c r="BD533" s="135"/>
      <c r="BE533" s="135"/>
      <c r="BF533" s="135"/>
      <c r="BG533" s="135"/>
      <c r="BH533" s="135"/>
      <c r="BI533" s="135"/>
      <c r="BJ533" s="135"/>
      <c r="BK533" s="135"/>
      <c r="BL533" s="135"/>
      <c r="BM533" s="135"/>
      <c r="BN533" s="135"/>
      <c r="BO533" s="135"/>
      <c r="BP533" s="135"/>
      <c r="BQ533" s="135"/>
      <c r="BR533" s="135"/>
      <c r="BS533" s="135"/>
      <c r="BT533" s="136"/>
      <c r="BU533" s="136"/>
      <c r="BV533" s="135"/>
      <c r="BW533" s="135"/>
      <c r="BX533" s="135"/>
      <c r="BY533" s="135"/>
      <c r="BZ533" s="135"/>
      <c r="CA533" s="135"/>
      <c r="CB533" s="135"/>
      <c r="CC533" s="135"/>
      <c r="CD533" s="135"/>
      <c r="CE533" s="135"/>
      <c r="CF533" s="135"/>
      <c r="CG533" s="135"/>
      <c r="CH533" s="135"/>
      <c r="CI533" s="135"/>
      <c r="CJ533" s="135"/>
      <c r="CK533" s="135"/>
      <c r="CL533" s="135"/>
      <c r="CM533" s="135"/>
      <c r="CN533" s="135"/>
      <c r="CO533" s="135"/>
      <c r="CP533" s="136"/>
      <c r="CQ533" s="136"/>
      <c r="CR533" s="135"/>
      <c r="CS533" s="135"/>
      <c r="CT533" s="135"/>
      <c r="CU533" s="135"/>
      <c r="CV533" s="135"/>
      <c r="CW533" s="135"/>
      <c r="CX533" s="135"/>
      <c r="CY533" s="135"/>
      <c r="CZ533" s="135"/>
      <c r="DA533" s="135"/>
      <c r="DB533" s="135"/>
      <c r="DC533" s="135"/>
      <c r="DD533" s="135"/>
      <c r="DE533" s="135"/>
      <c r="DF533" s="135"/>
      <c r="DG533" s="135"/>
      <c r="DH533" s="135"/>
      <c r="DI533" s="135"/>
      <c r="DJ533" s="135"/>
      <c r="DK533" s="135"/>
      <c r="DL533" s="135"/>
      <c r="DM533" s="135"/>
      <c r="DN533" s="135"/>
      <c r="DO533" s="135"/>
      <c r="DP533" s="135"/>
      <c r="DQ533" s="135"/>
      <c r="DR533" s="135"/>
      <c r="DS533" s="135"/>
      <c r="DT533" s="135"/>
      <c r="DU533" s="135"/>
      <c r="DV533" s="135"/>
      <c r="DW533" s="135"/>
      <c r="DX533" s="135"/>
      <c r="DY533" s="135"/>
      <c r="DZ533" s="135"/>
      <c r="EA533" s="135"/>
      <c r="EB533" s="135"/>
      <c r="EC533" s="135"/>
      <c r="ED533" s="135"/>
      <c r="EE533" s="135"/>
      <c r="EF533" s="135"/>
      <c r="EG533" s="135"/>
      <c r="EH533" s="135"/>
      <c r="EI533" s="135"/>
      <c r="EJ533" s="135"/>
      <c r="EK533" s="135"/>
      <c r="EL533" s="135"/>
      <c r="EM533" s="135"/>
      <c r="EN533" s="135"/>
    </row>
    <row r="534" spans="49:144" x14ac:dyDescent="0.25">
      <c r="AW534" s="135"/>
      <c r="AX534" s="135"/>
      <c r="AY534" s="135"/>
      <c r="AZ534" s="135"/>
      <c r="BA534" s="135"/>
      <c r="BB534" s="135"/>
      <c r="BC534" s="135"/>
      <c r="BD534" s="135"/>
      <c r="BE534" s="135"/>
      <c r="BF534" s="135"/>
      <c r="BG534" s="135"/>
      <c r="BH534" s="135"/>
      <c r="BI534" s="135"/>
      <c r="BJ534" s="135"/>
      <c r="BK534" s="135"/>
      <c r="BL534" s="135"/>
      <c r="BM534" s="135"/>
      <c r="BN534" s="135"/>
      <c r="BO534" s="135"/>
      <c r="BP534" s="135"/>
      <c r="BQ534" s="135"/>
      <c r="BR534" s="135"/>
      <c r="BS534" s="135"/>
      <c r="BT534" s="136"/>
      <c r="BU534" s="136"/>
      <c r="BV534" s="135"/>
      <c r="BW534" s="135"/>
      <c r="BX534" s="135"/>
      <c r="BY534" s="135"/>
      <c r="BZ534" s="135"/>
      <c r="CA534" s="135"/>
      <c r="CB534" s="135"/>
      <c r="CC534" s="135"/>
      <c r="CD534" s="135"/>
      <c r="CE534" s="135"/>
      <c r="CF534" s="135"/>
      <c r="CG534" s="135"/>
      <c r="CH534" s="135"/>
      <c r="CI534" s="135"/>
      <c r="CJ534" s="135"/>
      <c r="CK534" s="135"/>
      <c r="CL534" s="135"/>
      <c r="CM534" s="135"/>
      <c r="CN534" s="135"/>
      <c r="CO534" s="135"/>
      <c r="CP534" s="136"/>
      <c r="CQ534" s="136"/>
      <c r="CR534" s="135"/>
      <c r="CS534" s="135"/>
      <c r="CT534" s="135"/>
      <c r="CU534" s="135"/>
      <c r="CV534" s="135"/>
      <c r="CW534" s="135"/>
      <c r="CX534" s="135"/>
      <c r="CY534" s="135"/>
      <c r="CZ534" s="135"/>
      <c r="DA534" s="135"/>
      <c r="DB534" s="135"/>
      <c r="DC534" s="135"/>
      <c r="DD534" s="135"/>
      <c r="DE534" s="135"/>
      <c r="DF534" s="135"/>
      <c r="DG534" s="135"/>
      <c r="DH534" s="135"/>
      <c r="DI534" s="135"/>
      <c r="DJ534" s="135"/>
      <c r="DK534" s="135"/>
      <c r="DL534" s="135"/>
      <c r="DM534" s="135"/>
      <c r="DN534" s="135"/>
      <c r="DO534" s="135"/>
      <c r="DP534" s="135"/>
      <c r="DQ534" s="135"/>
      <c r="DR534" s="135"/>
      <c r="DS534" s="135"/>
      <c r="DT534" s="135"/>
      <c r="DU534" s="135"/>
      <c r="DV534" s="135"/>
      <c r="DW534" s="135"/>
      <c r="DX534" s="135"/>
      <c r="DY534" s="135"/>
      <c r="DZ534" s="135"/>
      <c r="EA534" s="135"/>
      <c r="EB534" s="135"/>
      <c r="EC534" s="135"/>
      <c r="ED534" s="135"/>
      <c r="EE534" s="135"/>
      <c r="EF534" s="135"/>
      <c r="EG534" s="135"/>
      <c r="EH534" s="135"/>
      <c r="EI534" s="135"/>
      <c r="EJ534" s="135"/>
      <c r="EK534" s="135"/>
      <c r="EL534" s="135"/>
      <c r="EM534" s="135"/>
      <c r="EN534" s="135"/>
    </row>
    <row r="535" spans="49:144" x14ac:dyDescent="0.25">
      <c r="AW535" s="135"/>
      <c r="AX535" s="135"/>
      <c r="AY535" s="135"/>
      <c r="AZ535" s="135"/>
      <c r="BA535" s="135"/>
      <c r="BB535" s="135"/>
      <c r="BC535" s="135"/>
      <c r="BD535" s="135"/>
      <c r="BE535" s="135"/>
      <c r="BF535" s="135"/>
      <c r="BG535" s="135"/>
      <c r="BH535" s="135"/>
      <c r="BI535" s="135"/>
      <c r="BJ535" s="135"/>
      <c r="BK535" s="135"/>
      <c r="BL535" s="135"/>
      <c r="BM535" s="135"/>
      <c r="BN535" s="135"/>
      <c r="BO535" s="135"/>
      <c r="BP535" s="135"/>
      <c r="BQ535" s="135"/>
      <c r="BR535" s="135"/>
      <c r="BS535" s="135"/>
      <c r="BT535" s="136"/>
      <c r="BU535" s="136"/>
      <c r="BV535" s="135"/>
      <c r="BW535" s="135"/>
      <c r="BX535" s="135"/>
      <c r="BY535" s="135"/>
      <c r="BZ535" s="135"/>
      <c r="CA535" s="135"/>
      <c r="CB535" s="135"/>
      <c r="CC535" s="135"/>
      <c r="CD535" s="135"/>
      <c r="CE535" s="135"/>
      <c r="CF535" s="135"/>
      <c r="CG535" s="135"/>
      <c r="CH535" s="135"/>
      <c r="CI535" s="135"/>
      <c r="CJ535" s="135"/>
      <c r="CK535" s="135"/>
      <c r="CL535" s="135"/>
      <c r="CM535" s="135"/>
      <c r="CN535" s="135"/>
      <c r="CO535" s="135"/>
      <c r="CP535" s="136"/>
      <c r="CQ535" s="136"/>
      <c r="CR535" s="135"/>
      <c r="CS535" s="135"/>
      <c r="CT535" s="135"/>
      <c r="CU535" s="135"/>
      <c r="CV535" s="135"/>
      <c r="CW535" s="135"/>
      <c r="CX535" s="135"/>
      <c r="CY535" s="135"/>
      <c r="CZ535" s="135"/>
      <c r="DA535" s="135"/>
      <c r="DB535" s="135"/>
      <c r="DC535" s="135"/>
      <c r="DD535" s="135"/>
      <c r="DE535" s="135"/>
      <c r="DF535" s="135"/>
      <c r="DG535" s="135"/>
      <c r="DH535" s="135"/>
      <c r="DI535" s="135"/>
      <c r="DJ535" s="135"/>
      <c r="DK535" s="135"/>
      <c r="DL535" s="135"/>
      <c r="DM535" s="135"/>
      <c r="DN535" s="135"/>
      <c r="DO535" s="135"/>
      <c r="DP535" s="135"/>
      <c r="DQ535" s="135"/>
      <c r="DR535" s="135"/>
      <c r="DS535" s="135"/>
      <c r="DT535" s="135"/>
      <c r="DU535" s="135"/>
      <c r="DV535" s="135"/>
      <c r="DW535" s="135"/>
      <c r="DX535" s="135"/>
      <c r="DY535" s="135"/>
      <c r="DZ535" s="135"/>
      <c r="EA535" s="135"/>
      <c r="EB535" s="135"/>
      <c r="EC535" s="135"/>
      <c r="ED535" s="135"/>
      <c r="EE535" s="135"/>
      <c r="EF535" s="135"/>
      <c r="EG535" s="135"/>
      <c r="EH535" s="135"/>
      <c r="EI535" s="135"/>
      <c r="EJ535" s="135"/>
      <c r="EK535" s="135"/>
      <c r="EL535" s="135"/>
      <c r="EM535" s="135"/>
      <c r="EN535" s="135"/>
    </row>
    <row r="536" spans="49:144" x14ac:dyDescent="0.25">
      <c r="AW536" s="135"/>
      <c r="AX536" s="135"/>
      <c r="AY536" s="135"/>
      <c r="AZ536" s="135"/>
      <c r="BA536" s="135"/>
      <c r="BB536" s="135"/>
      <c r="BC536" s="135"/>
      <c r="BD536" s="135"/>
      <c r="BE536" s="135"/>
      <c r="BF536" s="135"/>
      <c r="BG536" s="135"/>
      <c r="BH536" s="135"/>
      <c r="BI536" s="135"/>
      <c r="BJ536" s="135"/>
      <c r="BK536" s="135"/>
      <c r="BL536" s="135"/>
      <c r="BM536" s="135"/>
      <c r="BN536" s="135"/>
      <c r="BO536" s="135"/>
      <c r="BP536" s="135"/>
      <c r="BQ536" s="135"/>
      <c r="BR536" s="135"/>
      <c r="BS536" s="135"/>
      <c r="BT536" s="136"/>
      <c r="BU536" s="136"/>
      <c r="BV536" s="135"/>
      <c r="BW536" s="135"/>
      <c r="BX536" s="135"/>
      <c r="BY536" s="135"/>
      <c r="BZ536" s="135"/>
      <c r="CA536" s="135"/>
      <c r="CB536" s="135"/>
      <c r="CC536" s="135"/>
      <c r="CD536" s="135"/>
      <c r="CE536" s="135"/>
      <c r="CF536" s="135"/>
      <c r="CG536" s="135"/>
      <c r="CH536" s="135"/>
      <c r="CI536" s="135"/>
      <c r="CJ536" s="135"/>
      <c r="CK536" s="135"/>
      <c r="CL536" s="135"/>
      <c r="CM536" s="135"/>
      <c r="CN536" s="135"/>
      <c r="CO536" s="135"/>
      <c r="CP536" s="136"/>
      <c r="CQ536" s="136"/>
      <c r="CR536" s="135"/>
      <c r="CS536" s="135"/>
      <c r="CT536" s="135"/>
      <c r="CU536" s="135"/>
      <c r="CV536" s="135"/>
      <c r="CW536" s="135"/>
      <c r="CX536" s="135"/>
      <c r="CY536" s="135"/>
      <c r="CZ536" s="135"/>
      <c r="DA536" s="135"/>
      <c r="DB536" s="135"/>
      <c r="DC536" s="135"/>
      <c r="DD536" s="135"/>
      <c r="DE536" s="135"/>
      <c r="DF536" s="135"/>
      <c r="DG536" s="135"/>
      <c r="DH536" s="135"/>
      <c r="DI536" s="135"/>
      <c r="DJ536" s="135"/>
      <c r="DK536" s="135"/>
      <c r="DL536" s="135"/>
      <c r="DM536" s="135"/>
      <c r="DN536" s="135"/>
      <c r="DO536" s="135"/>
      <c r="DP536" s="135"/>
      <c r="DQ536" s="135"/>
      <c r="DR536" s="135"/>
      <c r="DS536" s="135"/>
      <c r="DT536" s="135"/>
      <c r="DU536" s="135"/>
      <c r="DV536" s="135"/>
      <c r="DW536" s="135"/>
      <c r="DX536" s="135"/>
      <c r="DY536" s="135"/>
      <c r="DZ536" s="135"/>
      <c r="EA536" s="135"/>
      <c r="EB536" s="135"/>
      <c r="EC536" s="135"/>
      <c r="ED536" s="135"/>
      <c r="EE536" s="135"/>
      <c r="EF536" s="135"/>
      <c r="EG536" s="135"/>
      <c r="EH536" s="135"/>
      <c r="EI536" s="135"/>
      <c r="EJ536" s="135"/>
      <c r="EK536" s="135"/>
      <c r="EL536" s="135"/>
      <c r="EM536" s="135"/>
      <c r="EN536" s="135"/>
    </row>
    <row r="537" spans="49:144" x14ac:dyDescent="0.25">
      <c r="AW537" s="135"/>
      <c r="AX537" s="135"/>
      <c r="AY537" s="135"/>
      <c r="AZ537" s="135"/>
      <c r="BA537" s="135"/>
      <c r="BB537" s="135"/>
      <c r="BC537" s="135"/>
      <c r="BD537" s="135"/>
      <c r="BE537" s="135"/>
      <c r="BF537" s="135"/>
      <c r="BG537" s="135"/>
      <c r="BH537" s="135"/>
      <c r="BI537" s="135"/>
      <c r="BJ537" s="135"/>
      <c r="BK537" s="135"/>
      <c r="BL537" s="135"/>
      <c r="BM537" s="135"/>
      <c r="BN537" s="135"/>
      <c r="BO537" s="135"/>
      <c r="BP537" s="135"/>
      <c r="BQ537" s="135"/>
      <c r="BR537" s="135"/>
      <c r="BS537" s="135"/>
      <c r="BT537" s="136"/>
      <c r="BU537" s="136"/>
      <c r="BV537" s="135"/>
      <c r="BW537" s="135"/>
      <c r="BX537" s="135"/>
      <c r="BY537" s="135"/>
      <c r="BZ537" s="135"/>
      <c r="CA537" s="135"/>
      <c r="CB537" s="135"/>
      <c r="CC537" s="135"/>
      <c r="CD537" s="135"/>
      <c r="CE537" s="135"/>
      <c r="CF537" s="135"/>
      <c r="CG537" s="135"/>
      <c r="CH537" s="135"/>
      <c r="CI537" s="135"/>
      <c r="CJ537" s="135"/>
      <c r="CK537" s="135"/>
      <c r="CL537" s="135"/>
      <c r="CM537" s="135"/>
      <c r="CN537" s="135"/>
      <c r="CO537" s="135"/>
      <c r="CP537" s="136"/>
      <c r="CQ537" s="136"/>
      <c r="CR537" s="135"/>
      <c r="CS537" s="135"/>
      <c r="CT537" s="135"/>
      <c r="CU537" s="135"/>
      <c r="CV537" s="135"/>
      <c r="CW537" s="135"/>
      <c r="CX537" s="135"/>
      <c r="CY537" s="135"/>
      <c r="CZ537" s="135"/>
      <c r="DA537" s="135"/>
      <c r="DB537" s="135"/>
      <c r="DC537" s="135"/>
      <c r="DD537" s="135"/>
      <c r="DE537" s="135"/>
      <c r="DF537" s="135"/>
      <c r="DG537" s="135"/>
      <c r="DH537" s="135"/>
      <c r="DI537" s="135"/>
      <c r="DJ537" s="135"/>
      <c r="DK537" s="135"/>
      <c r="DL537" s="135"/>
      <c r="DM537" s="135"/>
      <c r="DN537" s="135"/>
      <c r="DO537" s="135"/>
      <c r="DP537" s="135"/>
      <c r="DQ537" s="135"/>
      <c r="DR537" s="135"/>
      <c r="DS537" s="135"/>
      <c r="DT537" s="135"/>
      <c r="DU537" s="135"/>
      <c r="DV537" s="135"/>
      <c r="DW537" s="135"/>
      <c r="DX537" s="135"/>
      <c r="DY537" s="135"/>
      <c r="DZ537" s="135"/>
      <c r="EA537" s="135"/>
      <c r="EB537" s="135"/>
      <c r="EC537" s="135"/>
      <c r="ED537" s="135"/>
      <c r="EE537" s="135"/>
      <c r="EF537" s="135"/>
      <c r="EG537" s="135"/>
      <c r="EH537" s="135"/>
      <c r="EI537" s="135"/>
      <c r="EJ537" s="135"/>
      <c r="EK537" s="135"/>
      <c r="EL537" s="135"/>
      <c r="EM537" s="135"/>
      <c r="EN537" s="135"/>
    </row>
    <row r="538" spans="49:144" x14ac:dyDescent="0.25">
      <c r="AW538" s="135"/>
      <c r="AX538" s="135"/>
      <c r="AY538" s="135"/>
      <c r="AZ538" s="135"/>
      <c r="BA538" s="135"/>
      <c r="BB538" s="135"/>
      <c r="BC538" s="135"/>
      <c r="BD538" s="135"/>
      <c r="BE538" s="135"/>
      <c r="BF538" s="135"/>
      <c r="BG538" s="135"/>
      <c r="BH538" s="135"/>
      <c r="BI538" s="135"/>
      <c r="BJ538" s="135"/>
      <c r="BK538" s="135"/>
      <c r="BL538" s="135"/>
      <c r="BM538" s="135"/>
      <c r="BN538" s="135"/>
      <c r="BO538" s="135"/>
      <c r="BP538" s="135"/>
      <c r="BQ538" s="135"/>
      <c r="BR538" s="135"/>
      <c r="BS538" s="135"/>
      <c r="BT538" s="136"/>
      <c r="BU538" s="136"/>
      <c r="BV538" s="135"/>
      <c r="BW538" s="135"/>
      <c r="BX538" s="135"/>
      <c r="BY538" s="135"/>
      <c r="BZ538" s="135"/>
      <c r="CA538" s="135"/>
      <c r="CB538" s="135"/>
      <c r="CC538" s="135"/>
      <c r="CD538" s="135"/>
      <c r="CE538" s="135"/>
      <c r="CF538" s="135"/>
      <c r="CG538" s="135"/>
      <c r="CH538" s="135"/>
      <c r="CI538" s="135"/>
      <c r="CJ538" s="135"/>
      <c r="CK538" s="135"/>
      <c r="CL538" s="135"/>
      <c r="CM538" s="135"/>
      <c r="CN538" s="135"/>
      <c r="CO538" s="135"/>
      <c r="CP538" s="136"/>
      <c r="CQ538" s="136"/>
      <c r="CR538" s="135"/>
      <c r="CS538" s="135"/>
      <c r="CT538" s="135"/>
      <c r="CU538" s="135"/>
      <c r="CV538" s="135"/>
      <c r="CW538" s="135"/>
      <c r="CX538" s="135"/>
      <c r="CY538" s="135"/>
      <c r="CZ538" s="135"/>
      <c r="DA538" s="135"/>
      <c r="DB538" s="135"/>
      <c r="DC538" s="135"/>
      <c r="DD538" s="135"/>
      <c r="DE538" s="135"/>
      <c r="DF538" s="135"/>
      <c r="DG538" s="135"/>
      <c r="DH538" s="135"/>
      <c r="DI538" s="135"/>
      <c r="DJ538" s="135"/>
      <c r="DK538" s="135"/>
      <c r="DL538" s="135"/>
      <c r="DM538" s="135"/>
      <c r="DN538" s="135"/>
      <c r="DO538" s="135"/>
      <c r="DP538" s="135"/>
      <c r="DQ538" s="135"/>
      <c r="DR538" s="135"/>
      <c r="DS538" s="135"/>
      <c r="DT538" s="135"/>
      <c r="DU538" s="135"/>
      <c r="DV538" s="135"/>
      <c r="DW538" s="135"/>
      <c r="DX538" s="135"/>
      <c r="DY538" s="135"/>
      <c r="DZ538" s="135"/>
      <c r="EA538" s="135"/>
      <c r="EB538" s="135"/>
      <c r="EC538" s="135"/>
      <c r="ED538" s="135"/>
      <c r="EE538" s="135"/>
      <c r="EF538" s="135"/>
      <c r="EG538" s="135"/>
      <c r="EH538" s="135"/>
      <c r="EI538" s="135"/>
      <c r="EJ538" s="135"/>
      <c r="EK538" s="135"/>
      <c r="EL538" s="135"/>
      <c r="EM538" s="135"/>
      <c r="EN538" s="135"/>
    </row>
    <row r="539" spans="49:144" x14ac:dyDescent="0.25">
      <c r="AW539" s="135"/>
      <c r="AX539" s="135"/>
      <c r="AY539" s="135"/>
      <c r="AZ539" s="135"/>
      <c r="BA539" s="135"/>
      <c r="BB539" s="135"/>
      <c r="BC539" s="135"/>
      <c r="BD539" s="135"/>
      <c r="BE539" s="135"/>
      <c r="BF539" s="135"/>
      <c r="BG539" s="135"/>
      <c r="BH539" s="135"/>
      <c r="BI539" s="135"/>
      <c r="BJ539" s="135"/>
      <c r="BK539" s="135"/>
      <c r="BL539" s="135"/>
      <c r="BM539" s="135"/>
      <c r="BN539" s="135"/>
      <c r="BO539" s="135"/>
      <c r="BP539" s="135"/>
      <c r="BQ539" s="135"/>
      <c r="BR539" s="135"/>
      <c r="BS539" s="135"/>
      <c r="BT539" s="136"/>
      <c r="BU539" s="136"/>
      <c r="BV539" s="135"/>
      <c r="BW539" s="135"/>
      <c r="BX539" s="135"/>
      <c r="BY539" s="135"/>
      <c r="BZ539" s="135"/>
      <c r="CA539" s="135"/>
      <c r="CB539" s="135"/>
      <c r="CC539" s="135"/>
      <c r="CD539" s="135"/>
      <c r="CE539" s="135"/>
      <c r="CF539" s="135"/>
      <c r="CG539" s="135"/>
      <c r="CH539" s="135"/>
      <c r="CI539" s="135"/>
      <c r="CJ539" s="135"/>
      <c r="CK539" s="135"/>
      <c r="CL539" s="135"/>
      <c r="CM539" s="135"/>
      <c r="CN539" s="135"/>
      <c r="CO539" s="135"/>
      <c r="CP539" s="136"/>
      <c r="CQ539" s="136"/>
      <c r="CR539" s="135"/>
      <c r="CS539" s="135"/>
      <c r="CT539" s="135"/>
      <c r="CU539" s="135"/>
      <c r="CV539" s="135"/>
      <c r="CW539" s="135"/>
      <c r="CX539" s="135"/>
      <c r="CY539" s="135"/>
      <c r="CZ539" s="135"/>
      <c r="DA539" s="135"/>
      <c r="DB539" s="135"/>
      <c r="DC539" s="135"/>
      <c r="DD539" s="135"/>
      <c r="DE539" s="135"/>
      <c r="DF539" s="135"/>
      <c r="DG539" s="135"/>
      <c r="DH539" s="135"/>
      <c r="DI539" s="135"/>
      <c r="DJ539" s="135"/>
      <c r="DK539" s="135"/>
      <c r="DL539" s="135"/>
      <c r="DM539" s="135"/>
      <c r="DN539" s="135"/>
      <c r="DO539" s="135"/>
      <c r="DP539" s="135"/>
      <c r="DQ539" s="135"/>
      <c r="DR539" s="135"/>
      <c r="DS539" s="135"/>
      <c r="DT539" s="135"/>
      <c r="DU539" s="135"/>
      <c r="DV539" s="135"/>
      <c r="DW539" s="135"/>
      <c r="DX539" s="135"/>
      <c r="DY539" s="135"/>
      <c r="DZ539" s="135"/>
      <c r="EA539" s="135"/>
      <c r="EB539" s="135"/>
      <c r="EC539" s="135"/>
      <c r="ED539" s="135"/>
      <c r="EE539" s="135"/>
      <c r="EF539" s="135"/>
      <c r="EG539" s="135"/>
      <c r="EH539" s="135"/>
      <c r="EI539" s="135"/>
      <c r="EJ539" s="135"/>
      <c r="EK539" s="135"/>
      <c r="EL539" s="135"/>
      <c r="EM539" s="135"/>
      <c r="EN539" s="135"/>
    </row>
    <row r="540" spans="49:144" x14ac:dyDescent="0.25">
      <c r="AW540" s="135"/>
      <c r="AX540" s="135"/>
      <c r="AY540" s="135"/>
      <c r="AZ540" s="135"/>
      <c r="BA540" s="135"/>
      <c r="BB540" s="135"/>
      <c r="BC540" s="135"/>
      <c r="BD540" s="135"/>
      <c r="BE540" s="135"/>
      <c r="BF540" s="135"/>
      <c r="BG540" s="135"/>
      <c r="BH540" s="135"/>
      <c r="BI540" s="135"/>
      <c r="BJ540" s="135"/>
      <c r="BK540" s="135"/>
      <c r="BL540" s="135"/>
      <c r="BM540" s="135"/>
      <c r="BN540" s="135"/>
      <c r="BO540" s="135"/>
      <c r="BP540" s="135"/>
      <c r="BQ540" s="135"/>
      <c r="BR540" s="135"/>
      <c r="BS540" s="135"/>
      <c r="BT540" s="136"/>
      <c r="BU540" s="136"/>
      <c r="BV540" s="135"/>
      <c r="BW540" s="135"/>
      <c r="BX540" s="135"/>
      <c r="BY540" s="135"/>
      <c r="BZ540" s="135"/>
      <c r="CA540" s="135"/>
      <c r="CB540" s="135"/>
      <c r="CC540" s="135"/>
      <c r="CD540" s="135"/>
      <c r="CE540" s="135"/>
      <c r="CF540" s="135"/>
      <c r="CG540" s="135"/>
      <c r="CH540" s="135"/>
      <c r="CI540" s="135"/>
      <c r="CJ540" s="135"/>
      <c r="CK540" s="135"/>
      <c r="CL540" s="135"/>
      <c r="CM540" s="135"/>
      <c r="CN540" s="135"/>
      <c r="CO540" s="135"/>
      <c r="CP540" s="136"/>
      <c r="CQ540" s="136"/>
      <c r="CR540" s="135"/>
      <c r="CS540" s="135"/>
      <c r="CT540" s="135"/>
      <c r="CU540" s="135"/>
      <c r="CV540" s="135"/>
      <c r="CW540" s="135"/>
      <c r="CX540" s="135"/>
      <c r="CY540" s="135"/>
      <c r="CZ540" s="135"/>
      <c r="DA540" s="135"/>
      <c r="DB540" s="135"/>
      <c r="DC540" s="135"/>
      <c r="DD540" s="135"/>
      <c r="DE540" s="135"/>
      <c r="DF540" s="135"/>
      <c r="DG540" s="135"/>
      <c r="DH540" s="135"/>
      <c r="DI540" s="135"/>
      <c r="DJ540" s="135"/>
      <c r="DK540" s="135"/>
      <c r="DL540" s="135"/>
      <c r="DM540" s="135"/>
      <c r="DN540" s="135"/>
      <c r="DO540" s="135"/>
      <c r="DP540" s="135"/>
      <c r="DQ540" s="135"/>
      <c r="DR540" s="135"/>
      <c r="DS540" s="135"/>
      <c r="DT540" s="135"/>
      <c r="DU540" s="135"/>
      <c r="DV540" s="135"/>
      <c r="DW540" s="135"/>
      <c r="DX540" s="135"/>
      <c r="DY540" s="135"/>
      <c r="DZ540" s="135"/>
      <c r="EA540" s="135"/>
      <c r="EB540" s="135"/>
      <c r="EC540" s="135"/>
      <c r="ED540" s="135"/>
      <c r="EE540" s="135"/>
      <c r="EF540" s="135"/>
      <c r="EG540" s="135"/>
      <c r="EH540" s="135"/>
      <c r="EI540" s="135"/>
      <c r="EJ540" s="135"/>
      <c r="EK540" s="135"/>
      <c r="EL540" s="135"/>
      <c r="EM540" s="135"/>
      <c r="EN540" s="135"/>
    </row>
    <row r="541" spans="49:144" x14ac:dyDescent="0.25">
      <c r="AW541" s="135"/>
      <c r="AX541" s="135"/>
      <c r="AY541" s="135"/>
      <c r="AZ541" s="135"/>
      <c r="BA541" s="135"/>
      <c r="BB541" s="135"/>
      <c r="BC541" s="135"/>
      <c r="BD541" s="135"/>
      <c r="BE541" s="135"/>
      <c r="BF541" s="135"/>
      <c r="BG541" s="135"/>
      <c r="BH541" s="135"/>
      <c r="BI541" s="135"/>
      <c r="BJ541" s="135"/>
      <c r="BK541" s="135"/>
      <c r="BL541" s="135"/>
      <c r="BM541" s="135"/>
      <c r="BN541" s="135"/>
      <c r="BO541" s="135"/>
      <c r="BP541" s="135"/>
      <c r="BQ541" s="135"/>
      <c r="BR541" s="135"/>
      <c r="BS541" s="135"/>
      <c r="BT541" s="136"/>
      <c r="BU541" s="136"/>
      <c r="BV541" s="135"/>
      <c r="BW541" s="135"/>
      <c r="BX541" s="135"/>
      <c r="BY541" s="135"/>
      <c r="BZ541" s="135"/>
      <c r="CA541" s="135"/>
      <c r="CB541" s="135"/>
      <c r="CC541" s="135"/>
      <c r="CD541" s="135"/>
      <c r="CE541" s="135"/>
      <c r="CF541" s="135"/>
      <c r="CG541" s="135"/>
      <c r="CH541" s="135"/>
      <c r="CI541" s="135"/>
      <c r="CJ541" s="135"/>
      <c r="CK541" s="135"/>
      <c r="CL541" s="135"/>
      <c r="CM541" s="135"/>
      <c r="CN541" s="135"/>
      <c r="CO541" s="135"/>
      <c r="CP541" s="136"/>
      <c r="CQ541" s="136"/>
      <c r="CR541" s="135"/>
      <c r="CS541" s="135"/>
      <c r="CT541" s="135"/>
      <c r="CU541" s="135"/>
      <c r="CV541" s="135"/>
      <c r="CW541" s="135"/>
      <c r="CX541" s="135"/>
      <c r="CY541" s="135"/>
      <c r="CZ541" s="135"/>
      <c r="DA541" s="135"/>
      <c r="DB541" s="135"/>
      <c r="DC541" s="135"/>
      <c r="DD541" s="135"/>
      <c r="DE541" s="135"/>
      <c r="DF541" s="135"/>
      <c r="DG541" s="135"/>
      <c r="DH541" s="135"/>
      <c r="DI541" s="135"/>
      <c r="DJ541" s="135"/>
      <c r="DK541" s="135"/>
      <c r="DL541" s="135"/>
      <c r="DM541" s="135"/>
      <c r="DN541" s="135"/>
      <c r="DO541" s="135"/>
      <c r="DP541" s="135"/>
      <c r="DQ541" s="135"/>
      <c r="DR541" s="135"/>
      <c r="DS541" s="135"/>
      <c r="DT541" s="135"/>
      <c r="DU541" s="135"/>
      <c r="DV541" s="135"/>
      <c r="DW541" s="135"/>
      <c r="DX541" s="135"/>
      <c r="DY541" s="135"/>
      <c r="DZ541" s="135"/>
      <c r="EA541" s="135"/>
      <c r="EB541" s="135"/>
      <c r="EC541" s="135"/>
      <c r="ED541" s="135"/>
      <c r="EE541" s="135"/>
      <c r="EF541" s="135"/>
      <c r="EG541" s="135"/>
      <c r="EH541" s="135"/>
      <c r="EI541" s="135"/>
      <c r="EJ541" s="135"/>
      <c r="EK541" s="135"/>
      <c r="EL541" s="135"/>
      <c r="EM541" s="135"/>
      <c r="EN541" s="135"/>
    </row>
    <row r="542" spans="49:144" x14ac:dyDescent="0.25">
      <c r="AW542" s="135"/>
      <c r="AX542" s="135"/>
      <c r="AY542" s="135"/>
      <c r="AZ542" s="135"/>
      <c r="BA542" s="135"/>
      <c r="BB542" s="135"/>
      <c r="BC542" s="135"/>
      <c r="BD542" s="135"/>
      <c r="BE542" s="135"/>
      <c r="BF542" s="135"/>
      <c r="BG542" s="135"/>
      <c r="BH542" s="135"/>
      <c r="BI542" s="135"/>
      <c r="BJ542" s="135"/>
      <c r="BK542" s="135"/>
      <c r="BL542" s="135"/>
      <c r="BM542" s="135"/>
      <c r="BN542" s="135"/>
      <c r="BO542" s="135"/>
      <c r="BP542" s="135"/>
      <c r="BQ542" s="135"/>
      <c r="BR542" s="135"/>
      <c r="BS542" s="135"/>
      <c r="BT542" s="136"/>
      <c r="BU542" s="136"/>
      <c r="BV542" s="135"/>
      <c r="BW542" s="135"/>
      <c r="BX542" s="135"/>
      <c r="BY542" s="135"/>
      <c r="BZ542" s="135"/>
      <c r="CA542" s="135"/>
      <c r="CB542" s="135"/>
      <c r="CC542" s="135"/>
      <c r="CD542" s="135"/>
      <c r="CE542" s="135"/>
      <c r="CF542" s="135"/>
      <c r="CG542" s="135"/>
      <c r="CH542" s="135"/>
      <c r="CI542" s="135"/>
      <c r="CJ542" s="135"/>
      <c r="CK542" s="135"/>
      <c r="CL542" s="135"/>
      <c r="CM542" s="135"/>
      <c r="CN542" s="135"/>
      <c r="CO542" s="135"/>
      <c r="CP542" s="136"/>
      <c r="CQ542" s="136"/>
      <c r="CR542" s="135"/>
      <c r="CS542" s="135"/>
      <c r="CT542" s="135"/>
      <c r="CU542" s="135"/>
      <c r="CV542" s="135"/>
      <c r="CW542" s="135"/>
      <c r="CX542" s="135"/>
      <c r="CY542" s="135"/>
      <c r="CZ542" s="135"/>
      <c r="DA542" s="135"/>
      <c r="DB542" s="135"/>
      <c r="DC542" s="135"/>
      <c r="DD542" s="135"/>
      <c r="DE542" s="135"/>
      <c r="DF542" s="135"/>
      <c r="DG542" s="135"/>
      <c r="DH542" s="135"/>
      <c r="DI542" s="135"/>
      <c r="DJ542" s="135"/>
      <c r="DK542" s="135"/>
      <c r="DL542" s="135"/>
      <c r="DM542" s="135"/>
      <c r="DN542" s="135"/>
      <c r="DO542" s="135"/>
      <c r="DP542" s="135"/>
      <c r="DQ542" s="135"/>
      <c r="DR542" s="135"/>
      <c r="DS542" s="135"/>
      <c r="DT542" s="135"/>
      <c r="DU542" s="135"/>
      <c r="DV542" s="135"/>
      <c r="DW542" s="135"/>
      <c r="DX542" s="135"/>
      <c r="DY542" s="135"/>
      <c r="DZ542" s="135"/>
      <c r="EA542" s="135"/>
      <c r="EB542" s="135"/>
      <c r="EC542" s="135"/>
      <c r="ED542" s="135"/>
      <c r="EE542" s="135"/>
      <c r="EF542" s="135"/>
      <c r="EG542" s="135"/>
      <c r="EH542" s="135"/>
      <c r="EI542" s="135"/>
      <c r="EJ542" s="135"/>
      <c r="EK542" s="135"/>
      <c r="EL542" s="135"/>
      <c r="EM542" s="135"/>
      <c r="EN542" s="135"/>
    </row>
    <row r="543" spans="49:144" x14ac:dyDescent="0.25">
      <c r="AW543" s="135"/>
      <c r="AX543" s="135"/>
      <c r="AY543" s="135"/>
      <c r="AZ543" s="135"/>
      <c r="BA543" s="135"/>
      <c r="BB543" s="135"/>
      <c r="BC543" s="135"/>
      <c r="BD543" s="135"/>
      <c r="BE543" s="135"/>
      <c r="BF543" s="135"/>
      <c r="BG543" s="135"/>
      <c r="BH543" s="135"/>
      <c r="BI543" s="135"/>
      <c r="BJ543" s="135"/>
      <c r="BK543" s="135"/>
      <c r="BL543" s="135"/>
      <c r="BM543" s="135"/>
      <c r="BN543" s="135"/>
      <c r="BO543" s="135"/>
      <c r="BP543" s="135"/>
      <c r="BQ543" s="135"/>
      <c r="BR543" s="135"/>
      <c r="BS543" s="135"/>
      <c r="BT543" s="136"/>
      <c r="BU543" s="136"/>
      <c r="BV543" s="135"/>
      <c r="BW543" s="135"/>
      <c r="BX543" s="135"/>
      <c r="BY543" s="135"/>
      <c r="BZ543" s="135"/>
      <c r="CA543" s="135"/>
      <c r="CB543" s="135"/>
      <c r="CC543" s="135"/>
      <c r="CD543" s="135"/>
      <c r="CE543" s="135"/>
      <c r="CF543" s="135"/>
      <c r="CG543" s="135"/>
      <c r="CH543" s="135"/>
      <c r="CI543" s="135"/>
      <c r="CJ543" s="135"/>
      <c r="CK543" s="135"/>
      <c r="CL543" s="135"/>
      <c r="CM543" s="135"/>
      <c r="CN543" s="135"/>
      <c r="CO543" s="135"/>
      <c r="CP543" s="136"/>
      <c r="CQ543" s="136"/>
      <c r="CR543" s="135"/>
      <c r="CS543" s="135"/>
      <c r="CT543" s="135"/>
      <c r="CU543" s="135"/>
      <c r="CV543" s="135"/>
      <c r="CW543" s="135"/>
      <c r="CX543" s="135"/>
      <c r="CY543" s="135"/>
      <c r="CZ543" s="135"/>
      <c r="DA543" s="135"/>
      <c r="DB543" s="135"/>
      <c r="DC543" s="135"/>
      <c r="DD543" s="135"/>
      <c r="DE543" s="135"/>
      <c r="DF543" s="135"/>
      <c r="DG543" s="135"/>
      <c r="DH543" s="135"/>
      <c r="DI543" s="135"/>
      <c r="DJ543" s="135"/>
      <c r="DK543" s="135"/>
      <c r="DL543" s="135"/>
      <c r="DM543" s="135"/>
      <c r="DN543" s="135"/>
      <c r="DO543" s="135"/>
      <c r="DP543" s="135"/>
      <c r="DQ543" s="135"/>
      <c r="DR543" s="135"/>
      <c r="DS543" s="135"/>
      <c r="DT543" s="135"/>
      <c r="DU543" s="135"/>
      <c r="DV543" s="135"/>
      <c r="DW543" s="135"/>
      <c r="DX543" s="135"/>
      <c r="DY543" s="135"/>
      <c r="DZ543" s="135"/>
      <c r="EA543" s="135"/>
      <c r="EB543" s="135"/>
      <c r="EC543" s="135"/>
      <c r="ED543" s="135"/>
      <c r="EE543" s="135"/>
      <c r="EF543" s="135"/>
      <c r="EG543" s="135"/>
      <c r="EH543" s="135"/>
      <c r="EI543" s="135"/>
      <c r="EJ543" s="135"/>
      <c r="EK543" s="135"/>
      <c r="EL543" s="135"/>
      <c r="EM543" s="135"/>
      <c r="EN543" s="135"/>
    </row>
    <row r="544" spans="49:144" x14ac:dyDescent="0.25">
      <c r="AW544" s="135"/>
      <c r="AX544" s="135"/>
      <c r="AY544" s="135"/>
      <c r="AZ544" s="135"/>
      <c r="BA544" s="135"/>
      <c r="BB544" s="135"/>
      <c r="BC544" s="135"/>
      <c r="BD544" s="135"/>
      <c r="BE544" s="135"/>
      <c r="BF544" s="135"/>
      <c r="BG544" s="135"/>
      <c r="BH544" s="135"/>
      <c r="BI544" s="135"/>
      <c r="BJ544" s="135"/>
      <c r="BK544" s="135"/>
      <c r="BL544" s="135"/>
      <c r="BM544" s="135"/>
      <c r="BN544" s="135"/>
      <c r="BO544" s="135"/>
      <c r="BP544" s="135"/>
      <c r="BQ544" s="135"/>
      <c r="BR544" s="135"/>
      <c r="BS544" s="135"/>
      <c r="BT544" s="136"/>
      <c r="BU544" s="136"/>
      <c r="BV544" s="135"/>
      <c r="BW544" s="135"/>
      <c r="BX544" s="135"/>
      <c r="BY544" s="135"/>
      <c r="BZ544" s="135"/>
      <c r="CA544" s="135"/>
      <c r="CB544" s="135"/>
      <c r="CC544" s="135"/>
      <c r="CD544" s="135"/>
      <c r="CE544" s="135"/>
      <c r="CF544" s="135"/>
      <c r="CG544" s="135"/>
      <c r="CH544" s="135"/>
      <c r="CI544" s="135"/>
      <c r="CJ544" s="135"/>
      <c r="CK544" s="135"/>
      <c r="CL544" s="135"/>
      <c r="CM544" s="135"/>
      <c r="CN544" s="135"/>
      <c r="CO544" s="135"/>
      <c r="CP544" s="136"/>
      <c r="CQ544" s="136"/>
      <c r="CR544" s="135"/>
      <c r="CS544" s="135"/>
      <c r="CT544" s="135"/>
      <c r="CU544" s="135"/>
      <c r="CV544" s="135"/>
      <c r="CW544" s="135"/>
      <c r="CX544" s="135"/>
      <c r="CY544" s="135"/>
      <c r="CZ544" s="135"/>
      <c r="DA544" s="135"/>
      <c r="DB544" s="135"/>
      <c r="DC544" s="135"/>
      <c r="DD544" s="135"/>
      <c r="DE544" s="135"/>
      <c r="DF544" s="135"/>
      <c r="DG544" s="135"/>
      <c r="DH544" s="135"/>
      <c r="DI544" s="135"/>
      <c r="DJ544" s="135"/>
      <c r="DK544" s="135"/>
      <c r="DL544" s="135"/>
      <c r="DM544" s="135"/>
      <c r="DN544" s="135"/>
      <c r="DO544" s="135"/>
      <c r="DP544" s="135"/>
      <c r="DQ544" s="135"/>
      <c r="DR544" s="135"/>
      <c r="DS544" s="135"/>
      <c r="DT544" s="135"/>
      <c r="DU544" s="135"/>
      <c r="DV544" s="135"/>
      <c r="DW544" s="135"/>
      <c r="DX544" s="135"/>
      <c r="DY544" s="135"/>
      <c r="DZ544" s="135"/>
      <c r="EA544" s="135"/>
      <c r="EB544" s="135"/>
      <c r="EC544" s="135"/>
      <c r="ED544" s="135"/>
      <c r="EE544" s="135"/>
      <c r="EF544" s="135"/>
      <c r="EG544" s="135"/>
      <c r="EH544" s="135"/>
      <c r="EI544" s="135"/>
      <c r="EJ544" s="135"/>
      <c r="EK544" s="135"/>
      <c r="EL544" s="135"/>
      <c r="EM544" s="135"/>
      <c r="EN544" s="135"/>
    </row>
    <row r="545" spans="49:144" x14ac:dyDescent="0.25">
      <c r="AW545" s="135"/>
      <c r="AX545" s="135"/>
      <c r="AY545" s="135"/>
      <c r="AZ545" s="135"/>
      <c r="BA545" s="135"/>
      <c r="BB545" s="135"/>
      <c r="BC545" s="135"/>
      <c r="BD545" s="135"/>
      <c r="BE545" s="135"/>
      <c r="BF545" s="135"/>
      <c r="BG545" s="135"/>
      <c r="BH545" s="135"/>
      <c r="BI545" s="135"/>
      <c r="BJ545" s="135"/>
      <c r="BK545" s="135"/>
      <c r="BL545" s="135"/>
      <c r="BM545" s="135"/>
      <c r="BN545" s="135"/>
      <c r="BO545" s="135"/>
      <c r="BP545" s="135"/>
      <c r="BQ545" s="135"/>
      <c r="BR545" s="135"/>
      <c r="BS545" s="135"/>
      <c r="BT545" s="136"/>
      <c r="BU545" s="136"/>
      <c r="BV545" s="135"/>
      <c r="BW545" s="135"/>
      <c r="BX545" s="135"/>
      <c r="BY545" s="135"/>
      <c r="BZ545" s="135"/>
      <c r="CA545" s="135"/>
      <c r="CB545" s="135"/>
      <c r="CC545" s="135"/>
      <c r="CD545" s="135"/>
      <c r="CE545" s="135"/>
      <c r="CF545" s="135"/>
      <c r="CG545" s="135"/>
      <c r="CH545" s="135"/>
      <c r="CI545" s="135"/>
      <c r="CJ545" s="135"/>
      <c r="CK545" s="135"/>
      <c r="CL545" s="135"/>
      <c r="CM545" s="135"/>
      <c r="CN545" s="135"/>
      <c r="CO545" s="135"/>
      <c r="CP545" s="136"/>
      <c r="CQ545" s="136"/>
      <c r="CR545" s="135"/>
      <c r="CS545" s="135"/>
      <c r="CT545" s="135"/>
      <c r="CU545" s="135"/>
      <c r="CV545" s="135"/>
      <c r="CW545" s="135"/>
      <c r="CX545" s="135"/>
      <c r="CY545" s="135"/>
      <c r="CZ545" s="135"/>
      <c r="DA545" s="135"/>
      <c r="DB545" s="135"/>
      <c r="DC545" s="135"/>
      <c r="DD545" s="135"/>
      <c r="DE545" s="135"/>
      <c r="DF545" s="135"/>
      <c r="DG545" s="135"/>
      <c r="DH545" s="135"/>
      <c r="DI545" s="135"/>
      <c r="DJ545" s="135"/>
      <c r="DK545" s="135"/>
      <c r="DL545" s="135"/>
      <c r="DM545" s="135"/>
      <c r="DN545" s="135"/>
      <c r="DO545" s="135"/>
      <c r="DP545" s="135"/>
      <c r="DQ545" s="135"/>
      <c r="DR545" s="135"/>
      <c r="DS545" s="135"/>
      <c r="DT545" s="135"/>
      <c r="DU545" s="135"/>
      <c r="DV545" s="135"/>
      <c r="DW545" s="135"/>
      <c r="DX545" s="135"/>
      <c r="DY545" s="135"/>
      <c r="DZ545" s="135"/>
      <c r="EA545" s="135"/>
      <c r="EB545" s="135"/>
      <c r="EC545" s="135"/>
      <c r="ED545" s="135"/>
      <c r="EE545" s="135"/>
      <c r="EF545" s="135"/>
      <c r="EG545" s="135"/>
      <c r="EH545" s="135"/>
      <c r="EI545" s="135"/>
      <c r="EJ545" s="135"/>
      <c r="EK545" s="135"/>
      <c r="EL545" s="135"/>
      <c r="EM545" s="135"/>
      <c r="EN545" s="135"/>
    </row>
    <row r="546" spans="49:144" x14ac:dyDescent="0.25">
      <c r="AW546" s="135"/>
      <c r="AX546" s="135"/>
      <c r="AY546" s="135"/>
      <c r="AZ546" s="135"/>
      <c r="BA546" s="135"/>
      <c r="BB546" s="135"/>
      <c r="BC546" s="135"/>
      <c r="BD546" s="135"/>
      <c r="BE546" s="135"/>
      <c r="BF546" s="135"/>
      <c r="BG546" s="135"/>
      <c r="BH546" s="135"/>
      <c r="BI546" s="135"/>
      <c r="BJ546" s="135"/>
      <c r="BK546" s="135"/>
      <c r="BL546" s="135"/>
      <c r="BM546" s="135"/>
      <c r="BN546" s="135"/>
      <c r="BO546" s="135"/>
      <c r="BP546" s="135"/>
      <c r="BQ546" s="135"/>
      <c r="BR546" s="135"/>
      <c r="BS546" s="135"/>
      <c r="BT546" s="136"/>
      <c r="BU546" s="136"/>
      <c r="BV546" s="135"/>
      <c r="BW546" s="135"/>
      <c r="BX546" s="135"/>
      <c r="BY546" s="135"/>
      <c r="BZ546" s="135"/>
      <c r="CA546" s="135"/>
      <c r="CB546" s="135"/>
      <c r="CC546" s="135"/>
      <c r="CD546" s="135"/>
      <c r="CE546" s="135"/>
      <c r="CF546" s="135"/>
      <c r="CG546" s="135"/>
      <c r="CH546" s="135"/>
      <c r="CI546" s="135"/>
      <c r="CJ546" s="135"/>
      <c r="CK546" s="135"/>
      <c r="CL546" s="135"/>
      <c r="CM546" s="135"/>
      <c r="CN546" s="135"/>
      <c r="CO546" s="135"/>
      <c r="CP546" s="136"/>
      <c r="CQ546" s="136"/>
      <c r="CR546" s="135"/>
      <c r="CS546" s="135"/>
      <c r="CT546" s="135"/>
      <c r="CU546" s="135"/>
      <c r="CV546" s="135"/>
      <c r="CW546" s="135"/>
      <c r="CX546" s="135"/>
      <c r="CY546" s="135"/>
      <c r="CZ546" s="135"/>
      <c r="DA546" s="135"/>
      <c r="DB546" s="135"/>
      <c r="DC546" s="135"/>
      <c r="DD546" s="135"/>
      <c r="DE546" s="135"/>
      <c r="DF546" s="135"/>
      <c r="DG546" s="135"/>
      <c r="DH546" s="135"/>
      <c r="DI546" s="135"/>
      <c r="DJ546" s="135"/>
      <c r="DK546" s="135"/>
      <c r="DL546" s="135"/>
      <c r="DM546" s="135"/>
      <c r="DN546" s="135"/>
      <c r="DO546" s="135"/>
      <c r="DP546" s="135"/>
      <c r="DQ546" s="135"/>
      <c r="DR546" s="135"/>
      <c r="DS546" s="135"/>
      <c r="DT546" s="135"/>
      <c r="DU546" s="135"/>
      <c r="DV546" s="135"/>
      <c r="DW546" s="135"/>
      <c r="DX546" s="135"/>
      <c r="DY546" s="135"/>
      <c r="DZ546" s="135"/>
      <c r="EA546" s="135"/>
      <c r="EB546" s="135"/>
      <c r="EC546" s="135"/>
      <c r="ED546" s="135"/>
      <c r="EE546" s="135"/>
      <c r="EF546" s="135"/>
      <c r="EG546" s="135"/>
      <c r="EH546" s="135"/>
      <c r="EI546" s="135"/>
      <c r="EJ546" s="135"/>
      <c r="EK546" s="135"/>
      <c r="EL546" s="135"/>
      <c r="EM546" s="135"/>
      <c r="EN546" s="135"/>
    </row>
    <row r="547" spans="49:144" x14ac:dyDescent="0.25">
      <c r="AW547" s="135"/>
      <c r="AX547" s="135"/>
      <c r="AY547" s="135"/>
      <c r="AZ547" s="135"/>
      <c r="BA547" s="135"/>
      <c r="BB547" s="135"/>
      <c r="BC547" s="135"/>
      <c r="BD547" s="135"/>
      <c r="BE547" s="135"/>
      <c r="BF547" s="135"/>
      <c r="BG547" s="135"/>
      <c r="BH547" s="135"/>
      <c r="BI547" s="135"/>
      <c r="BJ547" s="135"/>
      <c r="BK547" s="135"/>
      <c r="BL547" s="135"/>
      <c r="BM547" s="135"/>
      <c r="BN547" s="135"/>
      <c r="BO547" s="135"/>
      <c r="BP547" s="135"/>
      <c r="BQ547" s="135"/>
      <c r="BR547" s="135"/>
      <c r="BS547" s="135"/>
      <c r="BT547" s="136"/>
      <c r="BU547" s="136"/>
      <c r="BV547" s="135"/>
      <c r="BW547" s="135"/>
      <c r="BX547" s="135"/>
      <c r="BY547" s="135"/>
      <c r="BZ547" s="135"/>
      <c r="CA547" s="135"/>
      <c r="CB547" s="135"/>
      <c r="CC547" s="135"/>
      <c r="CD547" s="135"/>
      <c r="CE547" s="135"/>
      <c r="CF547" s="135"/>
      <c r="CG547" s="135"/>
      <c r="CH547" s="135"/>
      <c r="CI547" s="135"/>
      <c r="CJ547" s="135"/>
      <c r="CK547" s="135"/>
      <c r="CL547" s="135"/>
      <c r="CM547" s="135"/>
      <c r="CN547" s="135"/>
      <c r="CO547" s="135"/>
      <c r="CP547" s="136"/>
      <c r="CQ547" s="136"/>
      <c r="CR547" s="135"/>
      <c r="CS547" s="135"/>
      <c r="CT547" s="135"/>
      <c r="CU547" s="135"/>
      <c r="CV547" s="135"/>
      <c r="CW547" s="135"/>
      <c r="CX547" s="135"/>
      <c r="CY547" s="135"/>
      <c r="CZ547" s="135"/>
      <c r="DA547" s="135"/>
      <c r="DB547" s="135"/>
      <c r="DC547" s="135"/>
      <c r="DD547" s="135"/>
      <c r="DE547" s="135"/>
      <c r="DF547" s="135"/>
      <c r="DG547" s="135"/>
      <c r="DH547" s="135"/>
      <c r="DI547" s="135"/>
      <c r="DJ547" s="135"/>
      <c r="DK547" s="135"/>
      <c r="DL547" s="135"/>
      <c r="DM547" s="135"/>
      <c r="DN547" s="135"/>
      <c r="DO547" s="135"/>
      <c r="DP547" s="135"/>
      <c r="DQ547" s="135"/>
      <c r="DR547" s="135"/>
      <c r="DS547" s="135"/>
      <c r="DT547" s="135"/>
      <c r="DU547" s="135"/>
      <c r="DV547" s="135"/>
      <c r="DW547" s="135"/>
      <c r="DX547" s="135"/>
      <c r="DY547" s="135"/>
      <c r="DZ547" s="135"/>
      <c r="EA547" s="135"/>
      <c r="EB547" s="135"/>
      <c r="EC547" s="135"/>
      <c r="ED547" s="135"/>
      <c r="EE547" s="135"/>
      <c r="EF547" s="135"/>
      <c r="EG547" s="135"/>
      <c r="EH547" s="135"/>
      <c r="EI547" s="135"/>
      <c r="EJ547" s="135"/>
      <c r="EK547" s="135"/>
      <c r="EL547" s="135"/>
      <c r="EM547" s="135"/>
      <c r="EN547" s="135"/>
    </row>
    <row r="548" spans="49:144" x14ac:dyDescent="0.25">
      <c r="AW548" s="135"/>
      <c r="AX548" s="135"/>
      <c r="AY548" s="135"/>
      <c r="AZ548" s="135"/>
      <c r="BA548" s="135"/>
      <c r="BB548" s="135"/>
      <c r="BC548" s="135"/>
      <c r="BD548" s="135"/>
      <c r="BE548" s="135"/>
      <c r="BF548" s="135"/>
      <c r="BG548" s="135"/>
      <c r="BH548" s="135"/>
      <c r="BI548" s="135"/>
      <c r="BJ548" s="135"/>
      <c r="BK548" s="135"/>
      <c r="BL548" s="135"/>
      <c r="BM548" s="135"/>
      <c r="BN548" s="135"/>
      <c r="BO548" s="135"/>
      <c r="BP548" s="135"/>
      <c r="BQ548" s="135"/>
      <c r="BR548" s="135"/>
      <c r="BS548" s="135"/>
      <c r="BT548" s="136"/>
      <c r="BU548" s="136"/>
      <c r="BV548" s="135"/>
      <c r="BW548" s="135"/>
      <c r="BX548" s="135"/>
      <c r="BY548" s="135"/>
      <c r="BZ548" s="135"/>
      <c r="CA548" s="135"/>
      <c r="CB548" s="135"/>
      <c r="CC548" s="135"/>
      <c r="CD548" s="135"/>
      <c r="CE548" s="135"/>
      <c r="CF548" s="135"/>
      <c r="CG548" s="135"/>
      <c r="CH548" s="135"/>
      <c r="CI548" s="135"/>
      <c r="CJ548" s="135"/>
      <c r="CK548" s="135"/>
      <c r="CL548" s="135"/>
      <c r="CM548" s="135"/>
      <c r="CN548" s="135"/>
      <c r="CO548" s="135"/>
      <c r="CP548" s="136"/>
      <c r="CQ548" s="136"/>
      <c r="CR548" s="135"/>
      <c r="CS548" s="135"/>
      <c r="CT548" s="135"/>
      <c r="CU548" s="135"/>
      <c r="CV548" s="135"/>
      <c r="CW548" s="135"/>
      <c r="CX548" s="135"/>
      <c r="CY548" s="135"/>
      <c r="CZ548" s="135"/>
      <c r="DA548" s="135"/>
      <c r="DB548" s="135"/>
      <c r="DC548" s="135"/>
      <c r="DD548" s="135"/>
      <c r="DE548" s="135"/>
      <c r="DF548" s="135"/>
      <c r="DG548" s="135"/>
      <c r="DH548" s="135"/>
      <c r="DI548" s="135"/>
      <c r="DJ548" s="135"/>
      <c r="DK548" s="135"/>
      <c r="DL548" s="135"/>
      <c r="DM548" s="135"/>
      <c r="DN548" s="135"/>
      <c r="DO548" s="135"/>
      <c r="DP548" s="135"/>
      <c r="DQ548" s="135"/>
      <c r="DR548" s="135"/>
      <c r="DS548" s="135"/>
      <c r="DT548" s="135"/>
      <c r="DU548" s="135"/>
      <c r="DV548" s="135"/>
      <c r="DW548" s="135"/>
      <c r="DX548" s="135"/>
      <c r="DY548" s="135"/>
      <c r="DZ548" s="135"/>
      <c r="EA548" s="135"/>
      <c r="EB548" s="135"/>
      <c r="EC548" s="135"/>
      <c r="ED548" s="135"/>
      <c r="EE548" s="135"/>
      <c r="EF548" s="135"/>
      <c r="EG548" s="135"/>
      <c r="EH548" s="135"/>
      <c r="EI548" s="135"/>
      <c r="EJ548" s="135"/>
      <c r="EK548" s="135"/>
      <c r="EL548" s="135"/>
      <c r="EM548" s="135"/>
      <c r="EN548" s="135"/>
    </row>
    <row r="549" spans="49:144" x14ac:dyDescent="0.25">
      <c r="AW549" s="135"/>
      <c r="AX549" s="135"/>
      <c r="AY549" s="135"/>
      <c r="AZ549" s="135"/>
      <c r="BA549" s="135"/>
      <c r="BB549" s="135"/>
      <c r="BC549" s="135"/>
      <c r="BD549" s="135"/>
      <c r="BE549" s="135"/>
      <c r="BF549" s="135"/>
      <c r="BG549" s="135"/>
      <c r="BH549" s="135"/>
      <c r="BI549" s="135"/>
      <c r="BJ549" s="135"/>
      <c r="BK549" s="135"/>
      <c r="BL549" s="135"/>
      <c r="BM549" s="135"/>
      <c r="BN549" s="135"/>
      <c r="BO549" s="135"/>
      <c r="BP549" s="135"/>
      <c r="BQ549" s="135"/>
      <c r="BR549" s="135"/>
      <c r="BS549" s="135"/>
      <c r="BT549" s="136"/>
      <c r="BU549" s="136"/>
      <c r="BV549" s="135"/>
      <c r="BW549" s="135"/>
      <c r="BX549" s="135"/>
      <c r="BY549" s="135"/>
      <c r="BZ549" s="135"/>
      <c r="CA549" s="135"/>
      <c r="CB549" s="135"/>
      <c r="CC549" s="135"/>
      <c r="CD549" s="135"/>
      <c r="CE549" s="135"/>
      <c r="CF549" s="135"/>
      <c r="CG549" s="135"/>
      <c r="CH549" s="135"/>
      <c r="CI549" s="135"/>
      <c r="CJ549" s="135"/>
      <c r="CK549" s="135"/>
      <c r="CL549" s="135"/>
      <c r="CM549" s="135"/>
      <c r="CN549" s="135"/>
      <c r="CO549" s="135"/>
      <c r="CP549" s="136"/>
      <c r="CQ549" s="136"/>
      <c r="CR549" s="135"/>
      <c r="CS549" s="135"/>
      <c r="CT549" s="135"/>
      <c r="CU549" s="135"/>
      <c r="CV549" s="135"/>
      <c r="CW549" s="135"/>
      <c r="CX549" s="135"/>
      <c r="CY549" s="135"/>
      <c r="CZ549" s="135"/>
      <c r="DA549" s="135"/>
      <c r="DB549" s="135"/>
      <c r="DC549" s="135"/>
      <c r="DD549" s="135"/>
      <c r="DE549" s="135"/>
      <c r="DF549" s="135"/>
      <c r="DG549" s="135"/>
      <c r="DH549" s="135"/>
      <c r="DI549" s="135"/>
      <c r="DJ549" s="135"/>
      <c r="DK549" s="135"/>
      <c r="DL549" s="135"/>
      <c r="DM549" s="135"/>
      <c r="DN549" s="135"/>
      <c r="DO549" s="135"/>
      <c r="DP549" s="135"/>
      <c r="DQ549" s="135"/>
      <c r="DR549" s="135"/>
      <c r="DS549" s="135"/>
      <c r="DT549" s="135"/>
      <c r="DU549" s="135"/>
      <c r="DV549" s="135"/>
      <c r="DW549" s="135"/>
      <c r="DX549" s="135"/>
      <c r="DY549" s="135"/>
      <c r="DZ549" s="135"/>
      <c r="EA549" s="135"/>
      <c r="EB549" s="135"/>
      <c r="EC549" s="135"/>
      <c r="ED549" s="135"/>
      <c r="EE549" s="135"/>
      <c r="EF549" s="135"/>
      <c r="EG549" s="135"/>
      <c r="EH549" s="135"/>
      <c r="EI549" s="135"/>
      <c r="EJ549" s="135"/>
      <c r="EK549" s="135"/>
      <c r="EL549" s="135"/>
      <c r="EM549" s="135"/>
      <c r="EN549" s="135"/>
    </row>
    <row r="550" spans="49:144" x14ac:dyDescent="0.25">
      <c r="AW550" s="135"/>
      <c r="AX550" s="135"/>
      <c r="AY550" s="135"/>
      <c r="AZ550" s="135"/>
      <c r="BA550" s="135"/>
      <c r="BB550" s="135"/>
      <c r="BC550" s="135"/>
      <c r="BD550" s="135"/>
      <c r="BE550" s="135"/>
      <c r="BF550" s="135"/>
      <c r="BG550" s="135"/>
      <c r="BH550" s="135"/>
      <c r="BI550" s="135"/>
      <c r="BJ550" s="135"/>
      <c r="BK550" s="135"/>
      <c r="BL550" s="135"/>
      <c r="BM550" s="135"/>
      <c r="BN550" s="135"/>
      <c r="BO550" s="135"/>
      <c r="BP550" s="135"/>
      <c r="BQ550" s="135"/>
      <c r="BR550" s="135"/>
      <c r="BS550" s="135"/>
      <c r="BT550" s="136"/>
      <c r="BU550" s="136"/>
      <c r="BV550" s="135"/>
      <c r="BW550" s="135"/>
      <c r="BX550" s="135"/>
      <c r="BY550" s="135"/>
      <c r="BZ550" s="135"/>
      <c r="CA550" s="135"/>
      <c r="CB550" s="135"/>
      <c r="CC550" s="135"/>
      <c r="CD550" s="135"/>
      <c r="CE550" s="135"/>
      <c r="CF550" s="135"/>
      <c r="CG550" s="135"/>
      <c r="CH550" s="135"/>
      <c r="CI550" s="135"/>
      <c r="CJ550" s="135"/>
      <c r="CK550" s="135"/>
      <c r="CL550" s="135"/>
      <c r="CM550" s="135"/>
      <c r="CN550" s="135"/>
      <c r="CO550" s="135"/>
      <c r="CP550" s="136"/>
      <c r="CQ550" s="136"/>
      <c r="CR550" s="135"/>
      <c r="CS550" s="135"/>
      <c r="CT550" s="135"/>
      <c r="CU550" s="135"/>
      <c r="CV550" s="135"/>
      <c r="CW550" s="135"/>
      <c r="CX550" s="135"/>
      <c r="CY550" s="135"/>
      <c r="CZ550" s="135"/>
      <c r="DA550" s="135"/>
      <c r="DB550" s="135"/>
      <c r="DC550" s="135"/>
      <c r="DD550" s="135"/>
      <c r="DE550" s="135"/>
      <c r="DF550" s="135"/>
      <c r="DG550" s="135"/>
      <c r="DH550" s="135"/>
      <c r="DI550" s="135"/>
      <c r="DJ550" s="135"/>
      <c r="DK550" s="135"/>
      <c r="DL550" s="135"/>
      <c r="DM550" s="135"/>
      <c r="DN550" s="135"/>
      <c r="DO550" s="135"/>
      <c r="DP550" s="135"/>
      <c r="DQ550" s="135"/>
      <c r="DR550" s="135"/>
      <c r="DS550" s="135"/>
      <c r="DT550" s="135"/>
      <c r="DU550" s="135"/>
      <c r="DV550" s="135"/>
      <c r="DW550" s="135"/>
      <c r="DX550" s="135"/>
      <c r="DY550" s="135"/>
      <c r="DZ550" s="135"/>
      <c r="EA550" s="135"/>
      <c r="EB550" s="135"/>
      <c r="EC550" s="135"/>
      <c r="ED550" s="135"/>
      <c r="EE550" s="135"/>
      <c r="EF550" s="135"/>
      <c r="EG550" s="135"/>
      <c r="EH550" s="135"/>
      <c r="EI550" s="135"/>
      <c r="EJ550" s="135"/>
      <c r="EK550" s="135"/>
      <c r="EL550" s="135"/>
      <c r="EM550" s="135"/>
      <c r="EN550" s="135"/>
    </row>
    <row r="551" spans="49:144" x14ac:dyDescent="0.25">
      <c r="AW551" s="135"/>
      <c r="AX551" s="135"/>
      <c r="AY551" s="135"/>
      <c r="AZ551" s="135"/>
      <c r="BA551" s="135"/>
      <c r="BB551" s="135"/>
      <c r="BC551" s="135"/>
      <c r="BD551" s="135"/>
      <c r="BE551" s="135"/>
      <c r="BF551" s="135"/>
      <c r="BG551" s="135"/>
      <c r="BH551" s="135"/>
      <c r="BI551" s="135"/>
      <c r="BJ551" s="135"/>
      <c r="BK551" s="135"/>
      <c r="BL551" s="135"/>
      <c r="BM551" s="135"/>
      <c r="BN551" s="135"/>
      <c r="BO551" s="135"/>
      <c r="BP551" s="135"/>
      <c r="BQ551" s="135"/>
      <c r="BR551" s="135"/>
      <c r="BS551" s="135"/>
      <c r="BT551" s="136"/>
      <c r="BU551" s="136"/>
      <c r="BV551" s="135"/>
      <c r="BW551" s="135"/>
      <c r="BX551" s="135"/>
      <c r="BY551" s="135"/>
      <c r="BZ551" s="135"/>
      <c r="CA551" s="135"/>
      <c r="CB551" s="135"/>
      <c r="CC551" s="135"/>
      <c r="CD551" s="135"/>
      <c r="CE551" s="135"/>
      <c r="CF551" s="135"/>
      <c r="CG551" s="135"/>
      <c r="CH551" s="135"/>
      <c r="CI551" s="135"/>
      <c r="CJ551" s="135"/>
      <c r="CK551" s="135"/>
      <c r="CL551" s="135"/>
      <c r="CM551" s="135"/>
      <c r="CN551" s="135"/>
      <c r="CO551" s="135"/>
      <c r="CP551" s="136"/>
      <c r="CQ551" s="136"/>
      <c r="CR551" s="135"/>
      <c r="CS551" s="135"/>
      <c r="CT551" s="135"/>
      <c r="CU551" s="135"/>
      <c r="CV551" s="135"/>
      <c r="CW551" s="135"/>
      <c r="CX551" s="135"/>
      <c r="CY551" s="135"/>
      <c r="CZ551" s="135"/>
      <c r="DA551" s="135"/>
      <c r="DB551" s="135"/>
      <c r="DC551" s="135"/>
      <c r="DD551" s="135"/>
      <c r="DE551" s="135"/>
      <c r="DF551" s="135"/>
      <c r="DG551" s="135"/>
      <c r="DH551" s="135"/>
      <c r="DI551" s="135"/>
      <c r="DJ551" s="135"/>
      <c r="DK551" s="135"/>
      <c r="DL551" s="135"/>
      <c r="DM551" s="135"/>
      <c r="DN551" s="135"/>
      <c r="DO551" s="135"/>
      <c r="DP551" s="135"/>
      <c r="DQ551" s="135"/>
      <c r="DR551" s="135"/>
      <c r="DS551" s="135"/>
      <c r="DT551" s="135"/>
      <c r="DU551" s="135"/>
      <c r="DV551" s="135"/>
      <c r="DW551" s="135"/>
      <c r="DX551" s="135"/>
      <c r="DY551" s="135"/>
      <c r="DZ551" s="135"/>
      <c r="EA551" s="135"/>
      <c r="EB551" s="135"/>
      <c r="EC551" s="135"/>
      <c r="ED551" s="135"/>
      <c r="EE551" s="135"/>
      <c r="EF551" s="135"/>
      <c r="EG551" s="135"/>
      <c r="EH551" s="135"/>
      <c r="EI551" s="135"/>
      <c r="EJ551" s="135"/>
      <c r="EK551" s="135"/>
      <c r="EL551" s="135"/>
      <c r="EM551" s="135"/>
      <c r="EN551" s="135"/>
    </row>
    <row r="552" spans="49:144" x14ac:dyDescent="0.25">
      <c r="AW552" s="135"/>
      <c r="AX552" s="135"/>
      <c r="AY552" s="135"/>
      <c r="AZ552" s="135"/>
      <c r="BA552" s="135"/>
      <c r="BB552" s="135"/>
      <c r="BC552" s="135"/>
      <c r="BD552" s="135"/>
      <c r="BE552" s="135"/>
      <c r="BF552" s="135"/>
      <c r="BG552" s="135"/>
      <c r="BH552" s="135"/>
      <c r="BI552" s="135"/>
      <c r="BJ552" s="135"/>
      <c r="BK552" s="135"/>
      <c r="BL552" s="135"/>
      <c r="BM552" s="135"/>
      <c r="BN552" s="135"/>
      <c r="BO552" s="135"/>
      <c r="BP552" s="135"/>
      <c r="BQ552" s="135"/>
      <c r="BR552" s="135"/>
      <c r="BS552" s="135"/>
      <c r="BT552" s="136"/>
      <c r="BU552" s="136"/>
      <c r="BV552" s="135"/>
      <c r="BW552" s="135"/>
      <c r="BX552" s="135"/>
      <c r="BY552" s="135"/>
      <c r="BZ552" s="135"/>
      <c r="CA552" s="135"/>
      <c r="CB552" s="135"/>
      <c r="CC552" s="135"/>
      <c r="CD552" s="135"/>
      <c r="CE552" s="135"/>
      <c r="CF552" s="135"/>
      <c r="CG552" s="135"/>
      <c r="CH552" s="135"/>
      <c r="CI552" s="135"/>
      <c r="CJ552" s="135"/>
      <c r="CK552" s="135"/>
      <c r="CL552" s="135"/>
      <c r="CM552" s="135"/>
      <c r="CN552" s="135"/>
      <c r="CO552" s="135"/>
      <c r="CP552" s="136"/>
      <c r="CQ552" s="136"/>
      <c r="CR552" s="135"/>
      <c r="CS552" s="135"/>
      <c r="CT552" s="135"/>
      <c r="CU552" s="135"/>
      <c r="CV552" s="135"/>
      <c r="CW552" s="135"/>
      <c r="CX552" s="135"/>
      <c r="CY552" s="135"/>
      <c r="CZ552" s="135"/>
      <c r="DA552" s="135"/>
      <c r="DB552" s="135"/>
      <c r="DC552" s="135"/>
      <c r="DD552" s="135"/>
      <c r="DE552" s="135"/>
      <c r="DF552" s="135"/>
      <c r="DG552" s="135"/>
      <c r="DH552" s="135"/>
      <c r="DI552" s="135"/>
      <c r="DJ552" s="135"/>
      <c r="DK552" s="135"/>
      <c r="DL552" s="135"/>
      <c r="DM552" s="135"/>
      <c r="DN552" s="135"/>
      <c r="DO552" s="135"/>
      <c r="DP552" s="135"/>
      <c r="DQ552" s="135"/>
      <c r="DR552" s="135"/>
      <c r="DS552" s="135"/>
      <c r="DT552" s="135"/>
      <c r="DU552" s="135"/>
      <c r="DV552" s="135"/>
      <c r="DW552" s="135"/>
      <c r="DX552" s="135"/>
      <c r="DY552" s="135"/>
      <c r="DZ552" s="135"/>
      <c r="EA552" s="135"/>
      <c r="EB552" s="135"/>
      <c r="EC552" s="135"/>
      <c r="ED552" s="135"/>
      <c r="EE552" s="135"/>
      <c r="EF552" s="135"/>
      <c r="EG552" s="135"/>
      <c r="EH552" s="135"/>
      <c r="EI552" s="135"/>
      <c r="EJ552" s="135"/>
      <c r="EK552" s="135"/>
      <c r="EL552" s="135"/>
      <c r="EM552" s="135"/>
      <c r="EN552" s="135"/>
    </row>
    <row r="553" spans="49:144" x14ac:dyDescent="0.25">
      <c r="AW553" s="135"/>
      <c r="AX553" s="135"/>
      <c r="AY553" s="135"/>
      <c r="AZ553" s="135"/>
      <c r="BA553" s="135"/>
      <c r="BB553" s="135"/>
      <c r="BC553" s="135"/>
      <c r="BD553" s="135"/>
      <c r="BE553" s="135"/>
      <c r="BF553" s="135"/>
      <c r="BG553" s="135"/>
      <c r="BH553" s="135"/>
      <c r="BI553" s="135"/>
      <c r="BJ553" s="135"/>
      <c r="BK553" s="135"/>
      <c r="BL553" s="135"/>
      <c r="BM553" s="135"/>
      <c r="BN553" s="135"/>
      <c r="BO553" s="135"/>
      <c r="BP553" s="135"/>
      <c r="BQ553" s="135"/>
      <c r="BR553" s="135"/>
      <c r="BS553" s="135"/>
      <c r="BT553" s="136"/>
      <c r="BU553" s="136"/>
      <c r="BV553" s="135"/>
      <c r="BW553" s="135"/>
      <c r="BX553" s="135"/>
      <c r="BY553" s="135"/>
      <c r="BZ553" s="135"/>
      <c r="CA553" s="135"/>
      <c r="CB553" s="135"/>
      <c r="CC553" s="135"/>
      <c r="CD553" s="135"/>
      <c r="CE553" s="135"/>
      <c r="CF553" s="135"/>
      <c r="CG553" s="135"/>
      <c r="CH553" s="135"/>
      <c r="CI553" s="135"/>
      <c r="CJ553" s="135"/>
      <c r="CK553" s="135"/>
      <c r="CL553" s="135"/>
      <c r="CM553" s="135"/>
      <c r="CN553" s="135"/>
      <c r="CO553" s="135"/>
      <c r="CP553" s="136"/>
      <c r="CQ553" s="136"/>
      <c r="CR553" s="135"/>
      <c r="CS553" s="135"/>
      <c r="CT553" s="135"/>
      <c r="CU553" s="135"/>
      <c r="CV553" s="135"/>
      <c r="CW553" s="135"/>
      <c r="CX553" s="135"/>
      <c r="CY553" s="135"/>
      <c r="CZ553" s="135"/>
      <c r="DA553" s="135"/>
      <c r="DB553" s="135"/>
      <c r="DC553" s="135"/>
      <c r="DD553" s="135"/>
      <c r="DE553" s="135"/>
      <c r="DF553" s="135"/>
      <c r="DG553" s="135"/>
      <c r="DH553" s="135"/>
      <c r="DI553" s="135"/>
      <c r="DJ553" s="135"/>
      <c r="DK553" s="135"/>
      <c r="DL553" s="135"/>
      <c r="DM553" s="135"/>
      <c r="DN553" s="135"/>
      <c r="DO553" s="135"/>
      <c r="DP553" s="135"/>
      <c r="DQ553" s="135"/>
      <c r="DR553" s="135"/>
      <c r="DS553" s="135"/>
      <c r="DT553" s="135"/>
      <c r="DU553" s="135"/>
      <c r="DV553" s="135"/>
      <c r="DW553" s="135"/>
      <c r="DX553" s="135"/>
      <c r="DY553" s="135"/>
      <c r="DZ553" s="135"/>
      <c r="EA553" s="135"/>
      <c r="EB553" s="135"/>
      <c r="EC553" s="135"/>
      <c r="ED553" s="135"/>
      <c r="EE553" s="135"/>
      <c r="EF553" s="135"/>
      <c r="EG553" s="135"/>
      <c r="EH553" s="135"/>
      <c r="EI553" s="135"/>
      <c r="EJ553" s="135"/>
      <c r="EK553" s="135"/>
      <c r="EL553" s="135"/>
      <c r="EM553" s="135"/>
      <c r="EN553" s="135"/>
    </row>
    <row r="554" spans="49:144" x14ac:dyDescent="0.25">
      <c r="AW554" s="135"/>
      <c r="AX554" s="135"/>
      <c r="AY554" s="135"/>
      <c r="AZ554" s="135"/>
      <c r="BA554" s="135"/>
      <c r="BB554" s="135"/>
      <c r="BC554" s="135"/>
      <c r="BD554" s="135"/>
      <c r="BE554" s="135"/>
      <c r="BF554" s="135"/>
      <c r="BG554" s="135"/>
      <c r="BH554" s="135"/>
      <c r="BI554" s="135"/>
      <c r="BJ554" s="135"/>
      <c r="BK554" s="135"/>
      <c r="BL554" s="135"/>
      <c r="BM554" s="135"/>
      <c r="BN554" s="135"/>
      <c r="BO554" s="135"/>
      <c r="BP554" s="135"/>
      <c r="BQ554" s="135"/>
      <c r="BR554" s="135"/>
      <c r="BS554" s="135"/>
      <c r="BT554" s="136"/>
      <c r="BU554" s="136"/>
      <c r="BV554" s="135"/>
      <c r="BW554" s="135"/>
      <c r="BX554" s="135"/>
      <c r="BY554" s="135"/>
      <c r="BZ554" s="135"/>
      <c r="CA554" s="135"/>
      <c r="CB554" s="135"/>
      <c r="CC554" s="135"/>
      <c r="CD554" s="135"/>
      <c r="CE554" s="135"/>
      <c r="CF554" s="135"/>
      <c r="CG554" s="135"/>
      <c r="CH554" s="135"/>
      <c r="CI554" s="135"/>
      <c r="CJ554" s="135"/>
      <c r="CK554" s="135"/>
      <c r="CL554" s="135"/>
      <c r="CM554" s="135"/>
      <c r="CN554" s="135"/>
      <c r="CO554" s="135"/>
      <c r="CP554" s="136"/>
      <c r="CQ554" s="136"/>
      <c r="CR554" s="135"/>
      <c r="CS554" s="135"/>
      <c r="CT554" s="135"/>
      <c r="CU554" s="135"/>
      <c r="CV554" s="135"/>
      <c r="CW554" s="135"/>
      <c r="CX554" s="135"/>
      <c r="CY554" s="135"/>
      <c r="CZ554" s="135"/>
      <c r="DA554" s="135"/>
      <c r="DB554" s="135"/>
      <c r="DC554" s="135"/>
      <c r="DD554" s="135"/>
      <c r="DE554" s="135"/>
      <c r="DF554" s="135"/>
      <c r="DG554" s="135"/>
      <c r="DH554" s="135"/>
      <c r="DI554" s="135"/>
      <c r="DJ554" s="135"/>
      <c r="DK554" s="135"/>
      <c r="DL554" s="135"/>
      <c r="DM554" s="135"/>
      <c r="DN554" s="135"/>
      <c r="DO554" s="135"/>
      <c r="DP554" s="135"/>
      <c r="DQ554" s="135"/>
      <c r="DR554" s="135"/>
      <c r="DS554" s="135"/>
      <c r="DT554" s="135"/>
      <c r="DU554" s="135"/>
      <c r="DV554" s="135"/>
      <c r="DW554" s="135"/>
      <c r="DX554" s="135"/>
      <c r="DY554" s="135"/>
      <c r="DZ554" s="135"/>
      <c r="EA554" s="135"/>
      <c r="EB554" s="135"/>
      <c r="EC554" s="135"/>
      <c r="ED554" s="135"/>
      <c r="EE554" s="135"/>
      <c r="EF554" s="135"/>
      <c r="EG554" s="135"/>
      <c r="EH554" s="135"/>
      <c r="EI554" s="135"/>
      <c r="EJ554" s="135"/>
      <c r="EK554" s="135"/>
      <c r="EL554" s="135"/>
      <c r="EM554" s="135"/>
      <c r="EN554" s="135"/>
    </row>
    <row r="555" spans="49:144" x14ac:dyDescent="0.25">
      <c r="AW555" s="135"/>
      <c r="AX555" s="135"/>
      <c r="AY555" s="135"/>
      <c r="AZ555" s="135"/>
      <c r="BA555" s="135"/>
      <c r="BB555" s="135"/>
      <c r="BC555" s="135"/>
      <c r="BD555" s="135"/>
      <c r="BE555" s="135"/>
      <c r="BF555" s="135"/>
      <c r="BG555" s="135"/>
      <c r="BH555" s="135"/>
      <c r="BI555" s="135"/>
      <c r="BJ555" s="135"/>
      <c r="BK555" s="135"/>
      <c r="BL555" s="135"/>
      <c r="BM555" s="135"/>
      <c r="BN555" s="135"/>
      <c r="BO555" s="135"/>
      <c r="BP555" s="135"/>
      <c r="BQ555" s="135"/>
      <c r="BR555" s="135"/>
      <c r="BS555" s="135"/>
      <c r="BT555" s="136"/>
      <c r="BU555" s="136"/>
      <c r="BV555" s="135"/>
      <c r="BW555" s="135"/>
      <c r="BX555" s="135"/>
      <c r="BY555" s="135"/>
      <c r="BZ555" s="135"/>
      <c r="CA555" s="135"/>
      <c r="CB555" s="135"/>
      <c r="CC555" s="135"/>
      <c r="CD555" s="135"/>
      <c r="CE555" s="135"/>
      <c r="CF555" s="135"/>
      <c r="CG555" s="135"/>
      <c r="CH555" s="135"/>
      <c r="CI555" s="135"/>
      <c r="CJ555" s="135"/>
      <c r="CK555" s="135"/>
      <c r="CL555" s="135"/>
      <c r="CM555" s="135"/>
      <c r="CN555" s="135"/>
      <c r="CO555" s="135"/>
      <c r="CP555" s="136"/>
      <c r="CQ555" s="136"/>
      <c r="CR555" s="135"/>
      <c r="CS555" s="135"/>
      <c r="CT555" s="135"/>
      <c r="CU555" s="135"/>
      <c r="CV555" s="135"/>
      <c r="CW555" s="135"/>
      <c r="CX555" s="135"/>
      <c r="CY555" s="135"/>
      <c r="CZ555" s="135"/>
      <c r="DA555" s="135"/>
      <c r="DB555" s="135"/>
      <c r="DC555" s="135"/>
      <c r="DD555" s="135"/>
      <c r="DE555" s="135"/>
      <c r="DF555" s="135"/>
      <c r="DG555" s="135"/>
      <c r="DH555" s="135"/>
      <c r="DI555" s="135"/>
      <c r="DJ555" s="135"/>
      <c r="DK555" s="135"/>
      <c r="DL555" s="135"/>
      <c r="DM555" s="135"/>
      <c r="DN555" s="135"/>
      <c r="DO555" s="135"/>
      <c r="DP555" s="135"/>
      <c r="DQ555" s="135"/>
      <c r="DR555" s="135"/>
      <c r="DS555" s="135"/>
      <c r="DT555" s="135"/>
      <c r="DU555" s="135"/>
      <c r="DV555" s="135"/>
      <c r="DW555" s="135"/>
      <c r="DX555" s="135"/>
      <c r="DY555" s="135"/>
      <c r="DZ555" s="135"/>
      <c r="EA555" s="135"/>
      <c r="EB555" s="135"/>
      <c r="EC555" s="135"/>
      <c r="ED555" s="135"/>
      <c r="EE555" s="135"/>
      <c r="EF555" s="135"/>
      <c r="EG555" s="135"/>
      <c r="EH555" s="135"/>
      <c r="EI555" s="135"/>
      <c r="EJ555" s="135"/>
      <c r="EK555" s="135"/>
      <c r="EL555" s="135"/>
      <c r="EM555" s="135"/>
      <c r="EN555" s="135"/>
    </row>
    <row r="556" spans="49:144" x14ac:dyDescent="0.25">
      <c r="AW556" s="135"/>
      <c r="AX556" s="135"/>
      <c r="AY556" s="135"/>
      <c r="AZ556" s="135"/>
      <c r="BA556" s="135"/>
      <c r="BB556" s="135"/>
      <c r="BC556" s="135"/>
      <c r="BD556" s="135"/>
      <c r="BE556" s="135"/>
      <c r="BF556" s="135"/>
      <c r="BG556" s="135"/>
      <c r="BH556" s="135"/>
      <c r="BI556" s="135"/>
      <c r="BJ556" s="135"/>
      <c r="BK556" s="135"/>
      <c r="BL556" s="135"/>
      <c r="BM556" s="135"/>
      <c r="BN556" s="135"/>
      <c r="BO556" s="135"/>
      <c r="BP556" s="135"/>
      <c r="BQ556" s="135"/>
      <c r="BR556" s="135"/>
      <c r="BS556" s="135"/>
      <c r="BT556" s="136"/>
      <c r="BU556" s="136"/>
      <c r="BV556" s="135"/>
      <c r="BW556" s="135"/>
      <c r="BX556" s="135"/>
      <c r="BY556" s="135"/>
      <c r="BZ556" s="135"/>
      <c r="CA556" s="135"/>
      <c r="CB556" s="135"/>
      <c r="CC556" s="135"/>
      <c r="CD556" s="135"/>
      <c r="CE556" s="135"/>
      <c r="CF556" s="135"/>
      <c r="CG556" s="135"/>
      <c r="CH556" s="135"/>
      <c r="CI556" s="135"/>
      <c r="CJ556" s="135"/>
      <c r="CK556" s="135"/>
      <c r="CL556" s="135"/>
      <c r="CM556" s="135"/>
      <c r="CN556" s="135"/>
      <c r="CO556" s="135"/>
      <c r="CP556" s="136"/>
      <c r="CQ556" s="136"/>
      <c r="CR556" s="135"/>
      <c r="CS556" s="135"/>
      <c r="CT556" s="135"/>
      <c r="CU556" s="135"/>
      <c r="CV556" s="135"/>
      <c r="CW556" s="135"/>
      <c r="CX556" s="135"/>
      <c r="CY556" s="135"/>
      <c r="CZ556" s="135"/>
      <c r="DA556" s="135"/>
      <c r="DB556" s="135"/>
      <c r="DC556" s="135"/>
      <c r="DD556" s="135"/>
      <c r="DE556" s="135"/>
      <c r="DF556" s="135"/>
      <c r="DG556" s="135"/>
      <c r="DH556" s="135"/>
      <c r="DI556" s="135"/>
      <c r="DJ556" s="135"/>
      <c r="DK556" s="135"/>
      <c r="DL556" s="135"/>
      <c r="DM556" s="135"/>
      <c r="DN556" s="135"/>
      <c r="DO556" s="135"/>
      <c r="DP556" s="135"/>
      <c r="DQ556" s="135"/>
      <c r="DR556" s="135"/>
      <c r="DS556" s="135"/>
      <c r="DT556" s="135"/>
      <c r="DU556" s="135"/>
      <c r="DV556" s="135"/>
      <c r="DW556" s="135"/>
      <c r="DX556" s="135"/>
      <c r="DY556" s="135"/>
      <c r="DZ556" s="135"/>
      <c r="EA556" s="135"/>
      <c r="EB556" s="135"/>
      <c r="EC556" s="135"/>
      <c r="ED556" s="135"/>
      <c r="EE556" s="135"/>
      <c r="EF556" s="135"/>
      <c r="EG556" s="135"/>
      <c r="EH556" s="135"/>
      <c r="EI556" s="135"/>
      <c r="EJ556" s="135"/>
      <c r="EK556" s="135"/>
      <c r="EL556" s="135"/>
      <c r="EM556" s="135"/>
      <c r="EN556" s="135"/>
    </row>
    <row r="557" spans="49:144" x14ac:dyDescent="0.25">
      <c r="AW557" s="135"/>
      <c r="AX557" s="135"/>
      <c r="AY557" s="135"/>
      <c r="AZ557" s="135"/>
      <c r="BA557" s="135"/>
      <c r="BB557" s="135"/>
      <c r="BC557" s="135"/>
      <c r="BD557" s="135"/>
      <c r="BE557" s="135"/>
      <c r="BF557" s="135"/>
      <c r="BG557" s="135"/>
      <c r="BH557" s="135"/>
      <c r="BI557" s="135"/>
      <c r="BJ557" s="135"/>
      <c r="BK557" s="135"/>
      <c r="BL557" s="135"/>
      <c r="BM557" s="135"/>
      <c r="BN557" s="135"/>
      <c r="BO557" s="135"/>
      <c r="BP557" s="135"/>
      <c r="BQ557" s="135"/>
      <c r="BR557" s="135"/>
      <c r="BS557" s="135"/>
      <c r="BT557" s="136"/>
      <c r="BU557" s="136"/>
      <c r="BV557" s="135"/>
      <c r="BW557" s="135"/>
      <c r="BX557" s="135"/>
      <c r="BY557" s="135"/>
      <c r="BZ557" s="135"/>
      <c r="CA557" s="135"/>
      <c r="CB557" s="135"/>
      <c r="CC557" s="135"/>
      <c r="CD557" s="135"/>
      <c r="CE557" s="135"/>
      <c r="CF557" s="135"/>
      <c r="CG557" s="135"/>
      <c r="CH557" s="135"/>
      <c r="CI557" s="135"/>
      <c r="CJ557" s="135"/>
      <c r="CK557" s="135"/>
      <c r="CL557" s="135"/>
      <c r="CM557" s="135"/>
      <c r="CN557" s="135"/>
      <c r="CO557" s="135"/>
      <c r="CP557" s="135"/>
      <c r="CQ557" s="135"/>
      <c r="CR557" s="135"/>
      <c r="CS557" s="135"/>
      <c r="CT557" s="135"/>
      <c r="CU557" s="135"/>
      <c r="CV557" s="135"/>
      <c r="CW557" s="135"/>
      <c r="CX557" s="135"/>
      <c r="CY557" s="135"/>
      <c r="CZ557" s="135"/>
      <c r="DA557" s="135"/>
      <c r="DB557" s="135"/>
      <c r="DC557" s="135"/>
      <c r="DD557" s="135"/>
      <c r="DE557" s="135"/>
      <c r="DF557" s="135"/>
      <c r="DG557" s="135"/>
      <c r="DH557" s="135"/>
      <c r="DI557" s="135"/>
      <c r="DJ557" s="135"/>
      <c r="DK557" s="135"/>
      <c r="DL557" s="135"/>
      <c r="DM557" s="135"/>
      <c r="DN557" s="135"/>
      <c r="DO557" s="135"/>
      <c r="DP557" s="135"/>
      <c r="DQ557" s="135"/>
      <c r="DR557" s="135"/>
      <c r="DS557" s="135"/>
      <c r="DT557" s="135"/>
      <c r="DU557" s="135"/>
      <c r="DV557" s="135"/>
      <c r="DW557" s="135"/>
      <c r="DX557" s="135"/>
      <c r="DY557" s="135"/>
      <c r="DZ557" s="135"/>
      <c r="EA557" s="135"/>
      <c r="EB557" s="135"/>
      <c r="EC557" s="135"/>
      <c r="ED557" s="135"/>
      <c r="EE557" s="135"/>
      <c r="EF557" s="135"/>
      <c r="EG557" s="135"/>
      <c r="EH557" s="135"/>
      <c r="EI557" s="135"/>
      <c r="EJ557" s="135"/>
      <c r="EK557" s="135"/>
      <c r="EL557" s="135"/>
      <c r="EM557" s="135"/>
      <c r="EN557" s="135"/>
    </row>
    <row r="558" spans="49:144" x14ac:dyDescent="0.25">
      <c r="AW558" s="135"/>
      <c r="AX558" s="135"/>
      <c r="AY558" s="135"/>
      <c r="AZ558" s="135"/>
      <c r="BA558" s="135"/>
      <c r="BB558" s="135"/>
      <c r="BC558" s="135"/>
      <c r="BD558" s="135"/>
      <c r="BE558" s="135"/>
      <c r="BF558" s="135"/>
      <c r="BG558" s="135"/>
      <c r="BH558" s="135"/>
      <c r="BI558" s="135"/>
      <c r="BJ558" s="135"/>
      <c r="BK558" s="135"/>
      <c r="BL558" s="135"/>
      <c r="BM558" s="135"/>
      <c r="BN558" s="135"/>
      <c r="BO558" s="135"/>
      <c r="BP558" s="135"/>
      <c r="BQ558" s="135"/>
      <c r="BR558" s="135"/>
      <c r="BS558" s="135"/>
      <c r="BT558" s="136"/>
      <c r="BU558" s="136"/>
      <c r="BV558" s="135"/>
      <c r="BW558" s="135"/>
      <c r="BX558" s="135"/>
      <c r="BY558" s="135"/>
      <c r="BZ558" s="135"/>
      <c r="CA558" s="135"/>
      <c r="CB558" s="135"/>
      <c r="CC558" s="135"/>
      <c r="CD558" s="135"/>
      <c r="CE558" s="135"/>
      <c r="CF558" s="135"/>
      <c r="CG558" s="135"/>
      <c r="CH558" s="135"/>
      <c r="CI558" s="135"/>
      <c r="CJ558" s="135"/>
      <c r="CK558" s="135"/>
      <c r="CL558" s="135"/>
      <c r="CM558" s="135"/>
      <c r="CN558" s="135"/>
      <c r="CO558" s="135"/>
      <c r="CP558" s="135"/>
      <c r="CQ558" s="135"/>
      <c r="CR558" s="135"/>
      <c r="CS558" s="135"/>
      <c r="CT558" s="135"/>
      <c r="CU558" s="135"/>
      <c r="CV558" s="135"/>
      <c r="CW558" s="135"/>
      <c r="CX558" s="135"/>
      <c r="CY558" s="135"/>
      <c r="CZ558" s="135"/>
      <c r="DA558" s="135"/>
      <c r="DB558" s="135"/>
      <c r="DC558" s="135"/>
      <c r="DD558" s="135"/>
      <c r="DE558" s="135"/>
      <c r="DF558" s="135"/>
      <c r="DG558" s="135"/>
      <c r="DH558" s="135"/>
      <c r="DI558" s="135"/>
      <c r="DJ558" s="135"/>
      <c r="DK558" s="135"/>
      <c r="DL558" s="135"/>
      <c r="DM558" s="135"/>
      <c r="DN558" s="135"/>
      <c r="DO558" s="135"/>
      <c r="DP558" s="135"/>
      <c r="DQ558" s="135"/>
      <c r="DR558" s="135"/>
      <c r="DS558" s="135"/>
      <c r="DT558" s="135"/>
      <c r="DU558" s="135"/>
      <c r="DV558" s="135"/>
      <c r="DW558" s="135"/>
      <c r="DX558" s="135"/>
      <c r="DY558" s="135"/>
      <c r="DZ558" s="135"/>
      <c r="EA558" s="135"/>
      <c r="EB558" s="135"/>
      <c r="EC558" s="135"/>
      <c r="ED558" s="135"/>
      <c r="EE558" s="135"/>
      <c r="EF558" s="135"/>
      <c r="EG558" s="135"/>
      <c r="EH558" s="135"/>
      <c r="EI558" s="135"/>
      <c r="EJ558" s="135"/>
      <c r="EK558" s="135"/>
      <c r="EL558" s="135"/>
      <c r="EM558" s="135"/>
      <c r="EN558" s="135"/>
    </row>
    <row r="559" spans="49:144" x14ac:dyDescent="0.25">
      <c r="AW559" s="135"/>
      <c r="AX559" s="135"/>
      <c r="AY559" s="135"/>
      <c r="AZ559" s="135"/>
      <c r="BA559" s="135"/>
      <c r="BB559" s="135"/>
      <c r="BC559" s="135"/>
      <c r="BD559" s="135"/>
      <c r="BE559" s="135"/>
      <c r="BF559" s="135"/>
      <c r="BG559" s="135"/>
      <c r="BH559" s="135"/>
      <c r="BI559" s="135"/>
      <c r="BJ559" s="135"/>
      <c r="BK559" s="135"/>
      <c r="BL559" s="135"/>
      <c r="BM559" s="135"/>
      <c r="BN559" s="135"/>
      <c r="BO559" s="135"/>
      <c r="BP559" s="135"/>
      <c r="BQ559" s="135"/>
      <c r="BR559" s="135"/>
      <c r="BS559" s="135"/>
      <c r="BT559" s="136"/>
      <c r="BU559" s="136"/>
      <c r="BV559" s="135"/>
      <c r="BW559" s="135"/>
      <c r="BX559" s="135"/>
      <c r="BY559" s="135"/>
      <c r="BZ559" s="135"/>
      <c r="CA559" s="135"/>
      <c r="CB559" s="135"/>
      <c r="CC559" s="135"/>
      <c r="CD559" s="135"/>
      <c r="CE559" s="135"/>
      <c r="CF559" s="135"/>
      <c r="CG559" s="135"/>
      <c r="CH559" s="135"/>
      <c r="CI559" s="135"/>
      <c r="CJ559" s="135"/>
      <c r="CK559" s="135"/>
      <c r="CL559" s="135"/>
      <c r="CM559" s="135"/>
      <c r="CN559" s="135"/>
      <c r="CO559" s="135"/>
      <c r="CP559" s="135"/>
      <c r="CQ559" s="135"/>
      <c r="CR559" s="135"/>
      <c r="CS559" s="135"/>
      <c r="CT559" s="135"/>
      <c r="CU559" s="135"/>
      <c r="CV559" s="135"/>
      <c r="CW559" s="135"/>
      <c r="CX559" s="135"/>
      <c r="CY559" s="135"/>
      <c r="CZ559" s="135"/>
      <c r="DA559" s="135"/>
      <c r="DB559" s="135"/>
      <c r="DC559" s="135"/>
      <c r="DD559" s="135"/>
      <c r="DE559" s="135"/>
      <c r="DF559" s="135"/>
      <c r="DG559" s="135"/>
      <c r="DH559" s="135"/>
      <c r="DI559" s="135"/>
      <c r="DJ559" s="135"/>
      <c r="DK559" s="135"/>
      <c r="DL559" s="135"/>
      <c r="DM559" s="135"/>
      <c r="DN559" s="135"/>
      <c r="DO559" s="135"/>
      <c r="DP559" s="135"/>
      <c r="DQ559" s="135"/>
      <c r="DR559" s="135"/>
      <c r="DS559" s="135"/>
      <c r="DT559" s="135"/>
      <c r="DU559" s="135"/>
      <c r="DV559" s="135"/>
      <c r="DW559" s="135"/>
      <c r="DX559" s="135"/>
      <c r="DY559" s="135"/>
      <c r="DZ559" s="135"/>
      <c r="EA559" s="135"/>
      <c r="EB559" s="135"/>
      <c r="EC559" s="135"/>
      <c r="ED559" s="135"/>
      <c r="EE559" s="135"/>
      <c r="EF559" s="135"/>
      <c r="EG559" s="135"/>
      <c r="EH559" s="135"/>
      <c r="EI559" s="135"/>
      <c r="EJ559" s="135"/>
      <c r="EK559" s="135"/>
      <c r="EL559" s="135"/>
      <c r="EM559" s="135"/>
      <c r="EN559" s="135"/>
    </row>
    <row r="560" spans="49:144" x14ac:dyDescent="0.25">
      <c r="AW560" s="135"/>
      <c r="AX560" s="135"/>
      <c r="AY560" s="135"/>
      <c r="AZ560" s="135"/>
      <c r="BA560" s="135"/>
      <c r="BB560" s="135"/>
      <c r="BC560" s="135"/>
      <c r="BD560" s="135"/>
      <c r="BE560" s="135"/>
      <c r="BF560" s="135"/>
      <c r="BG560" s="135"/>
      <c r="BH560" s="135"/>
      <c r="BI560" s="135"/>
      <c r="BJ560" s="135"/>
      <c r="BK560" s="135"/>
      <c r="BL560" s="135"/>
      <c r="BM560" s="135"/>
      <c r="BN560" s="135"/>
      <c r="BO560" s="135"/>
      <c r="BP560" s="135"/>
      <c r="BQ560" s="135"/>
      <c r="BR560" s="135"/>
      <c r="BS560" s="135"/>
      <c r="BT560" s="136"/>
      <c r="BU560" s="136"/>
      <c r="BV560" s="135"/>
      <c r="BW560" s="135"/>
      <c r="BX560" s="135"/>
      <c r="BY560" s="135"/>
      <c r="BZ560" s="135"/>
      <c r="CA560" s="135"/>
      <c r="CB560" s="135"/>
      <c r="CC560" s="135"/>
      <c r="CD560" s="135"/>
      <c r="CE560" s="135"/>
      <c r="CF560" s="135"/>
      <c r="CG560" s="135"/>
      <c r="CH560" s="135"/>
      <c r="CI560" s="135"/>
      <c r="CJ560" s="135"/>
      <c r="CK560" s="135"/>
      <c r="CL560" s="135"/>
      <c r="CM560" s="135"/>
      <c r="CN560" s="135"/>
      <c r="CO560" s="135"/>
      <c r="CP560" s="135"/>
      <c r="CQ560" s="135"/>
      <c r="CR560" s="135"/>
      <c r="CS560" s="135"/>
      <c r="CT560" s="135"/>
      <c r="CU560" s="135"/>
      <c r="CV560" s="135"/>
      <c r="CW560" s="135"/>
      <c r="CX560" s="135"/>
      <c r="CY560" s="135"/>
      <c r="CZ560" s="135"/>
      <c r="DA560" s="135"/>
      <c r="DB560" s="135"/>
      <c r="DC560" s="135"/>
      <c r="DD560" s="135"/>
      <c r="DE560" s="135"/>
      <c r="DF560" s="135"/>
      <c r="DG560" s="135"/>
      <c r="DH560" s="135"/>
      <c r="DI560" s="135"/>
      <c r="DJ560" s="135"/>
      <c r="DK560" s="135"/>
      <c r="DL560" s="135"/>
      <c r="DM560" s="135"/>
      <c r="DN560" s="135"/>
      <c r="DO560" s="135"/>
      <c r="DP560" s="135"/>
      <c r="DQ560" s="135"/>
      <c r="DR560" s="135"/>
      <c r="DS560" s="135"/>
      <c r="DT560" s="135"/>
      <c r="DU560" s="135"/>
      <c r="DV560" s="135"/>
      <c r="DW560" s="135"/>
      <c r="DX560" s="135"/>
      <c r="DY560" s="135"/>
      <c r="DZ560" s="135"/>
      <c r="EA560" s="135"/>
      <c r="EB560" s="135"/>
      <c r="EC560" s="135"/>
      <c r="ED560" s="135"/>
      <c r="EE560" s="135"/>
      <c r="EF560" s="135"/>
      <c r="EG560" s="135"/>
      <c r="EH560" s="135"/>
      <c r="EI560" s="135"/>
      <c r="EJ560" s="135"/>
      <c r="EK560" s="135"/>
      <c r="EL560" s="135"/>
      <c r="EM560" s="135"/>
      <c r="EN560" s="135"/>
    </row>
    <row r="561" spans="49:144" x14ac:dyDescent="0.25">
      <c r="AW561" s="135"/>
      <c r="AX561" s="135"/>
      <c r="AY561" s="135"/>
      <c r="AZ561" s="135"/>
      <c r="BA561" s="135"/>
      <c r="BB561" s="135"/>
      <c r="BC561" s="135"/>
      <c r="BD561" s="135"/>
      <c r="BE561" s="135"/>
      <c r="BF561" s="135"/>
      <c r="BG561" s="135"/>
      <c r="BH561" s="135"/>
      <c r="BI561" s="135"/>
      <c r="BJ561" s="135"/>
      <c r="BK561" s="135"/>
      <c r="BL561" s="135"/>
      <c r="BM561" s="135"/>
      <c r="BN561" s="135"/>
      <c r="BO561" s="135"/>
      <c r="BP561" s="135"/>
      <c r="BQ561" s="135"/>
      <c r="BR561" s="135"/>
      <c r="BS561" s="135"/>
      <c r="BT561" s="136"/>
      <c r="BU561" s="136"/>
      <c r="BV561" s="135"/>
      <c r="BW561" s="135"/>
      <c r="BX561" s="135"/>
      <c r="BY561" s="135"/>
      <c r="BZ561" s="135"/>
      <c r="CA561" s="135"/>
      <c r="CB561" s="135"/>
      <c r="CC561" s="135"/>
      <c r="CD561" s="135"/>
      <c r="CE561" s="135"/>
      <c r="CF561" s="135"/>
      <c r="CG561" s="135"/>
      <c r="CH561" s="135"/>
      <c r="CI561" s="135"/>
      <c r="CJ561" s="135"/>
      <c r="CK561" s="135"/>
      <c r="CL561" s="135"/>
      <c r="CM561" s="135"/>
      <c r="CN561" s="135"/>
      <c r="CO561" s="135"/>
      <c r="CP561" s="135"/>
      <c r="CQ561" s="135"/>
      <c r="CR561" s="135"/>
      <c r="CS561" s="135"/>
      <c r="CT561" s="135"/>
      <c r="CU561" s="135"/>
      <c r="CV561" s="135"/>
      <c r="CW561" s="135"/>
      <c r="CX561" s="135"/>
      <c r="CY561" s="135"/>
      <c r="CZ561" s="135"/>
      <c r="DA561" s="135"/>
      <c r="DB561" s="135"/>
      <c r="DC561" s="135"/>
      <c r="DD561" s="135"/>
      <c r="DE561" s="135"/>
      <c r="DF561" s="135"/>
      <c r="DG561" s="135"/>
      <c r="DH561" s="135"/>
      <c r="DI561" s="135"/>
      <c r="DJ561" s="135"/>
      <c r="DK561" s="135"/>
      <c r="DL561" s="135"/>
      <c r="DM561" s="135"/>
      <c r="DN561" s="135"/>
      <c r="DO561" s="135"/>
      <c r="DP561" s="135"/>
      <c r="DQ561" s="135"/>
      <c r="DR561" s="135"/>
      <c r="DS561" s="135"/>
      <c r="DT561" s="135"/>
      <c r="DU561" s="135"/>
      <c r="DV561" s="135"/>
      <c r="DW561" s="135"/>
      <c r="DX561" s="135"/>
      <c r="DY561" s="135"/>
      <c r="DZ561" s="135"/>
      <c r="EA561" s="135"/>
      <c r="EB561" s="135"/>
      <c r="EC561" s="135"/>
      <c r="ED561" s="135"/>
      <c r="EE561" s="135"/>
      <c r="EF561" s="135"/>
      <c r="EG561" s="135"/>
      <c r="EH561" s="135"/>
      <c r="EI561" s="135"/>
      <c r="EJ561" s="135"/>
      <c r="EK561" s="135"/>
      <c r="EL561" s="135"/>
      <c r="EM561" s="135"/>
      <c r="EN561" s="135"/>
    </row>
    <row r="562" spans="49:144" x14ac:dyDescent="0.25">
      <c r="AW562" s="135"/>
      <c r="AX562" s="135"/>
      <c r="AY562" s="135"/>
      <c r="AZ562" s="135"/>
      <c r="BA562" s="135"/>
      <c r="BB562" s="135"/>
      <c r="BC562" s="135"/>
      <c r="BD562" s="135"/>
      <c r="BE562" s="135"/>
      <c r="BF562" s="135"/>
      <c r="BG562" s="135"/>
      <c r="BH562" s="135"/>
      <c r="BI562" s="135"/>
      <c r="BJ562" s="135"/>
      <c r="BK562" s="135"/>
      <c r="BL562" s="135"/>
      <c r="BM562" s="135"/>
      <c r="BN562" s="135"/>
      <c r="BO562" s="135"/>
      <c r="BP562" s="135"/>
      <c r="BQ562" s="135"/>
      <c r="BR562" s="135"/>
      <c r="BS562" s="135"/>
      <c r="BT562" s="136"/>
      <c r="BU562" s="136"/>
      <c r="BV562" s="135"/>
      <c r="BW562" s="135"/>
      <c r="BX562" s="135"/>
      <c r="BY562" s="135"/>
      <c r="BZ562" s="135"/>
      <c r="CA562" s="135"/>
      <c r="CB562" s="135"/>
      <c r="CC562" s="135"/>
      <c r="CD562" s="135"/>
      <c r="CE562" s="135"/>
      <c r="CF562" s="135"/>
      <c r="CG562" s="135"/>
      <c r="CH562" s="135"/>
      <c r="CI562" s="135"/>
      <c r="CJ562" s="135"/>
      <c r="CK562" s="135"/>
      <c r="CL562" s="135"/>
      <c r="CM562" s="135"/>
      <c r="CN562" s="135"/>
      <c r="CO562" s="135"/>
      <c r="CP562" s="135"/>
      <c r="CQ562" s="135"/>
      <c r="CR562" s="135"/>
      <c r="CS562" s="135"/>
      <c r="CT562" s="135"/>
      <c r="CU562" s="135"/>
      <c r="CV562" s="135"/>
      <c r="CW562" s="135"/>
      <c r="CX562" s="135"/>
      <c r="CY562" s="135"/>
      <c r="CZ562" s="135"/>
      <c r="DA562" s="135"/>
      <c r="DB562" s="135"/>
      <c r="DC562" s="135"/>
      <c r="DD562" s="135"/>
      <c r="DE562" s="135"/>
      <c r="DF562" s="135"/>
      <c r="DG562" s="135"/>
      <c r="DH562" s="135"/>
      <c r="DI562" s="135"/>
      <c r="DJ562" s="135"/>
      <c r="DK562" s="135"/>
      <c r="DL562" s="135"/>
      <c r="DM562" s="135"/>
      <c r="DN562" s="135"/>
      <c r="DO562" s="135"/>
      <c r="DP562" s="135"/>
      <c r="DQ562" s="135"/>
      <c r="DR562" s="135"/>
      <c r="DS562" s="135"/>
      <c r="DT562" s="135"/>
      <c r="DU562" s="135"/>
      <c r="DV562" s="135"/>
      <c r="DW562" s="135"/>
      <c r="DX562" s="135"/>
      <c r="DY562" s="135"/>
      <c r="DZ562" s="135"/>
      <c r="EA562" s="135"/>
      <c r="EB562" s="135"/>
      <c r="EC562" s="135"/>
      <c r="ED562" s="135"/>
      <c r="EE562" s="135"/>
      <c r="EF562" s="135"/>
      <c r="EG562" s="135"/>
      <c r="EH562" s="135"/>
      <c r="EI562" s="135"/>
      <c r="EJ562" s="135"/>
      <c r="EK562" s="135"/>
      <c r="EL562" s="135"/>
      <c r="EM562" s="135"/>
      <c r="EN562" s="135"/>
    </row>
    <row r="563" spans="49:144" x14ac:dyDescent="0.25">
      <c r="AW563" s="135"/>
      <c r="AX563" s="135"/>
      <c r="AY563" s="135"/>
      <c r="AZ563" s="135"/>
      <c r="BA563" s="135"/>
      <c r="BB563" s="135"/>
      <c r="BC563" s="135"/>
      <c r="BD563" s="135"/>
      <c r="BE563" s="135"/>
      <c r="BF563" s="135"/>
      <c r="BG563" s="135"/>
      <c r="BH563" s="135"/>
      <c r="BI563" s="135"/>
      <c r="BJ563" s="135"/>
      <c r="BK563" s="135"/>
      <c r="BL563" s="135"/>
      <c r="BM563" s="135"/>
      <c r="BN563" s="135"/>
      <c r="BO563" s="135"/>
      <c r="BP563" s="135"/>
      <c r="BQ563" s="135"/>
      <c r="BR563" s="135"/>
      <c r="BS563" s="135"/>
      <c r="BT563" s="136"/>
      <c r="BU563" s="136"/>
      <c r="BV563" s="135"/>
      <c r="BW563" s="135"/>
      <c r="BX563" s="135"/>
      <c r="BY563" s="135"/>
      <c r="BZ563" s="135"/>
      <c r="CA563" s="135"/>
      <c r="CB563" s="135"/>
      <c r="CC563" s="135"/>
      <c r="CD563" s="135"/>
      <c r="CE563" s="135"/>
      <c r="CF563" s="135"/>
      <c r="CG563" s="135"/>
      <c r="CH563" s="135"/>
      <c r="CI563" s="135"/>
      <c r="CJ563" s="135"/>
      <c r="CK563" s="135"/>
      <c r="CL563" s="135"/>
      <c r="CM563" s="135"/>
      <c r="CN563" s="135"/>
      <c r="CO563" s="135"/>
      <c r="CP563" s="135"/>
      <c r="CQ563" s="135"/>
      <c r="CR563" s="135"/>
      <c r="CS563" s="135"/>
      <c r="CT563" s="135"/>
      <c r="CU563" s="135"/>
      <c r="CV563" s="135"/>
      <c r="CW563" s="135"/>
      <c r="CX563" s="135"/>
      <c r="CY563" s="135"/>
      <c r="CZ563" s="135"/>
      <c r="DA563" s="135"/>
      <c r="DB563" s="135"/>
      <c r="DC563" s="135"/>
      <c r="DD563" s="135"/>
      <c r="DE563" s="135"/>
      <c r="DF563" s="135"/>
      <c r="DG563" s="135"/>
      <c r="DH563" s="135"/>
      <c r="DI563" s="135"/>
      <c r="DJ563" s="135"/>
      <c r="DK563" s="135"/>
      <c r="DL563" s="135"/>
      <c r="DM563" s="135"/>
      <c r="DN563" s="135"/>
      <c r="DO563" s="135"/>
      <c r="DP563" s="135"/>
      <c r="DQ563" s="135"/>
      <c r="DR563" s="135"/>
      <c r="DS563" s="135"/>
      <c r="DT563" s="135"/>
      <c r="DU563" s="135"/>
      <c r="DV563" s="135"/>
      <c r="DW563" s="135"/>
      <c r="DX563" s="135"/>
      <c r="DY563" s="135"/>
      <c r="DZ563" s="135"/>
      <c r="EA563" s="135"/>
      <c r="EB563" s="135"/>
      <c r="EC563" s="135"/>
      <c r="ED563" s="135"/>
      <c r="EE563" s="135"/>
      <c r="EF563" s="135"/>
      <c r="EG563" s="135"/>
      <c r="EH563" s="135"/>
      <c r="EI563" s="135"/>
      <c r="EJ563" s="135"/>
      <c r="EK563" s="135"/>
      <c r="EL563" s="135"/>
      <c r="EM563" s="135"/>
      <c r="EN563" s="135"/>
    </row>
    <row r="564" spans="49:144" x14ac:dyDescent="0.25">
      <c r="AW564" s="135"/>
      <c r="AX564" s="135"/>
      <c r="AY564" s="135"/>
      <c r="AZ564" s="135"/>
      <c r="BA564" s="135"/>
      <c r="BB564" s="135"/>
      <c r="BC564" s="135"/>
      <c r="BD564" s="135"/>
      <c r="BE564" s="135"/>
      <c r="BF564" s="135"/>
      <c r="BG564" s="135"/>
      <c r="BH564" s="135"/>
      <c r="BI564" s="135"/>
      <c r="BJ564" s="135"/>
      <c r="BK564" s="135"/>
      <c r="BL564" s="135"/>
      <c r="BM564" s="135"/>
      <c r="BN564" s="135"/>
      <c r="BO564" s="135"/>
      <c r="BP564" s="135"/>
      <c r="BQ564" s="135"/>
      <c r="BR564" s="135"/>
      <c r="BS564" s="135"/>
      <c r="BT564" s="136"/>
      <c r="BU564" s="136"/>
      <c r="BV564" s="135"/>
      <c r="BW564" s="135"/>
      <c r="BX564" s="135"/>
      <c r="BY564" s="135"/>
      <c r="BZ564" s="135"/>
      <c r="CA564" s="135"/>
      <c r="CB564" s="135"/>
      <c r="CC564" s="135"/>
      <c r="CD564" s="135"/>
      <c r="CE564" s="135"/>
      <c r="CF564" s="135"/>
      <c r="CG564" s="135"/>
      <c r="CH564" s="135"/>
      <c r="CI564" s="135"/>
      <c r="CJ564" s="135"/>
      <c r="CK564" s="135"/>
      <c r="CL564" s="135"/>
      <c r="CM564" s="135"/>
      <c r="CN564" s="135"/>
      <c r="CO564" s="135"/>
      <c r="CP564" s="135"/>
      <c r="CQ564" s="135"/>
      <c r="CR564" s="135"/>
      <c r="CS564" s="135"/>
      <c r="CT564" s="135"/>
      <c r="CU564" s="135"/>
      <c r="CV564" s="135"/>
      <c r="CW564" s="135"/>
      <c r="CX564" s="135"/>
      <c r="CY564" s="135"/>
      <c r="CZ564" s="135"/>
      <c r="DA564" s="135"/>
      <c r="DB564" s="135"/>
      <c r="DC564" s="135"/>
      <c r="DD564" s="135"/>
      <c r="DE564" s="135"/>
      <c r="DF564" s="135"/>
      <c r="DG564" s="135"/>
      <c r="DH564" s="135"/>
      <c r="DI564" s="135"/>
      <c r="DJ564" s="135"/>
      <c r="DK564" s="135"/>
      <c r="DL564" s="135"/>
      <c r="DM564" s="135"/>
      <c r="DN564" s="135"/>
      <c r="DO564" s="135"/>
      <c r="DP564" s="135"/>
      <c r="DQ564" s="135"/>
      <c r="DR564" s="135"/>
      <c r="DS564" s="135"/>
      <c r="DT564" s="135"/>
      <c r="DU564" s="135"/>
      <c r="DV564" s="135"/>
      <c r="DW564" s="135"/>
      <c r="DX564" s="135"/>
      <c r="DY564" s="135"/>
      <c r="DZ564" s="135"/>
      <c r="EA564" s="135"/>
      <c r="EB564" s="135"/>
      <c r="EC564" s="135"/>
      <c r="ED564" s="135"/>
      <c r="EE564" s="135"/>
      <c r="EF564" s="135"/>
      <c r="EG564" s="135"/>
      <c r="EH564" s="135"/>
      <c r="EI564" s="135"/>
      <c r="EJ564" s="135"/>
      <c r="EK564" s="135"/>
      <c r="EL564" s="135"/>
      <c r="EM564" s="135"/>
      <c r="EN564" s="135"/>
    </row>
    <row r="565" spans="49:144" x14ac:dyDescent="0.25">
      <c r="AW565" s="135"/>
      <c r="AX565" s="135"/>
      <c r="AY565" s="135"/>
      <c r="AZ565" s="135"/>
      <c r="BA565" s="135"/>
      <c r="BB565" s="135"/>
      <c r="BC565" s="135"/>
      <c r="BD565" s="135"/>
      <c r="BE565" s="135"/>
      <c r="BF565" s="135"/>
      <c r="BG565" s="135"/>
      <c r="BH565" s="135"/>
      <c r="BI565" s="135"/>
      <c r="BJ565" s="135"/>
      <c r="BK565" s="135"/>
      <c r="BL565" s="135"/>
      <c r="BM565" s="135"/>
      <c r="BN565" s="135"/>
      <c r="BO565" s="135"/>
      <c r="BP565" s="135"/>
      <c r="BQ565" s="135"/>
      <c r="BR565" s="135"/>
      <c r="BS565" s="135"/>
      <c r="BT565" s="136"/>
      <c r="BU565" s="136"/>
      <c r="BV565" s="135"/>
      <c r="BW565" s="135"/>
      <c r="BX565" s="135"/>
      <c r="BY565" s="135"/>
      <c r="BZ565" s="135"/>
      <c r="CA565" s="135"/>
      <c r="CB565" s="135"/>
      <c r="CC565" s="135"/>
      <c r="CD565" s="135"/>
      <c r="CE565" s="135"/>
      <c r="CF565" s="135"/>
      <c r="CG565" s="135"/>
      <c r="CH565" s="135"/>
      <c r="CI565" s="135"/>
      <c r="CJ565" s="135"/>
      <c r="CK565" s="135"/>
      <c r="CL565" s="135"/>
      <c r="CM565" s="135"/>
      <c r="CN565" s="135"/>
      <c r="CO565" s="135"/>
      <c r="CP565" s="135"/>
      <c r="CQ565" s="135"/>
      <c r="CR565" s="135"/>
      <c r="CS565" s="135"/>
      <c r="CT565" s="135"/>
      <c r="CU565" s="135"/>
      <c r="CV565" s="135"/>
      <c r="CW565" s="135"/>
      <c r="CX565" s="135"/>
      <c r="CY565" s="135"/>
      <c r="CZ565" s="135"/>
      <c r="DA565" s="135"/>
      <c r="DB565" s="135"/>
      <c r="DC565" s="135"/>
      <c r="DD565" s="135"/>
      <c r="DE565" s="135"/>
      <c r="DF565" s="135"/>
      <c r="DG565" s="135"/>
      <c r="DH565" s="135"/>
      <c r="DI565" s="135"/>
      <c r="DJ565" s="135"/>
      <c r="DK565" s="135"/>
      <c r="DL565" s="135"/>
      <c r="DM565" s="135"/>
      <c r="DN565" s="135"/>
      <c r="DO565" s="135"/>
      <c r="DP565" s="135"/>
      <c r="DQ565" s="135"/>
      <c r="DR565" s="135"/>
      <c r="DS565" s="135"/>
      <c r="DT565" s="135"/>
      <c r="DU565" s="135"/>
      <c r="DV565" s="135"/>
      <c r="DW565" s="135"/>
      <c r="DX565" s="135"/>
      <c r="DY565" s="135"/>
      <c r="DZ565" s="135"/>
      <c r="EA565" s="135"/>
      <c r="EB565" s="135"/>
      <c r="EC565" s="135"/>
      <c r="ED565" s="135"/>
      <c r="EE565" s="135"/>
      <c r="EF565" s="135"/>
      <c r="EG565" s="135"/>
      <c r="EH565" s="135"/>
      <c r="EI565" s="135"/>
      <c r="EJ565" s="135"/>
      <c r="EK565" s="135"/>
      <c r="EL565" s="135"/>
      <c r="EM565" s="135"/>
      <c r="EN565" s="135"/>
    </row>
    <row r="566" spans="49:144" x14ac:dyDescent="0.25">
      <c r="AW566" s="135"/>
      <c r="AX566" s="135"/>
      <c r="AY566" s="135"/>
      <c r="AZ566" s="135"/>
      <c r="BA566" s="135"/>
      <c r="BB566" s="135"/>
      <c r="BC566" s="135"/>
      <c r="BD566" s="135"/>
      <c r="BE566" s="135"/>
      <c r="BF566" s="135"/>
      <c r="BG566" s="135"/>
      <c r="BH566" s="135"/>
      <c r="BI566" s="135"/>
      <c r="BJ566" s="135"/>
      <c r="BK566" s="135"/>
      <c r="BL566" s="135"/>
      <c r="BM566" s="135"/>
      <c r="BN566" s="135"/>
      <c r="BO566" s="135"/>
      <c r="BP566" s="135"/>
      <c r="BQ566" s="135"/>
      <c r="BR566" s="135"/>
      <c r="BS566" s="135"/>
      <c r="BT566" s="136"/>
      <c r="BU566" s="136"/>
      <c r="BV566" s="135"/>
      <c r="BW566" s="135"/>
      <c r="BX566" s="135"/>
      <c r="BY566" s="135"/>
      <c r="BZ566" s="135"/>
      <c r="CA566" s="135"/>
      <c r="CB566" s="135"/>
      <c r="CC566" s="135"/>
      <c r="CD566" s="135"/>
      <c r="CE566" s="135"/>
      <c r="CF566" s="135"/>
      <c r="CG566" s="135"/>
      <c r="CH566" s="135"/>
      <c r="CI566" s="135"/>
      <c r="CJ566" s="135"/>
      <c r="CK566" s="135"/>
      <c r="CL566" s="135"/>
      <c r="CM566" s="135"/>
      <c r="CN566" s="135"/>
      <c r="CO566" s="135"/>
      <c r="CP566" s="135"/>
      <c r="CQ566" s="135"/>
      <c r="CR566" s="135"/>
      <c r="CS566" s="135"/>
      <c r="CT566" s="135"/>
      <c r="CU566" s="135"/>
      <c r="CV566" s="135"/>
      <c r="CW566" s="135"/>
      <c r="CX566" s="135"/>
      <c r="CY566" s="135"/>
      <c r="CZ566" s="135"/>
      <c r="DA566" s="135"/>
      <c r="DB566" s="135"/>
      <c r="DC566" s="135"/>
      <c r="DD566" s="135"/>
      <c r="DE566" s="135"/>
      <c r="DF566" s="135"/>
      <c r="DG566" s="135"/>
      <c r="DH566" s="135"/>
      <c r="DI566" s="135"/>
      <c r="DJ566" s="135"/>
      <c r="DK566" s="135"/>
      <c r="DL566" s="135"/>
      <c r="DM566" s="135"/>
      <c r="DN566" s="135"/>
      <c r="DO566" s="135"/>
      <c r="DP566" s="135"/>
      <c r="DQ566" s="135"/>
      <c r="DR566" s="135"/>
      <c r="DS566" s="135"/>
      <c r="DT566" s="135"/>
      <c r="DU566" s="135"/>
      <c r="DV566" s="135"/>
      <c r="DW566" s="135"/>
      <c r="DX566" s="135"/>
      <c r="DY566" s="135"/>
      <c r="DZ566" s="135"/>
      <c r="EA566" s="135"/>
      <c r="EB566" s="135"/>
      <c r="EC566" s="135"/>
      <c r="ED566" s="135"/>
      <c r="EE566" s="135"/>
      <c r="EF566" s="135"/>
      <c r="EG566" s="135"/>
      <c r="EH566" s="135"/>
      <c r="EI566" s="135"/>
      <c r="EJ566" s="135"/>
      <c r="EK566" s="135"/>
      <c r="EL566" s="135"/>
      <c r="EM566" s="135"/>
      <c r="EN566" s="135"/>
    </row>
    <row r="567" spans="49:144" x14ac:dyDescent="0.25">
      <c r="AW567" s="135"/>
      <c r="AX567" s="135"/>
      <c r="AY567" s="135"/>
      <c r="AZ567" s="135"/>
      <c r="BA567" s="135"/>
      <c r="BB567" s="135"/>
      <c r="BC567" s="135"/>
      <c r="BD567" s="135"/>
      <c r="BE567" s="135"/>
      <c r="BF567" s="135"/>
      <c r="BG567" s="135"/>
      <c r="BH567" s="135"/>
      <c r="BI567" s="135"/>
      <c r="BJ567" s="135"/>
      <c r="BK567" s="135"/>
      <c r="BL567" s="135"/>
      <c r="BM567" s="135"/>
      <c r="BN567" s="135"/>
      <c r="BO567" s="135"/>
      <c r="BP567" s="135"/>
      <c r="BQ567" s="135"/>
      <c r="BR567" s="135"/>
      <c r="BS567" s="135"/>
      <c r="BT567" s="136"/>
      <c r="BU567" s="136"/>
      <c r="BV567" s="135"/>
      <c r="BW567" s="135"/>
      <c r="BX567" s="135"/>
      <c r="BY567" s="135"/>
      <c r="BZ567" s="135"/>
      <c r="CA567" s="135"/>
      <c r="CB567" s="135"/>
      <c r="CC567" s="135"/>
      <c r="CD567" s="135"/>
      <c r="CE567" s="135"/>
      <c r="CF567" s="135"/>
      <c r="CG567" s="135"/>
      <c r="CH567" s="135"/>
      <c r="CI567" s="135"/>
      <c r="CJ567" s="135"/>
      <c r="CK567" s="135"/>
      <c r="CL567" s="135"/>
      <c r="CM567" s="135"/>
      <c r="CN567" s="135"/>
      <c r="CO567" s="135"/>
      <c r="CP567" s="135"/>
      <c r="CQ567" s="135"/>
      <c r="CR567" s="135"/>
      <c r="CS567" s="135"/>
      <c r="CT567" s="135"/>
      <c r="CU567" s="135"/>
      <c r="CV567" s="135"/>
      <c r="CW567" s="135"/>
      <c r="CX567" s="135"/>
      <c r="CY567" s="135"/>
      <c r="CZ567" s="135"/>
      <c r="DA567" s="135"/>
      <c r="DB567" s="135"/>
      <c r="DC567" s="135"/>
      <c r="DD567" s="135"/>
      <c r="DE567" s="135"/>
      <c r="DF567" s="135"/>
      <c r="DG567" s="135"/>
      <c r="DH567" s="135"/>
      <c r="DI567" s="135"/>
      <c r="DJ567" s="135"/>
      <c r="DK567" s="135"/>
      <c r="DL567" s="135"/>
      <c r="DM567" s="135"/>
      <c r="DN567" s="135"/>
      <c r="DO567" s="135"/>
      <c r="DP567" s="135"/>
      <c r="DQ567" s="135"/>
      <c r="DR567" s="135"/>
      <c r="DS567" s="135"/>
      <c r="DT567" s="135"/>
      <c r="DU567" s="135"/>
      <c r="DV567" s="135"/>
      <c r="DW567" s="135"/>
      <c r="DX567" s="135"/>
      <c r="DY567" s="135"/>
      <c r="DZ567" s="135"/>
      <c r="EA567" s="135"/>
      <c r="EB567" s="135"/>
      <c r="EC567" s="135"/>
      <c r="ED567" s="135"/>
      <c r="EE567" s="135"/>
      <c r="EF567" s="135"/>
      <c r="EG567" s="135"/>
      <c r="EH567" s="135"/>
      <c r="EI567" s="135"/>
      <c r="EJ567" s="135"/>
      <c r="EK567" s="135"/>
      <c r="EL567" s="135"/>
      <c r="EM567" s="135"/>
      <c r="EN567" s="135"/>
    </row>
    <row r="568" spans="49:144" x14ac:dyDescent="0.25">
      <c r="AW568" s="135"/>
      <c r="AX568" s="135"/>
      <c r="AY568" s="135"/>
      <c r="AZ568" s="135"/>
      <c r="BA568" s="135"/>
      <c r="BB568" s="135"/>
      <c r="BC568" s="135"/>
      <c r="BD568" s="135"/>
      <c r="BE568" s="135"/>
      <c r="BF568" s="135"/>
      <c r="BG568" s="135"/>
      <c r="BH568" s="135"/>
      <c r="BI568" s="135"/>
      <c r="BJ568" s="135"/>
      <c r="BK568" s="135"/>
      <c r="BL568" s="135"/>
      <c r="BM568" s="135"/>
      <c r="BN568" s="135"/>
      <c r="BO568" s="135"/>
      <c r="BP568" s="135"/>
      <c r="BQ568" s="135"/>
      <c r="BR568" s="135"/>
      <c r="BS568" s="135"/>
      <c r="BT568" s="136"/>
      <c r="BU568" s="136"/>
      <c r="BV568" s="135"/>
      <c r="BW568" s="135"/>
      <c r="BX568" s="135"/>
      <c r="BY568" s="135"/>
      <c r="BZ568" s="135"/>
      <c r="CA568" s="135"/>
      <c r="CB568" s="135"/>
      <c r="CC568" s="135"/>
      <c r="CD568" s="135"/>
      <c r="CE568" s="135"/>
      <c r="CF568" s="135"/>
      <c r="CG568" s="135"/>
      <c r="CH568" s="135"/>
      <c r="CI568" s="135"/>
      <c r="CJ568" s="135"/>
      <c r="CK568" s="135"/>
      <c r="CL568" s="135"/>
      <c r="CM568" s="135"/>
      <c r="CN568" s="135"/>
      <c r="CO568" s="135"/>
      <c r="CP568" s="135"/>
      <c r="CQ568" s="135"/>
      <c r="CR568" s="135"/>
      <c r="CS568" s="135"/>
      <c r="CT568" s="135"/>
      <c r="CU568" s="135"/>
      <c r="CV568" s="135"/>
      <c r="CW568" s="135"/>
      <c r="CX568" s="135"/>
      <c r="CY568" s="135"/>
      <c r="CZ568" s="135"/>
      <c r="DA568" s="135"/>
      <c r="DB568" s="135"/>
      <c r="DC568" s="135"/>
      <c r="DD568" s="135"/>
      <c r="DE568" s="135"/>
      <c r="DF568" s="135"/>
      <c r="DG568" s="135"/>
      <c r="DH568" s="135"/>
      <c r="DI568" s="135"/>
      <c r="DJ568" s="135"/>
      <c r="DK568" s="135"/>
      <c r="DL568" s="135"/>
      <c r="DM568" s="135"/>
      <c r="DN568" s="135"/>
      <c r="DO568" s="135"/>
      <c r="DP568" s="135"/>
      <c r="DQ568" s="135"/>
      <c r="DR568" s="135"/>
      <c r="DS568" s="135"/>
      <c r="DT568" s="135"/>
      <c r="DU568" s="135"/>
      <c r="DV568" s="135"/>
      <c r="DW568" s="135"/>
      <c r="DX568" s="135"/>
      <c r="DY568" s="135"/>
      <c r="DZ568" s="135"/>
      <c r="EA568" s="135"/>
      <c r="EB568" s="135"/>
      <c r="EC568" s="135"/>
      <c r="ED568" s="135"/>
      <c r="EE568" s="135"/>
      <c r="EF568" s="135"/>
      <c r="EG568" s="135"/>
      <c r="EH568" s="135"/>
      <c r="EI568" s="135"/>
      <c r="EJ568" s="135"/>
      <c r="EK568" s="135"/>
      <c r="EL568" s="135"/>
      <c r="EM568" s="135"/>
      <c r="EN568" s="135"/>
    </row>
    <row r="569" spans="49:144" x14ac:dyDescent="0.25">
      <c r="AW569" s="135"/>
      <c r="AX569" s="135"/>
      <c r="AY569" s="135"/>
      <c r="AZ569" s="135"/>
      <c r="BA569" s="135"/>
      <c r="BB569" s="135"/>
      <c r="BC569" s="135"/>
      <c r="BD569" s="135"/>
      <c r="BE569" s="135"/>
      <c r="BF569" s="135"/>
      <c r="BG569" s="135"/>
      <c r="BH569" s="135"/>
      <c r="BI569" s="135"/>
      <c r="BJ569" s="135"/>
      <c r="BK569" s="135"/>
      <c r="BL569" s="135"/>
      <c r="BM569" s="135"/>
      <c r="BN569" s="135"/>
      <c r="BO569" s="135"/>
      <c r="BP569" s="135"/>
      <c r="BQ569" s="135"/>
      <c r="BR569" s="135"/>
      <c r="BS569" s="135"/>
      <c r="BT569" s="136"/>
      <c r="BU569" s="136"/>
      <c r="BV569" s="135"/>
      <c r="BW569" s="135"/>
      <c r="BX569" s="135"/>
      <c r="BY569" s="135"/>
      <c r="BZ569" s="135"/>
      <c r="CA569" s="135"/>
      <c r="CB569" s="135"/>
      <c r="CC569" s="135"/>
      <c r="CD569" s="135"/>
      <c r="CE569" s="135"/>
      <c r="CF569" s="135"/>
      <c r="CG569" s="135"/>
      <c r="CH569" s="135"/>
      <c r="CI569" s="135"/>
      <c r="CJ569" s="135"/>
      <c r="CK569" s="135"/>
      <c r="CL569" s="135"/>
      <c r="CM569" s="135"/>
      <c r="CN569" s="135"/>
      <c r="CO569" s="135"/>
      <c r="CP569" s="135"/>
      <c r="CQ569" s="135"/>
      <c r="CR569" s="135"/>
      <c r="CS569" s="135"/>
      <c r="CT569" s="135"/>
      <c r="CU569" s="135"/>
      <c r="CV569" s="135"/>
      <c r="CW569" s="135"/>
      <c r="CX569" s="135"/>
      <c r="CY569" s="135"/>
      <c r="CZ569" s="135"/>
      <c r="DA569" s="135"/>
      <c r="DB569" s="135"/>
      <c r="DC569" s="135"/>
      <c r="DD569" s="135"/>
      <c r="DE569" s="135"/>
      <c r="DF569" s="135"/>
      <c r="DG569" s="135"/>
      <c r="DH569" s="135"/>
      <c r="DI569" s="135"/>
      <c r="DJ569" s="135"/>
      <c r="DK569" s="135"/>
      <c r="DL569" s="135"/>
      <c r="DM569" s="135"/>
      <c r="DN569" s="135"/>
      <c r="DO569" s="135"/>
      <c r="DP569" s="135"/>
      <c r="DQ569" s="135"/>
      <c r="DR569" s="135"/>
      <c r="DS569" s="135"/>
      <c r="DT569" s="135"/>
      <c r="DU569" s="135"/>
      <c r="DV569" s="135"/>
      <c r="DW569" s="135"/>
      <c r="DX569" s="135"/>
      <c r="DY569" s="135"/>
      <c r="DZ569" s="135"/>
      <c r="EA569" s="135"/>
      <c r="EB569" s="135"/>
      <c r="EC569" s="135"/>
      <c r="ED569" s="135"/>
      <c r="EE569" s="135"/>
      <c r="EF569" s="135"/>
      <c r="EG569" s="135"/>
      <c r="EH569" s="135"/>
      <c r="EI569" s="135"/>
      <c r="EJ569" s="135"/>
      <c r="EK569" s="135"/>
      <c r="EL569" s="135"/>
      <c r="EM569" s="135"/>
      <c r="EN569" s="135"/>
    </row>
    <row r="570" spans="49:144" x14ac:dyDescent="0.25">
      <c r="AW570" s="135"/>
      <c r="AX570" s="135"/>
      <c r="AY570" s="135"/>
      <c r="AZ570" s="135"/>
      <c r="BA570" s="135"/>
      <c r="BB570" s="135"/>
      <c r="BC570" s="135"/>
      <c r="BD570" s="135"/>
      <c r="BE570" s="135"/>
      <c r="BF570" s="135"/>
      <c r="BG570" s="135"/>
      <c r="BH570" s="135"/>
      <c r="BI570" s="135"/>
      <c r="BJ570" s="135"/>
      <c r="BK570" s="135"/>
      <c r="BL570" s="135"/>
      <c r="BM570" s="135"/>
      <c r="BN570" s="135"/>
      <c r="BO570" s="135"/>
      <c r="BP570" s="135"/>
      <c r="BQ570" s="135"/>
      <c r="BR570" s="135"/>
      <c r="BS570" s="135"/>
      <c r="BT570" s="136"/>
      <c r="BU570" s="136"/>
      <c r="BV570" s="135"/>
      <c r="BW570" s="135"/>
      <c r="BX570" s="135"/>
      <c r="BY570" s="135"/>
      <c r="BZ570" s="135"/>
      <c r="CA570" s="135"/>
      <c r="CB570" s="135"/>
      <c r="CC570" s="135"/>
      <c r="CD570" s="135"/>
      <c r="CE570" s="135"/>
      <c r="CF570" s="135"/>
      <c r="CG570" s="135"/>
      <c r="CH570" s="135"/>
      <c r="CI570" s="135"/>
      <c r="CJ570" s="135"/>
      <c r="CK570" s="135"/>
      <c r="CL570" s="135"/>
      <c r="CM570" s="135"/>
      <c r="CN570" s="135"/>
      <c r="CO570" s="135"/>
      <c r="CP570" s="135"/>
      <c r="CQ570" s="135"/>
      <c r="CR570" s="135"/>
      <c r="CS570" s="135"/>
      <c r="CT570" s="135"/>
      <c r="CU570" s="135"/>
      <c r="CV570" s="135"/>
      <c r="CW570" s="135"/>
      <c r="CX570" s="135"/>
      <c r="CY570" s="135"/>
      <c r="CZ570" s="135"/>
      <c r="DA570" s="135"/>
      <c r="DB570" s="135"/>
      <c r="DC570" s="135"/>
      <c r="DD570" s="135"/>
      <c r="DE570" s="135"/>
      <c r="DF570" s="135"/>
      <c r="DG570" s="135"/>
      <c r="DH570" s="135"/>
      <c r="DI570" s="135"/>
      <c r="DJ570" s="135"/>
      <c r="DK570" s="135"/>
      <c r="DL570" s="135"/>
      <c r="DM570" s="135"/>
      <c r="DN570" s="135"/>
      <c r="DO570" s="135"/>
      <c r="DP570" s="135"/>
      <c r="DQ570" s="135"/>
      <c r="DR570" s="135"/>
      <c r="DS570" s="135"/>
      <c r="DT570" s="135"/>
      <c r="DU570" s="135"/>
      <c r="DV570" s="135"/>
      <c r="DW570" s="135"/>
      <c r="DX570" s="135"/>
      <c r="DY570" s="135"/>
      <c r="DZ570" s="135"/>
      <c r="EA570" s="135"/>
      <c r="EB570" s="135"/>
      <c r="EC570" s="135"/>
      <c r="ED570" s="135"/>
      <c r="EE570" s="135"/>
      <c r="EF570" s="135"/>
      <c r="EG570" s="135"/>
      <c r="EH570" s="135"/>
      <c r="EI570" s="135"/>
      <c r="EJ570" s="135"/>
      <c r="EK570" s="135"/>
      <c r="EL570" s="135"/>
      <c r="EM570" s="135"/>
      <c r="EN570" s="135"/>
    </row>
    <row r="571" spans="49:144" x14ac:dyDescent="0.25">
      <c r="AW571" s="135"/>
      <c r="AX571" s="135"/>
      <c r="AY571" s="135"/>
      <c r="AZ571" s="135"/>
      <c r="BA571" s="135"/>
      <c r="BB571" s="135"/>
      <c r="BC571" s="135"/>
      <c r="BD571" s="135"/>
      <c r="BE571" s="135"/>
      <c r="BF571" s="135"/>
      <c r="BG571" s="135"/>
      <c r="BH571" s="135"/>
      <c r="BI571" s="135"/>
      <c r="BJ571" s="135"/>
      <c r="BK571" s="135"/>
      <c r="BL571" s="135"/>
      <c r="BM571" s="135"/>
      <c r="BN571" s="135"/>
      <c r="BO571" s="135"/>
      <c r="BP571" s="135"/>
      <c r="BQ571" s="135"/>
      <c r="BR571" s="135"/>
      <c r="BS571" s="135"/>
      <c r="BT571" s="136"/>
      <c r="BU571" s="136"/>
      <c r="BV571" s="135"/>
      <c r="BW571" s="135"/>
      <c r="BX571" s="135"/>
      <c r="BY571" s="135"/>
      <c r="BZ571" s="135"/>
      <c r="CA571" s="135"/>
      <c r="CB571" s="135"/>
      <c r="CC571" s="135"/>
      <c r="CD571" s="135"/>
      <c r="CE571" s="135"/>
      <c r="CF571" s="135"/>
      <c r="CG571" s="135"/>
      <c r="CH571" s="135"/>
      <c r="CI571" s="135"/>
      <c r="CJ571" s="135"/>
      <c r="CK571" s="135"/>
      <c r="CL571" s="135"/>
      <c r="CM571" s="135"/>
      <c r="CN571" s="135"/>
      <c r="CO571" s="135"/>
      <c r="CP571" s="135"/>
      <c r="CQ571" s="135"/>
      <c r="CR571" s="135"/>
      <c r="CS571" s="135"/>
      <c r="CT571" s="135"/>
      <c r="CU571" s="135"/>
      <c r="CV571" s="135"/>
      <c r="CW571" s="135"/>
      <c r="CX571" s="135"/>
      <c r="CY571" s="135"/>
      <c r="CZ571" s="135"/>
      <c r="DA571" s="135"/>
      <c r="DB571" s="135"/>
      <c r="DC571" s="135"/>
      <c r="DD571" s="135"/>
      <c r="DE571" s="135"/>
      <c r="DF571" s="135"/>
      <c r="DG571" s="135"/>
      <c r="DH571" s="135"/>
      <c r="DI571" s="135"/>
      <c r="DJ571" s="135"/>
      <c r="DK571" s="135"/>
      <c r="DL571" s="135"/>
      <c r="DM571" s="135"/>
      <c r="DN571" s="135"/>
      <c r="DO571" s="135"/>
      <c r="DP571" s="135"/>
      <c r="DQ571" s="135"/>
      <c r="DR571" s="135"/>
      <c r="DS571" s="135"/>
      <c r="DT571" s="135"/>
      <c r="DU571" s="135"/>
      <c r="DV571" s="135"/>
      <c r="DW571" s="135"/>
      <c r="DX571" s="135"/>
      <c r="DY571" s="135"/>
      <c r="DZ571" s="135"/>
      <c r="EA571" s="135"/>
      <c r="EB571" s="135"/>
      <c r="EC571" s="135"/>
      <c r="ED571" s="135"/>
      <c r="EE571" s="135"/>
      <c r="EF571" s="135"/>
      <c r="EG571" s="135"/>
      <c r="EH571" s="135"/>
      <c r="EI571" s="135"/>
      <c r="EJ571" s="135"/>
      <c r="EK571" s="135"/>
      <c r="EL571" s="135"/>
      <c r="EM571" s="135"/>
      <c r="EN571" s="135"/>
    </row>
    <row r="572" spans="49:144" x14ac:dyDescent="0.25">
      <c r="AW572" s="135"/>
      <c r="AX572" s="135"/>
      <c r="AY572" s="135"/>
      <c r="AZ572" s="135"/>
      <c r="BA572" s="135"/>
      <c r="BB572" s="135"/>
      <c r="BC572" s="135"/>
      <c r="BD572" s="135"/>
      <c r="BE572" s="135"/>
      <c r="BF572" s="135"/>
      <c r="BG572" s="135"/>
      <c r="BH572" s="135"/>
      <c r="BI572" s="135"/>
      <c r="BJ572" s="135"/>
      <c r="BK572" s="135"/>
      <c r="BL572" s="135"/>
      <c r="BM572" s="135"/>
      <c r="BN572" s="135"/>
      <c r="BO572" s="135"/>
      <c r="BP572" s="135"/>
      <c r="BQ572" s="135"/>
      <c r="BR572" s="135"/>
      <c r="BS572" s="135"/>
      <c r="BT572" s="136"/>
      <c r="BU572" s="136"/>
      <c r="BV572" s="135"/>
      <c r="BW572" s="135"/>
      <c r="BX572" s="135"/>
      <c r="BY572" s="135"/>
      <c r="BZ572" s="135"/>
      <c r="CA572" s="135"/>
      <c r="CB572" s="135"/>
      <c r="CC572" s="135"/>
      <c r="CD572" s="135"/>
      <c r="CE572" s="135"/>
      <c r="CF572" s="135"/>
      <c r="CG572" s="135"/>
      <c r="CH572" s="135"/>
      <c r="CI572" s="135"/>
      <c r="CJ572" s="135"/>
      <c r="CK572" s="135"/>
      <c r="CL572" s="135"/>
      <c r="CM572" s="135"/>
      <c r="CN572" s="135"/>
      <c r="CO572" s="135"/>
      <c r="CP572" s="135"/>
      <c r="CQ572" s="135"/>
      <c r="CR572" s="135"/>
      <c r="CS572" s="135"/>
      <c r="CT572" s="135"/>
      <c r="CU572" s="135"/>
      <c r="CV572" s="135"/>
      <c r="CW572" s="135"/>
      <c r="CX572" s="135"/>
      <c r="CY572" s="135"/>
      <c r="CZ572" s="135"/>
      <c r="DA572" s="135"/>
      <c r="DB572" s="135"/>
      <c r="DC572" s="135"/>
      <c r="DD572" s="135"/>
      <c r="DE572" s="135"/>
      <c r="DF572" s="135"/>
      <c r="DG572" s="135"/>
      <c r="DH572" s="135"/>
      <c r="DI572" s="135"/>
      <c r="DJ572" s="135"/>
      <c r="DK572" s="135"/>
      <c r="DL572" s="135"/>
      <c r="DM572" s="135"/>
      <c r="DN572" s="135"/>
      <c r="DO572" s="135"/>
      <c r="DP572" s="135"/>
      <c r="DQ572" s="135"/>
      <c r="DR572" s="135"/>
      <c r="DS572" s="135"/>
      <c r="DT572" s="135"/>
      <c r="DU572" s="135"/>
      <c r="DV572" s="135"/>
      <c r="DW572" s="135"/>
      <c r="DX572" s="135"/>
      <c r="DY572" s="135"/>
      <c r="DZ572" s="135"/>
      <c r="EA572" s="135"/>
      <c r="EB572" s="135"/>
      <c r="EC572" s="135"/>
      <c r="ED572" s="135"/>
      <c r="EE572" s="135"/>
      <c r="EF572" s="135"/>
      <c r="EG572" s="135"/>
      <c r="EH572" s="135"/>
      <c r="EI572" s="135"/>
      <c r="EJ572" s="135"/>
      <c r="EK572" s="135"/>
      <c r="EL572" s="135"/>
      <c r="EM572" s="135"/>
      <c r="EN572" s="135"/>
    </row>
    <row r="573" spans="49:144" x14ac:dyDescent="0.25">
      <c r="AW573" s="135"/>
      <c r="AX573" s="135"/>
      <c r="AY573" s="135"/>
      <c r="AZ573" s="135"/>
      <c r="BA573" s="135"/>
      <c r="BB573" s="135"/>
      <c r="BC573" s="135"/>
      <c r="BD573" s="135"/>
      <c r="BE573" s="135"/>
      <c r="BF573" s="135"/>
      <c r="BG573" s="135"/>
      <c r="BH573" s="135"/>
      <c r="BI573" s="135"/>
      <c r="BJ573" s="135"/>
      <c r="BK573" s="135"/>
      <c r="BL573" s="135"/>
      <c r="BM573" s="135"/>
      <c r="BN573" s="135"/>
      <c r="BO573" s="135"/>
      <c r="BP573" s="135"/>
      <c r="BQ573" s="135"/>
      <c r="BR573" s="135"/>
      <c r="BS573" s="135"/>
      <c r="BT573" s="136"/>
      <c r="BU573" s="136"/>
      <c r="BV573" s="135"/>
      <c r="BW573" s="135"/>
      <c r="BX573" s="135"/>
      <c r="BY573" s="135"/>
      <c r="BZ573" s="135"/>
      <c r="CA573" s="135"/>
      <c r="CB573" s="135"/>
      <c r="CC573" s="135"/>
      <c r="CD573" s="135"/>
      <c r="CE573" s="135"/>
      <c r="CF573" s="135"/>
      <c r="CG573" s="135"/>
      <c r="CH573" s="135"/>
      <c r="CI573" s="135"/>
      <c r="CJ573" s="135"/>
      <c r="CK573" s="135"/>
      <c r="CL573" s="135"/>
      <c r="CM573" s="135"/>
      <c r="CN573" s="135"/>
      <c r="CO573" s="135"/>
      <c r="CP573" s="135"/>
      <c r="CQ573" s="135"/>
      <c r="CR573" s="135"/>
      <c r="CS573" s="135"/>
      <c r="CT573" s="135"/>
      <c r="CU573" s="135"/>
      <c r="CV573" s="135"/>
      <c r="CW573" s="135"/>
      <c r="CX573" s="135"/>
      <c r="CY573" s="135"/>
      <c r="CZ573" s="135"/>
      <c r="DA573" s="135"/>
      <c r="DB573" s="135"/>
      <c r="DC573" s="135"/>
      <c r="DD573" s="135"/>
      <c r="DE573" s="135"/>
      <c r="DF573" s="135"/>
      <c r="DG573" s="135"/>
      <c r="DH573" s="135"/>
      <c r="DI573" s="135"/>
      <c r="DJ573" s="135"/>
      <c r="DK573" s="135"/>
      <c r="DL573" s="135"/>
      <c r="DM573" s="135"/>
      <c r="DN573" s="135"/>
      <c r="DO573" s="135"/>
      <c r="DP573" s="135"/>
      <c r="DQ573" s="135"/>
      <c r="DR573" s="135"/>
      <c r="DS573" s="135"/>
      <c r="DT573" s="135"/>
      <c r="DU573" s="135"/>
      <c r="DV573" s="135"/>
      <c r="DW573" s="135"/>
      <c r="DX573" s="135"/>
      <c r="DY573" s="135"/>
      <c r="DZ573" s="135"/>
      <c r="EA573" s="135"/>
      <c r="EB573" s="135"/>
      <c r="EC573" s="135"/>
      <c r="ED573" s="135"/>
      <c r="EE573" s="135"/>
      <c r="EF573" s="135"/>
      <c r="EG573" s="135"/>
      <c r="EH573" s="135"/>
      <c r="EI573" s="135"/>
      <c r="EJ573" s="135"/>
      <c r="EK573" s="135"/>
      <c r="EL573" s="135"/>
      <c r="EM573" s="135"/>
      <c r="EN573" s="135"/>
    </row>
    <row r="574" spans="49:144" x14ac:dyDescent="0.25">
      <c r="AW574" s="135"/>
      <c r="AX574" s="135"/>
      <c r="AY574" s="135"/>
      <c r="AZ574" s="135"/>
      <c r="BA574" s="135"/>
      <c r="BB574" s="135"/>
      <c r="BC574" s="135"/>
      <c r="BD574" s="135"/>
      <c r="BE574" s="135"/>
      <c r="BF574" s="135"/>
      <c r="BG574" s="135"/>
      <c r="BH574" s="135"/>
      <c r="BI574" s="135"/>
      <c r="BJ574" s="135"/>
      <c r="BK574" s="135"/>
      <c r="BL574" s="135"/>
      <c r="BM574" s="135"/>
      <c r="BN574" s="135"/>
      <c r="BO574" s="135"/>
      <c r="BP574" s="135"/>
      <c r="BQ574" s="135"/>
      <c r="BR574" s="135"/>
      <c r="BS574" s="135"/>
      <c r="BT574" s="136"/>
      <c r="BU574" s="136"/>
      <c r="BV574" s="135"/>
      <c r="BW574" s="135"/>
      <c r="BX574" s="135"/>
      <c r="BY574" s="135"/>
      <c r="BZ574" s="135"/>
      <c r="CA574" s="135"/>
      <c r="CB574" s="135"/>
      <c r="CC574" s="135"/>
      <c r="CD574" s="135"/>
      <c r="CE574" s="135"/>
      <c r="CF574" s="135"/>
      <c r="CG574" s="135"/>
      <c r="CH574" s="135"/>
      <c r="CI574" s="135"/>
      <c r="CJ574" s="135"/>
      <c r="CK574" s="135"/>
      <c r="CL574" s="135"/>
      <c r="CM574" s="135"/>
      <c r="CN574" s="135"/>
      <c r="CO574" s="135"/>
      <c r="CP574" s="135"/>
      <c r="CQ574" s="135"/>
      <c r="CR574" s="135"/>
      <c r="CS574" s="135"/>
      <c r="CT574" s="135"/>
      <c r="CU574" s="135"/>
      <c r="CV574" s="135"/>
      <c r="CW574" s="135"/>
      <c r="CX574" s="135"/>
      <c r="CY574" s="135"/>
      <c r="CZ574" s="135"/>
      <c r="DA574" s="135"/>
      <c r="DB574" s="135"/>
      <c r="DC574" s="135"/>
      <c r="DD574" s="135"/>
      <c r="DE574" s="135"/>
      <c r="DF574" s="135"/>
      <c r="DG574" s="135"/>
      <c r="DH574" s="135"/>
      <c r="DI574" s="135"/>
      <c r="DJ574" s="135"/>
      <c r="DK574" s="135"/>
      <c r="DL574" s="135"/>
      <c r="DM574" s="135"/>
      <c r="DN574" s="135"/>
      <c r="DO574" s="135"/>
      <c r="DP574" s="135"/>
      <c r="DQ574" s="135"/>
      <c r="DR574" s="135"/>
      <c r="DS574" s="135"/>
      <c r="DT574" s="135"/>
      <c r="DU574" s="135"/>
      <c r="DV574" s="135"/>
      <c r="DW574" s="135"/>
      <c r="DX574" s="135"/>
      <c r="DY574" s="135"/>
      <c r="DZ574" s="135"/>
      <c r="EA574" s="135"/>
      <c r="EB574" s="135"/>
      <c r="EC574" s="135"/>
      <c r="ED574" s="135"/>
      <c r="EE574" s="135"/>
      <c r="EF574" s="135"/>
      <c r="EG574" s="135"/>
      <c r="EH574" s="135"/>
      <c r="EI574" s="135"/>
      <c r="EJ574" s="135"/>
      <c r="EK574" s="135"/>
      <c r="EL574" s="135"/>
      <c r="EM574" s="135"/>
      <c r="EN574" s="135"/>
    </row>
    <row r="575" spans="49:144" x14ac:dyDescent="0.25">
      <c r="AW575" s="135"/>
      <c r="AX575" s="135"/>
      <c r="AY575" s="135"/>
      <c r="AZ575" s="135"/>
      <c r="BA575" s="135"/>
      <c r="BB575" s="135"/>
      <c r="BC575" s="135"/>
      <c r="BD575" s="135"/>
      <c r="BE575" s="135"/>
      <c r="BF575" s="135"/>
      <c r="BG575" s="135"/>
      <c r="BH575" s="135"/>
      <c r="BI575" s="135"/>
      <c r="BJ575" s="135"/>
      <c r="BK575" s="135"/>
      <c r="BL575" s="135"/>
      <c r="BM575" s="135"/>
      <c r="BN575" s="135"/>
      <c r="BO575" s="135"/>
      <c r="BP575" s="135"/>
      <c r="BQ575" s="135"/>
      <c r="BR575" s="135"/>
      <c r="BS575" s="135"/>
      <c r="BT575" s="136"/>
      <c r="BU575" s="136"/>
      <c r="BV575" s="135"/>
      <c r="BW575" s="135"/>
      <c r="BX575" s="135"/>
      <c r="BY575" s="135"/>
      <c r="BZ575" s="135"/>
      <c r="CA575" s="135"/>
      <c r="CB575" s="135"/>
      <c r="CC575" s="135"/>
      <c r="CD575" s="135"/>
      <c r="CE575" s="135"/>
      <c r="CF575" s="135"/>
      <c r="CG575" s="135"/>
      <c r="CH575" s="135"/>
      <c r="CI575" s="135"/>
      <c r="CJ575" s="135"/>
      <c r="CK575" s="135"/>
      <c r="CL575" s="135"/>
      <c r="CM575" s="135"/>
      <c r="CN575" s="135"/>
      <c r="CO575" s="135"/>
      <c r="CP575" s="135"/>
      <c r="CQ575" s="135"/>
      <c r="CR575" s="135"/>
      <c r="CS575" s="135"/>
      <c r="CT575" s="135"/>
      <c r="CU575" s="135"/>
      <c r="CV575" s="135"/>
      <c r="CW575" s="135"/>
      <c r="CX575" s="135"/>
      <c r="CY575" s="135"/>
      <c r="CZ575" s="135"/>
      <c r="DA575" s="135"/>
      <c r="DB575" s="135"/>
      <c r="DC575" s="135"/>
      <c r="DD575" s="135"/>
      <c r="DE575" s="135"/>
      <c r="DF575" s="135"/>
      <c r="DG575" s="135"/>
      <c r="DH575" s="135"/>
      <c r="DI575" s="135"/>
      <c r="DJ575" s="135"/>
      <c r="DK575" s="135"/>
      <c r="DL575" s="135"/>
      <c r="DM575" s="135"/>
      <c r="DN575" s="135"/>
      <c r="DO575" s="135"/>
      <c r="DP575" s="135"/>
      <c r="DQ575" s="135"/>
      <c r="DR575" s="135"/>
      <c r="DS575" s="135"/>
      <c r="DT575" s="135"/>
      <c r="DU575" s="135"/>
      <c r="DV575" s="135"/>
      <c r="DW575" s="135"/>
      <c r="DX575" s="135"/>
      <c r="DY575" s="135"/>
      <c r="DZ575" s="135"/>
      <c r="EA575" s="135"/>
      <c r="EB575" s="135"/>
      <c r="EC575" s="135"/>
      <c r="ED575" s="135"/>
      <c r="EE575" s="135"/>
      <c r="EF575" s="135"/>
      <c r="EG575" s="135"/>
      <c r="EH575" s="135"/>
      <c r="EI575" s="135"/>
      <c r="EJ575" s="135"/>
      <c r="EK575" s="135"/>
      <c r="EL575" s="135"/>
      <c r="EM575" s="135"/>
      <c r="EN575" s="135"/>
    </row>
    <row r="576" spans="49:144" x14ac:dyDescent="0.25">
      <c r="AW576" s="135"/>
      <c r="AX576" s="135"/>
      <c r="AY576" s="135"/>
      <c r="AZ576" s="135"/>
      <c r="BA576" s="135"/>
      <c r="BB576" s="135"/>
      <c r="BC576" s="135"/>
      <c r="BD576" s="135"/>
      <c r="BE576" s="135"/>
      <c r="BF576" s="135"/>
      <c r="BG576" s="135"/>
      <c r="BH576" s="135"/>
      <c r="BI576" s="135"/>
      <c r="BJ576" s="135"/>
      <c r="BK576" s="135"/>
      <c r="BL576" s="135"/>
      <c r="BM576" s="135"/>
      <c r="BN576" s="135"/>
      <c r="BO576" s="135"/>
      <c r="BP576" s="135"/>
      <c r="BQ576" s="135"/>
      <c r="BR576" s="135"/>
      <c r="BS576" s="135"/>
      <c r="BT576" s="136"/>
      <c r="BU576" s="136"/>
      <c r="BV576" s="135"/>
      <c r="BW576" s="135"/>
      <c r="BX576" s="135"/>
      <c r="BY576" s="135"/>
      <c r="BZ576" s="135"/>
      <c r="CA576" s="135"/>
      <c r="CB576" s="135"/>
      <c r="CC576" s="135"/>
      <c r="CD576" s="135"/>
      <c r="CE576" s="135"/>
      <c r="CF576" s="135"/>
      <c r="CG576" s="135"/>
      <c r="CH576" s="135"/>
      <c r="CI576" s="135"/>
      <c r="CJ576" s="135"/>
      <c r="CK576" s="135"/>
      <c r="CL576" s="135"/>
      <c r="CM576" s="135"/>
      <c r="CN576" s="135"/>
      <c r="CO576" s="135"/>
      <c r="CP576" s="135"/>
      <c r="CQ576" s="135"/>
      <c r="CR576" s="135"/>
      <c r="CS576" s="135"/>
      <c r="CT576" s="135"/>
      <c r="CU576" s="135"/>
      <c r="CV576" s="135"/>
      <c r="CW576" s="135"/>
      <c r="CX576" s="135"/>
      <c r="CY576" s="135"/>
      <c r="CZ576" s="135"/>
      <c r="DA576" s="135"/>
      <c r="DB576" s="135"/>
      <c r="DC576" s="135"/>
      <c r="DD576" s="135"/>
      <c r="DE576" s="135"/>
      <c r="DF576" s="135"/>
      <c r="DG576" s="135"/>
      <c r="DH576" s="135"/>
      <c r="DI576" s="135"/>
      <c r="DJ576" s="135"/>
      <c r="DK576" s="135"/>
      <c r="DL576" s="135"/>
      <c r="DM576" s="135"/>
      <c r="DN576" s="135"/>
      <c r="DO576" s="135"/>
      <c r="DP576" s="135"/>
      <c r="DQ576" s="135"/>
      <c r="DR576" s="135"/>
      <c r="DS576" s="135"/>
      <c r="DT576" s="135"/>
      <c r="DU576" s="135"/>
      <c r="DV576" s="135"/>
      <c r="DW576" s="135"/>
      <c r="DX576" s="135"/>
      <c r="DY576" s="135"/>
      <c r="DZ576" s="135"/>
      <c r="EA576" s="135"/>
      <c r="EB576" s="135"/>
      <c r="EC576" s="135"/>
      <c r="ED576" s="135"/>
      <c r="EE576" s="135"/>
      <c r="EF576" s="135"/>
      <c r="EG576" s="135"/>
      <c r="EH576" s="135"/>
      <c r="EI576" s="135"/>
      <c r="EJ576" s="135"/>
      <c r="EK576" s="135"/>
      <c r="EL576" s="135"/>
      <c r="EM576" s="135"/>
      <c r="EN576" s="135"/>
    </row>
    <row r="577" spans="49:144" x14ac:dyDescent="0.25">
      <c r="AW577" s="135"/>
      <c r="AX577" s="135"/>
      <c r="AY577" s="135"/>
      <c r="AZ577" s="135"/>
      <c r="BA577" s="135"/>
      <c r="BB577" s="135"/>
      <c r="BC577" s="135"/>
      <c r="BD577" s="135"/>
      <c r="BE577" s="135"/>
      <c r="BF577" s="135"/>
      <c r="BG577" s="135"/>
      <c r="BH577" s="135"/>
      <c r="BI577" s="135"/>
      <c r="BJ577" s="135"/>
      <c r="BK577" s="135"/>
      <c r="BL577" s="135"/>
      <c r="BM577" s="135"/>
      <c r="BN577" s="135"/>
      <c r="BO577" s="135"/>
      <c r="BP577" s="135"/>
      <c r="BQ577" s="135"/>
      <c r="BR577" s="135"/>
      <c r="BS577" s="135"/>
      <c r="BT577" s="136"/>
      <c r="BU577" s="136"/>
      <c r="BV577" s="135"/>
      <c r="BW577" s="135"/>
      <c r="BX577" s="135"/>
      <c r="BY577" s="135"/>
      <c r="BZ577" s="135"/>
      <c r="CA577" s="135"/>
      <c r="CB577" s="135"/>
      <c r="CC577" s="135"/>
      <c r="CD577" s="135"/>
      <c r="CE577" s="135"/>
      <c r="CF577" s="135"/>
      <c r="CG577" s="135"/>
      <c r="CH577" s="135"/>
      <c r="CI577" s="135"/>
      <c r="CJ577" s="135"/>
      <c r="CK577" s="135"/>
      <c r="CL577" s="135"/>
      <c r="CM577" s="135"/>
      <c r="CN577" s="135"/>
      <c r="CO577" s="135"/>
      <c r="CP577" s="135"/>
      <c r="CQ577" s="135"/>
      <c r="CR577" s="135"/>
      <c r="CS577" s="135"/>
      <c r="CT577" s="135"/>
      <c r="CU577" s="135"/>
      <c r="CV577" s="135"/>
      <c r="CW577" s="135"/>
      <c r="CX577" s="135"/>
      <c r="CY577" s="135"/>
      <c r="CZ577" s="135"/>
      <c r="DA577" s="135"/>
      <c r="DB577" s="135"/>
      <c r="DC577" s="135"/>
      <c r="DD577" s="135"/>
      <c r="DE577" s="135"/>
      <c r="DF577" s="135"/>
      <c r="DG577" s="135"/>
      <c r="DH577" s="135"/>
      <c r="DI577" s="135"/>
      <c r="DJ577" s="135"/>
      <c r="DK577" s="135"/>
      <c r="DL577" s="135"/>
      <c r="DM577" s="135"/>
      <c r="DN577" s="135"/>
      <c r="DO577" s="135"/>
      <c r="DP577" s="135"/>
      <c r="DQ577" s="135"/>
      <c r="DR577" s="135"/>
      <c r="DS577" s="135"/>
      <c r="DT577" s="135"/>
      <c r="DU577" s="135"/>
      <c r="DV577" s="135"/>
      <c r="DW577" s="135"/>
      <c r="DX577" s="135"/>
      <c r="DY577" s="135"/>
      <c r="DZ577" s="135"/>
      <c r="EA577" s="135"/>
      <c r="EB577" s="135"/>
      <c r="EC577" s="135"/>
      <c r="ED577" s="135"/>
      <c r="EE577" s="135"/>
      <c r="EF577" s="135"/>
      <c r="EG577" s="135"/>
      <c r="EH577" s="135"/>
      <c r="EI577" s="135"/>
      <c r="EJ577" s="135"/>
      <c r="EK577" s="135"/>
      <c r="EL577" s="135"/>
      <c r="EM577" s="135"/>
      <c r="EN577" s="135"/>
    </row>
    <row r="578" spans="49:144" x14ac:dyDescent="0.25">
      <c r="AW578" s="135"/>
      <c r="AX578" s="135"/>
      <c r="AY578" s="135"/>
      <c r="AZ578" s="135"/>
      <c r="BA578" s="135"/>
      <c r="BB578" s="135"/>
      <c r="BC578" s="135"/>
      <c r="BD578" s="135"/>
      <c r="BE578" s="135"/>
      <c r="BF578" s="135"/>
      <c r="BG578" s="135"/>
      <c r="BH578" s="135"/>
      <c r="BI578" s="135"/>
      <c r="BJ578" s="135"/>
      <c r="BK578" s="135"/>
      <c r="BL578" s="135"/>
      <c r="BM578" s="135"/>
      <c r="BN578" s="135"/>
      <c r="BO578" s="135"/>
      <c r="BP578" s="135"/>
      <c r="BQ578" s="135"/>
      <c r="BR578" s="135"/>
      <c r="BS578" s="135"/>
      <c r="BT578" s="136"/>
      <c r="BU578" s="136"/>
      <c r="BV578" s="135"/>
      <c r="BW578" s="135"/>
      <c r="BX578" s="135"/>
      <c r="BY578" s="135"/>
      <c r="BZ578" s="135"/>
      <c r="CA578" s="135"/>
      <c r="CB578" s="135"/>
      <c r="CC578" s="135"/>
      <c r="CD578" s="135"/>
      <c r="CE578" s="135"/>
      <c r="CF578" s="135"/>
      <c r="CG578" s="135"/>
      <c r="CH578" s="135"/>
      <c r="CI578" s="135"/>
      <c r="CJ578" s="135"/>
      <c r="CK578" s="135"/>
      <c r="CL578" s="135"/>
      <c r="CM578" s="135"/>
      <c r="CN578" s="135"/>
      <c r="CO578" s="135"/>
      <c r="CP578" s="135"/>
      <c r="CQ578" s="135"/>
      <c r="CR578" s="135"/>
      <c r="CS578" s="135"/>
      <c r="CT578" s="135"/>
      <c r="CU578" s="135"/>
      <c r="CV578" s="135"/>
      <c r="CW578" s="135"/>
      <c r="CX578" s="135"/>
      <c r="CY578" s="135"/>
      <c r="CZ578" s="135"/>
      <c r="DA578" s="135"/>
      <c r="DB578" s="135"/>
      <c r="DC578" s="135"/>
      <c r="DD578" s="135"/>
      <c r="DE578" s="135"/>
      <c r="DF578" s="135"/>
      <c r="DG578" s="135"/>
      <c r="DH578" s="135"/>
      <c r="DI578" s="135"/>
      <c r="DJ578" s="135"/>
      <c r="DK578" s="135"/>
      <c r="DL578" s="135"/>
      <c r="DM578" s="135"/>
      <c r="DN578" s="135"/>
      <c r="DO578" s="135"/>
      <c r="DP578" s="135"/>
      <c r="DQ578" s="135"/>
      <c r="DR578" s="135"/>
      <c r="DS578" s="135"/>
      <c r="DT578" s="135"/>
      <c r="DU578" s="135"/>
      <c r="DV578" s="135"/>
      <c r="DW578" s="135"/>
      <c r="DX578" s="135"/>
      <c r="DY578" s="135"/>
      <c r="DZ578" s="135"/>
      <c r="EA578" s="135"/>
      <c r="EB578" s="135"/>
      <c r="EC578" s="135"/>
      <c r="ED578" s="135"/>
      <c r="EE578" s="135"/>
      <c r="EF578" s="135"/>
      <c r="EG578" s="135"/>
      <c r="EH578" s="135"/>
      <c r="EI578" s="135"/>
      <c r="EJ578" s="135"/>
      <c r="EK578" s="135"/>
      <c r="EL578" s="135"/>
      <c r="EM578" s="135"/>
      <c r="EN578" s="135"/>
    </row>
    <row r="579" spans="49:144" x14ac:dyDescent="0.25">
      <c r="AW579" s="135"/>
      <c r="AX579" s="135"/>
      <c r="AY579" s="135"/>
      <c r="AZ579" s="135"/>
      <c r="BA579" s="135"/>
      <c r="BB579" s="135"/>
      <c r="BC579" s="135"/>
      <c r="BD579" s="135"/>
      <c r="BE579" s="135"/>
      <c r="BF579" s="135"/>
      <c r="BG579" s="135"/>
      <c r="BH579" s="135"/>
      <c r="BI579" s="135"/>
      <c r="BJ579" s="135"/>
      <c r="BK579" s="135"/>
      <c r="BL579" s="135"/>
      <c r="BM579" s="135"/>
      <c r="BN579" s="135"/>
      <c r="BO579" s="135"/>
      <c r="BP579" s="135"/>
      <c r="BQ579" s="135"/>
      <c r="BR579" s="135"/>
      <c r="BS579" s="135"/>
      <c r="BT579" s="136"/>
      <c r="BU579" s="136"/>
      <c r="BV579" s="135"/>
      <c r="BW579" s="135"/>
      <c r="BX579" s="135"/>
      <c r="BY579" s="135"/>
      <c r="BZ579" s="135"/>
      <c r="CA579" s="135"/>
      <c r="CB579" s="135"/>
      <c r="CC579" s="135"/>
      <c r="CD579" s="135"/>
      <c r="CE579" s="135"/>
      <c r="CF579" s="135"/>
      <c r="CG579" s="135"/>
      <c r="CH579" s="135"/>
      <c r="CI579" s="135"/>
      <c r="CJ579" s="135"/>
      <c r="CK579" s="135"/>
      <c r="CL579" s="135"/>
      <c r="CM579" s="135"/>
      <c r="CN579" s="135"/>
      <c r="CO579" s="135"/>
      <c r="CP579" s="135"/>
      <c r="CQ579" s="135"/>
      <c r="CR579" s="135"/>
      <c r="CS579" s="135"/>
      <c r="CT579" s="135"/>
      <c r="CU579" s="135"/>
      <c r="CV579" s="135"/>
      <c r="CW579" s="135"/>
      <c r="CX579" s="135"/>
      <c r="CY579" s="135"/>
      <c r="CZ579" s="135"/>
      <c r="DA579" s="135"/>
      <c r="DB579" s="135"/>
      <c r="DC579" s="135"/>
      <c r="DD579" s="135"/>
      <c r="DE579" s="135"/>
      <c r="DF579" s="135"/>
      <c r="DG579" s="135"/>
      <c r="DH579" s="135"/>
      <c r="DI579" s="135"/>
      <c r="DJ579" s="135"/>
      <c r="DK579" s="135"/>
      <c r="DL579" s="135"/>
      <c r="DM579" s="135"/>
      <c r="DN579" s="135"/>
      <c r="DO579" s="135"/>
      <c r="DP579" s="135"/>
      <c r="DQ579" s="135"/>
      <c r="DR579" s="135"/>
      <c r="DS579" s="135"/>
      <c r="DT579" s="135"/>
      <c r="DU579" s="135"/>
      <c r="DV579" s="135"/>
      <c r="DW579" s="135"/>
      <c r="DX579" s="135"/>
      <c r="DY579" s="135"/>
      <c r="DZ579" s="135"/>
      <c r="EA579" s="135"/>
      <c r="EB579" s="135"/>
      <c r="EC579" s="135"/>
      <c r="ED579" s="135"/>
      <c r="EE579" s="135"/>
      <c r="EF579" s="135"/>
      <c r="EG579" s="135"/>
      <c r="EH579" s="135"/>
      <c r="EI579" s="135"/>
      <c r="EJ579" s="135"/>
      <c r="EK579" s="135"/>
      <c r="EL579" s="135"/>
      <c r="EM579" s="135"/>
      <c r="EN579" s="135"/>
    </row>
    <row r="580" spans="49:144" x14ac:dyDescent="0.25">
      <c r="AW580" s="135"/>
      <c r="AX580" s="135"/>
      <c r="AY580" s="135"/>
      <c r="AZ580" s="135"/>
      <c r="BA580" s="135"/>
      <c r="BB580" s="135"/>
      <c r="BC580" s="135"/>
      <c r="BD580" s="135"/>
      <c r="BE580" s="135"/>
      <c r="BF580" s="135"/>
      <c r="BG580" s="135"/>
      <c r="BH580" s="135"/>
      <c r="BI580" s="135"/>
      <c r="BJ580" s="135"/>
      <c r="BK580" s="135"/>
      <c r="BL580" s="135"/>
      <c r="BM580" s="135"/>
      <c r="BN580" s="135"/>
      <c r="BO580" s="135"/>
      <c r="BP580" s="135"/>
      <c r="BQ580" s="135"/>
      <c r="BR580" s="135"/>
      <c r="BS580" s="135"/>
      <c r="BT580" s="136"/>
      <c r="BU580" s="136"/>
      <c r="BV580" s="135"/>
      <c r="BW580" s="135"/>
      <c r="BX580" s="135"/>
      <c r="BY580" s="135"/>
      <c r="BZ580" s="135"/>
      <c r="CA580" s="135"/>
      <c r="CB580" s="135"/>
      <c r="CC580" s="135"/>
      <c r="CD580" s="135"/>
      <c r="CE580" s="135"/>
      <c r="CF580" s="135"/>
      <c r="CG580" s="135"/>
      <c r="CH580" s="135"/>
      <c r="CI580" s="135"/>
      <c r="CJ580" s="135"/>
      <c r="CK580" s="135"/>
      <c r="CL580" s="135"/>
      <c r="CM580" s="135"/>
      <c r="CN580" s="135"/>
      <c r="CO580" s="135"/>
      <c r="CP580" s="135"/>
      <c r="CQ580" s="135"/>
      <c r="CR580" s="135"/>
      <c r="CS580" s="135"/>
      <c r="CT580" s="135"/>
      <c r="CU580" s="135"/>
      <c r="CV580" s="135"/>
      <c r="CW580" s="135"/>
      <c r="CX580" s="135"/>
      <c r="CY580" s="135"/>
      <c r="CZ580" s="135"/>
      <c r="DA580" s="135"/>
      <c r="DB580" s="135"/>
      <c r="DC580" s="135"/>
      <c r="DD580" s="135"/>
      <c r="DE580" s="135"/>
      <c r="DF580" s="135"/>
      <c r="DG580" s="135"/>
      <c r="DH580" s="135"/>
      <c r="DI580" s="135"/>
      <c r="DJ580" s="135"/>
      <c r="DK580" s="135"/>
      <c r="DL580" s="135"/>
      <c r="DM580" s="135"/>
      <c r="DN580" s="135"/>
      <c r="DO580" s="135"/>
      <c r="DP580" s="135"/>
      <c r="DQ580" s="135"/>
      <c r="DR580" s="135"/>
      <c r="DS580" s="135"/>
      <c r="DT580" s="135"/>
      <c r="DU580" s="135"/>
      <c r="DV580" s="135"/>
      <c r="DW580" s="135"/>
      <c r="DX580" s="135"/>
      <c r="DY580" s="135"/>
      <c r="DZ580" s="135"/>
      <c r="EA580" s="135"/>
      <c r="EB580" s="135"/>
      <c r="EC580" s="135"/>
      <c r="ED580" s="135"/>
      <c r="EE580" s="135"/>
      <c r="EF580" s="135"/>
      <c r="EG580" s="135"/>
      <c r="EH580" s="135"/>
      <c r="EI580" s="135"/>
      <c r="EJ580" s="135"/>
      <c r="EK580" s="135"/>
      <c r="EL580" s="135"/>
      <c r="EM580" s="135"/>
      <c r="EN580" s="135"/>
    </row>
    <row r="581" spans="49:144" x14ac:dyDescent="0.25">
      <c r="AW581" s="135"/>
      <c r="AX581" s="135"/>
      <c r="AY581" s="135"/>
      <c r="AZ581" s="135"/>
      <c r="BA581" s="135"/>
      <c r="BB581" s="135"/>
      <c r="BC581" s="135"/>
      <c r="BD581" s="135"/>
      <c r="BE581" s="135"/>
      <c r="BF581" s="135"/>
      <c r="BG581" s="135"/>
      <c r="BH581" s="135"/>
      <c r="BI581" s="135"/>
      <c r="BJ581" s="135"/>
      <c r="BK581" s="135"/>
      <c r="BL581" s="135"/>
      <c r="BM581" s="135"/>
      <c r="BN581" s="135"/>
      <c r="BO581" s="135"/>
      <c r="BP581" s="135"/>
      <c r="BQ581" s="135"/>
      <c r="BR581" s="135"/>
      <c r="BS581" s="135"/>
      <c r="BT581" s="136"/>
      <c r="BU581" s="136"/>
      <c r="BV581" s="135"/>
      <c r="BW581" s="135"/>
      <c r="BX581" s="135"/>
      <c r="BY581" s="135"/>
      <c r="BZ581" s="135"/>
      <c r="CA581" s="135"/>
      <c r="CB581" s="135"/>
      <c r="CC581" s="135"/>
      <c r="CD581" s="135"/>
      <c r="CE581" s="135"/>
      <c r="CF581" s="135"/>
      <c r="CG581" s="135"/>
      <c r="CH581" s="135"/>
      <c r="CI581" s="135"/>
      <c r="CJ581" s="135"/>
      <c r="CK581" s="135"/>
      <c r="CL581" s="135"/>
      <c r="CM581" s="135"/>
      <c r="CN581" s="135"/>
      <c r="CO581" s="135"/>
      <c r="CP581" s="135"/>
      <c r="CQ581" s="135"/>
      <c r="CR581" s="135"/>
      <c r="CS581" s="135"/>
      <c r="CT581" s="135"/>
      <c r="CU581" s="135"/>
      <c r="CV581" s="135"/>
      <c r="CW581" s="135"/>
      <c r="CX581" s="135"/>
      <c r="CY581" s="135"/>
      <c r="CZ581" s="135"/>
      <c r="DA581" s="135"/>
      <c r="DB581" s="135"/>
      <c r="DC581" s="135"/>
      <c r="DD581" s="135"/>
      <c r="DE581" s="135"/>
      <c r="DF581" s="135"/>
      <c r="DG581" s="135"/>
      <c r="DH581" s="135"/>
      <c r="DI581" s="135"/>
      <c r="DJ581" s="135"/>
      <c r="DK581" s="135"/>
      <c r="DL581" s="135"/>
      <c r="DM581" s="135"/>
      <c r="DN581" s="135"/>
      <c r="DO581" s="135"/>
      <c r="DP581" s="135"/>
      <c r="DQ581" s="135"/>
      <c r="DR581" s="135"/>
      <c r="DS581" s="135"/>
      <c r="DT581" s="135"/>
      <c r="DU581" s="135"/>
      <c r="DV581" s="135"/>
      <c r="DW581" s="135"/>
      <c r="DX581" s="135"/>
      <c r="DY581" s="135"/>
      <c r="DZ581" s="135"/>
      <c r="EA581" s="135"/>
      <c r="EB581" s="135"/>
      <c r="EC581" s="135"/>
      <c r="ED581" s="135"/>
      <c r="EE581" s="135"/>
      <c r="EF581" s="135"/>
      <c r="EG581" s="135"/>
      <c r="EH581" s="135"/>
      <c r="EI581" s="135"/>
      <c r="EJ581" s="135"/>
      <c r="EK581" s="135"/>
      <c r="EL581" s="135"/>
      <c r="EM581" s="135"/>
      <c r="EN581" s="135"/>
    </row>
    <row r="582" spans="49:144" x14ac:dyDescent="0.25">
      <c r="AW582" s="135"/>
      <c r="AX582" s="135"/>
      <c r="AY582" s="135"/>
      <c r="AZ582" s="135"/>
      <c r="BA582" s="135"/>
      <c r="BB582" s="135"/>
      <c r="BC582" s="135"/>
      <c r="BD582" s="135"/>
      <c r="BE582" s="135"/>
      <c r="BF582" s="135"/>
      <c r="BG582" s="135"/>
      <c r="BH582" s="135"/>
      <c r="BI582" s="135"/>
      <c r="BJ582" s="135"/>
      <c r="BK582" s="135"/>
      <c r="BL582" s="135"/>
      <c r="BM582" s="135"/>
      <c r="BN582" s="135"/>
      <c r="BO582" s="135"/>
      <c r="BP582" s="135"/>
      <c r="BQ582" s="135"/>
      <c r="BR582" s="135"/>
      <c r="BS582" s="135"/>
      <c r="BT582" s="136"/>
      <c r="BU582" s="136"/>
      <c r="BV582" s="135"/>
      <c r="BW582" s="135"/>
      <c r="BX582" s="135"/>
      <c r="BY582" s="135"/>
      <c r="BZ582" s="135"/>
      <c r="CA582" s="135"/>
      <c r="CB582" s="135"/>
      <c r="CC582" s="135"/>
      <c r="CD582" s="135"/>
      <c r="CE582" s="135"/>
      <c r="CF582" s="135"/>
      <c r="CG582" s="135"/>
      <c r="CH582" s="135"/>
      <c r="CI582" s="135"/>
      <c r="CJ582" s="135"/>
      <c r="CK582" s="135"/>
      <c r="CL582" s="135"/>
      <c r="CM582" s="135"/>
      <c r="CN582" s="135"/>
      <c r="CO582" s="135"/>
      <c r="CP582" s="135"/>
      <c r="CQ582" s="135"/>
      <c r="CR582" s="135"/>
      <c r="CS582" s="135"/>
      <c r="CT582" s="135"/>
      <c r="CU582" s="135"/>
      <c r="CV582" s="135"/>
      <c r="CW582" s="135"/>
      <c r="CX582" s="135"/>
      <c r="CY582" s="135"/>
      <c r="CZ582" s="135"/>
      <c r="DA582" s="135"/>
      <c r="DB582" s="135"/>
      <c r="DC582" s="135"/>
      <c r="DD582" s="135"/>
      <c r="DE582" s="135"/>
      <c r="DF582" s="135"/>
      <c r="DG582" s="135"/>
      <c r="DH582" s="135"/>
      <c r="DI582" s="135"/>
      <c r="DJ582" s="135"/>
      <c r="DK582" s="135"/>
      <c r="DL582" s="135"/>
      <c r="DM582" s="135"/>
      <c r="DN582" s="135"/>
      <c r="DO582" s="135"/>
      <c r="DP582" s="135"/>
      <c r="DQ582" s="135"/>
      <c r="DR582" s="135"/>
      <c r="DS582" s="135"/>
      <c r="DT582" s="135"/>
      <c r="DU582" s="135"/>
      <c r="DV582" s="135"/>
      <c r="DW582" s="135"/>
      <c r="DX582" s="135"/>
      <c r="DY582" s="135"/>
      <c r="DZ582" s="135"/>
      <c r="EA582" s="135"/>
      <c r="EB582" s="135"/>
      <c r="EC582" s="135"/>
      <c r="ED582" s="135"/>
      <c r="EE582" s="135"/>
      <c r="EF582" s="135"/>
      <c r="EG582" s="135"/>
      <c r="EH582" s="135"/>
      <c r="EI582" s="135"/>
      <c r="EJ582" s="135"/>
      <c r="EK582" s="135"/>
      <c r="EL582" s="135"/>
      <c r="EM582" s="135"/>
      <c r="EN582" s="135"/>
    </row>
    <row r="583" spans="49:144" x14ac:dyDescent="0.25">
      <c r="AW583" s="135"/>
      <c r="AX583" s="135"/>
      <c r="AY583" s="135"/>
      <c r="AZ583" s="135"/>
      <c r="BA583" s="135"/>
      <c r="BB583" s="135"/>
      <c r="BC583" s="135"/>
      <c r="BD583" s="135"/>
      <c r="BE583" s="135"/>
      <c r="BF583" s="135"/>
      <c r="BG583" s="135"/>
      <c r="BH583" s="135"/>
      <c r="BI583" s="135"/>
      <c r="BJ583" s="135"/>
      <c r="BK583" s="135"/>
      <c r="BL583" s="135"/>
      <c r="BM583" s="135"/>
      <c r="BN583" s="135"/>
      <c r="BO583" s="135"/>
      <c r="BP583" s="135"/>
      <c r="BQ583" s="135"/>
      <c r="BR583" s="135"/>
      <c r="BS583" s="135"/>
      <c r="BT583" s="136"/>
      <c r="BU583" s="136"/>
      <c r="BV583" s="135"/>
      <c r="BW583" s="135"/>
      <c r="BX583" s="135"/>
      <c r="BY583" s="135"/>
      <c r="BZ583" s="135"/>
      <c r="CA583" s="135"/>
      <c r="CB583" s="135"/>
      <c r="CC583" s="135"/>
      <c r="CD583" s="135"/>
      <c r="CE583" s="135"/>
      <c r="CF583" s="135"/>
      <c r="CG583" s="135"/>
      <c r="CH583" s="135"/>
      <c r="CI583" s="135"/>
      <c r="CJ583" s="135"/>
      <c r="CK583" s="135"/>
      <c r="CL583" s="135"/>
      <c r="CM583" s="135"/>
      <c r="CN583" s="135"/>
      <c r="CO583" s="135"/>
      <c r="CP583" s="135"/>
      <c r="CQ583" s="135"/>
      <c r="CR583" s="135"/>
      <c r="CS583" s="135"/>
      <c r="CT583" s="135"/>
      <c r="CU583" s="135"/>
      <c r="CV583" s="135"/>
      <c r="CW583" s="135"/>
      <c r="CX583" s="135"/>
      <c r="CY583" s="135"/>
      <c r="CZ583" s="135"/>
      <c r="DA583" s="135"/>
      <c r="DB583" s="135"/>
      <c r="DC583" s="135"/>
      <c r="DD583" s="135"/>
      <c r="DE583" s="135"/>
      <c r="DF583" s="135"/>
      <c r="DG583" s="135"/>
      <c r="DH583" s="135"/>
      <c r="DI583" s="135"/>
      <c r="DJ583" s="135"/>
      <c r="DK583" s="135"/>
      <c r="DL583" s="135"/>
      <c r="DM583" s="135"/>
      <c r="DN583" s="135"/>
      <c r="DO583" s="135"/>
      <c r="DP583" s="135"/>
      <c r="DQ583" s="135"/>
      <c r="DR583" s="135"/>
      <c r="DS583" s="135"/>
      <c r="DT583" s="135"/>
      <c r="DU583" s="135"/>
      <c r="DV583" s="135"/>
      <c r="DW583" s="135"/>
      <c r="DX583" s="135"/>
      <c r="DY583" s="135"/>
      <c r="DZ583" s="135"/>
      <c r="EA583" s="135"/>
      <c r="EB583" s="135"/>
      <c r="EC583" s="135"/>
      <c r="ED583" s="135"/>
      <c r="EE583" s="135"/>
      <c r="EF583" s="135"/>
      <c r="EG583" s="135"/>
      <c r="EH583" s="135"/>
      <c r="EI583" s="135"/>
      <c r="EJ583" s="135"/>
      <c r="EK583" s="135"/>
      <c r="EL583" s="135"/>
      <c r="EM583" s="135"/>
      <c r="EN583" s="135"/>
    </row>
    <row r="584" spans="49:144" x14ac:dyDescent="0.25">
      <c r="AW584" s="135"/>
      <c r="AX584" s="135"/>
      <c r="AY584" s="135"/>
      <c r="AZ584" s="135"/>
      <c r="BA584" s="135"/>
      <c r="BB584" s="135"/>
      <c r="BC584" s="135"/>
      <c r="BD584" s="135"/>
      <c r="BE584" s="135"/>
      <c r="BF584" s="135"/>
      <c r="BG584" s="135"/>
      <c r="BH584" s="135"/>
      <c r="BI584" s="135"/>
      <c r="BJ584" s="135"/>
      <c r="BK584" s="135"/>
      <c r="BL584" s="135"/>
      <c r="BM584" s="135"/>
      <c r="BN584" s="135"/>
      <c r="BO584" s="135"/>
      <c r="BP584" s="135"/>
      <c r="BQ584" s="135"/>
      <c r="BR584" s="135"/>
      <c r="BS584" s="135"/>
      <c r="BT584" s="136"/>
      <c r="BU584" s="136"/>
      <c r="BV584" s="135"/>
      <c r="BW584" s="135"/>
      <c r="BX584" s="135"/>
      <c r="BY584" s="135"/>
      <c r="BZ584" s="135"/>
      <c r="CA584" s="135"/>
      <c r="CB584" s="135"/>
      <c r="CC584" s="135"/>
      <c r="CD584" s="135"/>
      <c r="CE584" s="135"/>
      <c r="CF584" s="135"/>
      <c r="CG584" s="135"/>
      <c r="CH584" s="135"/>
      <c r="CI584" s="135"/>
      <c r="CJ584" s="135"/>
      <c r="CK584" s="135"/>
      <c r="CL584" s="135"/>
      <c r="CM584" s="135"/>
      <c r="CN584" s="135"/>
      <c r="CO584" s="135"/>
      <c r="CP584" s="135"/>
      <c r="CQ584" s="135"/>
      <c r="CR584" s="135"/>
      <c r="CS584" s="135"/>
      <c r="CT584" s="135"/>
      <c r="CU584" s="135"/>
      <c r="CV584" s="135"/>
      <c r="CW584" s="135"/>
      <c r="CX584" s="135"/>
      <c r="CY584" s="135"/>
      <c r="CZ584" s="135"/>
      <c r="DA584" s="135"/>
      <c r="DB584" s="135"/>
      <c r="DC584" s="135"/>
      <c r="DD584" s="135"/>
      <c r="DE584" s="135"/>
      <c r="DF584" s="135"/>
      <c r="DG584" s="135"/>
      <c r="DH584" s="135"/>
      <c r="DI584" s="135"/>
      <c r="DJ584" s="135"/>
      <c r="DK584" s="135"/>
      <c r="DL584" s="135"/>
      <c r="DM584" s="135"/>
      <c r="DN584" s="135"/>
      <c r="DO584" s="135"/>
      <c r="DP584" s="135"/>
      <c r="DQ584" s="135"/>
      <c r="DR584" s="135"/>
      <c r="DS584" s="135"/>
      <c r="DT584" s="135"/>
      <c r="DU584" s="135"/>
      <c r="DV584" s="135"/>
      <c r="DW584" s="135"/>
      <c r="DX584" s="135"/>
      <c r="DY584" s="135"/>
      <c r="DZ584" s="135"/>
      <c r="EA584" s="135"/>
      <c r="EB584" s="135"/>
      <c r="EC584" s="135"/>
      <c r="ED584" s="135"/>
      <c r="EE584" s="135"/>
      <c r="EF584" s="135"/>
      <c r="EG584" s="135"/>
      <c r="EH584" s="135"/>
      <c r="EI584" s="135"/>
      <c r="EJ584" s="135"/>
      <c r="EK584" s="135"/>
      <c r="EL584" s="135"/>
      <c r="EM584" s="135"/>
      <c r="EN584" s="135"/>
    </row>
    <row r="585" spans="49:144" x14ac:dyDescent="0.25">
      <c r="AW585" s="135"/>
      <c r="AX585" s="135"/>
      <c r="AY585" s="135"/>
      <c r="AZ585" s="135"/>
      <c r="BA585" s="135"/>
      <c r="BB585" s="135"/>
      <c r="BC585" s="135"/>
      <c r="BD585" s="135"/>
      <c r="BE585" s="135"/>
      <c r="BF585" s="135"/>
      <c r="BG585" s="135"/>
      <c r="BH585" s="135"/>
      <c r="BI585" s="135"/>
      <c r="BJ585" s="135"/>
      <c r="BK585" s="135"/>
      <c r="BL585" s="135"/>
      <c r="BM585" s="135"/>
      <c r="BN585" s="135"/>
      <c r="BO585" s="135"/>
      <c r="BP585" s="135"/>
      <c r="BQ585" s="135"/>
      <c r="BR585" s="135"/>
      <c r="BS585" s="135"/>
      <c r="BT585" s="136"/>
      <c r="BU585" s="136"/>
      <c r="BV585" s="135"/>
      <c r="BW585" s="135"/>
      <c r="BX585" s="135"/>
      <c r="BY585" s="135"/>
      <c r="BZ585" s="135"/>
      <c r="CA585" s="135"/>
      <c r="CB585" s="135"/>
      <c r="CC585" s="135"/>
      <c r="CD585" s="135"/>
      <c r="CE585" s="135"/>
      <c r="CF585" s="135"/>
      <c r="CG585" s="135"/>
      <c r="CH585" s="135"/>
      <c r="CI585" s="135"/>
      <c r="CJ585" s="135"/>
      <c r="CK585" s="135"/>
      <c r="CL585" s="135"/>
      <c r="CM585" s="135"/>
      <c r="CN585" s="135"/>
      <c r="CO585" s="135"/>
      <c r="CP585" s="135"/>
      <c r="CQ585" s="135"/>
      <c r="CR585" s="135"/>
      <c r="CS585" s="135"/>
      <c r="CT585" s="135"/>
      <c r="CU585" s="135"/>
      <c r="CV585" s="135"/>
      <c r="CW585" s="135"/>
      <c r="CX585" s="135"/>
      <c r="CY585" s="135"/>
      <c r="CZ585" s="135"/>
      <c r="DA585" s="135"/>
      <c r="DB585" s="135"/>
      <c r="DC585" s="135"/>
      <c r="DD585" s="135"/>
      <c r="DE585" s="135"/>
      <c r="DF585" s="135"/>
      <c r="DG585" s="135"/>
      <c r="DH585" s="135"/>
      <c r="DI585" s="135"/>
      <c r="DJ585" s="135"/>
      <c r="DK585" s="135"/>
      <c r="DL585" s="135"/>
      <c r="DM585" s="135"/>
      <c r="DN585" s="135"/>
      <c r="DO585" s="135"/>
      <c r="DP585" s="135"/>
      <c r="DQ585" s="135"/>
      <c r="DR585" s="135"/>
      <c r="DS585" s="135"/>
      <c r="DT585" s="135"/>
      <c r="DU585" s="135"/>
      <c r="DV585" s="135"/>
      <c r="DW585" s="135"/>
      <c r="DX585" s="135"/>
      <c r="DY585" s="135"/>
      <c r="DZ585" s="135"/>
      <c r="EA585" s="135"/>
      <c r="EB585" s="135"/>
      <c r="EC585" s="135"/>
      <c r="ED585" s="135"/>
      <c r="EE585" s="135"/>
      <c r="EF585" s="135"/>
      <c r="EG585" s="135"/>
      <c r="EH585" s="135"/>
      <c r="EI585" s="135"/>
      <c r="EJ585" s="135"/>
      <c r="EK585" s="135"/>
      <c r="EL585" s="135"/>
      <c r="EM585" s="135"/>
      <c r="EN585" s="135"/>
    </row>
    <row r="586" spans="49:144" x14ac:dyDescent="0.25">
      <c r="AW586" s="135"/>
      <c r="AX586" s="135"/>
      <c r="AY586" s="135"/>
      <c r="AZ586" s="135"/>
      <c r="BA586" s="135"/>
      <c r="BB586" s="135"/>
      <c r="BC586" s="135"/>
      <c r="BD586" s="135"/>
      <c r="BE586" s="135"/>
      <c r="BF586" s="135"/>
      <c r="BG586" s="135"/>
      <c r="BH586" s="135"/>
      <c r="BI586" s="135"/>
      <c r="BJ586" s="135"/>
      <c r="BK586" s="135"/>
      <c r="BL586" s="135"/>
      <c r="BM586" s="135"/>
      <c r="BN586" s="135"/>
      <c r="BO586" s="135"/>
      <c r="BP586" s="135"/>
      <c r="BQ586" s="135"/>
      <c r="BR586" s="135"/>
      <c r="BS586" s="135"/>
      <c r="BT586" s="136"/>
      <c r="BU586" s="136"/>
      <c r="BV586" s="135"/>
      <c r="BW586" s="135"/>
      <c r="BX586" s="135"/>
      <c r="BY586" s="135"/>
      <c r="BZ586" s="135"/>
      <c r="CA586" s="135"/>
      <c r="CB586" s="135"/>
      <c r="CC586" s="135"/>
      <c r="CD586" s="135"/>
      <c r="CE586" s="135"/>
      <c r="CF586" s="135"/>
      <c r="CG586" s="135"/>
      <c r="CH586" s="135"/>
      <c r="CI586" s="135"/>
      <c r="CJ586" s="135"/>
      <c r="CK586" s="135"/>
      <c r="CL586" s="135"/>
      <c r="CM586" s="135"/>
      <c r="CN586" s="135"/>
      <c r="CO586" s="135"/>
      <c r="CP586" s="135"/>
      <c r="CQ586" s="135"/>
      <c r="CR586" s="135"/>
      <c r="CS586" s="135"/>
      <c r="CT586" s="135"/>
      <c r="CU586" s="135"/>
      <c r="CV586" s="135"/>
      <c r="CW586" s="135"/>
      <c r="CX586" s="135"/>
      <c r="CY586" s="135"/>
      <c r="CZ586" s="135"/>
      <c r="DA586" s="135"/>
      <c r="DB586" s="135"/>
      <c r="DC586" s="135"/>
      <c r="DD586" s="135"/>
      <c r="DE586" s="135"/>
      <c r="DF586" s="135"/>
      <c r="DG586" s="135"/>
      <c r="DH586" s="135"/>
      <c r="DI586" s="135"/>
      <c r="DJ586" s="135"/>
      <c r="DK586" s="135"/>
      <c r="DL586" s="135"/>
      <c r="DM586" s="135"/>
      <c r="DN586" s="135"/>
      <c r="DO586" s="135"/>
      <c r="DP586" s="135"/>
      <c r="DQ586" s="135"/>
      <c r="DR586" s="135"/>
      <c r="DS586" s="135"/>
      <c r="DT586" s="135"/>
      <c r="DU586" s="135"/>
      <c r="DV586" s="135"/>
      <c r="DW586" s="135"/>
      <c r="DX586" s="135"/>
      <c r="DY586" s="135"/>
      <c r="DZ586" s="135"/>
      <c r="EA586" s="135"/>
      <c r="EB586" s="135"/>
      <c r="EC586" s="135"/>
      <c r="ED586" s="135"/>
      <c r="EE586" s="135"/>
      <c r="EF586" s="135"/>
      <c r="EG586" s="135"/>
      <c r="EH586" s="135"/>
      <c r="EI586" s="135"/>
      <c r="EJ586" s="135"/>
      <c r="EK586" s="135"/>
      <c r="EL586" s="135"/>
      <c r="EM586" s="135"/>
      <c r="EN586" s="135"/>
    </row>
    <row r="587" spans="49:144" x14ac:dyDescent="0.25">
      <c r="AW587" s="135"/>
      <c r="AX587" s="135"/>
      <c r="AY587" s="135"/>
      <c r="AZ587" s="135"/>
      <c r="BA587" s="135"/>
      <c r="BB587" s="135"/>
      <c r="BC587" s="135"/>
      <c r="BD587" s="135"/>
      <c r="BE587" s="135"/>
      <c r="BF587" s="135"/>
      <c r="BG587" s="135"/>
      <c r="BH587" s="135"/>
      <c r="BI587" s="135"/>
      <c r="BJ587" s="135"/>
      <c r="BK587" s="135"/>
      <c r="BL587" s="135"/>
      <c r="BM587" s="135"/>
      <c r="BN587" s="135"/>
      <c r="BO587" s="135"/>
      <c r="BP587" s="135"/>
      <c r="BQ587" s="135"/>
      <c r="BR587" s="135"/>
      <c r="BS587" s="135"/>
      <c r="BT587" s="136"/>
      <c r="BU587" s="136"/>
      <c r="BV587" s="135"/>
      <c r="BW587" s="135"/>
      <c r="BX587" s="135"/>
      <c r="BY587" s="135"/>
      <c r="BZ587" s="135"/>
      <c r="CA587" s="135"/>
      <c r="CB587" s="135"/>
      <c r="CC587" s="135"/>
      <c r="CD587" s="135"/>
      <c r="CE587" s="135"/>
      <c r="CF587" s="135"/>
      <c r="CG587" s="135"/>
      <c r="CH587" s="135"/>
      <c r="CI587" s="135"/>
      <c r="CJ587" s="135"/>
      <c r="CK587" s="135"/>
      <c r="CL587" s="135"/>
      <c r="CM587" s="135"/>
      <c r="CN587" s="135"/>
      <c r="CO587" s="135"/>
      <c r="CP587" s="135"/>
      <c r="CQ587" s="135"/>
      <c r="CR587" s="135"/>
      <c r="CS587" s="135"/>
      <c r="CT587" s="135"/>
      <c r="CU587" s="135"/>
      <c r="CV587" s="135"/>
      <c r="CW587" s="135"/>
      <c r="CX587" s="135"/>
      <c r="CY587" s="135"/>
      <c r="CZ587" s="135"/>
      <c r="DA587" s="135"/>
      <c r="DB587" s="135"/>
      <c r="DC587" s="135"/>
      <c r="DD587" s="135"/>
      <c r="DE587" s="135"/>
      <c r="DF587" s="135"/>
      <c r="DG587" s="135"/>
      <c r="DH587" s="135"/>
      <c r="DI587" s="135"/>
      <c r="DJ587" s="135"/>
      <c r="DK587" s="135"/>
      <c r="DL587" s="135"/>
      <c r="DM587" s="135"/>
      <c r="DN587" s="135"/>
      <c r="DO587" s="135"/>
      <c r="DP587" s="135"/>
      <c r="DQ587" s="135"/>
      <c r="DR587" s="135"/>
      <c r="DS587" s="135"/>
      <c r="DT587" s="135"/>
      <c r="DU587" s="135"/>
      <c r="DV587" s="135"/>
      <c r="DW587" s="135"/>
      <c r="DX587" s="135"/>
      <c r="DY587" s="135"/>
      <c r="DZ587" s="135"/>
      <c r="EA587" s="135"/>
      <c r="EB587" s="135"/>
      <c r="EC587" s="135"/>
      <c r="ED587" s="135"/>
      <c r="EE587" s="135"/>
      <c r="EF587" s="135"/>
      <c r="EG587" s="135"/>
      <c r="EH587" s="135"/>
      <c r="EI587" s="135"/>
      <c r="EJ587" s="135"/>
      <c r="EK587" s="135"/>
      <c r="EL587" s="135"/>
      <c r="EM587" s="135"/>
      <c r="EN587" s="135"/>
    </row>
    <row r="588" spans="49:144" x14ac:dyDescent="0.25">
      <c r="AW588" s="135"/>
      <c r="AX588" s="135"/>
      <c r="AY588" s="135"/>
      <c r="AZ588" s="135"/>
      <c r="BA588" s="135"/>
      <c r="BB588" s="135"/>
      <c r="BC588" s="135"/>
      <c r="BD588" s="135"/>
      <c r="BE588" s="135"/>
      <c r="BF588" s="135"/>
      <c r="BG588" s="135"/>
      <c r="BH588" s="135"/>
      <c r="BI588" s="135"/>
      <c r="BJ588" s="135"/>
      <c r="BK588" s="135"/>
      <c r="BL588" s="135"/>
      <c r="BM588" s="135"/>
      <c r="BN588" s="135"/>
      <c r="BO588" s="135"/>
      <c r="BP588" s="135"/>
      <c r="BQ588" s="135"/>
      <c r="BR588" s="135"/>
      <c r="BS588" s="135"/>
      <c r="BT588" s="136"/>
      <c r="BU588" s="136"/>
      <c r="BV588" s="135"/>
      <c r="BW588" s="135"/>
      <c r="BX588" s="135"/>
      <c r="BY588" s="135"/>
      <c r="BZ588" s="135"/>
      <c r="CA588" s="135"/>
      <c r="CB588" s="135"/>
      <c r="CC588" s="135"/>
      <c r="CD588" s="135"/>
      <c r="CE588" s="135"/>
      <c r="CF588" s="135"/>
      <c r="CG588" s="135"/>
      <c r="CH588" s="135"/>
      <c r="CI588" s="135"/>
      <c r="CJ588" s="135"/>
      <c r="CK588" s="135"/>
      <c r="CL588" s="135"/>
      <c r="CM588" s="135"/>
      <c r="CN588" s="135"/>
      <c r="CO588" s="135"/>
      <c r="CP588" s="135"/>
      <c r="CQ588" s="135"/>
      <c r="CR588" s="135"/>
      <c r="CS588" s="135"/>
      <c r="CT588" s="135"/>
      <c r="CU588" s="135"/>
      <c r="CV588" s="135"/>
      <c r="CW588" s="135"/>
      <c r="CX588" s="135"/>
      <c r="CY588" s="135"/>
      <c r="CZ588" s="135"/>
      <c r="DA588" s="135"/>
      <c r="DB588" s="135"/>
      <c r="DC588" s="135"/>
      <c r="DD588" s="135"/>
      <c r="DE588" s="135"/>
      <c r="DF588" s="135"/>
      <c r="DG588" s="135"/>
      <c r="DH588" s="135"/>
      <c r="DI588" s="135"/>
      <c r="DJ588" s="135"/>
      <c r="DK588" s="135"/>
      <c r="DL588" s="135"/>
      <c r="DM588" s="135"/>
      <c r="DN588" s="135"/>
      <c r="DO588" s="135"/>
      <c r="DP588" s="135"/>
      <c r="DQ588" s="135"/>
      <c r="DR588" s="135"/>
      <c r="DS588" s="135"/>
      <c r="DT588" s="135"/>
      <c r="DU588" s="135"/>
      <c r="DV588" s="135"/>
      <c r="DW588" s="135"/>
      <c r="DX588" s="135"/>
      <c r="DY588" s="135"/>
      <c r="DZ588" s="135"/>
      <c r="EA588" s="135"/>
      <c r="EB588" s="135"/>
      <c r="EC588" s="135"/>
      <c r="ED588" s="135"/>
      <c r="EE588" s="135"/>
      <c r="EF588" s="135"/>
      <c r="EG588" s="135"/>
      <c r="EH588" s="135"/>
      <c r="EI588" s="135"/>
      <c r="EJ588" s="135"/>
      <c r="EK588" s="135"/>
      <c r="EL588" s="135"/>
      <c r="EM588" s="135"/>
      <c r="EN588" s="135"/>
    </row>
    <row r="589" spans="49:144" x14ac:dyDescent="0.25">
      <c r="AW589" s="135"/>
      <c r="AX589" s="135"/>
      <c r="AY589" s="135"/>
      <c r="AZ589" s="135"/>
      <c r="BA589" s="135"/>
      <c r="BB589" s="135"/>
      <c r="BC589" s="135"/>
      <c r="BD589" s="135"/>
      <c r="BE589" s="135"/>
      <c r="BF589" s="135"/>
      <c r="BG589" s="135"/>
      <c r="BH589" s="135"/>
      <c r="BI589" s="135"/>
      <c r="BJ589" s="135"/>
      <c r="BK589" s="135"/>
      <c r="BL589" s="135"/>
      <c r="BM589" s="135"/>
      <c r="BN589" s="135"/>
      <c r="BO589" s="135"/>
      <c r="BP589" s="135"/>
      <c r="BQ589" s="135"/>
      <c r="BR589" s="135"/>
      <c r="BS589" s="135"/>
      <c r="BT589" s="136"/>
      <c r="BU589" s="136"/>
      <c r="BV589" s="135"/>
      <c r="BW589" s="135"/>
      <c r="BX589" s="135"/>
      <c r="BY589" s="135"/>
      <c r="BZ589" s="135"/>
      <c r="CA589" s="135"/>
      <c r="CB589" s="135"/>
      <c r="CC589" s="135"/>
      <c r="CD589" s="135"/>
      <c r="CE589" s="135"/>
      <c r="CF589" s="135"/>
      <c r="CG589" s="135"/>
      <c r="CH589" s="135"/>
      <c r="CI589" s="135"/>
      <c r="CJ589" s="135"/>
      <c r="CK589" s="135"/>
      <c r="CL589" s="135"/>
      <c r="CM589" s="135"/>
      <c r="CN589" s="135"/>
      <c r="CO589" s="135"/>
      <c r="CP589" s="135"/>
      <c r="CQ589" s="135"/>
      <c r="CR589" s="135"/>
      <c r="CS589" s="135"/>
      <c r="CT589" s="135"/>
      <c r="CU589" s="135"/>
      <c r="CV589" s="135"/>
      <c r="CW589" s="135"/>
      <c r="CX589" s="135"/>
      <c r="CY589" s="135"/>
      <c r="CZ589" s="135"/>
      <c r="DA589" s="135"/>
      <c r="DB589" s="135"/>
      <c r="DC589" s="135"/>
      <c r="DD589" s="135"/>
      <c r="DE589" s="135"/>
      <c r="DF589" s="135"/>
      <c r="DG589" s="135"/>
      <c r="DH589" s="135"/>
      <c r="DI589" s="135"/>
      <c r="DJ589" s="135"/>
      <c r="DK589" s="135"/>
      <c r="DL589" s="135"/>
      <c r="DM589" s="135"/>
      <c r="DN589" s="135"/>
      <c r="DO589" s="135"/>
      <c r="DP589" s="135"/>
      <c r="DQ589" s="135"/>
      <c r="DR589" s="135"/>
      <c r="DS589" s="135"/>
      <c r="DT589" s="135"/>
      <c r="DU589" s="135"/>
      <c r="DV589" s="135"/>
      <c r="DW589" s="135"/>
      <c r="DX589" s="135"/>
      <c r="DY589" s="135"/>
      <c r="DZ589" s="135"/>
      <c r="EA589" s="135"/>
      <c r="EB589" s="135"/>
      <c r="EC589" s="135"/>
      <c r="ED589" s="135"/>
      <c r="EE589" s="135"/>
      <c r="EF589" s="135"/>
      <c r="EG589" s="135"/>
      <c r="EH589" s="135"/>
      <c r="EI589" s="135"/>
      <c r="EJ589" s="135"/>
      <c r="EK589" s="135"/>
      <c r="EL589" s="135"/>
      <c r="EM589" s="135"/>
      <c r="EN589" s="135"/>
    </row>
    <row r="590" spans="49:144" x14ac:dyDescent="0.25">
      <c r="AW590" s="135"/>
      <c r="AX590" s="135"/>
      <c r="AY590" s="135"/>
      <c r="AZ590" s="135"/>
      <c r="BA590" s="135"/>
      <c r="BB590" s="135"/>
      <c r="BC590" s="135"/>
      <c r="BD590" s="135"/>
      <c r="BE590" s="135"/>
      <c r="BF590" s="135"/>
      <c r="BG590" s="135"/>
      <c r="BH590" s="135"/>
      <c r="BI590" s="135"/>
      <c r="BJ590" s="135"/>
      <c r="BK590" s="135"/>
      <c r="BL590" s="135"/>
      <c r="BM590" s="135"/>
      <c r="BN590" s="135"/>
      <c r="BO590" s="135"/>
      <c r="BP590" s="135"/>
      <c r="BQ590" s="135"/>
      <c r="BR590" s="135"/>
      <c r="BS590" s="135"/>
      <c r="BT590" s="136"/>
      <c r="BU590" s="136"/>
      <c r="BV590" s="135"/>
      <c r="BW590" s="135"/>
      <c r="BX590" s="135"/>
      <c r="BY590" s="135"/>
      <c r="BZ590" s="135"/>
      <c r="CA590" s="135"/>
      <c r="CB590" s="135"/>
      <c r="CC590" s="135"/>
      <c r="CD590" s="135"/>
      <c r="CE590" s="135"/>
      <c r="CF590" s="135"/>
      <c r="CG590" s="135"/>
      <c r="CH590" s="135"/>
      <c r="CI590" s="135"/>
      <c r="CJ590" s="135"/>
      <c r="CK590" s="135"/>
      <c r="CL590" s="135"/>
      <c r="CM590" s="135"/>
      <c r="CN590" s="135"/>
      <c r="CO590" s="135"/>
      <c r="CP590" s="135"/>
      <c r="CQ590" s="135"/>
      <c r="CR590" s="135"/>
      <c r="CS590" s="135"/>
      <c r="CT590" s="135"/>
      <c r="CU590" s="135"/>
      <c r="CV590" s="135"/>
      <c r="CW590" s="135"/>
      <c r="CX590" s="135"/>
      <c r="CY590" s="135"/>
      <c r="CZ590" s="135"/>
      <c r="DA590" s="135"/>
      <c r="DB590" s="135"/>
      <c r="DC590" s="135"/>
      <c r="DD590" s="135"/>
      <c r="DE590" s="135"/>
      <c r="DF590" s="135"/>
      <c r="DG590" s="135"/>
      <c r="DH590" s="135"/>
      <c r="DI590" s="135"/>
      <c r="DJ590" s="135"/>
      <c r="DK590" s="135"/>
      <c r="DL590" s="135"/>
      <c r="DM590" s="135"/>
      <c r="DN590" s="135"/>
      <c r="DO590" s="135"/>
      <c r="DP590" s="135"/>
      <c r="DQ590" s="135"/>
      <c r="DR590" s="135"/>
      <c r="DS590" s="135"/>
      <c r="DT590" s="135"/>
      <c r="DU590" s="135"/>
      <c r="DV590" s="135"/>
      <c r="DW590" s="135"/>
      <c r="DX590" s="135"/>
      <c r="DY590" s="135"/>
      <c r="DZ590" s="135"/>
      <c r="EA590" s="135"/>
      <c r="EB590" s="135"/>
      <c r="EC590" s="135"/>
      <c r="ED590" s="135"/>
      <c r="EE590" s="135"/>
      <c r="EF590" s="135"/>
      <c r="EG590" s="135"/>
      <c r="EH590" s="135"/>
      <c r="EI590" s="135"/>
      <c r="EJ590" s="135"/>
      <c r="EK590" s="135"/>
      <c r="EL590" s="135"/>
      <c r="EM590" s="135"/>
      <c r="EN590" s="135"/>
    </row>
    <row r="591" spans="49:144" x14ac:dyDescent="0.25">
      <c r="AW591" s="135"/>
      <c r="AX591" s="135"/>
      <c r="AY591" s="135"/>
      <c r="AZ591" s="135"/>
      <c r="BA591" s="135"/>
      <c r="BB591" s="135"/>
      <c r="BC591" s="135"/>
      <c r="BD591" s="135"/>
      <c r="BE591" s="135"/>
      <c r="BF591" s="135"/>
      <c r="BG591" s="135"/>
      <c r="BH591" s="135"/>
      <c r="BI591" s="135"/>
      <c r="BJ591" s="135"/>
      <c r="BK591" s="135"/>
      <c r="BL591" s="135"/>
      <c r="BM591" s="135"/>
      <c r="BN591" s="135"/>
      <c r="BO591" s="135"/>
      <c r="BP591" s="135"/>
      <c r="BQ591" s="135"/>
      <c r="BR591" s="135"/>
      <c r="BS591" s="135"/>
      <c r="BT591" s="135"/>
      <c r="BU591" s="135"/>
      <c r="BV591" s="135"/>
      <c r="BW591" s="135"/>
      <c r="BX591" s="135"/>
      <c r="BY591" s="135"/>
      <c r="BZ591" s="135"/>
      <c r="CA591" s="135"/>
      <c r="CB591" s="135"/>
      <c r="CC591" s="135"/>
      <c r="CD591" s="135"/>
      <c r="CE591" s="135"/>
      <c r="CF591" s="135"/>
      <c r="CG591" s="135"/>
      <c r="CH591" s="135"/>
      <c r="CI591" s="135"/>
      <c r="CJ591" s="135"/>
      <c r="CK591" s="135"/>
      <c r="CL591" s="135"/>
      <c r="CM591" s="135"/>
      <c r="CN591" s="135"/>
      <c r="CO591" s="135"/>
      <c r="CP591" s="135"/>
      <c r="CQ591" s="135"/>
      <c r="CR591" s="135"/>
      <c r="CS591" s="135"/>
      <c r="CT591" s="135"/>
      <c r="CU591" s="135"/>
      <c r="CV591" s="135"/>
      <c r="CW591" s="135"/>
      <c r="CX591" s="135"/>
      <c r="CY591" s="135"/>
      <c r="CZ591" s="135"/>
      <c r="DA591" s="135"/>
      <c r="DB591" s="135"/>
      <c r="DC591" s="135"/>
      <c r="DD591" s="135"/>
      <c r="DE591" s="135"/>
      <c r="DF591" s="135"/>
      <c r="DG591" s="135"/>
      <c r="DH591" s="135"/>
      <c r="DI591" s="135"/>
      <c r="DJ591" s="135"/>
      <c r="DK591" s="135"/>
      <c r="DL591" s="135"/>
      <c r="DM591" s="135"/>
      <c r="DN591" s="135"/>
      <c r="DO591" s="135"/>
      <c r="DP591" s="135"/>
      <c r="DQ591" s="135"/>
      <c r="DR591" s="135"/>
      <c r="DS591" s="135"/>
      <c r="DT591" s="135"/>
      <c r="DU591" s="135"/>
      <c r="DV591" s="135"/>
      <c r="DW591" s="135"/>
      <c r="DX591" s="135"/>
      <c r="DY591" s="135"/>
      <c r="DZ591" s="135"/>
      <c r="EA591" s="135"/>
      <c r="EB591" s="135"/>
      <c r="EC591" s="135"/>
      <c r="ED591" s="135"/>
      <c r="EE591" s="135"/>
      <c r="EF591" s="135"/>
      <c r="EG591" s="135"/>
      <c r="EH591" s="135"/>
      <c r="EI591" s="135"/>
      <c r="EJ591" s="135"/>
      <c r="EK591" s="135"/>
      <c r="EL591" s="135"/>
      <c r="EM591" s="135"/>
      <c r="EN591" s="135"/>
    </row>
    <row r="592" spans="49:144" x14ac:dyDescent="0.25">
      <c r="AW592" s="135"/>
      <c r="AX592" s="135"/>
      <c r="AY592" s="135"/>
      <c r="AZ592" s="135"/>
      <c r="BA592" s="135"/>
      <c r="BB592" s="135"/>
      <c r="BC592" s="135"/>
      <c r="BD592" s="135"/>
      <c r="BE592" s="135"/>
      <c r="BF592" s="135"/>
      <c r="BG592" s="135"/>
      <c r="BH592" s="135"/>
      <c r="BI592" s="135"/>
      <c r="BJ592" s="135"/>
      <c r="BK592" s="135"/>
      <c r="BL592" s="135"/>
      <c r="BM592" s="135"/>
      <c r="BN592" s="135"/>
      <c r="BO592" s="135"/>
      <c r="BP592" s="135"/>
      <c r="BQ592" s="135"/>
      <c r="BR592" s="135"/>
      <c r="BS592" s="135"/>
      <c r="BT592" s="135"/>
      <c r="BU592" s="135"/>
      <c r="BV592" s="135"/>
      <c r="BW592" s="135"/>
      <c r="BX592" s="135"/>
      <c r="BY592" s="135"/>
      <c r="BZ592" s="135"/>
      <c r="CA592" s="135"/>
      <c r="CB592" s="135"/>
      <c r="CC592" s="135"/>
      <c r="CD592" s="135"/>
      <c r="CE592" s="135"/>
      <c r="CF592" s="135"/>
      <c r="CG592" s="135"/>
      <c r="CH592" s="135"/>
      <c r="CI592" s="135"/>
      <c r="CJ592" s="135"/>
      <c r="CK592" s="135"/>
      <c r="CL592" s="135"/>
      <c r="CM592" s="135"/>
      <c r="CN592" s="135"/>
      <c r="CO592" s="135"/>
      <c r="CP592" s="135"/>
      <c r="CQ592" s="135"/>
      <c r="CR592" s="135"/>
      <c r="CS592" s="135"/>
      <c r="CT592" s="135"/>
      <c r="CU592" s="135"/>
      <c r="CV592" s="135"/>
      <c r="CW592" s="135"/>
      <c r="CX592" s="135"/>
      <c r="CY592" s="135"/>
      <c r="CZ592" s="135"/>
      <c r="DA592" s="135"/>
      <c r="DB592" s="135"/>
      <c r="DC592" s="135"/>
      <c r="DD592" s="135"/>
      <c r="DE592" s="135"/>
      <c r="DF592" s="135"/>
      <c r="DG592" s="135"/>
      <c r="DH592" s="135"/>
      <c r="DI592" s="135"/>
      <c r="DJ592" s="135"/>
      <c r="DK592" s="135"/>
      <c r="DL592" s="135"/>
      <c r="DM592" s="135"/>
      <c r="DN592" s="135"/>
      <c r="DO592" s="135"/>
      <c r="DP592" s="135"/>
      <c r="DQ592" s="135"/>
      <c r="DR592" s="135"/>
      <c r="DS592" s="135"/>
      <c r="DT592" s="135"/>
      <c r="DU592" s="135"/>
      <c r="DV592" s="135"/>
      <c r="DW592" s="135"/>
      <c r="DX592" s="135"/>
      <c r="DY592" s="135"/>
      <c r="DZ592" s="135"/>
      <c r="EA592" s="135"/>
      <c r="EB592" s="135"/>
      <c r="EC592" s="135"/>
      <c r="ED592" s="135"/>
      <c r="EE592" s="135"/>
      <c r="EF592" s="135"/>
      <c r="EG592" s="135"/>
      <c r="EH592" s="135"/>
      <c r="EI592" s="135"/>
      <c r="EJ592" s="135"/>
      <c r="EK592" s="135"/>
      <c r="EL592" s="135"/>
      <c r="EM592" s="135"/>
      <c r="EN592" s="135"/>
    </row>
    <row r="593" spans="49:144" x14ac:dyDescent="0.25">
      <c r="AW593" s="135"/>
      <c r="AX593" s="135"/>
      <c r="AY593" s="135"/>
      <c r="AZ593" s="135"/>
      <c r="BA593" s="135"/>
      <c r="BB593" s="135"/>
      <c r="BC593" s="135"/>
      <c r="BD593" s="135"/>
      <c r="BE593" s="135"/>
      <c r="BF593" s="135"/>
      <c r="BG593" s="135"/>
      <c r="BH593" s="135"/>
      <c r="BI593" s="135"/>
      <c r="BJ593" s="135"/>
      <c r="BK593" s="135"/>
      <c r="BL593" s="135"/>
      <c r="BM593" s="135"/>
      <c r="BN593" s="135"/>
      <c r="BO593" s="135"/>
      <c r="BP593" s="135"/>
      <c r="BQ593" s="135"/>
      <c r="BR593" s="135"/>
      <c r="BS593" s="135"/>
      <c r="BT593" s="135"/>
      <c r="BU593" s="135"/>
      <c r="BV593" s="135"/>
      <c r="BW593" s="135"/>
      <c r="BX593" s="135"/>
      <c r="BY593" s="135"/>
      <c r="BZ593" s="135"/>
      <c r="CA593" s="135"/>
      <c r="CB593" s="135"/>
      <c r="CC593" s="135"/>
      <c r="CD593" s="135"/>
      <c r="CE593" s="135"/>
      <c r="CF593" s="135"/>
      <c r="CG593" s="135"/>
      <c r="CH593" s="135"/>
      <c r="CI593" s="135"/>
      <c r="CJ593" s="135"/>
      <c r="CK593" s="135"/>
      <c r="CL593" s="135"/>
      <c r="CM593" s="135"/>
      <c r="CN593" s="135"/>
      <c r="CO593" s="135"/>
      <c r="CP593" s="135"/>
      <c r="CQ593" s="135"/>
      <c r="CR593" s="135"/>
      <c r="CS593" s="135"/>
      <c r="CT593" s="135"/>
      <c r="CU593" s="135"/>
      <c r="CV593" s="135"/>
      <c r="CW593" s="135"/>
      <c r="CX593" s="135"/>
      <c r="CY593" s="135"/>
      <c r="CZ593" s="135"/>
      <c r="DA593" s="135"/>
      <c r="DB593" s="135"/>
      <c r="DC593" s="135"/>
      <c r="DD593" s="135"/>
      <c r="DE593" s="135"/>
      <c r="DF593" s="135"/>
      <c r="DG593" s="135"/>
      <c r="DH593" s="135"/>
      <c r="DI593" s="135"/>
      <c r="DJ593" s="135"/>
      <c r="DK593" s="135"/>
      <c r="DL593" s="135"/>
      <c r="DM593" s="135"/>
      <c r="DN593" s="135"/>
      <c r="DO593" s="135"/>
      <c r="DP593" s="135"/>
      <c r="DQ593" s="135"/>
      <c r="DR593" s="135"/>
      <c r="DS593" s="135"/>
      <c r="DT593" s="135"/>
      <c r="DU593" s="135"/>
      <c r="DV593" s="135"/>
      <c r="DW593" s="135"/>
      <c r="DX593" s="135"/>
      <c r="DY593" s="135"/>
      <c r="DZ593" s="135"/>
      <c r="EA593" s="135"/>
      <c r="EB593" s="135"/>
      <c r="EC593" s="135"/>
      <c r="ED593" s="135"/>
      <c r="EE593" s="135"/>
      <c r="EF593" s="135"/>
      <c r="EG593" s="135"/>
      <c r="EH593" s="135"/>
      <c r="EI593" s="135"/>
      <c r="EJ593" s="135"/>
      <c r="EK593" s="135"/>
      <c r="EL593" s="135"/>
      <c r="EM593" s="135"/>
      <c r="EN593" s="135"/>
    </row>
    <row r="594" spans="49:144" x14ac:dyDescent="0.25">
      <c r="AW594" s="135"/>
      <c r="AX594" s="135"/>
      <c r="AY594" s="135"/>
      <c r="AZ594" s="135"/>
      <c r="BA594" s="135"/>
      <c r="BB594" s="135"/>
      <c r="BC594" s="135"/>
      <c r="BD594" s="135"/>
      <c r="BE594" s="135"/>
      <c r="BF594" s="135"/>
      <c r="BG594" s="135"/>
      <c r="BH594" s="135"/>
      <c r="BI594" s="135"/>
      <c r="BJ594" s="135"/>
      <c r="BK594" s="135"/>
      <c r="BL594" s="135"/>
      <c r="BM594" s="135"/>
      <c r="BN594" s="135"/>
      <c r="BO594" s="135"/>
      <c r="BP594" s="135"/>
      <c r="BQ594" s="135"/>
      <c r="BR594" s="135"/>
      <c r="BS594" s="135"/>
      <c r="BT594" s="135"/>
      <c r="BU594" s="135"/>
      <c r="BV594" s="135"/>
      <c r="BW594" s="135"/>
      <c r="BX594" s="135"/>
      <c r="BY594" s="135"/>
      <c r="BZ594" s="135"/>
      <c r="CA594" s="135"/>
      <c r="CB594" s="135"/>
      <c r="CC594" s="135"/>
      <c r="CD594" s="135"/>
      <c r="CE594" s="135"/>
      <c r="CF594" s="135"/>
      <c r="CG594" s="135"/>
      <c r="CH594" s="135"/>
      <c r="CI594" s="135"/>
      <c r="CJ594" s="135"/>
      <c r="CK594" s="135"/>
      <c r="CL594" s="135"/>
      <c r="CM594" s="135"/>
      <c r="CN594" s="135"/>
      <c r="CO594" s="135"/>
      <c r="CP594" s="135"/>
      <c r="CQ594" s="135"/>
      <c r="CR594" s="135"/>
      <c r="CS594" s="135"/>
      <c r="CT594" s="135"/>
      <c r="CU594" s="135"/>
      <c r="CV594" s="135"/>
      <c r="CW594" s="135"/>
      <c r="CX594" s="135"/>
      <c r="CY594" s="135"/>
      <c r="CZ594" s="135"/>
      <c r="DA594" s="135"/>
      <c r="DB594" s="135"/>
      <c r="DC594" s="135"/>
      <c r="DD594" s="135"/>
      <c r="DE594" s="135"/>
      <c r="DF594" s="135"/>
      <c r="DG594" s="135"/>
      <c r="DH594" s="135"/>
      <c r="DI594" s="135"/>
      <c r="DJ594" s="135"/>
      <c r="DK594" s="135"/>
      <c r="DL594" s="135"/>
      <c r="DM594" s="135"/>
      <c r="DN594" s="135"/>
      <c r="DO594" s="135"/>
      <c r="DP594" s="135"/>
      <c r="DQ594" s="135"/>
      <c r="DR594" s="135"/>
      <c r="DS594" s="135"/>
      <c r="DT594" s="135"/>
      <c r="DU594" s="135"/>
      <c r="DV594" s="135"/>
      <c r="DW594" s="135"/>
      <c r="DX594" s="135"/>
      <c r="DY594" s="135"/>
      <c r="DZ594" s="135"/>
      <c r="EA594" s="135"/>
      <c r="EB594" s="135"/>
      <c r="EC594" s="135"/>
      <c r="ED594" s="135"/>
      <c r="EE594" s="135"/>
      <c r="EF594" s="135"/>
      <c r="EG594" s="135"/>
      <c r="EH594" s="135"/>
      <c r="EI594" s="135"/>
      <c r="EJ594" s="135"/>
      <c r="EK594" s="135"/>
      <c r="EL594" s="135"/>
      <c r="EM594" s="135"/>
      <c r="EN594" s="135"/>
    </row>
    <row r="595" spans="49:144" x14ac:dyDescent="0.25">
      <c r="AW595" s="135"/>
      <c r="AX595" s="135"/>
      <c r="AY595" s="135"/>
      <c r="AZ595" s="135"/>
      <c r="BA595" s="135"/>
      <c r="BB595" s="135"/>
      <c r="BC595" s="135"/>
      <c r="BD595" s="135"/>
      <c r="BE595" s="135"/>
      <c r="BF595" s="135"/>
      <c r="BG595" s="135"/>
      <c r="BH595" s="135"/>
      <c r="BI595" s="135"/>
      <c r="BJ595" s="135"/>
      <c r="BK595" s="135"/>
      <c r="BL595" s="135"/>
      <c r="BM595" s="135"/>
      <c r="BN595" s="135"/>
      <c r="BO595" s="135"/>
      <c r="BP595" s="135"/>
      <c r="BQ595" s="135"/>
      <c r="BR595" s="135"/>
      <c r="BS595" s="135"/>
      <c r="BT595" s="135"/>
      <c r="BU595" s="135"/>
      <c r="BV595" s="135"/>
      <c r="BW595" s="135"/>
      <c r="BX595" s="135"/>
      <c r="BY595" s="135"/>
      <c r="BZ595" s="135"/>
      <c r="CA595" s="135"/>
      <c r="CB595" s="135"/>
      <c r="CC595" s="135"/>
      <c r="CD595" s="135"/>
      <c r="CE595" s="135"/>
      <c r="CF595" s="135"/>
      <c r="CG595" s="135"/>
      <c r="CH595" s="135"/>
      <c r="CI595" s="135"/>
      <c r="CJ595" s="135"/>
      <c r="CK595" s="135"/>
      <c r="CL595" s="135"/>
      <c r="CM595" s="135"/>
      <c r="CN595" s="135"/>
      <c r="CO595" s="135"/>
      <c r="CP595" s="135"/>
      <c r="CQ595" s="135"/>
      <c r="CR595" s="135"/>
      <c r="CS595" s="135"/>
      <c r="CT595" s="135"/>
      <c r="CU595" s="135"/>
      <c r="CV595" s="135"/>
      <c r="CW595" s="135"/>
      <c r="CX595" s="135"/>
      <c r="CY595" s="135"/>
      <c r="CZ595" s="135"/>
      <c r="DA595" s="135"/>
      <c r="DB595" s="135"/>
      <c r="DC595" s="135"/>
      <c r="DD595" s="135"/>
      <c r="DE595" s="135"/>
      <c r="DF595" s="135"/>
      <c r="DG595" s="135"/>
      <c r="DH595" s="135"/>
      <c r="DI595" s="135"/>
      <c r="DJ595" s="135"/>
      <c r="DK595" s="135"/>
      <c r="DL595" s="135"/>
      <c r="DM595" s="135"/>
      <c r="DN595" s="135"/>
      <c r="DO595" s="135"/>
      <c r="DP595" s="135"/>
      <c r="DQ595" s="135"/>
      <c r="DR595" s="135"/>
      <c r="DS595" s="135"/>
      <c r="DT595" s="135"/>
      <c r="DU595" s="135"/>
      <c r="DV595" s="135"/>
      <c r="DW595" s="135"/>
      <c r="DX595" s="135"/>
      <c r="DY595" s="135"/>
      <c r="DZ595" s="135"/>
      <c r="EA595" s="135"/>
      <c r="EB595" s="135"/>
      <c r="EC595" s="135"/>
      <c r="ED595" s="135"/>
      <c r="EE595" s="135"/>
      <c r="EF595" s="135"/>
      <c r="EG595" s="135"/>
      <c r="EH595" s="135"/>
      <c r="EI595" s="135"/>
      <c r="EJ595" s="135"/>
      <c r="EK595" s="135"/>
      <c r="EL595" s="135"/>
      <c r="EM595" s="135"/>
      <c r="EN595" s="135"/>
    </row>
    <row r="596" spans="49:144" x14ac:dyDescent="0.25">
      <c r="AW596" s="135"/>
      <c r="AX596" s="135"/>
      <c r="AY596" s="135"/>
      <c r="AZ596" s="135"/>
      <c r="BA596" s="135"/>
      <c r="BB596" s="135"/>
      <c r="BC596" s="135"/>
      <c r="BD596" s="135"/>
      <c r="BE596" s="135"/>
      <c r="BF596" s="135"/>
      <c r="BG596" s="135"/>
      <c r="BH596" s="135"/>
      <c r="BI596" s="135"/>
      <c r="BJ596" s="135"/>
      <c r="BK596" s="135"/>
      <c r="BL596" s="135"/>
      <c r="BM596" s="135"/>
      <c r="BN596" s="135"/>
      <c r="BO596" s="135"/>
      <c r="BP596" s="135"/>
      <c r="BQ596" s="135"/>
      <c r="BR596" s="135"/>
      <c r="BS596" s="135"/>
      <c r="BT596" s="135"/>
      <c r="BU596" s="135"/>
      <c r="BV596" s="135"/>
      <c r="BW596" s="135"/>
      <c r="BX596" s="135"/>
      <c r="BY596" s="135"/>
      <c r="BZ596" s="135"/>
      <c r="CA596" s="135"/>
      <c r="CB596" s="135"/>
      <c r="CC596" s="135"/>
      <c r="CD596" s="135"/>
      <c r="CE596" s="135"/>
      <c r="CF596" s="135"/>
      <c r="CG596" s="135"/>
      <c r="CH596" s="135"/>
      <c r="CI596" s="135"/>
      <c r="CJ596" s="135"/>
      <c r="CK596" s="135"/>
      <c r="CL596" s="135"/>
      <c r="CM596" s="135"/>
      <c r="CN596" s="135"/>
      <c r="CO596" s="135"/>
      <c r="CP596" s="135"/>
      <c r="CQ596" s="135"/>
      <c r="CR596" s="135"/>
      <c r="CS596" s="135"/>
      <c r="CT596" s="135"/>
      <c r="CU596" s="135"/>
      <c r="CV596" s="135"/>
      <c r="CW596" s="135"/>
      <c r="CX596" s="135"/>
      <c r="CY596" s="135"/>
      <c r="CZ596" s="135"/>
      <c r="DA596" s="135"/>
      <c r="DB596" s="135"/>
      <c r="DC596" s="135"/>
      <c r="DD596" s="135"/>
      <c r="DE596" s="135"/>
      <c r="DF596" s="135"/>
      <c r="DG596" s="135"/>
      <c r="DH596" s="135"/>
      <c r="DI596" s="135"/>
      <c r="DJ596" s="135"/>
      <c r="DK596" s="135"/>
      <c r="DL596" s="135"/>
      <c r="DM596" s="135"/>
      <c r="DN596" s="135"/>
      <c r="DO596" s="135"/>
      <c r="DP596" s="135"/>
      <c r="DQ596" s="135"/>
      <c r="DR596" s="135"/>
      <c r="DS596" s="135"/>
      <c r="DT596" s="135"/>
      <c r="DU596" s="135"/>
      <c r="DV596" s="135"/>
      <c r="DW596" s="135"/>
      <c r="DX596" s="135"/>
      <c r="DY596" s="135"/>
      <c r="DZ596" s="135"/>
      <c r="EA596" s="135"/>
      <c r="EB596" s="135"/>
      <c r="EC596" s="135"/>
      <c r="ED596" s="135"/>
      <c r="EE596" s="135"/>
      <c r="EF596" s="135"/>
      <c r="EG596" s="135"/>
      <c r="EH596" s="135"/>
      <c r="EI596" s="135"/>
      <c r="EJ596" s="135"/>
      <c r="EK596" s="135"/>
      <c r="EL596" s="135"/>
      <c r="EM596" s="135"/>
      <c r="EN596" s="135"/>
    </row>
    <row r="597" spans="49:144" x14ac:dyDescent="0.25">
      <c r="AW597" s="135"/>
      <c r="AX597" s="135"/>
      <c r="AY597" s="135"/>
      <c r="AZ597" s="135"/>
      <c r="BA597" s="135"/>
      <c r="BB597" s="135"/>
      <c r="BC597" s="135"/>
      <c r="BD597" s="135"/>
      <c r="BE597" s="135"/>
      <c r="BF597" s="135"/>
      <c r="BG597" s="135"/>
      <c r="BH597" s="135"/>
      <c r="BI597" s="135"/>
      <c r="BJ597" s="135"/>
      <c r="BK597" s="135"/>
      <c r="BL597" s="135"/>
      <c r="BM597" s="135"/>
      <c r="BN597" s="135"/>
      <c r="BO597" s="135"/>
      <c r="BP597" s="135"/>
      <c r="BQ597" s="135"/>
      <c r="BR597" s="135"/>
      <c r="BS597" s="135"/>
      <c r="BT597" s="135"/>
      <c r="BU597" s="135"/>
      <c r="BV597" s="135"/>
      <c r="BW597" s="135"/>
      <c r="BX597" s="135"/>
      <c r="BY597" s="135"/>
      <c r="BZ597" s="135"/>
      <c r="CA597" s="135"/>
      <c r="CB597" s="135"/>
      <c r="CC597" s="135"/>
      <c r="CD597" s="135"/>
      <c r="CE597" s="135"/>
      <c r="CF597" s="135"/>
      <c r="CG597" s="135"/>
      <c r="CH597" s="135"/>
      <c r="CI597" s="135"/>
      <c r="CJ597" s="135"/>
      <c r="CK597" s="135"/>
      <c r="CL597" s="135"/>
      <c r="CM597" s="135"/>
      <c r="CN597" s="135"/>
      <c r="CO597" s="135"/>
      <c r="CP597" s="135"/>
      <c r="CQ597" s="135"/>
      <c r="CR597" s="135"/>
      <c r="CS597" s="135"/>
      <c r="CT597" s="135"/>
      <c r="EC597" s="135"/>
      <c r="ED597" s="135"/>
      <c r="EE597" s="135"/>
      <c r="EF597" s="135"/>
      <c r="EG597" s="135"/>
      <c r="EH597" s="135"/>
      <c r="EI597" s="135"/>
      <c r="EJ597" s="135"/>
      <c r="EK597" s="135"/>
      <c r="EL597" s="135"/>
      <c r="EM597" s="135"/>
      <c r="EN597" s="135"/>
    </row>
    <row r="598" spans="49:144" x14ac:dyDescent="0.25">
      <c r="AW598" s="135"/>
      <c r="AX598" s="135"/>
      <c r="AY598" s="135"/>
      <c r="AZ598" s="135"/>
      <c r="BA598" s="135"/>
      <c r="BB598" s="135"/>
      <c r="BC598" s="135"/>
      <c r="BD598" s="135"/>
      <c r="BE598" s="135"/>
      <c r="BF598" s="135"/>
      <c r="BG598" s="135"/>
      <c r="BH598" s="135"/>
      <c r="BI598" s="135"/>
      <c r="BJ598" s="135"/>
      <c r="BK598" s="135"/>
      <c r="BL598" s="135"/>
      <c r="BM598" s="135"/>
      <c r="BN598" s="135"/>
      <c r="BO598" s="135"/>
      <c r="BP598" s="135"/>
      <c r="BQ598" s="135"/>
      <c r="BR598" s="135"/>
      <c r="BS598" s="135"/>
      <c r="BT598" s="135"/>
      <c r="BU598" s="135"/>
      <c r="BV598" s="135"/>
      <c r="BW598" s="135"/>
      <c r="BX598" s="135"/>
      <c r="BY598" s="135"/>
      <c r="BZ598" s="135"/>
      <c r="CA598" s="135"/>
      <c r="CB598" s="135"/>
      <c r="CC598" s="135"/>
      <c r="CD598" s="135"/>
      <c r="CE598" s="135"/>
      <c r="CF598" s="135"/>
      <c r="CG598" s="135"/>
      <c r="CH598" s="135"/>
      <c r="CI598" s="135"/>
      <c r="CJ598" s="135"/>
      <c r="CK598" s="135"/>
      <c r="CL598" s="135"/>
      <c r="CM598" s="135"/>
      <c r="CN598" s="135"/>
      <c r="CO598" s="135"/>
      <c r="CP598" s="135"/>
      <c r="CQ598" s="135"/>
      <c r="CR598" s="135"/>
      <c r="CS598" s="135"/>
      <c r="CT598" s="135"/>
      <c r="EC598" s="135"/>
      <c r="ED598" s="135"/>
      <c r="EE598" s="135"/>
      <c r="EF598" s="135"/>
      <c r="EG598" s="135"/>
      <c r="EH598" s="135"/>
      <c r="EI598" s="135"/>
      <c r="EJ598" s="135"/>
      <c r="EK598" s="135"/>
      <c r="EL598" s="135"/>
      <c r="EM598" s="135"/>
      <c r="EN598" s="135"/>
    </row>
    <row r="599" spans="49:144" x14ac:dyDescent="0.25">
      <c r="AW599" s="135"/>
      <c r="AX599" s="135"/>
      <c r="AY599" s="135"/>
      <c r="AZ599" s="135"/>
      <c r="BA599" s="135"/>
      <c r="BB599" s="135"/>
      <c r="BC599" s="135"/>
      <c r="BD599" s="135"/>
      <c r="BE599" s="135"/>
      <c r="BF599" s="135"/>
      <c r="BG599" s="135"/>
      <c r="BH599" s="135"/>
      <c r="BI599" s="135"/>
      <c r="BJ599" s="135"/>
      <c r="BK599" s="135"/>
      <c r="BL599" s="135"/>
      <c r="BM599" s="135"/>
      <c r="BN599" s="135"/>
      <c r="BO599" s="135"/>
      <c r="BP599" s="135"/>
      <c r="BQ599" s="135"/>
      <c r="BR599" s="135"/>
      <c r="BS599" s="135"/>
      <c r="BT599" s="135"/>
      <c r="BU599" s="135"/>
      <c r="BV599" s="135"/>
      <c r="BW599" s="135"/>
      <c r="BX599" s="135"/>
      <c r="BY599" s="135"/>
      <c r="BZ599" s="135"/>
      <c r="CA599" s="135"/>
      <c r="CB599" s="135"/>
      <c r="CC599" s="135"/>
      <c r="CD599" s="135"/>
      <c r="CE599" s="135"/>
      <c r="CF599" s="135"/>
      <c r="CG599" s="135"/>
      <c r="CH599" s="135"/>
      <c r="CI599" s="135"/>
      <c r="CJ599" s="135"/>
      <c r="CK599" s="135"/>
      <c r="CL599" s="135"/>
      <c r="CM599" s="135"/>
      <c r="CN599" s="135"/>
      <c r="CO599" s="135"/>
      <c r="CP599" s="135"/>
      <c r="CQ599" s="135"/>
      <c r="CR599" s="135"/>
      <c r="CS599" s="135"/>
      <c r="CT599" s="135"/>
      <c r="EC599" s="135"/>
      <c r="ED599" s="135"/>
      <c r="EE599" s="135"/>
      <c r="EF599" s="135"/>
      <c r="EG599" s="135"/>
      <c r="EH599" s="135"/>
      <c r="EI599" s="135"/>
      <c r="EJ599" s="135"/>
      <c r="EK599" s="135"/>
      <c r="EL599" s="135"/>
      <c r="EM599" s="135"/>
      <c r="EN599" s="135"/>
    </row>
    <row r="600" spans="49:144" x14ac:dyDescent="0.25">
      <c r="AW600" s="135"/>
      <c r="AX600" s="135"/>
      <c r="AY600" s="135"/>
      <c r="AZ600" s="135"/>
      <c r="BA600" s="135"/>
      <c r="BB600" s="135"/>
      <c r="BC600" s="135"/>
      <c r="BD600" s="135"/>
      <c r="BE600" s="135"/>
      <c r="BF600" s="135"/>
      <c r="BG600" s="135"/>
      <c r="BH600" s="135"/>
      <c r="BI600" s="135"/>
      <c r="BJ600" s="135"/>
      <c r="BK600" s="135"/>
      <c r="BL600" s="135"/>
      <c r="BM600" s="135"/>
      <c r="BN600" s="135"/>
      <c r="BO600" s="135"/>
      <c r="BP600" s="135"/>
      <c r="BQ600" s="135"/>
      <c r="BR600" s="135"/>
      <c r="BS600" s="135"/>
      <c r="BT600" s="135"/>
      <c r="BU600" s="135"/>
      <c r="BV600" s="135"/>
      <c r="BW600" s="135"/>
      <c r="BX600" s="135"/>
      <c r="BY600" s="135"/>
      <c r="BZ600" s="135"/>
      <c r="CA600" s="135"/>
      <c r="CB600" s="135"/>
      <c r="CC600" s="135"/>
      <c r="CD600" s="135"/>
      <c r="CE600" s="135"/>
      <c r="CF600" s="135"/>
      <c r="CG600" s="135"/>
      <c r="CH600" s="135"/>
      <c r="CI600" s="135"/>
      <c r="CJ600" s="135"/>
      <c r="CK600" s="135"/>
      <c r="CL600" s="135"/>
      <c r="CM600" s="135"/>
      <c r="CN600" s="135"/>
      <c r="CO600" s="135"/>
      <c r="CP600" s="135"/>
      <c r="CQ600" s="135"/>
      <c r="CR600" s="135"/>
      <c r="CS600" s="135"/>
      <c r="CT600" s="135"/>
      <c r="EC600" s="135"/>
      <c r="ED600" s="135"/>
      <c r="EE600" s="135"/>
      <c r="EF600" s="135"/>
      <c r="EG600" s="135"/>
      <c r="EH600" s="135"/>
      <c r="EI600" s="135"/>
      <c r="EJ600" s="135"/>
      <c r="EK600" s="135"/>
      <c r="EL600" s="135"/>
      <c r="EM600" s="135"/>
      <c r="EN600" s="135"/>
    </row>
    <row r="601" spans="49:144" x14ac:dyDescent="0.25">
      <c r="AW601" s="135"/>
      <c r="AX601" s="135"/>
      <c r="AY601" s="135"/>
      <c r="AZ601" s="135"/>
      <c r="BA601" s="135"/>
      <c r="BB601" s="135"/>
      <c r="BC601" s="135"/>
      <c r="BD601" s="135"/>
      <c r="BE601" s="135"/>
      <c r="BF601" s="135"/>
      <c r="BG601" s="135"/>
      <c r="BH601" s="135"/>
      <c r="BI601" s="135"/>
      <c r="BJ601" s="135"/>
      <c r="BK601" s="135"/>
      <c r="BL601" s="135"/>
      <c r="BM601" s="135"/>
      <c r="BN601" s="135"/>
      <c r="BO601" s="135"/>
      <c r="BP601" s="135"/>
      <c r="BQ601" s="135"/>
      <c r="BR601" s="135"/>
      <c r="BS601" s="135"/>
      <c r="BT601" s="135"/>
      <c r="BU601" s="135"/>
      <c r="BV601" s="135"/>
      <c r="BW601" s="135"/>
      <c r="BX601" s="135"/>
      <c r="BY601" s="135"/>
      <c r="BZ601" s="135"/>
      <c r="CA601" s="135"/>
      <c r="CB601" s="135"/>
      <c r="CC601" s="135"/>
      <c r="CD601" s="135"/>
      <c r="CE601" s="135"/>
      <c r="CF601" s="135"/>
      <c r="CG601" s="135"/>
      <c r="CH601" s="135"/>
      <c r="CI601" s="135"/>
      <c r="CJ601" s="135"/>
      <c r="CK601" s="135"/>
      <c r="CL601" s="135"/>
      <c r="CM601" s="135"/>
      <c r="CN601" s="135"/>
      <c r="CO601" s="135"/>
      <c r="CP601" s="135"/>
      <c r="CQ601" s="135"/>
      <c r="CR601" s="135"/>
      <c r="CS601" s="135"/>
      <c r="CT601" s="135"/>
      <c r="EC601" s="135"/>
      <c r="ED601" s="135"/>
      <c r="EE601" s="135"/>
      <c r="EF601" s="135"/>
      <c r="EG601" s="135"/>
      <c r="EH601" s="135"/>
      <c r="EI601" s="135"/>
      <c r="EJ601" s="135"/>
      <c r="EK601" s="135"/>
      <c r="EL601" s="135"/>
      <c r="EM601" s="135"/>
      <c r="EN601" s="135"/>
    </row>
    <row r="602" spans="49:144" x14ac:dyDescent="0.25">
      <c r="AW602" s="135"/>
      <c r="AX602" s="135"/>
      <c r="AY602" s="135"/>
      <c r="AZ602" s="135"/>
      <c r="BA602" s="135"/>
      <c r="BB602" s="135"/>
      <c r="BC602" s="135"/>
      <c r="BD602" s="135"/>
      <c r="BE602" s="135"/>
      <c r="BF602" s="135"/>
      <c r="BG602" s="135"/>
      <c r="BH602" s="135"/>
      <c r="BI602" s="135"/>
      <c r="BJ602" s="135"/>
      <c r="BK602" s="135"/>
      <c r="BL602" s="135"/>
      <c r="BM602" s="135"/>
      <c r="BN602" s="135"/>
      <c r="BO602" s="135"/>
      <c r="BP602" s="135"/>
      <c r="BQ602" s="135"/>
      <c r="BR602" s="135"/>
      <c r="BS602" s="135"/>
      <c r="BT602" s="135"/>
      <c r="BU602" s="135"/>
      <c r="BV602" s="135"/>
      <c r="BW602" s="135"/>
      <c r="BX602" s="135"/>
      <c r="BY602" s="135"/>
      <c r="BZ602" s="135"/>
      <c r="CA602" s="135"/>
      <c r="CB602" s="135"/>
      <c r="CC602" s="135"/>
      <c r="CD602" s="135"/>
      <c r="CE602" s="135"/>
      <c r="CF602" s="135"/>
      <c r="CG602" s="135"/>
      <c r="CH602" s="135"/>
      <c r="CI602" s="135"/>
      <c r="CJ602" s="135"/>
      <c r="CK602" s="135"/>
      <c r="CL602" s="135"/>
      <c r="CM602" s="135"/>
      <c r="CN602" s="135"/>
      <c r="CO602" s="135"/>
      <c r="CP602" s="135"/>
      <c r="CQ602" s="135"/>
      <c r="CR602" s="135"/>
      <c r="CS602" s="135"/>
      <c r="CT602" s="135"/>
      <c r="EC602" s="135"/>
      <c r="ED602" s="135"/>
      <c r="EE602" s="135"/>
      <c r="EF602" s="135"/>
      <c r="EG602" s="135"/>
      <c r="EH602" s="135"/>
      <c r="EI602" s="135"/>
      <c r="EJ602" s="135"/>
      <c r="EK602" s="135"/>
      <c r="EL602" s="135"/>
      <c r="EM602" s="135"/>
      <c r="EN602" s="135"/>
    </row>
    <row r="603" spans="49:144" x14ac:dyDescent="0.25">
      <c r="AW603" s="135"/>
      <c r="AX603" s="135"/>
      <c r="AY603" s="135"/>
      <c r="AZ603" s="135"/>
      <c r="BA603" s="135"/>
      <c r="BB603" s="135"/>
      <c r="BC603" s="135"/>
      <c r="BD603" s="135"/>
      <c r="BE603" s="135"/>
      <c r="BF603" s="135"/>
      <c r="BG603" s="135"/>
      <c r="BH603" s="135"/>
      <c r="BI603" s="135"/>
      <c r="BJ603" s="135"/>
      <c r="BK603" s="135"/>
      <c r="BL603" s="135"/>
      <c r="BM603" s="135"/>
      <c r="BN603" s="135"/>
      <c r="BO603" s="135"/>
      <c r="BP603" s="135"/>
      <c r="BQ603" s="135"/>
      <c r="BR603" s="135"/>
      <c r="BS603" s="135"/>
      <c r="BT603" s="135"/>
      <c r="BU603" s="135"/>
      <c r="BV603" s="135"/>
      <c r="BW603" s="135"/>
      <c r="BX603" s="135"/>
      <c r="BY603" s="135"/>
      <c r="BZ603" s="135"/>
      <c r="CA603" s="135"/>
      <c r="CB603" s="135"/>
      <c r="CC603" s="135"/>
      <c r="CD603" s="135"/>
      <c r="CE603" s="135"/>
      <c r="CF603" s="135"/>
      <c r="CG603" s="135"/>
      <c r="CH603" s="135"/>
      <c r="CI603" s="135"/>
      <c r="CJ603" s="135"/>
      <c r="CK603" s="135"/>
      <c r="CL603" s="135"/>
      <c r="CM603" s="135"/>
      <c r="CN603" s="135"/>
      <c r="CO603" s="135"/>
      <c r="CP603" s="135"/>
      <c r="CQ603" s="135"/>
      <c r="CR603" s="135"/>
      <c r="CS603" s="135"/>
      <c r="CT603" s="135"/>
      <c r="EC603" s="135"/>
      <c r="ED603" s="135"/>
      <c r="EE603" s="135"/>
      <c r="EF603" s="135"/>
      <c r="EG603" s="135"/>
      <c r="EH603" s="135"/>
      <c r="EI603" s="135"/>
      <c r="EJ603" s="135"/>
      <c r="EK603" s="135"/>
      <c r="EL603" s="135"/>
      <c r="EM603" s="135"/>
      <c r="EN603" s="135"/>
    </row>
    <row r="604" spans="49:144" x14ac:dyDescent="0.25">
      <c r="AW604" s="135"/>
      <c r="AX604" s="135"/>
      <c r="AY604" s="135"/>
      <c r="AZ604" s="135"/>
      <c r="BA604" s="135"/>
      <c r="BB604" s="135"/>
      <c r="BC604" s="135"/>
      <c r="BD604" s="135"/>
      <c r="BE604" s="135"/>
      <c r="BF604" s="135"/>
      <c r="BG604" s="135"/>
      <c r="BH604" s="135"/>
      <c r="BI604" s="135"/>
      <c r="BJ604" s="135"/>
      <c r="BK604" s="135"/>
      <c r="BL604" s="135"/>
      <c r="BM604" s="135"/>
      <c r="BN604" s="135"/>
      <c r="BO604" s="135"/>
      <c r="BP604" s="135"/>
      <c r="BQ604" s="135"/>
      <c r="BR604" s="135"/>
      <c r="BS604" s="135"/>
      <c r="BT604" s="135"/>
      <c r="BU604" s="135"/>
      <c r="BV604" s="135"/>
      <c r="BW604" s="135"/>
      <c r="BX604" s="135"/>
      <c r="BY604" s="135"/>
      <c r="BZ604" s="135"/>
      <c r="CA604" s="135"/>
      <c r="CB604" s="135"/>
      <c r="CC604" s="135"/>
      <c r="CD604" s="135"/>
      <c r="CE604" s="135"/>
      <c r="CF604" s="135"/>
      <c r="CG604" s="135"/>
      <c r="CH604" s="135"/>
      <c r="CI604" s="135"/>
      <c r="CJ604" s="135"/>
      <c r="CK604" s="135"/>
      <c r="CL604" s="135"/>
      <c r="CM604" s="135"/>
      <c r="CN604" s="135"/>
      <c r="CO604" s="135"/>
      <c r="CP604" s="135"/>
      <c r="CQ604" s="135"/>
      <c r="CR604" s="135"/>
      <c r="CS604" s="135"/>
      <c r="CT604" s="135"/>
    </row>
    <row r="605" spans="49:144" x14ac:dyDescent="0.25">
      <c r="AW605" s="135"/>
      <c r="AX605" s="135"/>
      <c r="AY605" s="135"/>
      <c r="AZ605" s="135"/>
      <c r="BA605" s="135"/>
      <c r="BB605" s="135"/>
      <c r="BC605" s="135"/>
      <c r="BD605" s="135"/>
      <c r="BE605" s="135"/>
      <c r="BF605" s="135"/>
      <c r="BG605" s="135"/>
      <c r="BH605" s="135"/>
      <c r="BI605" s="135"/>
      <c r="BJ605" s="135"/>
      <c r="BK605" s="135"/>
      <c r="BL605" s="135"/>
      <c r="BM605" s="135"/>
      <c r="BN605" s="135"/>
      <c r="BO605" s="135"/>
      <c r="BP605" s="135"/>
      <c r="BQ605" s="135"/>
      <c r="BR605" s="135"/>
      <c r="BS605" s="135"/>
      <c r="BT605" s="135"/>
      <c r="BU605" s="135"/>
      <c r="BV605" s="135"/>
      <c r="BW605" s="135"/>
      <c r="BX605" s="135"/>
      <c r="BY605" s="135"/>
      <c r="BZ605" s="135"/>
      <c r="CA605" s="135"/>
      <c r="CB605" s="135"/>
      <c r="CC605" s="135"/>
      <c r="CD605" s="135"/>
      <c r="CE605" s="135"/>
      <c r="CF605" s="135"/>
      <c r="CG605" s="135"/>
      <c r="CH605" s="135"/>
      <c r="CI605" s="135"/>
      <c r="CJ605" s="135"/>
      <c r="CK605" s="135"/>
      <c r="CL605" s="135"/>
      <c r="CM605" s="135"/>
      <c r="CN605" s="135"/>
      <c r="CO605" s="135"/>
      <c r="CP605" s="135"/>
      <c r="CQ605" s="135"/>
      <c r="CR605" s="135"/>
      <c r="CS605" s="135"/>
      <c r="CT605" s="135"/>
    </row>
    <row r="606" spans="49:144" x14ac:dyDescent="0.25">
      <c r="AW606" s="135"/>
      <c r="AX606" s="135"/>
      <c r="AY606" s="135"/>
      <c r="AZ606" s="135"/>
      <c r="BA606" s="135"/>
      <c r="BB606" s="135"/>
      <c r="BC606" s="135"/>
      <c r="BD606" s="135"/>
      <c r="BE606" s="135"/>
      <c r="BF606" s="135"/>
      <c r="BG606" s="135"/>
      <c r="BH606" s="135"/>
      <c r="BI606" s="135"/>
      <c r="BJ606" s="135"/>
      <c r="BK606" s="135"/>
      <c r="BL606" s="135"/>
      <c r="BM606" s="135"/>
      <c r="BN606" s="135"/>
      <c r="BO606" s="135"/>
      <c r="BP606" s="135"/>
      <c r="BQ606" s="135"/>
      <c r="BR606" s="135"/>
      <c r="BS606" s="135"/>
      <c r="BT606" s="135"/>
      <c r="BU606" s="135"/>
      <c r="BV606" s="135"/>
      <c r="BW606" s="135"/>
      <c r="BX606" s="135"/>
      <c r="BY606" s="135"/>
      <c r="BZ606" s="135"/>
      <c r="CA606" s="135"/>
      <c r="CB606" s="135"/>
      <c r="CC606" s="135"/>
      <c r="CD606" s="135"/>
      <c r="CE606" s="135"/>
      <c r="CF606" s="135"/>
      <c r="CG606" s="135"/>
      <c r="CH606" s="135"/>
      <c r="CI606" s="135"/>
      <c r="CJ606" s="135"/>
      <c r="CK606" s="135"/>
      <c r="CL606" s="135"/>
      <c r="CM606" s="135"/>
      <c r="CN606" s="135"/>
      <c r="CO606" s="135"/>
      <c r="CP606" s="135"/>
      <c r="CQ606" s="135"/>
      <c r="CR606" s="135"/>
      <c r="CS606" s="135"/>
      <c r="CT606" s="135"/>
    </row>
    <row r="607" spans="49:144" x14ac:dyDescent="0.25">
      <c r="AW607" s="135"/>
      <c r="AX607" s="135"/>
      <c r="AY607" s="135"/>
      <c r="AZ607" s="135"/>
      <c r="BA607" s="135"/>
      <c r="BB607" s="135"/>
      <c r="BC607" s="135"/>
      <c r="BD607" s="135"/>
      <c r="BE607" s="135"/>
      <c r="BF607" s="135"/>
      <c r="BG607" s="135"/>
      <c r="BH607" s="135"/>
      <c r="BI607" s="135"/>
      <c r="BJ607" s="135"/>
      <c r="BK607" s="135"/>
      <c r="BL607" s="135"/>
      <c r="BM607" s="135"/>
      <c r="BN607" s="135"/>
      <c r="BO607" s="135"/>
      <c r="BP607" s="135"/>
      <c r="BQ607" s="135"/>
      <c r="BR607" s="135"/>
      <c r="BS607" s="135"/>
      <c r="BT607" s="135"/>
      <c r="BU607" s="135"/>
      <c r="BV607" s="135"/>
      <c r="BW607" s="135"/>
      <c r="BX607" s="135"/>
      <c r="BY607" s="135"/>
      <c r="BZ607" s="135"/>
      <c r="CA607" s="135"/>
      <c r="CB607" s="135"/>
      <c r="CC607" s="135"/>
      <c r="CD607" s="135"/>
      <c r="CE607" s="135"/>
      <c r="CF607" s="135"/>
      <c r="CG607" s="135"/>
      <c r="CH607" s="135"/>
      <c r="CI607" s="135"/>
      <c r="CJ607" s="135"/>
      <c r="CK607" s="135"/>
      <c r="CL607" s="135"/>
      <c r="CM607" s="135"/>
      <c r="CN607" s="135"/>
      <c r="CO607" s="135"/>
      <c r="CP607" s="135"/>
      <c r="CQ607" s="135"/>
      <c r="CR607" s="135"/>
      <c r="CS607" s="135"/>
      <c r="CT607" s="135"/>
    </row>
    <row r="608" spans="49:144" x14ac:dyDescent="0.25">
      <c r="AW608" s="135"/>
      <c r="AX608" s="135"/>
      <c r="AY608" s="135"/>
      <c r="AZ608" s="135"/>
      <c r="BA608" s="135"/>
      <c r="BB608" s="135"/>
      <c r="BC608" s="135"/>
      <c r="BD608" s="135"/>
      <c r="BE608" s="135"/>
      <c r="BF608" s="135"/>
      <c r="BG608" s="135"/>
      <c r="BH608" s="135"/>
      <c r="BI608" s="135"/>
      <c r="BJ608" s="135"/>
      <c r="BK608" s="135"/>
      <c r="BL608" s="135"/>
      <c r="BM608" s="135"/>
      <c r="BN608" s="135"/>
      <c r="BO608" s="135"/>
      <c r="BP608" s="135"/>
      <c r="BQ608" s="135"/>
      <c r="BR608" s="135"/>
      <c r="BS608" s="135"/>
      <c r="BT608" s="135"/>
      <c r="BU608" s="135"/>
      <c r="BV608" s="135"/>
      <c r="BW608" s="135"/>
      <c r="BX608" s="135"/>
      <c r="BY608" s="135"/>
      <c r="BZ608" s="135"/>
      <c r="CA608" s="135"/>
      <c r="CB608" s="135"/>
      <c r="CC608" s="135"/>
      <c r="CD608" s="135"/>
      <c r="CE608" s="135"/>
      <c r="CF608" s="135"/>
      <c r="CG608" s="135"/>
      <c r="CH608" s="135"/>
      <c r="CI608" s="135"/>
      <c r="CJ608" s="135"/>
      <c r="CK608" s="135"/>
      <c r="CL608" s="135"/>
      <c r="CM608" s="135"/>
      <c r="CN608" s="135"/>
      <c r="CO608" s="135"/>
      <c r="CP608" s="135"/>
      <c r="CQ608" s="135"/>
      <c r="CR608" s="135"/>
      <c r="CS608" s="135"/>
      <c r="CT608" s="135"/>
    </row>
    <row r="609" spans="49:98" x14ac:dyDescent="0.25">
      <c r="AW609" s="135"/>
      <c r="AX609" s="135"/>
      <c r="AY609" s="135"/>
      <c r="AZ609" s="135"/>
      <c r="BA609" s="135"/>
      <c r="BB609" s="135"/>
      <c r="BC609" s="135"/>
      <c r="BD609" s="135"/>
      <c r="BE609" s="135"/>
      <c r="BF609" s="135"/>
      <c r="BG609" s="135"/>
      <c r="BH609" s="135"/>
      <c r="BI609" s="135"/>
      <c r="BJ609" s="135"/>
      <c r="BK609" s="135"/>
      <c r="BL609" s="135"/>
      <c r="BM609" s="135"/>
      <c r="BN609" s="135"/>
      <c r="BO609" s="135"/>
      <c r="BP609" s="135"/>
      <c r="BQ609" s="135"/>
      <c r="BR609" s="135"/>
      <c r="BS609" s="135"/>
      <c r="BT609" s="135"/>
      <c r="BU609" s="135"/>
      <c r="BV609" s="135"/>
      <c r="BW609" s="135"/>
      <c r="BX609" s="135"/>
      <c r="BY609" s="135"/>
      <c r="BZ609" s="135"/>
      <c r="CA609" s="135"/>
      <c r="CB609" s="135"/>
      <c r="CC609" s="135"/>
      <c r="CD609" s="135"/>
      <c r="CE609" s="135"/>
      <c r="CF609" s="135"/>
      <c r="CG609" s="135"/>
      <c r="CH609" s="135"/>
      <c r="CI609" s="135"/>
      <c r="CJ609" s="135"/>
      <c r="CK609" s="135"/>
      <c r="CL609" s="135"/>
      <c r="CM609" s="135"/>
      <c r="CN609" s="135"/>
      <c r="CO609" s="135"/>
      <c r="CP609" s="135"/>
      <c r="CQ609" s="135"/>
      <c r="CR609" s="135"/>
      <c r="CS609" s="135"/>
      <c r="CT609" s="135"/>
    </row>
    <row r="610" spans="49:98" x14ac:dyDescent="0.25">
      <c r="AW610" s="135"/>
      <c r="AX610" s="135"/>
      <c r="AY610" s="135"/>
      <c r="AZ610" s="135"/>
      <c r="BA610" s="135"/>
      <c r="BB610" s="135"/>
      <c r="BC610" s="135"/>
      <c r="BD610" s="135"/>
      <c r="BE610" s="135"/>
      <c r="BF610" s="135"/>
      <c r="BG610" s="135"/>
      <c r="BH610" s="135"/>
      <c r="BI610" s="135"/>
      <c r="BJ610" s="135"/>
      <c r="BK610" s="135"/>
      <c r="BL610" s="135"/>
      <c r="BM610" s="135"/>
      <c r="BN610" s="135"/>
      <c r="BO610" s="135"/>
      <c r="BP610" s="135"/>
      <c r="BQ610" s="135"/>
      <c r="BR610" s="135"/>
      <c r="BS610" s="135"/>
      <c r="BT610" s="135"/>
      <c r="BU610" s="135"/>
      <c r="BV610" s="135"/>
      <c r="BW610" s="135"/>
      <c r="BX610" s="135"/>
      <c r="BY610" s="135"/>
      <c r="BZ610" s="135"/>
      <c r="CA610" s="135"/>
      <c r="CB610" s="135"/>
      <c r="CC610" s="135"/>
      <c r="CD610" s="135"/>
      <c r="CE610" s="135"/>
      <c r="CF610" s="135"/>
      <c r="CG610" s="135"/>
      <c r="CH610" s="135"/>
      <c r="CI610" s="135"/>
      <c r="CJ610" s="135"/>
      <c r="CK610" s="135"/>
      <c r="CL610" s="135"/>
      <c r="CM610" s="135"/>
      <c r="CN610" s="135"/>
      <c r="CO610" s="135"/>
      <c r="CP610" s="135"/>
      <c r="CQ610" s="135"/>
      <c r="CR610" s="135"/>
      <c r="CS610" s="135"/>
      <c r="CT610" s="135"/>
    </row>
    <row r="611" spans="49:98" x14ac:dyDescent="0.25">
      <c r="AW611" s="135"/>
      <c r="AX611" s="135"/>
      <c r="AY611" s="135"/>
      <c r="AZ611" s="135"/>
      <c r="BA611" s="135"/>
      <c r="BB611" s="135"/>
      <c r="BC611" s="135"/>
      <c r="BD611" s="135"/>
      <c r="BE611" s="135"/>
      <c r="BF611" s="135"/>
      <c r="BG611" s="135"/>
      <c r="BH611" s="135"/>
      <c r="BI611" s="135"/>
      <c r="BJ611" s="135"/>
      <c r="BK611" s="135"/>
      <c r="BL611" s="135"/>
      <c r="BM611" s="135"/>
      <c r="BN611" s="135"/>
      <c r="BO611" s="135"/>
      <c r="BP611" s="135"/>
      <c r="BQ611" s="135"/>
      <c r="BR611" s="135"/>
      <c r="BS611" s="135"/>
      <c r="BT611" s="135"/>
      <c r="BU611" s="135"/>
      <c r="BV611" s="135"/>
      <c r="BW611" s="135"/>
      <c r="BX611" s="135"/>
      <c r="BY611" s="135"/>
      <c r="BZ611" s="135"/>
      <c r="CA611" s="135"/>
      <c r="CB611" s="135"/>
      <c r="CC611" s="135"/>
      <c r="CD611" s="135"/>
      <c r="CE611" s="135"/>
      <c r="CF611" s="135"/>
      <c r="CG611" s="135"/>
      <c r="CH611" s="135"/>
      <c r="CI611" s="135"/>
      <c r="CJ611" s="135"/>
      <c r="CK611" s="135"/>
      <c r="CL611" s="135"/>
      <c r="CM611" s="135"/>
      <c r="CN611" s="135"/>
      <c r="CO611" s="135"/>
      <c r="CP611" s="135"/>
      <c r="CQ611" s="135"/>
      <c r="CR611" s="135"/>
      <c r="CS611" s="135"/>
      <c r="CT611" s="135"/>
    </row>
    <row r="612" spans="49:98" x14ac:dyDescent="0.25">
      <c r="AW612" s="135"/>
      <c r="AX612" s="135"/>
      <c r="AY612" s="135"/>
      <c r="AZ612" s="135"/>
      <c r="BA612" s="135"/>
      <c r="BB612" s="135"/>
      <c r="BC612" s="135"/>
      <c r="BD612" s="135"/>
      <c r="BE612" s="135"/>
      <c r="BF612" s="135"/>
      <c r="BG612" s="135"/>
      <c r="BH612" s="135"/>
      <c r="BI612" s="135"/>
      <c r="BJ612" s="135"/>
      <c r="BK612" s="135"/>
      <c r="BL612" s="135"/>
      <c r="BM612" s="135"/>
      <c r="BN612" s="135"/>
      <c r="BO612" s="135"/>
      <c r="BP612" s="135"/>
      <c r="BQ612" s="135"/>
      <c r="BR612" s="135"/>
      <c r="BS612" s="135"/>
      <c r="BV612" s="135"/>
      <c r="BW612" s="135"/>
      <c r="BX612" s="135"/>
      <c r="BY612" s="135"/>
      <c r="BZ612" s="135"/>
      <c r="CA612" s="135"/>
      <c r="CB612" s="135"/>
      <c r="CC612" s="135"/>
      <c r="CF612" s="135"/>
      <c r="CG612" s="135"/>
      <c r="CH612" s="135"/>
      <c r="CI612" s="135"/>
      <c r="CJ612" s="135"/>
      <c r="CK612" s="135"/>
      <c r="CL612" s="135"/>
      <c r="CM612" s="135"/>
      <c r="CN612" s="135"/>
      <c r="CO612" s="135"/>
      <c r="CP612" s="135"/>
      <c r="CQ612" s="135"/>
      <c r="CR612" s="135"/>
      <c r="CS612" s="135"/>
      <c r="CT612" s="135"/>
    </row>
    <row r="613" spans="49:98" x14ac:dyDescent="0.25">
      <c r="AW613" s="135"/>
      <c r="AX613" s="135"/>
      <c r="AY613" s="135"/>
      <c r="AZ613" s="135"/>
      <c r="BA613" s="135"/>
      <c r="BB613" s="135"/>
      <c r="BC613" s="135"/>
      <c r="BD613" s="135"/>
      <c r="BE613" s="135"/>
      <c r="BF613" s="135"/>
      <c r="BG613" s="135"/>
      <c r="BH613" s="135"/>
      <c r="BI613" s="135"/>
      <c r="BJ613" s="135"/>
      <c r="BK613" s="135"/>
      <c r="BL613" s="135"/>
      <c r="BM613" s="135"/>
      <c r="BN613" s="135"/>
      <c r="BO613" s="135"/>
      <c r="BP613" s="135"/>
      <c r="BQ613" s="135"/>
      <c r="BR613" s="135"/>
      <c r="BS613" s="135"/>
      <c r="BV613" s="135"/>
      <c r="BW613" s="135"/>
      <c r="BX613" s="135"/>
      <c r="BY613" s="135"/>
      <c r="BZ613" s="135"/>
      <c r="CA613" s="135"/>
      <c r="CB613" s="135"/>
      <c r="CC613" s="135"/>
      <c r="CF613" s="135"/>
      <c r="CG613" s="135"/>
      <c r="CH613" s="135"/>
      <c r="CI613" s="135"/>
      <c r="CJ613" s="135"/>
      <c r="CK613" s="135"/>
      <c r="CL613" s="135"/>
      <c r="CM613" s="135"/>
      <c r="CN613" s="135"/>
      <c r="CO613" s="135"/>
      <c r="CP613" s="135"/>
      <c r="CQ613" s="135"/>
      <c r="CR613" s="135"/>
      <c r="CS613" s="135"/>
      <c r="CT613" s="135"/>
    </row>
    <row r="614" spans="49:98" x14ac:dyDescent="0.25">
      <c r="AW614" s="135"/>
      <c r="AX614" s="135"/>
      <c r="AY614" s="135"/>
      <c r="AZ614" s="135"/>
      <c r="BA614" s="135"/>
      <c r="BB614" s="135"/>
      <c r="BC614" s="135"/>
      <c r="BD614" s="135"/>
      <c r="BE614" s="135"/>
      <c r="BF614" s="135"/>
      <c r="BG614" s="135"/>
      <c r="BH614" s="135"/>
      <c r="BI614" s="135"/>
      <c r="BJ614" s="135"/>
      <c r="BK614" s="135"/>
      <c r="BL614" s="135"/>
      <c r="BM614" s="135"/>
    </row>
    <row r="615" spans="49:98" x14ac:dyDescent="0.25">
      <c r="AW615" s="135"/>
      <c r="AX615" s="135"/>
      <c r="AY615" s="135"/>
      <c r="AZ615" s="135"/>
      <c r="BA615" s="135"/>
      <c r="BB615" s="135"/>
      <c r="BC615" s="135"/>
      <c r="BD615" s="135"/>
      <c r="BE615" s="135"/>
      <c r="BF615" s="135"/>
      <c r="BG615" s="135"/>
      <c r="BH615" s="135"/>
      <c r="BI615" s="135"/>
      <c r="BJ615" s="135"/>
      <c r="BK615" s="135"/>
      <c r="BL615" s="135"/>
      <c r="BM615" s="135"/>
    </row>
    <row r="616" spans="49:98" x14ac:dyDescent="0.25">
      <c r="AW616" s="135"/>
      <c r="AX616" s="135"/>
      <c r="AY616" s="135"/>
      <c r="AZ616" s="135"/>
      <c r="BA616" s="135"/>
      <c r="BB616" s="135"/>
      <c r="BC616" s="135"/>
      <c r="BD616" s="135"/>
      <c r="BE616" s="135"/>
      <c r="BF616" s="135"/>
      <c r="BG616" s="135"/>
      <c r="BH616" s="135"/>
      <c r="BI616" s="135"/>
      <c r="BJ616" s="135"/>
      <c r="BK616" s="135"/>
      <c r="BL616" s="135"/>
      <c r="BM616" s="135"/>
    </row>
    <row r="617" spans="49:98" x14ac:dyDescent="0.25">
      <c r="AW617" s="135"/>
      <c r="AX617" s="135"/>
      <c r="AY617" s="135"/>
      <c r="AZ617" s="135"/>
      <c r="BA617" s="135"/>
      <c r="BB617" s="135"/>
      <c r="BC617" s="135"/>
      <c r="BD617" s="135"/>
      <c r="BE617" s="135"/>
      <c r="BF617" s="135"/>
      <c r="BG617" s="135"/>
      <c r="BH617" s="135"/>
      <c r="BI617" s="135"/>
      <c r="BJ617" s="135"/>
      <c r="BK617" s="135"/>
      <c r="BL617" s="135"/>
      <c r="BM617" s="135"/>
    </row>
    <row r="618" spans="49:98" x14ac:dyDescent="0.25">
      <c r="AW618" s="135"/>
      <c r="AX618" s="135"/>
      <c r="AY618" s="135"/>
      <c r="AZ618" s="135"/>
      <c r="BA618" s="135"/>
      <c r="BB618" s="135"/>
      <c r="BC618" s="135"/>
      <c r="BD618" s="135"/>
      <c r="BE618" s="135"/>
      <c r="BF618" s="135"/>
      <c r="BG618" s="135"/>
      <c r="BH618" s="135"/>
      <c r="BI618" s="135"/>
      <c r="BJ618" s="135"/>
      <c r="BK618" s="135"/>
      <c r="BL618" s="135"/>
      <c r="BM618" s="135"/>
    </row>
    <row r="619" spans="49:98" x14ac:dyDescent="0.25">
      <c r="AW619" s="135"/>
      <c r="AX619" s="135"/>
      <c r="AY619" s="135"/>
      <c r="AZ619" s="135"/>
      <c r="BA619" s="135"/>
      <c r="BB619" s="135"/>
      <c r="BC619" s="135"/>
      <c r="BD619" s="135"/>
      <c r="BE619" s="135"/>
      <c r="BF619" s="135"/>
      <c r="BG619" s="135"/>
      <c r="BH619" s="135"/>
      <c r="BI619" s="135"/>
      <c r="BJ619" s="135"/>
      <c r="BK619" s="135"/>
      <c r="BL619" s="135"/>
      <c r="BM619" s="135"/>
    </row>
    <row r="620" spans="49:98" x14ac:dyDescent="0.25">
      <c r="AW620" s="135"/>
      <c r="BA620" s="135"/>
      <c r="BB620" s="135"/>
      <c r="BC620" s="135"/>
      <c r="BD620" s="135"/>
      <c r="BE620" s="135"/>
      <c r="BF620" s="135"/>
      <c r="BG620" s="135"/>
      <c r="BH620" s="135"/>
      <c r="BI620" s="135"/>
      <c r="BJ620" s="135"/>
      <c r="BK620" s="135"/>
      <c r="BL620" s="135"/>
      <c r="BM620" s="135"/>
    </row>
    <row r="621" spans="49:98" x14ac:dyDescent="0.25">
      <c r="AW621" s="135"/>
      <c r="BA621" s="135"/>
      <c r="BB621" s="135"/>
      <c r="BC621" s="135"/>
      <c r="BD621" s="135"/>
      <c r="BE621" s="135"/>
      <c r="BF621" s="135"/>
      <c r="BG621" s="135"/>
      <c r="BH621" s="135"/>
      <c r="BI621" s="135"/>
      <c r="BJ621" s="135"/>
      <c r="BK621" s="135"/>
      <c r="BL621" s="135"/>
      <c r="BM621" s="135"/>
    </row>
    <row r="622" spans="49:98" x14ac:dyDescent="0.25">
      <c r="AW622" s="135"/>
      <c r="BA622" s="135"/>
      <c r="BB622" s="135"/>
      <c r="BC622" s="135"/>
      <c r="BD622" s="135"/>
      <c r="BE622" s="135"/>
      <c r="BF622" s="135"/>
      <c r="BG622" s="135"/>
      <c r="BH622" s="135"/>
      <c r="BI622" s="135"/>
      <c r="BJ622" s="135"/>
      <c r="BK622" s="135"/>
      <c r="BL622" s="135"/>
      <c r="BM622" s="135"/>
    </row>
    <row r="623" spans="49:98" x14ac:dyDescent="0.25">
      <c r="AW623" s="135"/>
      <c r="BA623" s="135"/>
      <c r="BB623" s="135"/>
      <c r="BC623" s="135"/>
      <c r="BD623" s="135"/>
      <c r="BE623" s="135"/>
      <c r="BF623" s="135"/>
      <c r="BG623" s="135"/>
      <c r="BH623" s="135"/>
      <c r="BI623" s="135"/>
      <c r="BJ623" s="135"/>
      <c r="BK623" s="135"/>
      <c r="BL623" s="135"/>
      <c r="BM623" s="135"/>
    </row>
    <row r="624" spans="49:98" x14ac:dyDescent="0.25">
      <c r="AW624" s="135"/>
      <c r="BA624" s="135"/>
      <c r="BB624" s="135"/>
      <c r="BC624" s="135"/>
      <c r="BD624" s="135"/>
      <c r="BE624" s="135"/>
      <c r="BF624" s="135"/>
      <c r="BG624" s="135"/>
      <c r="BH624" s="135"/>
      <c r="BI624" s="135"/>
      <c r="BJ624" s="135"/>
      <c r="BK624" s="135"/>
      <c r="BL624" s="135"/>
      <c r="BM624" s="135"/>
    </row>
    <row r="625" spans="49:65" x14ac:dyDescent="0.25">
      <c r="AW625" s="135"/>
      <c r="BA625" s="135"/>
      <c r="BB625" s="135"/>
      <c r="BC625" s="135"/>
      <c r="BD625" s="135"/>
      <c r="BE625" s="135"/>
      <c r="BF625" s="135"/>
      <c r="BG625" s="135"/>
      <c r="BH625" s="135"/>
      <c r="BI625" s="135"/>
      <c r="BJ625" s="135"/>
      <c r="BK625" s="135"/>
      <c r="BL625" s="135"/>
      <c r="BM625" s="135"/>
    </row>
    <row r="626" spans="49:65" x14ac:dyDescent="0.25">
      <c r="AW626" s="135"/>
      <c r="BA626" s="135"/>
      <c r="BB626" s="135"/>
      <c r="BC626" s="135"/>
      <c r="BD626" s="135"/>
      <c r="BE626" s="135"/>
      <c r="BF626" s="135"/>
      <c r="BG626" s="135"/>
      <c r="BH626" s="135"/>
      <c r="BI626" s="135"/>
      <c r="BK626" s="135"/>
      <c r="BL626" s="135"/>
      <c r="BM626" s="135"/>
    </row>
    <row r="627" spans="49:65" x14ac:dyDescent="0.25">
      <c r="BL627" s="135"/>
      <c r="BM627" s="135"/>
    </row>
  </sheetData>
  <mergeCells count="137">
    <mergeCell ref="AE207:AE241"/>
    <mergeCell ref="AQ207:AQ241"/>
    <mergeCell ref="AR207:AR241"/>
    <mergeCell ref="AS207:AS241"/>
    <mergeCell ref="Y65:Z65"/>
    <mergeCell ref="AM65:AN65"/>
    <mergeCell ref="O172:O206"/>
    <mergeCell ref="P172:P206"/>
    <mergeCell ref="Q172:Q206"/>
    <mergeCell ref="AC172:AC206"/>
    <mergeCell ref="AD172:AD206"/>
    <mergeCell ref="AE172:AE206"/>
    <mergeCell ref="O102:O136"/>
    <mergeCell ref="P102:P136"/>
    <mergeCell ref="Q102:Q136"/>
    <mergeCell ref="AC102:AC136"/>
    <mergeCell ref="AD102:AD136"/>
    <mergeCell ref="AE102:AE136"/>
    <mergeCell ref="O137:O171"/>
    <mergeCell ref="P137:P171"/>
    <mergeCell ref="Q137:Q171"/>
    <mergeCell ref="AC137:AC171"/>
    <mergeCell ref="AD137:AD171"/>
    <mergeCell ref="AE137:AE171"/>
    <mergeCell ref="O455:AT457"/>
    <mergeCell ref="O471:V471"/>
    <mergeCell ref="Z471:AG471"/>
    <mergeCell ref="AK471:AR471"/>
    <mergeCell ref="R472:AO472"/>
    <mergeCell ref="O417:O451"/>
    <mergeCell ref="P417:P451"/>
    <mergeCell ref="Q417:Q451"/>
    <mergeCell ref="AC417:AC451"/>
    <mergeCell ref="AD417:AD451"/>
    <mergeCell ref="AE417:AE451"/>
    <mergeCell ref="AQ417:AQ451"/>
    <mergeCell ref="AR417:AR451"/>
    <mergeCell ref="AS417:AS451"/>
    <mergeCell ref="S458:T458"/>
    <mergeCell ref="U458:V458"/>
    <mergeCell ref="W458:X458"/>
    <mergeCell ref="AD458:AE458"/>
    <mergeCell ref="AF458:AG458"/>
    <mergeCell ref="AH458:AI458"/>
    <mergeCell ref="AO458:AP458"/>
    <mergeCell ref="AQ458:AR458"/>
    <mergeCell ref="AS458:AT458"/>
    <mergeCell ref="BR7:BT7"/>
    <mergeCell ref="B2:BK6"/>
    <mergeCell ref="P67:P101"/>
    <mergeCell ref="Q67:Q101"/>
    <mergeCell ref="AC67:AC101"/>
    <mergeCell ref="AD67:AD101"/>
    <mergeCell ref="AE67:AE101"/>
    <mergeCell ref="AQ67:AQ101"/>
    <mergeCell ref="O452:V452"/>
    <mergeCell ref="AC452:AJ452"/>
    <mergeCell ref="AQ452:AX452"/>
    <mergeCell ref="AZ61:BE62"/>
    <mergeCell ref="O57:AT62"/>
    <mergeCell ref="S65:T65"/>
    <mergeCell ref="U65:V65"/>
    <mergeCell ref="W65:X65"/>
    <mergeCell ref="AG65:AH65"/>
    <mergeCell ref="AI65:AJ65"/>
    <mergeCell ref="AK65:AL65"/>
    <mergeCell ref="AU65:AV65"/>
    <mergeCell ref="AW65:AX65"/>
    <mergeCell ref="AY65:AZ65"/>
    <mergeCell ref="AR67:AR101"/>
    <mergeCell ref="AS67:AS101"/>
    <mergeCell ref="AQ137:AQ171"/>
    <mergeCell ref="AR137:AR171"/>
    <mergeCell ref="AS137:AS171"/>
    <mergeCell ref="AQ102:AQ136"/>
    <mergeCell ref="AR102:AR136"/>
    <mergeCell ref="AS102:AS136"/>
    <mergeCell ref="O67:O101"/>
    <mergeCell ref="O242:O276"/>
    <mergeCell ref="P242:P276"/>
    <mergeCell ref="Q242:Q276"/>
    <mergeCell ref="AC242:AC276"/>
    <mergeCell ref="AD242:AD276"/>
    <mergeCell ref="AE242:AE276"/>
    <mergeCell ref="AQ242:AQ276"/>
    <mergeCell ref="AR242:AR276"/>
    <mergeCell ref="AS242:AS276"/>
    <mergeCell ref="AQ172:AQ206"/>
    <mergeCell ref="AR172:AR206"/>
    <mergeCell ref="AS172:AS206"/>
    <mergeCell ref="O207:O241"/>
    <mergeCell ref="P207:P241"/>
    <mergeCell ref="Q207:Q241"/>
    <mergeCell ref="AC207:AC241"/>
    <mergeCell ref="AD207:AD241"/>
    <mergeCell ref="O277:O311"/>
    <mergeCell ref="P277:P311"/>
    <mergeCell ref="Q277:Q311"/>
    <mergeCell ref="AC277:AC311"/>
    <mergeCell ref="AD277:AD311"/>
    <mergeCell ref="AE277:AE311"/>
    <mergeCell ref="AQ277:AQ311"/>
    <mergeCell ref="AR277:AR311"/>
    <mergeCell ref="AS277:AS311"/>
    <mergeCell ref="O312:O346"/>
    <mergeCell ref="P312:P346"/>
    <mergeCell ref="Q312:Q346"/>
    <mergeCell ref="AC312:AC346"/>
    <mergeCell ref="AD312:AD346"/>
    <mergeCell ref="AE312:AE346"/>
    <mergeCell ref="AQ312:AQ346"/>
    <mergeCell ref="AR312:AR346"/>
    <mergeCell ref="AS312:AS346"/>
    <mergeCell ref="BA65:BB65"/>
    <mergeCell ref="AQ63:BB64"/>
    <mergeCell ref="O63:Z64"/>
    <mergeCell ref="AC63:AN64"/>
    <mergeCell ref="N453:AO453"/>
    <mergeCell ref="AR453:AW453"/>
    <mergeCell ref="AR347:AR381"/>
    <mergeCell ref="AS347:AS381"/>
    <mergeCell ref="AD382:AD416"/>
    <mergeCell ref="AE382:AE416"/>
    <mergeCell ref="AQ382:AQ416"/>
    <mergeCell ref="AR382:AR416"/>
    <mergeCell ref="AS382:AS416"/>
    <mergeCell ref="O347:O381"/>
    <mergeCell ref="P347:P381"/>
    <mergeCell ref="Q347:Q381"/>
    <mergeCell ref="AC347:AC381"/>
    <mergeCell ref="AD347:AD381"/>
    <mergeCell ref="AE347:AE381"/>
    <mergeCell ref="AQ347:AQ381"/>
    <mergeCell ref="O382:O416"/>
    <mergeCell ref="P382:P416"/>
    <mergeCell ref="Q382:Q416"/>
    <mergeCell ref="AC382:AC41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ED75-CB4C-4F3F-8428-4787DFB76D42}">
  <sheetPr codeName="Sheet7"/>
  <dimension ref="B3:BS42"/>
  <sheetViews>
    <sheetView zoomScale="55" zoomScaleNormal="55" workbookViewId="0">
      <selection activeCell="V22" sqref="V22"/>
    </sheetView>
  </sheetViews>
  <sheetFormatPr defaultRowHeight="15" x14ac:dyDescent="0.25"/>
  <cols>
    <col min="7" max="7" width="12" bestFit="1" customWidth="1"/>
    <col min="10" max="10" width="11.85546875" bestFit="1" customWidth="1"/>
    <col min="11" max="11" width="11" customWidth="1"/>
    <col min="12" max="12" width="13.140625" customWidth="1"/>
    <col min="13" max="13" width="16.42578125" customWidth="1"/>
    <col min="15" max="15" width="11.42578125" bestFit="1" customWidth="1"/>
    <col min="16" max="16" width="11.85546875" bestFit="1" customWidth="1"/>
    <col min="17" max="17" width="10.42578125" bestFit="1" customWidth="1"/>
    <col min="55" max="55" width="12" bestFit="1" customWidth="1"/>
    <col min="64" max="64" width="10" bestFit="1" customWidth="1"/>
  </cols>
  <sheetData>
    <row r="3" spans="2:71" ht="60" x14ac:dyDescent="0.25">
      <c r="B3" s="40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1" t="s">
        <v>9</v>
      </c>
      <c r="L3" s="41" t="s">
        <v>10</v>
      </c>
      <c r="M3" s="41" t="s">
        <v>11</v>
      </c>
      <c r="N3" s="41" t="s">
        <v>37</v>
      </c>
      <c r="O3" s="41" t="s">
        <v>36</v>
      </c>
      <c r="P3" s="41" t="s">
        <v>43</v>
      </c>
      <c r="Q3" s="41" t="s">
        <v>42</v>
      </c>
      <c r="R3" s="41" t="s">
        <v>28</v>
      </c>
      <c r="S3" s="41" t="s">
        <v>29</v>
      </c>
      <c r="T3" s="48" t="s">
        <v>30</v>
      </c>
      <c r="U3" s="41" t="s">
        <v>13</v>
      </c>
      <c r="V3" s="41" t="s">
        <v>38</v>
      </c>
      <c r="W3" s="41" t="s">
        <v>14</v>
      </c>
      <c r="X3" s="41" t="s">
        <v>15</v>
      </c>
      <c r="Y3" s="41" t="s">
        <v>16</v>
      </c>
      <c r="Z3" s="41" t="s">
        <v>25</v>
      </c>
      <c r="AA3" s="41" t="s">
        <v>27</v>
      </c>
      <c r="AB3" s="41" t="s">
        <v>26</v>
      </c>
      <c r="AC3" s="41" t="s">
        <v>40</v>
      </c>
      <c r="AD3" s="41" t="s">
        <v>31</v>
      </c>
      <c r="AE3" s="41" t="s">
        <v>32</v>
      </c>
      <c r="AF3" s="41" t="s">
        <v>33</v>
      </c>
      <c r="AG3" s="41" t="s">
        <v>34</v>
      </c>
      <c r="AH3" s="41" t="s">
        <v>41</v>
      </c>
      <c r="AI3" s="41" t="s">
        <v>22</v>
      </c>
      <c r="AJ3" s="41" t="s">
        <v>39</v>
      </c>
      <c r="AK3" s="41" t="s">
        <v>17</v>
      </c>
      <c r="AL3" s="41" t="s">
        <v>23</v>
      </c>
      <c r="AM3" s="41" t="s">
        <v>24</v>
      </c>
      <c r="AN3" s="41" t="s">
        <v>12</v>
      </c>
      <c r="AO3" s="41" t="s">
        <v>20</v>
      </c>
      <c r="AP3" s="41" t="s">
        <v>21</v>
      </c>
      <c r="AQ3" s="41" t="s">
        <v>35</v>
      </c>
      <c r="AR3" s="41" t="s">
        <v>18</v>
      </c>
      <c r="AS3" s="41" t="s">
        <v>19</v>
      </c>
      <c r="AT3" s="41" t="s">
        <v>44</v>
      </c>
      <c r="AU3" s="41" t="s">
        <v>45</v>
      </c>
      <c r="AV3" s="41" t="s">
        <v>59</v>
      </c>
      <c r="AW3" s="49" t="s">
        <v>46</v>
      </c>
      <c r="AX3" s="51" t="s">
        <v>47</v>
      </c>
      <c r="AY3" s="51" t="s">
        <v>290</v>
      </c>
      <c r="AZ3" s="51" t="s">
        <v>49</v>
      </c>
      <c r="BA3" s="51" t="s">
        <v>50</v>
      </c>
      <c r="BB3" s="51" t="s">
        <v>51</v>
      </c>
      <c r="BC3" s="51" t="s">
        <v>52</v>
      </c>
      <c r="BD3" s="51" t="s">
        <v>53</v>
      </c>
      <c r="BE3" s="51" t="s">
        <v>54</v>
      </c>
      <c r="BF3" s="54" t="s">
        <v>55</v>
      </c>
      <c r="BG3" s="51" t="s">
        <v>56</v>
      </c>
      <c r="BH3" s="51" t="s">
        <v>57</v>
      </c>
      <c r="BI3" s="51" t="s">
        <v>58</v>
      </c>
    </row>
    <row r="4" spans="2:71" x14ac:dyDescent="0.25">
      <c r="B4">
        <v>1</v>
      </c>
      <c r="C4">
        <v>9.8000000000000007</v>
      </c>
      <c r="D4">
        <v>1</v>
      </c>
      <c r="E4">
        <v>0.127</v>
      </c>
      <c r="F4">
        <v>5.3848000000000004E-3</v>
      </c>
      <c r="G4">
        <v>0</v>
      </c>
      <c r="H4">
        <v>6.7500000000000001E-5</v>
      </c>
      <c r="I4">
        <v>31</v>
      </c>
      <c r="J4">
        <v>5.1941971651335063E-4</v>
      </c>
      <c r="K4">
        <v>0.3044</v>
      </c>
      <c r="L4">
        <v>1071</v>
      </c>
      <c r="M4">
        <v>73.842879600000003</v>
      </c>
      <c r="N4">
        <v>1.2661265000000001E-2</v>
      </c>
      <c r="O4">
        <v>5.1941971651335063E-4</v>
      </c>
      <c r="P4">
        <v>586.03859330429555</v>
      </c>
      <c r="Q4">
        <v>6.2246418602113069E-5</v>
      </c>
      <c r="R4">
        <v>4.1024314435670575E-2</v>
      </c>
      <c r="S4">
        <v>7.0691174999999995E-2</v>
      </c>
      <c r="T4">
        <v>26.352373085419003</v>
      </c>
      <c r="U4">
        <v>1.352237164483986E-3</v>
      </c>
      <c r="V4">
        <v>0</v>
      </c>
      <c r="W4">
        <v>9.8527960611872571E-3</v>
      </c>
      <c r="X4">
        <v>2.8892588039239029</v>
      </c>
      <c r="Y4" t="s">
        <v>302</v>
      </c>
      <c r="Z4">
        <v>1.7388042249464599</v>
      </c>
      <c r="AA4">
        <v>0.94169891806075245</v>
      </c>
      <c r="AB4">
        <v>1.5849835004858099</v>
      </c>
      <c r="AC4">
        <v>1.7388042249464599</v>
      </c>
      <c r="AD4">
        <v>1</v>
      </c>
      <c r="AE4">
        <v>0</v>
      </c>
      <c r="AF4">
        <v>0</v>
      </c>
      <c r="AG4">
        <v>0</v>
      </c>
      <c r="AH4">
        <v>0</v>
      </c>
      <c r="AI4">
        <v>0.20835484519348255</v>
      </c>
      <c r="AJ4">
        <v>1.7388042249464599</v>
      </c>
      <c r="AK4">
        <v>0.3307490660017588</v>
      </c>
      <c r="AL4">
        <v>1</v>
      </c>
      <c r="AM4">
        <v>-90</v>
      </c>
      <c r="AN4">
        <v>49052.02053402704</v>
      </c>
      <c r="AO4">
        <v>2.586460627484834E-2</v>
      </c>
      <c r="AP4">
        <v>2.099996216031701E-2</v>
      </c>
      <c r="AQ4">
        <v>0.3044</v>
      </c>
      <c r="AR4">
        <v>5.2167433083582868E-5</v>
      </c>
      <c r="AS4">
        <v>5743.1782143820965</v>
      </c>
      <c r="AT4">
        <v>5743.1782665495293</v>
      </c>
      <c r="AU4">
        <v>0.25389155321848833</v>
      </c>
      <c r="AV4">
        <v>41.64887817306726</v>
      </c>
      <c r="AW4">
        <v>1071</v>
      </c>
      <c r="AX4">
        <v>4.0860122298546922E-2</v>
      </c>
      <c r="AY4">
        <v>17024.857896646761</v>
      </c>
      <c r="AZ4">
        <v>25.93571364111779</v>
      </c>
      <c r="BA4">
        <v>420.58425770321384</v>
      </c>
      <c r="BB4">
        <v>135.3159386346212</v>
      </c>
      <c r="BC4">
        <v>10.408611927770007</v>
      </c>
      <c r="BD4">
        <v>137.21295070092575</v>
      </c>
      <c r="BE4">
        <v>0</v>
      </c>
      <c r="BF4">
        <v>31</v>
      </c>
      <c r="BG4">
        <v>305.14999999999998</v>
      </c>
      <c r="BH4">
        <v>87.800000000000011</v>
      </c>
      <c r="BI4">
        <v>-6737.0767668610415</v>
      </c>
    </row>
    <row r="5" spans="2:71" x14ac:dyDescent="0.25">
      <c r="B5">
        <v>35</v>
      </c>
      <c r="C5">
        <v>9.8000000000000007</v>
      </c>
      <c r="D5">
        <v>1</v>
      </c>
      <c r="E5">
        <v>0.127</v>
      </c>
      <c r="F5">
        <v>5.3848000000000004E-3</v>
      </c>
      <c r="G5">
        <v>1700</v>
      </c>
      <c r="H5">
        <v>6.7500000000000001E-5</v>
      </c>
      <c r="I5">
        <v>31</v>
      </c>
      <c r="J5">
        <v>3.8430836650373088E-4</v>
      </c>
      <c r="K5">
        <v>0.3044</v>
      </c>
      <c r="L5">
        <v>1071</v>
      </c>
      <c r="M5">
        <v>73.842879600000003</v>
      </c>
      <c r="N5">
        <v>1.2661265000000001E-2</v>
      </c>
      <c r="O5">
        <v>3.8430836650373088E-4</v>
      </c>
      <c r="P5">
        <v>792.07226938434314</v>
      </c>
      <c r="Q5">
        <v>8.0360517747302276E-5</v>
      </c>
      <c r="R5">
        <v>3.0353078187979703E-2</v>
      </c>
      <c r="S5">
        <v>6.8164299126267952E-2</v>
      </c>
      <c r="T5">
        <v>26.593272703994856</v>
      </c>
      <c r="U5">
        <v>7.4024534427575856E-4</v>
      </c>
      <c r="V5">
        <v>0</v>
      </c>
      <c r="W5">
        <v>9.8527960611872571E-3</v>
      </c>
      <c r="X5">
        <v>2.8892588039239029</v>
      </c>
      <c r="Y5" t="s">
        <v>302</v>
      </c>
      <c r="Z5">
        <v>1.8321636658224307</v>
      </c>
      <c r="AA5">
        <v>0.95156637394243826</v>
      </c>
      <c r="AB5">
        <v>1.6442236325922575</v>
      </c>
      <c r="AC5">
        <v>1.8321636658224307</v>
      </c>
      <c r="AD5">
        <v>1</v>
      </c>
      <c r="AE5">
        <v>0</v>
      </c>
      <c r="AF5">
        <v>0</v>
      </c>
      <c r="AG5">
        <v>0</v>
      </c>
      <c r="AH5">
        <v>0</v>
      </c>
      <c r="AI5">
        <v>0.20496537473996365</v>
      </c>
      <c r="AJ5">
        <v>1.8321636658224307</v>
      </c>
      <c r="AK5">
        <v>0.29790066141650234</v>
      </c>
      <c r="AL5">
        <v>1</v>
      </c>
      <c r="AM5">
        <v>-90</v>
      </c>
      <c r="AN5">
        <v>37995.183319273645</v>
      </c>
      <c r="AO5">
        <v>2.7309750919249417E-2</v>
      </c>
      <c r="AP5">
        <v>2.2248585647957342E-2</v>
      </c>
      <c r="AQ5">
        <v>0.3044</v>
      </c>
      <c r="AR5">
        <v>3.0153251626159685E-5</v>
      </c>
      <c r="AS5">
        <v>7762.3082399665636</v>
      </c>
      <c r="AT5">
        <v>7762.3082701198155</v>
      </c>
      <c r="AU5">
        <v>0.34315224285132173</v>
      </c>
      <c r="AV5">
        <v>56.291380221816524</v>
      </c>
      <c r="AW5">
        <v>2684.2828630766553</v>
      </c>
      <c r="AX5">
        <v>5.5691327172275013E-2</v>
      </c>
      <c r="AY5">
        <v>11064.508936235519</v>
      </c>
      <c r="AZ5">
        <v>15.965675660503692</v>
      </c>
      <c r="BA5">
        <v>296.4128707069969</v>
      </c>
      <c r="BB5">
        <v>129.98130835131195</v>
      </c>
      <c r="BC5">
        <v>7.6366856011742472</v>
      </c>
      <c r="BD5">
        <v>132.56688846442086</v>
      </c>
      <c r="BE5">
        <v>-0.48641877824470336</v>
      </c>
      <c r="BF5">
        <v>48.366844493003782</v>
      </c>
      <c r="BG5">
        <v>322.51684449300376</v>
      </c>
      <c r="BH5">
        <v>119.06032008740681</v>
      </c>
      <c r="BI5">
        <v>-2570.3356181474319</v>
      </c>
    </row>
    <row r="6" spans="2:71" x14ac:dyDescent="0.25">
      <c r="B6" s="7">
        <v>1</v>
      </c>
      <c r="C6" s="4">
        <f>'Injection Well'!D14</f>
        <v>9.8000000000000007</v>
      </c>
      <c r="D6" s="4">
        <v>1</v>
      </c>
      <c r="E6" s="4">
        <v>0.127</v>
      </c>
      <c r="F6" s="44">
        <v>5.3848000000000004E-3</v>
      </c>
      <c r="G6" s="45">
        <v>0</v>
      </c>
      <c r="H6" s="4">
        <v>6.7500000000000001E-5</v>
      </c>
      <c r="I6" s="46">
        <v>40</v>
      </c>
      <c r="J6" s="4">
        <v>1.3983548240429065E-3</v>
      </c>
      <c r="K6" s="4">
        <v>0.625</v>
      </c>
      <c r="L6" s="4">
        <v>1071</v>
      </c>
      <c r="M6" s="4">
        <v>73.842879600000003</v>
      </c>
      <c r="N6" s="4">
        <v>1.2661265000000001E-2</v>
      </c>
      <c r="O6" s="47">
        <v>1.3983548240429065E-3</v>
      </c>
      <c r="P6" s="43">
        <v>446.95379831637268</v>
      </c>
      <c r="Q6" s="207">
        <v>5.1208224520005975E-5</v>
      </c>
      <c r="R6" s="42">
        <v>0.11044353183057982</v>
      </c>
      <c r="S6" s="42">
        <v>6.938167499999999E-2</v>
      </c>
      <c r="T6" s="42">
        <v>54.36072055369457</v>
      </c>
      <c r="U6" s="42">
        <v>9.8005573864794297E-3</v>
      </c>
      <c r="V6" s="42">
        <v>0</v>
      </c>
      <c r="W6" s="42">
        <v>9.8527960611872571E-3</v>
      </c>
      <c r="X6" s="42">
        <v>2.8892588039239029</v>
      </c>
      <c r="Y6" s="42" t="s">
        <v>302</v>
      </c>
      <c r="Z6" s="42">
        <v>1.4641497859459345</v>
      </c>
      <c r="AA6" s="42">
        <v>0.90997748637878961</v>
      </c>
      <c r="AB6" s="42">
        <v>1.4048782632610053</v>
      </c>
      <c r="AC6" s="42">
        <v>1.4641497859459345</v>
      </c>
      <c r="AD6" s="42">
        <v>1</v>
      </c>
      <c r="AE6" s="42">
        <v>0</v>
      </c>
      <c r="AF6" s="42">
        <v>0</v>
      </c>
      <c r="AG6" s="42">
        <v>0</v>
      </c>
      <c r="AH6" s="42">
        <v>0</v>
      </c>
      <c r="AI6" s="42">
        <v>0.22037626500578841</v>
      </c>
      <c r="AJ6" s="42">
        <v>1.4641497859459345</v>
      </c>
      <c r="AK6" s="42">
        <v>0.46647565515460604</v>
      </c>
      <c r="AL6" s="42">
        <v>1</v>
      </c>
      <c r="AM6" s="42">
        <v>-90</v>
      </c>
      <c r="AN6" s="42">
        <v>122424.10037175182</v>
      </c>
      <c r="AO6" s="42">
        <v>2.1526466113695766E-2</v>
      </c>
      <c r="AP6" s="42">
        <v>1.7268894806560516E-2</v>
      </c>
      <c r="AQ6" s="42">
        <v>0.625</v>
      </c>
      <c r="AR6" s="42">
        <v>6.4609980983085192E-4</v>
      </c>
      <c r="AS6" s="42">
        <v>4380.147223500453</v>
      </c>
      <c r="AT6" s="42">
        <v>4380.1478696002632</v>
      </c>
      <c r="AU6" s="42">
        <v>0.19363538694535365</v>
      </c>
      <c r="AV6" s="42">
        <v>31.764336145289704</v>
      </c>
      <c r="AW6" s="50">
        <v>1071</v>
      </c>
      <c r="AX6" s="52">
        <v>5.5754882308466161E-2</v>
      </c>
      <c r="AY6" s="52">
        <v>16123.977605544564</v>
      </c>
      <c r="AZ6" s="52">
        <v>14.809111439105273</v>
      </c>
      <c r="BA6" s="52">
        <v>738.94185887079766</v>
      </c>
      <c r="BB6" s="5">
        <v>324.40642814283882</v>
      </c>
      <c r="BC6" s="5">
        <v>7.627980523280864</v>
      </c>
      <c r="BD6" s="5">
        <v>326.99495892896209</v>
      </c>
      <c r="BE6" s="5">
        <v>0</v>
      </c>
      <c r="BF6" s="53">
        <v>40</v>
      </c>
      <c r="BG6" s="5">
        <v>314.14999999999998</v>
      </c>
      <c r="BH6" s="5">
        <v>104</v>
      </c>
      <c r="BI6" s="5">
        <v>77596.642226683238</v>
      </c>
    </row>
    <row r="7" spans="2:71" x14ac:dyDescent="0.25">
      <c r="B7" s="7">
        <v>35</v>
      </c>
      <c r="C7" s="4">
        <f>'Injection Well'!D48</f>
        <v>9.8000000000000007</v>
      </c>
      <c r="D7" s="4">
        <v>1</v>
      </c>
      <c r="E7" s="4">
        <v>0.127</v>
      </c>
      <c r="F7" s="44">
        <v>5.3848000000000004E-3</v>
      </c>
      <c r="G7" s="45">
        <v>1700</v>
      </c>
      <c r="H7" s="4">
        <v>6.7500000000000001E-5</v>
      </c>
      <c r="I7" s="46">
        <v>40</v>
      </c>
      <c r="J7" s="4">
        <v>7.9884862061009522E-4</v>
      </c>
      <c r="K7" s="4">
        <v>0.625</v>
      </c>
      <c r="L7" s="4">
        <v>1071</v>
      </c>
      <c r="M7" s="4">
        <v>73.842879600000003</v>
      </c>
      <c r="N7" s="4">
        <v>1.2661265000000001E-2</v>
      </c>
      <c r="O7" s="47">
        <v>7.9884862061009522E-4</v>
      </c>
      <c r="P7" s="43">
        <v>782.37601452284684</v>
      </c>
      <c r="Q7" s="207">
        <v>7.9560836992763622E-5</v>
      </c>
      <c r="R7" s="42">
        <v>6.3093902592678941E-2</v>
      </c>
      <c r="S7" s="42">
        <v>6.81494270902398E-2</v>
      </c>
      <c r="T7" s="42">
        <v>54.604803356876381</v>
      </c>
      <c r="U7" s="42">
        <v>3.1984899119190564E-3</v>
      </c>
      <c r="V7" s="42">
        <v>0</v>
      </c>
      <c r="W7" s="42">
        <v>9.8527960611872571E-3</v>
      </c>
      <c r="X7" s="42">
        <v>2.8892588039239029</v>
      </c>
      <c r="Y7" s="42" t="s">
        <v>302</v>
      </c>
      <c r="Z7" s="42">
        <v>1.613603588256997</v>
      </c>
      <c r="AA7" s="42">
        <v>0.92777729021770372</v>
      </c>
      <c r="AB7" s="42">
        <v>1.5040238241744608</v>
      </c>
      <c r="AC7" s="42">
        <v>1.613603588256997</v>
      </c>
      <c r="AD7" s="42">
        <v>1</v>
      </c>
      <c r="AE7" s="42">
        <v>0</v>
      </c>
      <c r="AF7" s="42">
        <v>0</v>
      </c>
      <c r="AG7" s="42">
        <v>0</v>
      </c>
      <c r="AH7" s="42">
        <v>0</v>
      </c>
      <c r="AI7" s="42">
        <v>0.21343143068441706</v>
      </c>
      <c r="AJ7" s="42">
        <v>1.613603588256997</v>
      </c>
      <c r="AK7" s="42">
        <v>0.38406638534708881</v>
      </c>
      <c r="AL7" s="42">
        <v>1</v>
      </c>
      <c r="AM7" s="42">
        <v>-90</v>
      </c>
      <c r="AN7" s="42">
        <v>78796.566947462052</v>
      </c>
      <c r="AO7" s="42">
        <v>2.3440852536465974E-2</v>
      </c>
      <c r="AP7" s="42">
        <v>1.8935697635413685E-2</v>
      </c>
      <c r="AQ7" s="42">
        <v>0.625</v>
      </c>
      <c r="AR7" s="42">
        <v>2.2961194924179772E-4</v>
      </c>
      <c r="AS7" s="42">
        <v>7667.2849423238995</v>
      </c>
      <c r="AT7" s="42">
        <v>7667.2851719358487</v>
      </c>
      <c r="AU7" s="42">
        <v>0.33895150923835404</v>
      </c>
      <c r="AV7" s="42">
        <v>55.602283478478071</v>
      </c>
      <c r="AW7" s="50">
        <v>2656.681761282759</v>
      </c>
      <c r="AX7" s="52">
        <v>5.6098476739638359E-2</v>
      </c>
      <c r="AY7" s="52">
        <v>11126.509770320308</v>
      </c>
      <c r="AZ7" s="52">
        <v>15.780008327915118</v>
      </c>
      <c r="BA7" s="52">
        <v>529.41474978869485</v>
      </c>
      <c r="BB7" s="5">
        <v>233.85323643025637</v>
      </c>
      <c r="BC7" s="5">
        <v>7.5812603308404629</v>
      </c>
      <c r="BD7" s="5">
        <v>236.4577192680423</v>
      </c>
      <c r="BE7" s="5">
        <v>-0.48761318051399732</v>
      </c>
      <c r="BF7" s="53">
        <v>48.469057799039177</v>
      </c>
      <c r="BG7" s="5">
        <v>322.61905779903918</v>
      </c>
      <c r="BH7" s="5">
        <v>119.24430403827057</v>
      </c>
      <c r="BI7" s="5">
        <v>-4596.2374103797192</v>
      </c>
    </row>
    <row r="8" spans="2:71" x14ac:dyDescent="0.25">
      <c r="B8">
        <v>1</v>
      </c>
      <c r="C8">
        <v>9.8000000000000007</v>
      </c>
      <c r="D8">
        <v>1</v>
      </c>
      <c r="E8">
        <v>0.127</v>
      </c>
      <c r="F8">
        <v>5.3848000000000004E-3</v>
      </c>
      <c r="G8">
        <v>0</v>
      </c>
      <c r="H8">
        <v>6.7500000000000001E-5</v>
      </c>
      <c r="I8">
        <v>31</v>
      </c>
      <c r="J8">
        <v>3.4146763046353891E-3</v>
      </c>
      <c r="K8">
        <v>0.7</v>
      </c>
      <c r="L8">
        <v>2682.6675463492252</v>
      </c>
      <c r="M8">
        <v>184.96348891866782</v>
      </c>
      <c r="N8">
        <v>1.2661265000000001E-2</v>
      </c>
      <c r="O8">
        <v>3.4146763046353891E-3</v>
      </c>
      <c r="P8">
        <v>204.99746902795937</v>
      </c>
      <c r="Q8">
        <v>2.3760984607369811E-5</v>
      </c>
      <c r="R8">
        <v>0.26969471886382512</v>
      </c>
      <c r="S8">
        <v>6.81691933485397E-2</v>
      </c>
      <c r="T8">
        <v>61.15294599727833</v>
      </c>
      <c r="U8">
        <v>5.8440656743562323E-2</v>
      </c>
      <c r="V8">
        <v>0</v>
      </c>
      <c r="W8">
        <v>9.8527960611872571E-3</v>
      </c>
      <c r="X8">
        <v>2.8892588039239029</v>
      </c>
      <c r="Y8" t="s">
        <v>303</v>
      </c>
      <c r="Z8">
        <v>1.2539355238627516</v>
      </c>
      <c r="AA8">
        <v>0.8822976348814181</v>
      </c>
      <c r="AB8">
        <v>1.2601229360377808</v>
      </c>
      <c r="AC8">
        <v>1.2601229360377808</v>
      </c>
      <c r="AD8">
        <v>1</v>
      </c>
      <c r="AE8">
        <v>0</v>
      </c>
      <c r="AF8">
        <v>0</v>
      </c>
      <c r="AG8">
        <v>0</v>
      </c>
      <c r="AH8">
        <v>0</v>
      </c>
      <c r="AI8">
        <v>0.23112147977891359</v>
      </c>
      <c r="AJ8">
        <v>1.2601229360377808</v>
      </c>
      <c r="AK8">
        <v>0.62975868731865037</v>
      </c>
      <c r="AL8">
        <v>1</v>
      </c>
      <c r="AM8">
        <v>90</v>
      </c>
      <c r="AN8">
        <v>295501.86714645609</v>
      </c>
      <c r="AO8">
        <v>1.8289855527997678E-2</v>
      </c>
      <c r="AP8">
        <v>1.4515616699636885E-2</v>
      </c>
      <c r="AQ8">
        <v>0.7</v>
      </c>
      <c r="AR8">
        <v>3.6662281089876298E-3</v>
      </c>
      <c r="AS8">
        <v>2008.9751964740019</v>
      </c>
      <c r="AT8">
        <v>2008.978862702111</v>
      </c>
      <c r="AU8">
        <v>8.8811933072903568E-2</v>
      </c>
      <c r="AV8">
        <v>14.568887125145247</v>
      </c>
      <c r="AW8">
        <v>2682.6675463492252</v>
      </c>
      <c r="AX8">
        <v>5.6454841470598621E-2</v>
      </c>
      <c r="AY8">
        <v>3145.8583919930697</v>
      </c>
      <c r="AZ8">
        <v>1.3240439771324342</v>
      </c>
      <c r="BA8">
        <v>595.3148862643277</v>
      </c>
      <c r="BB8">
        <v>264.63313015070918</v>
      </c>
      <c r="BC8">
        <v>7.5334044919475893</v>
      </c>
      <c r="BD8">
        <v>267.25415792660607</v>
      </c>
      <c r="BE8">
        <v>0</v>
      </c>
      <c r="BF8">
        <v>48.333207226531286</v>
      </c>
      <c r="BG8">
        <v>322.48320722653125</v>
      </c>
      <c r="BH8">
        <v>118.99977300775629</v>
      </c>
      <c r="BI8">
        <v>1834.8063620969017</v>
      </c>
    </row>
    <row r="9" spans="2:71" x14ac:dyDescent="0.25">
      <c r="B9">
        <v>35</v>
      </c>
      <c r="C9">
        <v>9.8000000000000007</v>
      </c>
      <c r="D9">
        <v>1</v>
      </c>
      <c r="E9">
        <v>0.127</v>
      </c>
      <c r="F9">
        <v>5.3848000000000004E-3</v>
      </c>
      <c r="G9">
        <v>1700</v>
      </c>
      <c r="H9">
        <v>6.7500000000000001E-5</v>
      </c>
      <c r="I9">
        <v>31</v>
      </c>
      <c r="J9">
        <v>3.7112368052810837E-3</v>
      </c>
      <c r="K9">
        <v>0.7</v>
      </c>
      <c r="L9">
        <v>2202.9689398174992</v>
      </c>
      <c r="M9">
        <v>151.88942127496099</v>
      </c>
      <c r="N9">
        <v>1.2661265000000001E-2</v>
      </c>
      <c r="O9">
        <v>3.7112368052810837E-3</v>
      </c>
      <c r="P9">
        <v>188.61636611382522</v>
      </c>
      <c r="Q9">
        <v>2.1806492394799495E-5</v>
      </c>
      <c r="R9">
        <v>0.29311737849899544</v>
      </c>
      <c r="S9">
        <v>7.0636438565889692E-2</v>
      </c>
      <c r="T9">
        <v>60.611805906976677</v>
      </c>
      <c r="U9">
        <v>6.9032458282278122E-2</v>
      </c>
      <c r="V9">
        <v>0</v>
      </c>
      <c r="W9">
        <v>9.8527960611872571E-3</v>
      </c>
      <c r="X9">
        <v>2.8892588039239029</v>
      </c>
      <c r="Y9" t="s">
        <v>303</v>
      </c>
      <c r="Z9">
        <v>1.2359367496720188</v>
      </c>
      <c r="AA9">
        <v>0.87975888838346794</v>
      </c>
      <c r="AB9">
        <v>1.2474051045558283</v>
      </c>
      <c r="AC9">
        <v>1.2474051045558283</v>
      </c>
      <c r="AD9">
        <v>1</v>
      </c>
      <c r="AE9">
        <v>0</v>
      </c>
      <c r="AF9">
        <v>0</v>
      </c>
      <c r="AG9">
        <v>0</v>
      </c>
      <c r="AH9">
        <v>0</v>
      </c>
      <c r="AI9">
        <v>0.23177933411593632</v>
      </c>
      <c r="AJ9">
        <v>1.2474051045558283</v>
      </c>
      <c r="AK9">
        <v>0.64266546999933416</v>
      </c>
      <c r="AL9">
        <v>1</v>
      </c>
      <c r="AM9">
        <v>90</v>
      </c>
      <c r="AN9">
        <v>321987.37832731323</v>
      </c>
      <c r="AO9">
        <v>1.8007439255945258E-2</v>
      </c>
      <c r="AP9">
        <v>1.4282080368877069E-2</v>
      </c>
      <c r="AQ9">
        <v>0.7</v>
      </c>
      <c r="AR9">
        <v>4.2638254512789757E-3</v>
      </c>
      <c r="AS9">
        <v>1848.4403879154872</v>
      </c>
      <c r="AT9">
        <v>1848.4446517409385</v>
      </c>
      <c r="AU9">
        <v>8.1715116941837543E-2</v>
      </c>
      <c r="AV9">
        <v>13.404711213372915</v>
      </c>
      <c r="AW9">
        <v>2202.9689398174992</v>
      </c>
      <c r="AX9">
        <v>5.0517897313824951E-2</v>
      </c>
      <c r="AY9">
        <v>3157.5122456545773</v>
      </c>
      <c r="AZ9">
        <v>1.3629677882992539</v>
      </c>
      <c r="BA9">
        <v>643.19786184186546</v>
      </c>
      <c r="BB9">
        <v>255.85042155117421</v>
      </c>
      <c r="BC9">
        <v>8.4187422466296518</v>
      </c>
      <c r="BD9">
        <v>258.19581494154272</v>
      </c>
      <c r="BE9">
        <v>0.55298040179148278</v>
      </c>
      <c r="BF9">
        <v>31.37619542343857</v>
      </c>
      <c r="BG9">
        <v>305.52619542343854</v>
      </c>
      <c r="BH9">
        <v>88.477151762189408</v>
      </c>
      <c r="BI9">
        <v>5694.0580176945932</v>
      </c>
    </row>
    <row r="10" spans="2:71" x14ac:dyDescent="0.25">
      <c r="B10" s="7">
        <v>1</v>
      </c>
      <c r="C10" s="4">
        <f>'Production Well'!D13</f>
        <v>9.8000000000000007</v>
      </c>
      <c r="D10" s="4">
        <v>1</v>
      </c>
      <c r="E10" s="4">
        <v>0.127</v>
      </c>
      <c r="F10" s="44">
        <v>5.3848000000000004E-3</v>
      </c>
      <c r="G10" s="45">
        <v>0</v>
      </c>
      <c r="H10" s="4">
        <v>6.7500000000000001E-5</v>
      </c>
      <c r="I10" s="46">
        <v>40</v>
      </c>
      <c r="J10" s="4">
        <v>3.3962627579152086E-3</v>
      </c>
      <c r="K10" s="4">
        <v>0.7</v>
      </c>
      <c r="L10" s="4">
        <v>2653.3508000390116</v>
      </c>
      <c r="M10" s="4">
        <v>182.94216962076976</v>
      </c>
      <c r="N10" s="4">
        <v>1.2661265000000001E-2</v>
      </c>
      <c r="O10" s="47">
        <v>3.3962627579152086E-3</v>
      </c>
      <c r="P10" s="43">
        <v>206.10890555172887</v>
      </c>
      <c r="Q10" s="112">
        <v>2.3574359825539205E-5</v>
      </c>
      <c r="R10" s="42">
        <v>0.26824039761549956</v>
      </c>
      <c r="S10" s="42">
        <v>6.816312017057688E-2</v>
      </c>
      <c r="T10" s="42">
        <v>61.154308098642183</v>
      </c>
      <c r="U10" s="42">
        <v>5.7812076902556075E-2</v>
      </c>
      <c r="V10" s="42">
        <v>0</v>
      </c>
      <c r="W10" s="42">
        <v>9.8527960611872571E-3</v>
      </c>
      <c r="X10" s="42">
        <v>2.8892588039239029</v>
      </c>
      <c r="Y10" s="42" t="s">
        <v>303</v>
      </c>
      <c r="Z10" s="42">
        <v>1.2551131034772143</v>
      </c>
      <c r="AA10" s="42">
        <v>0.88246271445808622</v>
      </c>
      <c r="AB10" s="42">
        <v>1.260953101628818</v>
      </c>
      <c r="AC10" s="42">
        <v>1.260953101628818</v>
      </c>
      <c r="AD10" s="42">
        <v>1</v>
      </c>
      <c r="AE10" s="42">
        <v>0</v>
      </c>
      <c r="AF10" s="42">
        <v>0</v>
      </c>
      <c r="AG10" s="42">
        <v>0</v>
      </c>
      <c r="AH10" s="42">
        <v>0</v>
      </c>
      <c r="AI10" s="42">
        <v>0.23107809838307827</v>
      </c>
      <c r="AJ10" s="42">
        <v>1.260953101628818</v>
      </c>
      <c r="AK10" s="42">
        <v>0.62892973992220724</v>
      </c>
      <c r="AL10" s="42">
        <v>1</v>
      </c>
      <c r="AM10" s="42">
        <v>90</v>
      </c>
      <c r="AN10" s="42">
        <v>297841.18714898697</v>
      </c>
      <c r="AO10" s="42">
        <v>1.8261742163238226E-2</v>
      </c>
      <c r="AP10" s="42">
        <v>1.4493933476550036E-2</v>
      </c>
      <c r="AQ10" s="42">
        <v>0.7</v>
      </c>
      <c r="AR10" s="42">
        <v>3.6212199011431225E-3</v>
      </c>
      <c r="AS10" s="42">
        <v>2019.8672744069431</v>
      </c>
      <c r="AT10" s="42">
        <v>2019.8708956268442</v>
      </c>
      <c r="AU10" s="42">
        <v>8.9293442618423716E-2</v>
      </c>
      <c r="AV10" s="42">
        <v>14.647874914011464</v>
      </c>
      <c r="AW10" s="50">
        <v>2653.3508000390116</v>
      </c>
      <c r="AX10" s="5">
        <v>5.5958306325532843E-2</v>
      </c>
      <c r="AY10" s="5">
        <v>3139.8680476552177</v>
      </c>
      <c r="AZ10" s="52">
        <v>1.3227773322789635</v>
      </c>
      <c r="BA10" s="52">
        <v>598.91013523474555</v>
      </c>
      <c r="BB10" s="5">
        <v>263.88973865300937</v>
      </c>
      <c r="BC10" s="5">
        <v>7.6002506911604062</v>
      </c>
      <c r="BD10" s="5">
        <v>266.48771380183257</v>
      </c>
      <c r="BE10" s="5">
        <v>0</v>
      </c>
      <c r="BF10" s="53">
        <v>48.374947281258514</v>
      </c>
      <c r="BG10" s="5">
        <v>322.52494728125851</v>
      </c>
      <c r="BH10" s="5">
        <v>119.07490510626535</v>
      </c>
      <c r="BI10" s="5">
        <v>1923.0533082644874</v>
      </c>
    </row>
    <row r="11" spans="2:71" x14ac:dyDescent="0.25">
      <c r="B11" s="7">
        <v>35</v>
      </c>
      <c r="C11" s="4">
        <f>'Production Well'!D47</f>
        <v>9.8000000000000007</v>
      </c>
      <c r="D11" s="4">
        <v>1</v>
      </c>
      <c r="E11" s="4">
        <v>0.127</v>
      </c>
      <c r="F11" s="44">
        <v>5.3848000000000004E-3</v>
      </c>
      <c r="G11" s="45">
        <v>1700</v>
      </c>
      <c r="H11" s="4">
        <v>6.7500000000000001E-5</v>
      </c>
      <c r="I11" s="46">
        <v>40</v>
      </c>
      <c r="J11" s="47">
        <v>3.6894451275464829E-3</v>
      </c>
      <c r="K11" s="4">
        <v>0.7</v>
      </c>
      <c r="L11" s="4">
        <v>2171.0409411667197</v>
      </c>
      <c r="M11" s="4">
        <v>149.68806239518651</v>
      </c>
      <c r="N11" s="4">
        <v>1.2661265000000001E-2</v>
      </c>
      <c r="O11" s="47">
        <v>3.6894451275464829E-3</v>
      </c>
      <c r="P11" s="43">
        <v>189.73042715111657</v>
      </c>
      <c r="Q11" s="112">
        <v>2.1606309336566246E-5</v>
      </c>
      <c r="R11" s="42">
        <v>0.29139624891718818</v>
      </c>
      <c r="S11" s="42">
        <v>7.0636980061287935E-2</v>
      </c>
      <c r="T11" s="42">
        <v>60.611689745766562</v>
      </c>
      <c r="U11" s="42">
        <v>6.8224147423274858E-2</v>
      </c>
      <c r="V11" s="42">
        <v>0</v>
      </c>
      <c r="W11" s="42">
        <v>9.8527960611872571E-3</v>
      </c>
      <c r="X11" s="42">
        <v>2.8892588039239029</v>
      </c>
      <c r="Y11" s="42" t="s">
        <v>303</v>
      </c>
      <c r="Z11" s="42">
        <v>1.2372009565981752</v>
      </c>
      <c r="AA11" s="42">
        <v>0.87993816935153946</v>
      </c>
      <c r="AB11" s="42">
        <v>1.2483001822865347</v>
      </c>
      <c r="AC11" s="42">
        <v>1.2483001822865347</v>
      </c>
      <c r="AD11" s="42">
        <v>1</v>
      </c>
      <c r="AE11" s="42">
        <v>0</v>
      </c>
      <c r="AF11" s="42">
        <v>0</v>
      </c>
      <c r="AG11" s="42">
        <v>0</v>
      </c>
      <c r="AH11" s="42">
        <v>0</v>
      </c>
      <c r="AI11" s="42">
        <v>0.23173349386879954</v>
      </c>
      <c r="AJ11" s="42">
        <v>1.2483001822865347</v>
      </c>
      <c r="AK11" s="42">
        <v>0.6417441702575073</v>
      </c>
      <c r="AL11" s="42">
        <v>1</v>
      </c>
      <c r="AM11" s="42">
        <v>90</v>
      </c>
      <c r="AN11" s="42">
        <v>324970.60036222974</v>
      </c>
      <c r="AO11" s="42">
        <v>1.7975388361042989E-2</v>
      </c>
      <c r="AP11" s="42">
        <v>1.4257313671057337E-2</v>
      </c>
      <c r="AQ11" s="42">
        <v>0.7</v>
      </c>
      <c r="AR11" s="42">
        <v>4.2063995211830468E-3</v>
      </c>
      <c r="AS11" s="42">
        <v>1859.3581860809425</v>
      </c>
      <c r="AT11" s="42">
        <v>1859.3623924804635</v>
      </c>
      <c r="AU11" s="42">
        <v>8.2197762965580096E-2</v>
      </c>
      <c r="AV11" s="42">
        <v>13.48388543239969</v>
      </c>
      <c r="AW11" s="50">
        <v>2171.0409411667197</v>
      </c>
      <c r="AX11" s="5">
        <v>4.9983234737998129E-2</v>
      </c>
      <c r="AY11" s="5">
        <v>3151.294098565525</v>
      </c>
      <c r="AZ11" s="52">
        <v>1.3622134593930324</v>
      </c>
      <c r="BA11" s="52">
        <v>647.85325378993923</v>
      </c>
      <c r="BB11" s="5">
        <v>254.97481307053863</v>
      </c>
      <c r="BC11" s="5">
        <v>8.5087961704783055</v>
      </c>
      <c r="BD11" s="5">
        <v>257.29538369238151</v>
      </c>
      <c r="BE11" s="5">
        <v>0.55302367189303203</v>
      </c>
      <c r="BF11" s="53">
        <v>31.372473805581169</v>
      </c>
      <c r="BG11" s="5">
        <v>305.52247380558117</v>
      </c>
      <c r="BH11" s="5">
        <v>88.470452850046144</v>
      </c>
      <c r="BI11" s="5">
        <v>5674.6350655696333</v>
      </c>
    </row>
    <row r="13" spans="2:71" ht="90" x14ac:dyDescent="0.25">
      <c r="B13" s="99" t="s">
        <v>84</v>
      </c>
      <c r="C13" s="247" t="s">
        <v>123</v>
      </c>
      <c r="D13" s="51" t="s">
        <v>85</v>
      </c>
      <c r="E13" s="51" t="s">
        <v>86</v>
      </c>
      <c r="F13" s="51" t="s">
        <v>87</v>
      </c>
      <c r="G13" s="51" t="s">
        <v>88</v>
      </c>
      <c r="H13" s="51" t="s">
        <v>89</v>
      </c>
      <c r="I13" s="51" t="s">
        <v>90</v>
      </c>
      <c r="J13" s="51" t="s">
        <v>91</v>
      </c>
      <c r="K13" s="247" t="s">
        <v>120</v>
      </c>
      <c r="L13" s="51" t="s">
        <v>92</v>
      </c>
      <c r="M13" s="247" t="s">
        <v>121</v>
      </c>
      <c r="N13" s="247" t="s">
        <v>93</v>
      </c>
      <c r="O13" s="247" t="s">
        <v>94</v>
      </c>
      <c r="P13" s="247" t="s">
        <v>95</v>
      </c>
      <c r="Q13" s="247" t="s">
        <v>96</v>
      </c>
      <c r="R13" s="247" t="s">
        <v>97</v>
      </c>
      <c r="S13" s="247" t="s">
        <v>98</v>
      </c>
      <c r="T13" s="247" t="s">
        <v>99</v>
      </c>
      <c r="U13" s="247" t="s">
        <v>100</v>
      </c>
      <c r="V13" s="247" t="s">
        <v>101</v>
      </c>
      <c r="W13" s="247" t="s">
        <v>102</v>
      </c>
      <c r="X13" s="247" t="s">
        <v>103</v>
      </c>
      <c r="Y13" s="51" t="s">
        <v>12</v>
      </c>
      <c r="Z13" s="51" t="s">
        <v>104</v>
      </c>
      <c r="AA13" s="247" t="s">
        <v>125</v>
      </c>
      <c r="AB13" s="51" t="s">
        <v>122</v>
      </c>
      <c r="AC13" s="247" t="s">
        <v>124</v>
      </c>
      <c r="AD13" s="51" t="s">
        <v>105</v>
      </c>
      <c r="AE13" s="51" t="s">
        <v>106</v>
      </c>
      <c r="AF13" s="51" t="s">
        <v>107</v>
      </c>
      <c r="AG13" s="51" t="s">
        <v>108</v>
      </c>
      <c r="AH13" s="51" t="s">
        <v>109</v>
      </c>
      <c r="AI13" s="51" t="s">
        <v>110</v>
      </c>
      <c r="AJ13" s="51" t="s">
        <v>111</v>
      </c>
      <c r="AK13" s="51" t="s">
        <v>112</v>
      </c>
      <c r="AL13" s="87" t="s">
        <v>113</v>
      </c>
      <c r="AM13" s="51" t="s">
        <v>54</v>
      </c>
      <c r="AN13" s="51" t="s">
        <v>114</v>
      </c>
      <c r="AO13" s="88"/>
      <c r="AP13" s="169" t="s">
        <v>251</v>
      </c>
      <c r="AQ13" s="169" t="s">
        <v>250</v>
      </c>
      <c r="AR13" s="93" t="s">
        <v>177</v>
      </c>
      <c r="AS13" s="93" t="s">
        <v>174</v>
      </c>
      <c r="AT13" s="93" t="s">
        <v>126</v>
      </c>
      <c r="AU13" s="93" t="s">
        <v>127</v>
      </c>
      <c r="AV13" s="93" t="s">
        <v>128</v>
      </c>
      <c r="AW13" s="93" t="s">
        <v>115</v>
      </c>
      <c r="AX13" s="93" t="s">
        <v>175</v>
      </c>
      <c r="AY13" s="93" t="s">
        <v>249</v>
      </c>
      <c r="AZ13" s="93" t="s">
        <v>283</v>
      </c>
      <c r="BA13" s="93" t="s">
        <v>118</v>
      </c>
      <c r="BB13" s="93" t="s">
        <v>178</v>
      </c>
      <c r="BC13" s="93" t="s">
        <v>116</v>
      </c>
      <c r="BD13" s="93" t="s">
        <v>117</v>
      </c>
      <c r="BE13" s="93" t="s">
        <v>252</v>
      </c>
      <c r="BF13" s="93" t="s">
        <v>255</v>
      </c>
      <c r="BG13" s="93" t="s">
        <v>254</v>
      </c>
      <c r="BH13" s="93" t="s">
        <v>217</v>
      </c>
      <c r="BI13" s="93" t="s">
        <v>218</v>
      </c>
      <c r="BJ13" s="93" t="s">
        <v>230</v>
      </c>
      <c r="BK13" s="93" t="s">
        <v>231</v>
      </c>
      <c r="BL13" s="93" t="s">
        <v>253</v>
      </c>
      <c r="BM13" s="101"/>
      <c r="BN13" s="246" t="s">
        <v>181</v>
      </c>
      <c r="BO13" s="246" t="s">
        <v>182</v>
      </c>
      <c r="BP13" s="118" t="s">
        <v>183</v>
      </c>
      <c r="BQ13" s="118" t="s">
        <v>184</v>
      </c>
      <c r="BR13" s="118" t="s">
        <v>185</v>
      </c>
      <c r="BS13" s="118" t="s">
        <v>186</v>
      </c>
    </row>
    <row r="14" spans="2:71" x14ac:dyDescent="0.25">
      <c r="B14" s="98">
        <v>0</v>
      </c>
      <c r="C14" s="89">
        <v>0.3044</v>
      </c>
      <c r="D14" s="134">
        <v>2684.2828630766553</v>
      </c>
      <c r="E14" s="89">
        <v>185.074861130264</v>
      </c>
      <c r="F14" s="89">
        <v>18.507486113026399</v>
      </c>
      <c r="G14" s="89">
        <v>119.06032008740681</v>
      </c>
      <c r="H14" s="5">
        <v>48.366844493003782</v>
      </c>
      <c r="I14" s="89">
        <v>322.51684449300376</v>
      </c>
      <c r="J14" s="89">
        <v>215.17138361077585</v>
      </c>
      <c r="K14" s="90">
        <v>136.76692333035356</v>
      </c>
      <c r="L14" s="208">
        <v>2.3793801561140962E-5</v>
      </c>
      <c r="M14" s="89">
        <v>1.8765804277539314E-5</v>
      </c>
      <c r="N14" s="89">
        <v>1.4146862602818508E-3</v>
      </c>
      <c r="O14" s="89">
        <v>1.2123850456547719E-5</v>
      </c>
      <c r="P14" s="89">
        <v>100</v>
      </c>
      <c r="Q14" s="89">
        <v>799.98111299999994</v>
      </c>
      <c r="R14" s="89">
        <v>7.8950136041969985E-9</v>
      </c>
      <c r="S14" s="89">
        <v>7.8950136041969993E-13</v>
      </c>
      <c r="T14" s="89">
        <v>7.8950136041969995E-14</v>
      </c>
      <c r="U14" s="89">
        <v>12.192</v>
      </c>
      <c r="V14" s="89">
        <v>116.68621824000002</v>
      </c>
      <c r="W14" s="89">
        <v>3828.288</v>
      </c>
      <c r="X14" s="89">
        <v>0.10349999999999999</v>
      </c>
      <c r="Y14" s="89">
        <v>1336.7069376217271</v>
      </c>
      <c r="Z14" s="89">
        <v>0.16152817583378673</v>
      </c>
      <c r="AA14" s="89">
        <v>3145.9650240901874</v>
      </c>
      <c r="AB14" s="89">
        <v>2486.8726656345807</v>
      </c>
      <c r="AC14" s="92">
        <v>5.8718676245746365E-2</v>
      </c>
      <c r="AD14" s="89">
        <v>5.6477743115922838E-2</v>
      </c>
      <c r="AE14" s="91">
        <v>5.0612654318605399E-2</v>
      </c>
      <c r="AF14" s="89">
        <v>1.0477074941270519</v>
      </c>
      <c r="AG14" s="89">
        <v>71.398397275298066</v>
      </c>
      <c r="AH14" s="89">
        <v>22.681573941514561</v>
      </c>
      <c r="AI14" s="89">
        <v>0.1593215007704098</v>
      </c>
      <c r="AJ14" s="89">
        <v>5.37905576369231E-2</v>
      </c>
      <c r="AK14" s="89">
        <v>3.840559603820854</v>
      </c>
      <c r="AL14" s="95">
        <v>9.4610118443976404E-3</v>
      </c>
      <c r="AM14" s="95">
        <v>7.981011552509857E-3</v>
      </c>
      <c r="AN14" s="95">
        <v>9.7146439570345535</v>
      </c>
      <c r="AO14" s="102"/>
      <c r="AP14" s="95">
        <v>48.33</v>
      </c>
      <c r="AQ14" s="95">
        <v>1960</v>
      </c>
      <c r="AR14" s="192">
        <v>2260.6689734717415</v>
      </c>
      <c r="AS14" s="192">
        <v>6.1555482307653071E-2</v>
      </c>
      <c r="AT14" s="192">
        <v>0.78868457523773072</v>
      </c>
      <c r="AU14" s="192">
        <v>0.55907006402573345</v>
      </c>
      <c r="AV14" s="192">
        <v>0.29347585948139715</v>
      </c>
      <c r="AW14" s="192">
        <v>5757.9191073575475</v>
      </c>
      <c r="AX14" s="192">
        <v>5234.4719157795889</v>
      </c>
      <c r="AY14" s="192">
        <v>90.909090909090921</v>
      </c>
      <c r="AZ14" s="192">
        <v>95.465331872542791</v>
      </c>
      <c r="BA14" s="192">
        <v>128.30198805010093</v>
      </c>
      <c r="BB14" s="192">
        <v>0.35151229602767381</v>
      </c>
      <c r="BC14" s="192">
        <v>26300.159999999996</v>
      </c>
      <c r="BD14" s="192">
        <v>44.877863506753492</v>
      </c>
      <c r="BE14" s="192">
        <v>40.798057733412271</v>
      </c>
      <c r="BF14" s="192">
        <v>3574.6208712858811</v>
      </c>
      <c r="BG14" s="192">
        <v>27.860993626147238</v>
      </c>
      <c r="BH14" s="192">
        <v>1659.8391733395395</v>
      </c>
      <c r="BI14" s="192">
        <v>12.93697158216586</v>
      </c>
      <c r="BJ14" s="192">
        <v>1447.6947570640116</v>
      </c>
      <c r="BK14" s="192">
        <v>11.283494348495193</v>
      </c>
      <c r="BL14" s="192">
        <v>6612.5631555490918</v>
      </c>
      <c r="BM14" s="9"/>
      <c r="BN14" s="116">
        <v>7.1039436544655402E-2</v>
      </c>
      <c r="BO14" s="116">
        <v>71.039436544655402</v>
      </c>
      <c r="BP14" s="116">
        <v>1.6142024709640166</v>
      </c>
      <c r="BQ14" s="116">
        <v>4.228949567734313</v>
      </c>
      <c r="BR14" s="116">
        <v>0.27625542862369368</v>
      </c>
      <c r="BS14" s="116">
        <v>0.72374457137630632</v>
      </c>
    </row>
    <row r="15" spans="2:71" x14ac:dyDescent="0.25">
      <c r="B15" s="110">
        <v>100</v>
      </c>
      <c r="C15" s="95">
        <v>0.3044</v>
      </c>
      <c r="D15" s="134">
        <v>2682.6675463492252</v>
      </c>
      <c r="E15" s="95">
        <v>184.96348891866782</v>
      </c>
      <c r="F15" s="95">
        <v>18.496348891866784</v>
      </c>
      <c r="G15" s="95">
        <v>118.99977300775632</v>
      </c>
      <c r="H15" s="5">
        <v>48.333207226531286</v>
      </c>
      <c r="I15" s="95">
        <v>321.48320722653125</v>
      </c>
      <c r="J15" s="89">
        <v>215.07606742465799</v>
      </c>
      <c r="K15" s="90">
        <v>136.70894064408395</v>
      </c>
      <c r="L15" s="208">
        <v>2.3785645776993956E-5</v>
      </c>
      <c r="M15" s="89">
        <v>1.8760623024558518E-5</v>
      </c>
      <c r="N15" s="89">
        <v>1.415313212878195E-3</v>
      </c>
      <c r="O15" s="95">
        <v>1.2129223435514733E-5</v>
      </c>
      <c r="P15" s="95">
        <v>100</v>
      </c>
      <c r="Q15" s="95">
        <v>799.98111299999994</v>
      </c>
      <c r="R15" s="89">
        <v>7.8950136041969985E-9</v>
      </c>
      <c r="S15" s="89">
        <v>7.8950136041969993E-13</v>
      </c>
      <c r="T15" s="89">
        <v>7.8950136041969995E-14</v>
      </c>
      <c r="U15" s="95">
        <v>12.192</v>
      </c>
      <c r="V15" s="95">
        <v>116.68621824000002</v>
      </c>
      <c r="W15" s="95">
        <v>3828.288</v>
      </c>
      <c r="X15" s="95">
        <v>0.10349999999999999</v>
      </c>
      <c r="Y15" s="95">
        <v>1337.1652767962553</v>
      </c>
      <c r="Z15" s="89">
        <v>0.16154436953725501</v>
      </c>
      <c r="AA15" s="89">
        <v>3145.8583919930697</v>
      </c>
      <c r="AB15" s="89">
        <v>2486.8538824183279</v>
      </c>
      <c r="AC15" s="95">
        <v>5.8700775273541513E-2</v>
      </c>
      <c r="AD15" s="89">
        <v>5.6454841470598621E-2</v>
      </c>
      <c r="AE15" s="111">
        <v>5.0612654318605399E-2</v>
      </c>
      <c r="AF15" s="95">
        <v>1.0477653289868907</v>
      </c>
      <c r="AG15" s="89">
        <v>71.419164546330208</v>
      </c>
      <c r="AH15" s="95">
        <v>22.681573941514561</v>
      </c>
      <c r="AI15" s="95">
        <v>0.15936784176564234</v>
      </c>
      <c r="AJ15" s="95">
        <v>5.377491641377926E-2</v>
      </c>
      <c r="AK15" s="95">
        <v>3.840559603820854</v>
      </c>
      <c r="AL15" s="95">
        <v>8.2356215538834934E-4</v>
      </c>
      <c r="AM15" s="95">
        <v>6.9473388087110555E-4</v>
      </c>
      <c r="AN15" s="95">
        <v>9.9047418824030604</v>
      </c>
      <c r="AO15" s="102"/>
      <c r="AP15" s="95">
        <v>48.33</v>
      </c>
      <c r="AQ15" s="95">
        <v>1960</v>
      </c>
      <c r="AR15" s="192">
        <v>2260.6689734717415</v>
      </c>
      <c r="AS15" s="192">
        <v>6.1555482307653071E-2</v>
      </c>
      <c r="AT15" s="192">
        <v>0.78873717369087537</v>
      </c>
      <c r="AU15" s="192">
        <v>0.55905362437154638</v>
      </c>
      <c r="AV15" s="192">
        <v>0.29347488742534078</v>
      </c>
      <c r="AW15" s="192">
        <v>5757.9000358736102</v>
      </c>
      <c r="AX15" s="192">
        <v>5234.4545780669187</v>
      </c>
      <c r="AY15" s="192">
        <v>90.909090909090921</v>
      </c>
      <c r="AZ15" s="192">
        <v>95.423042832114334</v>
      </c>
      <c r="BA15" s="192">
        <v>128.30156308593271</v>
      </c>
      <c r="BB15" s="192">
        <v>0.35151113174228138</v>
      </c>
      <c r="BC15" s="192">
        <v>26300.159999999996</v>
      </c>
      <c r="BD15" s="192">
        <v>44.877863506753492</v>
      </c>
      <c r="BE15" s="192">
        <v>40.798057733412264</v>
      </c>
      <c r="BF15" s="192">
        <v>3574.6090313618984</v>
      </c>
      <c r="BG15" s="192">
        <v>27.860993626147231</v>
      </c>
      <c r="BH15" s="192">
        <v>1659.8336755901717</v>
      </c>
      <c r="BI15" s="192">
        <v>12.936971582165858</v>
      </c>
      <c r="BJ15" s="192">
        <v>1447.6899619832209</v>
      </c>
      <c r="BK15" s="192">
        <v>11.283494348495191</v>
      </c>
      <c r="BL15" s="192">
        <v>7033.4828508916726</v>
      </c>
      <c r="BM15" s="9"/>
      <c r="BN15" s="116">
        <v>7.1009319194190554E-2</v>
      </c>
      <c r="BO15" s="116">
        <v>71.009319194190553</v>
      </c>
      <c r="BP15" s="116">
        <v>1.6135181257058908</v>
      </c>
      <c r="BQ15" s="116">
        <v>4.2271566937698699</v>
      </c>
      <c r="BR15" s="116">
        <v>0.27625542862369362</v>
      </c>
      <c r="BS15" s="116">
        <v>0.72374457137630632</v>
      </c>
    </row>
    <row r="16" spans="2:71" x14ac:dyDescent="0.25">
      <c r="B16" s="98">
        <v>0</v>
      </c>
      <c r="C16" s="89">
        <v>0.625</v>
      </c>
      <c r="D16" s="134">
        <v>2656.681761282759</v>
      </c>
      <c r="E16" s="89">
        <v>183.17183140421915</v>
      </c>
      <c r="F16" s="89">
        <v>18.317183140421914</v>
      </c>
      <c r="G16" s="89">
        <v>119.24430403827053</v>
      </c>
      <c r="H16" s="5">
        <v>48.469057799039177</v>
      </c>
      <c r="I16" s="89">
        <v>322.61905779903918</v>
      </c>
      <c r="J16" s="89">
        <v>212.64841620901839</v>
      </c>
      <c r="K16" s="90">
        <v>135.32065775059164</v>
      </c>
      <c r="L16" s="208">
        <v>2.3616683332158177E-5</v>
      </c>
      <c r="M16" s="89">
        <v>1.8668213508084125E-5</v>
      </c>
      <c r="N16" s="89">
        <v>2.9391237007176628E-3</v>
      </c>
      <c r="O16" s="89">
        <v>2.5188267689612481E-5</v>
      </c>
      <c r="P16" s="89">
        <v>100</v>
      </c>
      <c r="Q16" s="89">
        <v>799.98111299999994</v>
      </c>
      <c r="R16" s="89">
        <v>7.8950136041969985E-9</v>
      </c>
      <c r="S16" s="89">
        <v>7.8950136041969993E-13</v>
      </c>
      <c r="T16" s="89">
        <v>7.8950136041969995E-14</v>
      </c>
      <c r="U16" s="89">
        <v>12.192</v>
      </c>
      <c r="V16" s="89">
        <v>116.68621824000002</v>
      </c>
      <c r="W16" s="89">
        <v>3828.288</v>
      </c>
      <c r="X16" s="89">
        <v>0.10349999999999999</v>
      </c>
      <c r="Y16" s="89">
        <v>2765.1360244313355</v>
      </c>
      <c r="Z16" s="89">
        <v>0.33308961217568878</v>
      </c>
      <c r="AA16" s="89">
        <v>3139.9340789186735</v>
      </c>
      <c r="AB16" s="89">
        <v>2479.1256909765912</v>
      </c>
      <c r="AC16" s="92">
        <v>5.8410339960486751E-2</v>
      </c>
      <c r="AD16" s="89">
        <v>5.6002463009923564E-2</v>
      </c>
      <c r="AE16" s="91">
        <v>5.0612654318605399E-2</v>
      </c>
      <c r="AF16" s="89">
        <v>1.0454669890864841</v>
      </c>
      <c r="AG16" s="89">
        <v>127.63029814808021</v>
      </c>
      <c r="AH16" s="89">
        <v>22.681573941514561</v>
      </c>
      <c r="AI16" s="89">
        <v>0.28479981933378917</v>
      </c>
      <c r="AJ16" s="89">
        <v>3.0091284432830597E-2</v>
      </c>
      <c r="AK16" s="89">
        <v>3.840559603820854</v>
      </c>
      <c r="AL16" s="95">
        <v>3.592620545065936E-2</v>
      </c>
      <c r="AM16" s="95">
        <v>1.4850713841306677E-2</v>
      </c>
      <c r="AN16" s="95">
        <v>9.5958412221215461</v>
      </c>
      <c r="AO16" s="102"/>
      <c r="AP16" s="95">
        <v>48.33</v>
      </c>
      <c r="AQ16" s="95">
        <v>1960</v>
      </c>
      <c r="AR16" s="192">
        <v>2260.6689734717415</v>
      </c>
      <c r="AS16" s="192">
        <v>6.1555482307653071E-2</v>
      </c>
      <c r="AT16" s="192">
        <v>0.79046719835821067</v>
      </c>
      <c r="AU16" s="192">
        <v>0.55851344326048602</v>
      </c>
      <c r="AV16" s="192">
        <v>0.29344294884922506</v>
      </c>
      <c r="AW16" s="192">
        <v>5757.2734094178477</v>
      </c>
      <c r="AX16" s="192">
        <v>5233.8849176525882</v>
      </c>
      <c r="AY16" s="192">
        <v>90.909090909090892</v>
      </c>
      <c r="AZ16" s="192">
        <v>45.950258337325707</v>
      </c>
      <c r="BA16" s="192">
        <v>47.65250404231778</v>
      </c>
      <c r="BB16" s="192">
        <v>0.13055480559539118</v>
      </c>
      <c r="BC16" s="192">
        <v>54000</v>
      </c>
      <c r="BD16" s="192">
        <v>120.81785679730712</v>
      </c>
      <c r="BE16" s="192">
        <v>109.83441527027918</v>
      </c>
      <c r="BF16" s="192">
        <v>3574.2200102649522</v>
      </c>
      <c r="BG16" s="192">
        <v>75.00592218807364</v>
      </c>
      <c r="BH16" s="192">
        <v>1659.6530375647089</v>
      </c>
      <c r="BI16" s="192">
        <v>34.828243990931831</v>
      </c>
      <c r="BJ16" s="192">
        <v>1447.5324113442259</v>
      </c>
      <c r="BK16" s="192">
        <v>30.376838330651953</v>
      </c>
      <c r="BL16" s="192">
        <v>13577.043272727273</v>
      </c>
      <c r="BM16" s="9"/>
      <c r="BN16" s="116">
        <v>0.18922629455819892</v>
      </c>
      <c r="BO16" s="116">
        <v>189.22629455819893</v>
      </c>
      <c r="BP16" s="116">
        <v>4.299718115799017</v>
      </c>
      <c r="BQ16" s="116">
        <v>11.264566492906196</v>
      </c>
      <c r="BR16" s="116">
        <v>0.27625542862369368</v>
      </c>
      <c r="BS16" s="116">
        <v>0.72374457137630632</v>
      </c>
    </row>
    <row r="17" spans="2:71" x14ac:dyDescent="0.25">
      <c r="B17" s="110">
        <v>100</v>
      </c>
      <c r="C17" s="95">
        <v>0.625</v>
      </c>
      <c r="D17" s="134">
        <v>2653.3508000390116</v>
      </c>
      <c r="E17" s="95">
        <v>182.94216962076976</v>
      </c>
      <c r="F17" s="95">
        <v>18.294216962076973</v>
      </c>
      <c r="G17" s="95">
        <v>119.07490510626533</v>
      </c>
      <c r="H17" s="5">
        <v>48.374947281258514</v>
      </c>
      <c r="I17" s="95">
        <v>321.52494728125851</v>
      </c>
      <c r="J17" s="89">
        <v>212.48455427117517</v>
      </c>
      <c r="K17" s="90">
        <v>135.21774208977564</v>
      </c>
      <c r="L17" s="208">
        <v>2.3601245493555192E-5</v>
      </c>
      <c r="M17" s="89">
        <v>1.8657860310296866E-5</v>
      </c>
      <c r="N17" s="89">
        <v>2.9413902678420943E-3</v>
      </c>
      <c r="O17" s="95">
        <v>2.5207692152574931E-5</v>
      </c>
      <c r="P17" s="95">
        <v>100</v>
      </c>
      <c r="Q17" s="95">
        <v>799.98111299999994</v>
      </c>
      <c r="R17" s="89">
        <v>7.8950136041969985E-9</v>
      </c>
      <c r="S17" s="89">
        <v>7.8950136041969993E-13</v>
      </c>
      <c r="T17" s="89">
        <v>7.8950136041969995E-14</v>
      </c>
      <c r="U17" s="95">
        <v>12.192</v>
      </c>
      <c r="V17" s="95">
        <v>116.68621824000002</v>
      </c>
      <c r="W17" s="95">
        <v>3828.288</v>
      </c>
      <c r="X17" s="95">
        <v>0.10349999999999999</v>
      </c>
      <c r="Y17" s="95">
        <v>2766.9447308266022</v>
      </c>
      <c r="Z17" s="89">
        <v>0.33312857811502683</v>
      </c>
      <c r="AA17" s="89">
        <v>3139.8680476552177</v>
      </c>
      <c r="AB17" s="89">
        <v>2479.3584147346182</v>
      </c>
      <c r="AC17" s="95">
        <v>5.8373516118189944E-2</v>
      </c>
      <c r="AD17" s="89">
        <v>5.5958306325532843E-2</v>
      </c>
      <c r="AE17" s="111">
        <v>5.0612654318605399E-2</v>
      </c>
      <c r="AF17" s="95">
        <v>1.04570617760037</v>
      </c>
      <c r="AG17" s="89">
        <v>127.70584520550359</v>
      </c>
      <c r="AH17" s="95">
        <v>22.681573941514561</v>
      </c>
      <c r="AI17" s="95">
        <v>0.28496839833593496</v>
      </c>
      <c r="AJ17" s="95">
        <v>3.0073483305643883E-2</v>
      </c>
      <c r="AK17" s="95">
        <v>3.840559603820854</v>
      </c>
      <c r="AL17" s="95">
        <v>1.1612384911400597E-2</v>
      </c>
      <c r="AM17" s="95">
        <v>4.8002007526976266E-3</v>
      </c>
      <c r="AN17" s="95">
        <v>9.7885751056511268</v>
      </c>
      <c r="AO17" s="102"/>
      <c r="AP17" s="95">
        <v>48.33</v>
      </c>
      <c r="AQ17" s="95">
        <v>1960</v>
      </c>
      <c r="AR17" s="192">
        <v>2260.6689734717415</v>
      </c>
      <c r="AS17" s="192">
        <v>6.1555482307653071E-2</v>
      </c>
      <c r="AT17" s="192">
        <v>0.79054558012168386</v>
      </c>
      <c r="AU17" s="192">
        <v>0.55848899413777608</v>
      </c>
      <c r="AV17" s="192">
        <v>0.29344150335409031</v>
      </c>
      <c r="AW17" s="192">
        <v>5757.2450491838208</v>
      </c>
      <c r="AX17" s="192">
        <v>5233.8591356216548</v>
      </c>
      <c r="AY17" s="192">
        <v>90.909090909090892</v>
      </c>
      <c r="AZ17" s="192">
        <v>45.914850133917554</v>
      </c>
      <c r="BA17" s="192">
        <v>47.652269306867417</v>
      </c>
      <c r="BB17" s="192">
        <v>0.13055416248456828</v>
      </c>
      <c r="BC17" s="192">
        <v>54000</v>
      </c>
      <c r="BD17" s="192">
        <v>120.81785679730712</v>
      </c>
      <c r="BE17" s="192">
        <v>109.83441527027918</v>
      </c>
      <c r="BF17" s="192">
        <v>3574.2024037160277</v>
      </c>
      <c r="BG17" s="192">
        <v>75.005922188073654</v>
      </c>
      <c r="BH17" s="192">
        <v>1659.6448621411705</v>
      </c>
      <c r="BI17" s="192">
        <v>34.828243990931831</v>
      </c>
      <c r="BJ17" s="192">
        <v>1447.5252808233997</v>
      </c>
      <c r="BK17" s="192">
        <v>30.376838330651953</v>
      </c>
      <c r="BL17" s="192">
        <v>18764.277024904375</v>
      </c>
      <c r="BM17" s="9"/>
      <c r="BN17" s="116">
        <v>0.18908238194742732</v>
      </c>
      <c r="BO17" s="116">
        <v>189.08238194742734</v>
      </c>
      <c r="BP17" s="116">
        <v>4.2964480435235366</v>
      </c>
      <c r="BQ17" s="116">
        <v>11.255999432091581</v>
      </c>
      <c r="BR17" s="116">
        <v>0.27625542862369362</v>
      </c>
      <c r="BS17" s="116">
        <v>0.72374457137630632</v>
      </c>
    </row>
    <row r="27" spans="2:71" x14ac:dyDescent="0.25">
      <c r="B27" s="361" t="s">
        <v>187</v>
      </c>
      <c r="C27" s="361"/>
      <c r="D27" s="361"/>
      <c r="E27" s="361"/>
      <c r="F27" s="361"/>
      <c r="G27" s="361"/>
      <c r="H27" s="361"/>
      <c r="I27" s="361"/>
      <c r="J27" s="361"/>
      <c r="K27" s="361"/>
      <c r="L27" s="23"/>
      <c r="M27" s="28"/>
      <c r="O27" s="361" t="s">
        <v>187</v>
      </c>
      <c r="P27" s="361"/>
      <c r="Q27" s="361"/>
      <c r="R27" s="361"/>
      <c r="S27" s="361"/>
      <c r="T27" s="361"/>
      <c r="U27" s="361"/>
      <c r="V27" s="361"/>
      <c r="W27" s="361"/>
      <c r="X27" s="361"/>
      <c r="Y27" s="23"/>
    </row>
    <row r="28" spans="2:71" x14ac:dyDescent="0.25">
      <c r="B28" s="361"/>
      <c r="C28" s="361"/>
      <c r="D28" s="361"/>
      <c r="E28" s="361"/>
      <c r="F28" s="361"/>
      <c r="G28" s="361"/>
      <c r="H28" s="361"/>
      <c r="I28" s="361"/>
      <c r="J28" s="361"/>
      <c r="K28" s="361"/>
      <c r="L28" s="23"/>
      <c r="M28" s="28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23"/>
    </row>
    <row r="29" spans="2:71" x14ac:dyDescent="0.25">
      <c r="B29" s="362"/>
      <c r="C29" s="362"/>
      <c r="D29" s="362"/>
      <c r="E29" s="362"/>
      <c r="F29" s="362"/>
      <c r="G29" s="362"/>
      <c r="H29" s="362"/>
      <c r="I29" s="362"/>
      <c r="J29" s="362"/>
      <c r="K29" s="362"/>
      <c r="L29" s="23"/>
      <c r="M29" s="28"/>
      <c r="O29" s="362"/>
      <c r="P29" s="362"/>
      <c r="Q29" s="362"/>
      <c r="R29" s="362"/>
      <c r="S29" s="362"/>
      <c r="T29" s="362"/>
      <c r="U29" s="362"/>
      <c r="V29" s="362"/>
      <c r="W29" s="362"/>
      <c r="X29" s="362"/>
      <c r="Y29" s="23"/>
    </row>
    <row r="30" spans="2:71" ht="105" x14ac:dyDescent="0.25">
      <c r="B30" s="128" t="s">
        <v>188</v>
      </c>
      <c r="C30" s="128" t="s">
        <v>219</v>
      </c>
      <c r="D30" s="128" t="s">
        <v>189</v>
      </c>
      <c r="E30" s="128" t="s">
        <v>190</v>
      </c>
      <c r="F30" s="128" t="s">
        <v>191</v>
      </c>
      <c r="G30" s="128" t="s">
        <v>192</v>
      </c>
      <c r="H30" s="128" t="s">
        <v>222</v>
      </c>
      <c r="I30" s="128" t="s">
        <v>223</v>
      </c>
      <c r="J30" s="128" t="s">
        <v>221</v>
      </c>
      <c r="K30" s="128" t="s">
        <v>220</v>
      </c>
      <c r="L30" s="23"/>
      <c r="M30" s="28"/>
      <c r="O30" s="128" t="s">
        <v>188</v>
      </c>
      <c r="P30" s="128" t="s">
        <v>219</v>
      </c>
      <c r="Q30" s="128" t="s">
        <v>189</v>
      </c>
      <c r="R30" s="128" t="s">
        <v>190</v>
      </c>
      <c r="S30" s="128" t="s">
        <v>191</v>
      </c>
      <c r="T30" s="128" t="s">
        <v>192</v>
      </c>
      <c r="U30" s="128" t="s">
        <v>222</v>
      </c>
      <c r="V30" s="128" t="s">
        <v>223</v>
      </c>
      <c r="W30" s="128" t="s">
        <v>221</v>
      </c>
      <c r="X30" s="128" t="s">
        <v>220</v>
      </c>
      <c r="Y30" s="23"/>
    </row>
    <row r="31" spans="2:71" x14ac:dyDescent="0.25">
      <c r="B31" s="160">
        <v>1071</v>
      </c>
      <c r="C31" s="160">
        <v>2171.0409411667197</v>
      </c>
      <c r="D31" s="160">
        <v>40</v>
      </c>
      <c r="E31" s="160">
        <v>31.372473805581169</v>
      </c>
      <c r="F31" s="160">
        <v>0</v>
      </c>
      <c r="G31" s="160">
        <v>54000</v>
      </c>
      <c r="H31" s="160">
        <v>75.00592218807364</v>
      </c>
      <c r="I31" s="160">
        <v>2.6537916110177591</v>
      </c>
      <c r="J31" s="160">
        <v>34.828243990931831</v>
      </c>
      <c r="K31" s="160">
        <v>204.8240701673563</v>
      </c>
      <c r="L31" s="23"/>
      <c r="M31" s="28"/>
      <c r="O31" s="160">
        <v>1071</v>
      </c>
      <c r="P31" s="160">
        <v>2202.9689398174992</v>
      </c>
      <c r="Q31" s="160">
        <v>31</v>
      </c>
      <c r="R31" s="160">
        <v>31.37619542343857</v>
      </c>
      <c r="S31" s="160">
        <v>0</v>
      </c>
      <c r="T31" s="160">
        <v>26300.159999999996</v>
      </c>
      <c r="U31" s="160">
        <v>27.860993626147238</v>
      </c>
      <c r="V31" s="160">
        <v>0.98575244464423417</v>
      </c>
      <c r="W31" s="160">
        <v>12.93697158216586</v>
      </c>
      <c r="X31" s="160">
        <v>76.082020551726899</v>
      </c>
      <c r="Y31" s="23"/>
    </row>
    <row r="32" spans="2:71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162"/>
      <c r="L32" s="23"/>
      <c r="M32" s="28"/>
      <c r="O32" s="23"/>
      <c r="P32" s="23"/>
      <c r="Q32" s="23"/>
      <c r="R32" s="23"/>
      <c r="S32" s="23"/>
      <c r="T32" s="23"/>
      <c r="U32" s="23"/>
      <c r="V32" s="23"/>
      <c r="W32" s="23"/>
      <c r="X32" s="162"/>
      <c r="Y32" s="23"/>
    </row>
    <row r="33" spans="2:25" x14ac:dyDescent="0.25">
      <c r="B33" s="58"/>
      <c r="C33" s="58"/>
      <c r="D33" s="58"/>
      <c r="E33" s="58"/>
      <c r="F33" s="58"/>
      <c r="G33" s="58"/>
      <c r="H33" s="23"/>
      <c r="I33" s="23"/>
      <c r="J33" s="23"/>
      <c r="K33" s="162"/>
      <c r="L33" s="23"/>
      <c r="M33" s="28"/>
      <c r="O33" s="58"/>
      <c r="P33" s="58"/>
      <c r="Q33" s="58"/>
      <c r="R33" s="58"/>
      <c r="S33" s="58"/>
      <c r="T33" s="58"/>
      <c r="U33" s="23"/>
      <c r="V33" s="23"/>
      <c r="W33" s="23"/>
      <c r="X33" s="162"/>
      <c r="Y33" s="23"/>
    </row>
    <row r="34" spans="2:25" x14ac:dyDescent="0.25">
      <c r="B34" s="363" t="s">
        <v>193</v>
      </c>
      <c r="C34" s="363"/>
      <c r="D34" s="363"/>
      <c r="E34" s="363"/>
      <c r="F34" s="363"/>
      <c r="G34" s="363"/>
      <c r="H34" s="23"/>
      <c r="I34" s="23"/>
      <c r="J34" s="23"/>
      <c r="K34" s="162"/>
      <c r="L34" s="23"/>
      <c r="M34" s="28"/>
      <c r="O34" s="363" t="s">
        <v>193</v>
      </c>
      <c r="P34" s="363"/>
      <c r="Q34" s="363"/>
      <c r="R34" s="363"/>
      <c r="S34" s="363"/>
      <c r="T34" s="363"/>
      <c r="U34" s="23"/>
      <c r="V34" s="23"/>
      <c r="W34" s="23"/>
      <c r="X34" s="162"/>
      <c r="Y34" s="23"/>
    </row>
    <row r="35" spans="2:25" x14ac:dyDescent="0.25">
      <c r="B35" s="364"/>
      <c r="C35" s="364"/>
      <c r="D35" s="364"/>
      <c r="E35" s="364"/>
      <c r="F35" s="364"/>
      <c r="G35" s="364"/>
      <c r="H35" s="23"/>
      <c r="I35" s="23"/>
      <c r="J35" s="23"/>
      <c r="K35" s="162"/>
      <c r="L35" s="23"/>
      <c r="M35" s="28"/>
      <c r="O35" s="364"/>
      <c r="P35" s="364"/>
      <c r="Q35" s="364"/>
      <c r="R35" s="364"/>
      <c r="S35" s="364"/>
      <c r="T35" s="364"/>
      <c r="U35" s="23"/>
      <c r="V35" s="23"/>
      <c r="W35" s="23"/>
      <c r="X35" s="162"/>
      <c r="Y35" s="23"/>
    </row>
    <row r="36" spans="2:25" ht="45" x14ac:dyDescent="0.25">
      <c r="B36" s="126" t="s">
        <v>194</v>
      </c>
      <c r="C36" s="113" t="s">
        <v>195</v>
      </c>
      <c r="D36" s="113" t="s">
        <v>196</v>
      </c>
      <c r="E36" s="113" t="s">
        <v>197</v>
      </c>
      <c r="F36" s="113" t="s">
        <v>227</v>
      </c>
      <c r="G36" s="113" t="s">
        <v>198</v>
      </c>
      <c r="H36" s="23"/>
      <c r="I36" s="23"/>
      <c r="J36" s="327"/>
      <c r="K36" s="327"/>
      <c r="L36" s="327"/>
      <c r="M36" s="23"/>
      <c r="O36" s="126" t="s">
        <v>194</v>
      </c>
      <c r="P36" s="113" t="s">
        <v>195</v>
      </c>
      <c r="Q36" s="113" t="s">
        <v>196</v>
      </c>
      <c r="R36" s="113" t="s">
        <v>197</v>
      </c>
      <c r="S36" s="113" t="s">
        <v>227</v>
      </c>
      <c r="T36" s="113" t="s">
        <v>198</v>
      </c>
      <c r="U36" s="23"/>
      <c r="V36" s="23"/>
      <c r="W36" s="327"/>
      <c r="X36" s="327"/>
      <c r="Y36" s="327"/>
    </row>
    <row r="37" spans="2:25" ht="30" x14ac:dyDescent="0.25">
      <c r="B37" s="126" t="s">
        <v>224</v>
      </c>
      <c r="C37" s="248" t="s">
        <v>199</v>
      </c>
      <c r="D37" s="248">
        <v>2.6537916110177591</v>
      </c>
      <c r="E37" s="248" t="s">
        <v>226</v>
      </c>
      <c r="F37" s="248">
        <v>2.69</v>
      </c>
      <c r="G37" s="201">
        <v>7.1386994336377718</v>
      </c>
      <c r="H37" s="23"/>
      <c r="I37" s="23"/>
      <c r="J37" s="56"/>
      <c r="K37" s="56"/>
      <c r="L37" s="56"/>
      <c r="M37" s="23"/>
      <c r="O37" s="126" t="s">
        <v>224</v>
      </c>
      <c r="P37" s="248" t="s">
        <v>199</v>
      </c>
      <c r="Q37" s="248">
        <v>0.98575244464423417</v>
      </c>
      <c r="R37" s="248" t="s">
        <v>226</v>
      </c>
      <c r="S37" s="248">
        <v>2.69</v>
      </c>
      <c r="T37" s="201">
        <v>2.65167407609299</v>
      </c>
      <c r="U37" s="23"/>
      <c r="V37" s="23"/>
      <c r="W37" s="56"/>
      <c r="X37" s="56"/>
      <c r="Y37" s="56"/>
    </row>
    <row r="38" spans="2:25" ht="60" x14ac:dyDescent="0.25">
      <c r="B38" s="126" t="s">
        <v>225</v>
      </c>
      <c r="C38" s="248" t="s">
        <v>199</v>
      </c>
      <c r="D38" s="248">
        <v>204.8240701673563</v>
      </c>
      <c r="E38" s="248" t="s">
        <v>204</v>
      </c>
      <c r="F38" s="248">
        <v>68.096000000000004</v>
      </c>
      <c r="G38" s="201">
        <v>13947.699882116294</v>
      </c>
      <c r="H38" s="23"/>
      <c r="I38" s="23"/>
      <c r="J38" s="174"/>
      <c r="K38" s="174"/>
      <c r="L38" s="174"/>
      <c r="M38" s="23">
        <f>Reservoir!G132</f>
        <v>0</v>
      </c>
      <c r="O38" s="126" t="s">
        <v>225</v>
      </c>
      <c r="P38" s="248" t="s">
        <v>199</v>
      </c>
      <c r="Q38" s="248">
        <v>76.082020551726899</v>
      </c>
      <c r="R38" s="248" t="s">
        <v>204</v>
      </c>
      <c r="S38" s="248">
        <v>68.096000000000004</v>
      </c>
      <c r="T38" s="201">
        <v>5180.8812714903952</v>
      </c>
      <c r="U38" s="23"/>
      <c r="V38" s="23"/>
      <c r="W38" s="174"/>
      <c r="X38" s="174"/>
      <c r="Y38" s="174"/>
    </row>
    <row r="39" spans="2:25" ht="45" x14ac:dyDescent="0.25">
      <c r="B39" s="126" t="s">
        <v>200</v>
      </c>
      <c r="C39" s="89" t="s">
        <v>201</v>
      </c>
      <c r="D39" s="248">
        <v>54</v>
      </c>
      <c r="E39" s="248" t="s">
        <v>202</v>
      </c>
      <c r="F39" s="248">
        <v>15.543200000000001</v>
      </c>
      <c r="G39" s="201">
        <v>839.33280000000002</v>
      </c>
      <c r="H39" s="23"/>
      <c r="I39" s="101"/>
      <c r="J39" s="101"/>
      <c r="K39" s="101"/>
      <c r="L39" s="101"/>
      <c r="M39" s="101"/>
      <c r="O39" s="126" t="s">
        <v>200</v>
      </c>
      <c r="P39" s="89" t="s">
        <v>201</v>
      </c>
      <c r="Q39" s="248">
        <v>26.300159999999995</v>
      </c>
      <c r="R39" s="248" t="s">
        <v>202</v>
      </c>
      <c r="S39" s="248">
        <v>15.543200000000001</v>
      </c>
      <c r="T39" s="201">
        <v>408.78864691199993</v>
      </c>
      <c r="U39" s="23"/>
      <c r="V39" s="101"/>
      <c r="W39" s="101"/>
      <c r="X39" s="101"/>
      <c r="Y39" s="101"/>
    </row>
    <row r="40" spans="2:25" ht="45" x14ac:dyDescent="0.25">
      <c r="B40" s="126" t="s">
        <v>203</v>
      </c>
      <c r="C40" s="248" t="s">
        <v>201</v>
      </c>
      <c r="D40" s="248">
        <v>13.577043272727273</v>
      </c>
      <c r="E40" s="248" t="s">
        <v>202</v>
      </c>
      <c r="F40" s="248">
        <v>15</v>
      </c>
      <c r="G40" s="201">
        <v>203.65564909090909</v>
      </c>
      <c r="H40" s="23"/>
      <c r="I40" s="23"/>
      <c r="J40" s="23"/>
      <c r="K40" s="162"/>
      <c r="L40" s="23"/>
      <c r="M40" s="28"/>
      <c r="O40" s="126" t="s">
        <v>203</v>
      </c>
      <c r="P40" s="248" t="s">
        <v>201</v>
      </c>
      <c r="Q40" s="248">
        <v>6.6125631555490916</v>
      </c>
      <c r="R40" s="248" t="s">
        <v>202</v>
      </c>
      <c r="S40" s="248">
        <v>15</v>
      </c>
      <c r="T40" s="201">
        <v>99.188447333236368</v>
      </c>
      <c r="U40" s="23"/>
      <c r="V40" s="23"/>
      <c r="W40" s="23"/>
      <c r="X40" s="162"/>
      <c r="Y40" s="23"/>
    </row>
    <row r="41" spans="2:25" ht="75" x14ac:dyDescent="0.25">
      <c r="B41" s="127" t="s">
        <v>205</v>
      </c>
      <c r="C41" s="248" t="s">
        <v>201</v>
      </c>
      <c r="D41" s="248">
        <v>5537.6912042106533</v>
      </c>
      <c r="E41" s="248" t="s">
        <v>206</v>
      </c>
      <c r="F41" s="248">
        <v>0.10489999999999999</v>
      </c>
      <c r="G41" s="201">
        <v>580.90380732169751</v>
      </c>
      <c r="H41" s="23"/>
      <c r="I41" s="23"/>
      <c r="J41" s="23"/>
      <c r="K41" s="162"/>
      <c r="L41" s="23"/>
      <c r="M41" s="28"/>
      <c r="O41" s="127" t="s">
        <v>205</v>
      </c>
      <c r="P41" s="248" t="s">
        <v>201</v>
      </c>
      <c r="Q41" s="248">
        <v>2116.6811489589245</v>
      </c>
      <c r="R41" s="248" t="s">
        <v>206</v>
      </c>
      <c r="S41" s="248">
        <v>0.10489999999999999</v>
      </c>
      <c r="T41" s="201">
        <v>222.03985252579116</v>
      </c>
      <c r="U41" s="23"/>
      <c r="V41" s="23"/>
      <c r="W41" s="23"/>
      <c r="X41" s="162"/>
      <c r="Y41" s="23"/>
    </row>
    <row r="42" spans="2:25" x14ac:dyDescent="0.25">
      <c r="B42" s="365" t="s">
        <v>207</v>
      </c>
      <c r="C42" s="365"/>
      <c r="D42" s="365"/>
      <c r="E42" s="365"/>
      <c r="F42" s="365"/>
      <c r="G42" s="201">
        <v>12330.946325137324</v>
      </c>
      <c r="H42" s="162"/>
      <c r="I42" s="162"/>
      <c r="J42" s="162"/>
      <c r="K42" s="162"/>
      <c r="L42" s="23"/>
      <c r="M42" s="28"/>
      <c r="O42" s="365" t="s">
        <v>207</v>
      </c>
      <c r="P42" s="365"/>
      <c r="Q42" s="365"/>
      <c r="R42" s="365"/>
      <c r="S42" s="365"/>
      <c r="T42" s="201">
        <v>4453.5159987954594</v>
      </c>
      <c r="U42" s="162"/>
      <c r="V42" s="162"/>
      <c r="W42" s="162"/>
      <c r="X42" s="162"/>
      <c r="Y42" s="23"/>
    </row>
  </sheetData>
  <mergeCells count="8">
    <mergeCell ref="B27:K29"/>
    <mergeCell ref="B34:G35"/>
    <mergeCell ref="J36:L36"/>
    <mergeCell ref="B42:F42"/>
    <mergeCell ref="O27:X29"/>
    <mergeCell ref="O34:T35"/>
    <mergeCell ref="W36:Y36"/>
    <mergeCell ref="O42:S4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914A-EA13-40ED-BDD6-7C8D63EB0FB3}">
  <sheetPr codeName="Sheet5"/>
  <dimension ref="B3:H18"/>
  <sheetViews>
    <sheetView zoomScale="40" zoomScaleNormal="40" workbookViewId="0">
      <selection activeCell="H11" sqref="H11"/>
    </sheetView>
  </sheetViews>
  <sheetFormatPr defaultRowHeight="15" x14ac:dyDescent="0.25"/>
  <cols>
    <col min="2" max="2" width="16.42578125" customWidth="1"/>
    <col min="3" max="3" width="11.85546875" customWidth="1"/>
    <col min="4" max="5" width="19.28515625" customWidth="1"/>
    <col min="7" max="7" width="13.28515625" customWidth="1"/>
    <col min="8" max="8" width="14.140625" customWidth="1"/>
  </cols>
  <sheetData>
    <row r="3" spans="2:8" x14ac:dyDescent="0.25">
      <c r="B3" s="363" t="s">
        <v>193</v>
      </c>
      <c r="C3" s="363"/>
      <c r="D3" s="363"/>
      <c r="E3" s="363"/>
      <c r="F3" s="363"/>
      <c r="G3" s="363"/>
    </row>
    <row r="4" spans="2:8" x14ac:dyDescent="0.25">
      <c r="B4" s="364"/>
      <c r="C4" s="364"/>
      <c r="D4" s="364"/>
      <c r="E4" s="364"/>
      <c r="F4" s="364"/>
      <c r="G4" s="364"/>
    </row>
    <row r="5" spans="2:8" ht="45" x14ac:dyDescent="0.25">
      <c r="B5" s="126" t="s">
        <v>194</v>
      </c>
      <c r="C5" s="113" t="s">
        <v>195</v>
      </c>
      <c r="D5" s="113" t="s">
        <v>196</v>
      </c>
      <c r="E5" s="113" t="s">
        <v>197</v>
      </c>
      <c r="F5" s="113" t="s">
        <v>227</v>
      </c>
      <c r="G5" s="113" t="s">
        <v>198</v>
      </c>
      <c r="H5" s="249" t="s">
        <v>301</v>
      </c>
    </row>
    <row r="6" spans="2:8" ht="30" x14ac:dyDescent="0.25">
      <c r="B6" s="126" t="s">
        <v>225</v>
      </c>
      <c r="C6" s="248" t="s">
        <v>199</v>
      </c>
      <c r="D6" s="248">
        <f>Reservoir!BA251</f>
        <v>74.530470746863671</v>
      </c>
      <c r="E6" s="248" t="s">
        <v>204</v>
      </c>
      <c r="F6" s="248">
        <v>68.096000000000004</v>
      </c>
      <c r="G6" s="201">
        <f>D6*F6</f>
        <v>5075.2269359784286</v>
      </c>
      <c r="H6" s="206">
        <f>G6</f>
        <v>5075.2269359784286</v>
      </c>
    </row>
    <row r="7" spans="2:8" ht="30" x14ac:dyDescent="0.25">
      <c r="B7" s="126" t="s">
        <v>200</v>
      </c>
      <c r="C7" s="89" t="s">
        <v>201</v>
      </c>
      <c r="D7" s="248">
        <f>Reservoir!BA252</f>
        <v>26.300159999999995</v>
      </c>
      <c r="E7" s="248" t="s">
        <v>202</v>
      </c>
      <c r="F7" s="248">
        <v>15.543200000000001</v>
      </c>
      <c r="G7" s="201">
        <f>D7*F7</f>
        <v>408.78864691199993</v>
      </c>
      <c r="H7" s="206">
        <f>G7+H6</f>
        <v>5484.015582890429</v>
      </c>
    </row>
    <row r="8" spans="2:8" ht="45" x14ac:dyDescent="0.25">
      <c r="B8" s="126" t="s">
        <v>205</v>
      </c>
      <c r="C8" s="248" t="s">
        <v>201</v>
      </c>
      <c r="D8" s="248">
        <f>Reservoir!BA254</f>
        <v>2113.4850930029643</v>
      </c>
      <c r="E8" s="248" t="s">
        <v>206</v>
      </c>
      <c r="F8" s="248">
        <v>0.10489999999999999</v>
      </c>
      <c r="G8" s="201">
        <f>D8*F8</f>
        <v>221.70458625601094</v>
      </c>
      <c r="H8" s="206">
        <f>G8+H7</f>
        <v>5705.7201691464397</v>
      </c>
    </row>
    <row r="9" spans="2:8" ht="30" x14ac:dyDescent="0.25">
      <c r="B9" s="126" t="s">
        <v>203</v>
      </c>
      <c r="C9" s="248" t="s">
        <v>201</v>
      </c>
      <c r="D9" s="248">
        <f>Reservoir!BA253</f>
        <v>6.4777123590108676</v>
      </c>
      <c r="E9" s="248" t="s">
        <v>202</v>
      </c>
      <c r="F9" s="248">
        <v>15</v>
      </c>
      <c r="G9" s="201">
        <f>D9*F9</f>
        <v>97.165685385163016</v>
      </c>
      <c r="H9" s="206">
        <f>G9+H8</f>
        <v>5802.8858545316025</v>
      </c>
    </row>
    <row r="10" spans="2:8" x14ac:dyDescent="0.25">
      <c r="B10" s="127" t="s">
        <v>224</v>
      </c>
      <c r="C10" s="248" t="s">
        <v>199</v>
      </c>
      <c r="D10" s="248">
        <f>Reservoir!BA250</f>
        <v>0.96564987636279165</v>
      </c>
      <c r="E10" s="248" t="s">
        <v>226</v>
      </c>
      <c r="F10" s="248">
        <v>2.69</v>
      </c>
      <c r="G10" s="201">
        <f>D10*F10</f>
        <v>2.5975981674159097</v>
      </c>
      <c r="H10" s="206">
        <f>G10+H9</f>
        <v>5805.483452699018</v>
      </c>
    </row>
    <row r="11" spans="2:8" x14ac:dyDescent="0.25">
      <c r="B11" s="365" t="s">
        <v>207</v>
      </c>
      <c r="C11" s="365"/>
      <c r="D11" s="365"/>
      <c r="E11" s="365"/>
      <c r="F11" s="365"/>
      <c r="G11" s="201">
        <f>G6-G7-G8-G9+G10</f>
        <v>4350.1656155926703</v>
      </c>
    </row>
    <row r="14" spans="2:8" x14ac:dyDescent="0.25">
      <c r="B14" t="s">
        <v>296</v>
      </c>
    </row>
    <row r="15" spans="2:8" x14ac:dyDescent="0.25">
      <c r="B15" t="s">
        <v>297</v>
      </c>
      <c r="C15" t="s">
        <v>245</v>
      </c>
      <c r="D15" t="s">
        <v>298</v>
      </c>
      <c r="E15" t="s">
        <v>299</v>
      </c>
    </row>
    <row r="16" spans="2:8" x14ac:dyDescent="0.25">
      <c r="B16" t="s">
        <v>300</v>
      </c>
      <c r="C16">
        <v>366</v>
      </c>
    </row>
    <row r="17" spans="3:3" x14ac:dyDescent="0.25">
      <c r="C17">
        <v>-50</v>
      </c>
    </row>
    <row r="18" spans="3:3" x14ac:dyDescent="0.25">
      <c r="C18">
        <v>150</v>
      </c>
    </row>
  </sheetData>
  <sortState xmlns:xlrd2="http://schemas.microsoft.com/office/spreadsheetml/2017/richdata2" ref="B6:G10">
    <sortCondition descending="1" ref="G6:G10"/>
  </sortState>
  <mergeCells count="2">
    <mergeCell ref="B3:G4"/>
    <mergeCell ref="B11:F1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7:C33"/>
  <sheetViews>
    <sheetView zoomScaleNormal="100" workbookViewId="0">
      <selection activeCell="E29" sqref="E29"/>
    </sheetView>
  </sheetViews>
  <sheetFormatPr defaultRowHeight="15" x14ac:dyDescent="0.25"/>
  <sheetData>
    <row r="7" spans="2:3" x14ac:dyDescent="0.25">
      <c r="B7" t="s">
        <v>127</v>
      </c>
      <c r="C7" t="s">
        <v>128</v>
      </c>
    </row>
    <row r="8" spans="2:3" x14ac:dyDescent="0.25">
      <c r="B8">
        <v>0.32</v>
      </c>
      <c r="C8">
        <v>0.1</v>
      </c>
    </row>
    <row r="9" spans="2:3" x14ac:dyDescent="0.25">
      <c r="B9">
        <v>0.39800000000000002</v>
      </c>
      <c r="C9">
        <v>0.12</v>
      </c>
    </row>
    <row r="10" spans="2:3" x14ac:dyDescent="0.25">
      <c r="B10">
        <v>0.45</v>
      </c>
      <c r="C10">
        <v>0.14000000000000001</v>
      </c>
    </row>
    <row r="11" spans="2:3" x14ac:dyDescent="0.25">
      <c r="B11">
        <v>0.52</v>
      </c>
      <c r="C11">
        <v>0.16</v>
      </c>
    </row>
    <row r="12" spans="2:3" x14ac:dyDescent="0.25">
      <c r="B12">
        <v>0.61</v>
      </c>
      <c r="C12">
        <v>0.18</v>
      </c>
    </row>
    <row r="13" spans="2:3" x14ac:dyDescent="0.25">
      <c r="B13">
        <v>0.67</v>
      </c>
      <c r="C13">
        <v>0.2</v>
      </c>
    </row>
    <row r="14" spans="2:3" x14ac:dyDescent="0.25">
      <c r="B14">
        <v>0.73</v>
      </c>
      <c r="C14">
        <v>0.22</v>
      </c>
    </row>
    <row r="15" spans="2:3" x14ac:dyDescent="0.25">
      <c r="B15">
        <v>0.79</v>
      </c>
      <c r="C15">
        <v>0.24</v>
      </c>
    </row>
    <row r="16" spans="2:3" x14ac:dyDescent="0.25">
      <c r="B16">
        <v>0.82799999999999996</v>
      </c>
      <c r="C16">
        <v>0.26</v>
      </c>
    </row>
    <row r="17" spans="2:3" x14ac:dyDescent="0.25">
      <c r="B17">
        <v>0.87</v>
      </c>
      <c r="C17">
        <v>0.28000000000000003</v>
      </c>
    </row>
    <row r="18" spans="2:3" x14ac:dyDescent="0.25">
      <c r="B18">
        <v>0.9</v>
      </c>
      <c r="C18">
        <v>0.3</v>
      </c>
    </row>
    <row r="19" spans="2:3" x14ac:dyDescent="0.25">
      <c r="B19">
        <v>0.91700000000000004</v>
      </c>
      <c r="C19">
        <v>0.32</v>
      </c>
    </row>
    <row r="20" spans="2:3" x14ac:dyDescent="0.25">
      <c r="B20">
        <v>0.93</v>
      </c>
      <c r="C20">
        <v>0.34</v>
      </c>
    </row>
    <row r="21" spans="2:3" x14ac:dyDescent="0.25">
      <c r="B21">
        <v>0.95</v>
      </c>
      <c r="C21">
        <v>0.36</v>
      </c>
    </row>
    <row r="22" spans="2:3" x14ac:dyDescent="0.25">
      <c r="B22">
        <v>0.96</v>
      </c>
      <c r="C22">
        <v>0.38</v>
      </c>
    </row>
    <row r="23" spans="2:3" x14ac:dyDescent="0.25">
      <c r="B23">
        <v>0.97</v>
      </c>
      <c r="C23">
        <v>0.4</v>
      </c>
    </row>
    <row r="24" spans="2:3" x14ac:dyDescent="0.25">
      <c r="B24">
        <v>0.97499999999999998</v>
      </c>
      <c r="C24">
        <v>0.42</v>
      </c>
    </row>
    <row r="25" spans="2:3" x14ac:dyDescent="0.25">
      <c r="B25">
        <v>0.97799999999999998</v>
      </c>
      <c r="C25">
        <v>0.44</v>
      </c>
    </row>
    <row r="26" spans="2:3" x14ac:dyDescent="0.25">
      <c r="B26">
        <v>0.98199999999999998</v>
      </c>
      <c r="C26">
        <v>0.46</v>
      </c>
    </row>
    <row r="27" spans="2:3" x14ac:dyDescent="0.25">
      <c r="B27">
        <v>0.98399999999999999</v>
      </c>
      <c r="C27">
        <v>0.48</v>
      </c>
    </row>
    <row r="28" spans="2:3" x14ac:dyDescent="0.25">
      <c r="B28">
        <v>0.98699999999999999</v>
      </c>
      <c r="C28">
        <v>0.5</v>
      </c>
    </row>
    <row r="29" spans="2:3" x14ac:dyDescent="0.25">
      <c r="B29">
        <v>0.99</v>
      </c>
      <c r="C29">
        <v>0.52</v>
      </c>
    </row>
    <row r="30" spans="2:3" x14ac:dyDescent="0.25">
      <c r="B30">
        <v>0.99399999999999999</v>
      </c>
      <c r="C30">
        <v>0.54</v>
      </c>
    </row>
    <row r="31" spans="2:3" x14ac:dyDescent="0.25">
      <c r="B31">
        <v>0.996</v>
      </c>
      <c r="C31">
        <v>0.56000000000000005</v>
      </c>
    </row>
    <row r="32" spans="2:3" x14ac:dyDescent="0.25">
      <c r="B32">
        <v>0.998</v>
      </c>
      <c r="C32">
        <v>0.57999999999999996</v>
      </c>
    </row>
    <row r="33" spans="2:3" x14ac:dyDescent="0.25">
      <c r="B33">
        <v>1</v>
      </c>
      <c r="C33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Injection Well</vt:lpstr>
      <vt:lpstr>Reservoir</vt:lpstr>
      <vt:lpstr>Production Well</vt:lpstr>
      <vt:lpstr>Analisa Opt</vt:lpstr>
      <vt:lpstr>Pareto Analysys</vt:lpstr>
      <vt:lpstr>fg dan 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Rizky F</dc:creator>
  <cp:lastModifiedBy>ASUS</cp:lastModifiedBy>
  <dcterms:created xsi:type="dcterms:W3CDTF">2018-02-13T06:59:25Z</dcterms:created>
  <dcterms:modified xsi:type="dcterms:W3CDTF">2020-06-30T13:55:24Z</dcterms:modified>
</cp:coreProperties>
</file>